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28.xml" ContentType="application/vnd.openxmlformats-officedocument.spreadsheetml.revisionLog+xml"/>
  <Override PartName="/xl/revisions/revisionLog95.xml" ContentType="application/vnd.openxmlformats-officedocument.spreadsheetml.revisionLog+xml"/>
  <Override PartName="/xl/revisions/revisionLog90.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24.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1.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44.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2.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92.xml" ContentType="application/vnd.openxmlformats-officedocument.spreadsheetml.revisionLog+xml"/>
  <Override PartName="/xl/revisions/revisionLog71.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5A504707-5A54-4D99-B4EE-1E85808025BC}" xr6:coauthVersionLast="47" xr6:coauthVersionMax="47" xr10:uidLastSave="{00000000-0000-0000-0000-000000000000}"/>
  <bookViews>
    <workbookView xWindow="-108" yWindow="-108" windowWidth="23256" windowHeight="12576" xr2:uid="{00000000-000D-0000-FFFF-FFFF00000000}"/>
  </bookViews>
  <sheets>
    <sheet name="ADL_N_IFWI_GC_Blue (7)" sheetId="1" r:id="rId1"/>
  </sheets>
  <definedNames>
    <definedName name="_xlnm._FilterDatabase" localSheetId="0" hidden="1">'ADL_N_IFWI_GC_Blue (7)'!$A$1:$AI$237</definedName>
    <definedName name="Z_02BC58E7_6A2D_4280_B58A_93A5A96D817D_.wvu.FilterData" localSheetId="0" hidden="1">'ADL_N_IFWI_GC_Blue (7)'!$A$1:$AI$237</definedName>
    <definedName name="Z_0887F129_2CA4_43B7_987C_0A46287591F3_.wvu.FilterData" localSheetId="0" hidden="1">'ADL_N_IFWI_GC_Blue (7)'!$A$1:$AI$237</definedName>
    <definedName name="Z_0A2A01E0_ED47_44E2_9CE4_1870DBCC7394_.wvu.FilterData" localSheetId="0" hidden="1">'ADL_N_IFWI_GC_Blue (7)'!$A$1:$AI$237</definedName>
    <definedName name="Z_16CDE3A1_D174_43A7_92E5_64556FE02408_.wvu.FilterData" localSheetId="0" hidden="1">'ADL_N_IFWI_GC_Blue (7)'!$A$1:$AI$237</definedName>
    <definedName name="Z_174E3874_DFFD_4173_8A69_4E881EC12B64_.wvu.FilterData" localSheetId="0" hidden="1">'ADL_N_IFWI_GC_Blue (7)'!$A$1:$AI$237</definedName>
    <definedName name="Z_1915E5E3_6269_4400_98F4_0D478BB0F145_.wvu.FilterData" localSheetId="0" hidden="1">'ADL_N_IFWI_GC_Blue (7)'!$A$1:$AI$237</definedName>
    <definedName name="Z_197EDA4C_54FF_4841_ACA9_D67334A6232E_.wvu.FilterData" localSheetId="0" hidden="1">'ADL_N_IFWI_GC_Blue (7)'!$A$1:$AI$237</definedName>
    <definedName name="Z_1EF7638C_6C21_4DE8_877E_88A68449BE3B_.wvu.FilterData" localSheetId="0" hidden="1">'ADL_N_IFWI_GC_Blue (7)'!$A$1:$AI$237</definedName>
    <definedName name="Z_1F86AECC_0066_474F_A7DD_6FFE884040BD_.wvu.FilterData" localSheetId="0" hidden="1">'ADL_N_IFWI_GC_Blue (7)'!$A$1:$AI$237</definedName>
    <definedName name="Z_220FB76E_F84E_4622_BA62_AF042BBF870E_.wvu.FilterData" localSheetId="0" hidden="1">'ADL_N_IFWI_GC_Blue (7)'!$A$1:$AI$237</definedName>
    <definedName name="Z_32544F21_619B_41A1_AA9D_6AEB4378D4D9_.wvu.FilterData" localSheetId="0" hidden="1">'ADL_N_IFWI_GC_Blue (7)'!$A$1:$AI$237</definedName>
    <definedName name="Z_364F24B5_8FCC_44F5_B645_F6384932D585_.wvu.FilterData" localSheetId="0" hidden="1">'ADL_N_IFWI_GC_Blue (7)'!$A$1:$AI$237</definedName>
    <definedName name="Z_39977257_7067_45BB_98F9_04B10F3942B4_.wvu.FilterData" localSheetId="0" hidden="1">'ADL_N_IFWI_GC_Blue (7)'!$A$1:$AI$237</definedName>
    <definedName name="Z_3DC0FBF3_DB63_4FF2_AFED_66BB14F0E520_.wvu.FilterData" localSheetId="0" hidden="1">'ADL_N_IFWI_GC_Blue (7)'!$A$1:$AI$237</definedName>
    <definedName name="Z_4288AFB2_199C_45B0_92CB_0AD1B9986605_.wvu.FilterData" localSheetId="0" hidden="1">'ADL_N_IFWI_GC_Blue (7)'!$A$1:$AI$237</definedName>
    <definedName name="Z_450EE42B_5917_43A6_9F8C_A188E078E449_.wvu.FilterData" localSheetId="0" hidden="1">'ADL_N_IFWI_GC_Blue (7)'!$A$1:$AI$237</definedName>
    <definedName name="Z_4F6AD11B_78D1_4BBC_8FEB_4D0CDC1152ED_.wvu.FilterData" localSheetId="0" hidden="1">'ADL_N_IFWI_GC_Blue (7)'!$A$1:$AI$237</definedName>
    <definedName name="Z_586324FE_EF3E_43A0_8F1C_BD230B1E2B1B_.wvu.FilterData" localSheetId="0" hidden="1">'ADL_N_IFWI_GC_Blue (7)'!$A$1:$AI$237</definedName>
    <definedName name="Z_5D7A2F7B_DD5F_4A14_86A5_F7F0EF6863A3_.wvu.FilterData" localSheetId="0" hidden="1">'ADL_N_IFWI_GC_Blue (7)'!$A$1:$AI$237</definedName>
    <definedName name="Z_60444138_CF45_4C4D_94E7_D81C6BCD2DA3_.wvu.FilterData" localSheetId="0" hidden="1">'ADL_N_IFWI_GC_Blue (7)'!$A$1:$AI$237</definedName>
    <definedName name="Z_614769EA_1047_49C6_B25C_9524FF5104EA_.wvu.FilterData" localSheetId="0" hidden="1">'ADL_N_IFWI_GC_Blue (7)'!$A$1:$AI$237</definedName>
    <definedName name="Z_66122546_D276_467A_A82B_6329C3B6F340_.wvu.FilterData" localSheetId="0" hidden="1">'ADL_N_IFWI_GC_Blue (7)'!$A$1:$AI$237</definedName>
    <definedName name="Z_6B0060F0_E1ED_42AF_BD2E_445B304E33DA_.wvu.FilterData" localSheetId="0" hidden="1">'ADL_N_IFWI_GC_Blue (7)'!$A$1:$AI$237</definedName>
    <definedName name="Z_71D7E235_DF1C_4F83_844F_96BA96C12C82_.wvu.FilterData" localSheetId="0" hidden="1">'ADL_N_IFWI_GC_Blue (7)'!$A$1:$AI$237</definedName>
    <definedName name="Z_75113332_74FC_4052_8C4F_7EB5A729E7FB_.wvu.FilterData" localSheetId="0" hidden="1">'ADL_N_IFWI_GC_Blue (7)'!$A$1:$AI$237</definedName>
    <definedName name="Z_77366B3A_96BA_4296_B53E_D80EB8AC17FB_.wvu.FilterData" localSheetId="0" hidden="1">'ADL_N_IFWI_GC_Blue (7)'!$A$1:$AI$237</definedName>
    <definedName name="Z_7AF4CF62_65DC_4100_A435_FEBBE07DE4C3_.wvu.FilterData" localSheetId="0" hidden="1">'ADL_N_IFWI_GC_Blue (7)'!$A$1:$AI$237</definedName>
    <definedName name="Z_7FE59A76_C68B_4ACA_A046_2EBAF972DF50_.wvu.FilterData" localSheetId="0" hidden="1">'ADL_N_IFWI_GC_Blue (7)'!$A$1:$AI$237</definedName>
    <definedName name="Z_86B0A986_8FB6_4712_9F04_09CBE328D011_.wvu.FilterData" localSheetId="0" hidden="1">'ADL_N_IFWI_GC_Blue (7)'!$A$1:$AI$237</definedName>
    <definedName name="Z_89DBCB59_576F_4D61_A2AF_485CC36783F8_.wvu.FilterData" localSheetId="0" hidden="1">'ADL_N_IFWI_GC_Blue (7)'!$A$1:$AI$237</definedName>
    <definedName name="Z_8D97A483_D85C_4F77_9541_E9743C4A630D_.wvu.FilterData" localSheetId="0" hidden="1">'ADL_N_IFWI_GC_Blue (7)'!$A$1:$AI$237</definedName>
    <definedName name="Z_98D10B77_7AE0_4522_82F8_286B060AA821_.wvu.FilterData" localSheetId="0" hidden="1">'ADL_N_IFWI_GC_Blue (7)'!$A$1:$AI$237</definedName>
    <definedName name="Z_9BC6ADFE_DD5A_4C10_96D9_8B3A6481E553_.wvu.FilterData" localSheetId="0" hidden="1">'ADL_N_IFWI_GC_Blue (7)'!$A$1:$AI$237</definedName>
    <definedName name="Z_A07BDA04_DF73_4E50_BD1C_BBAD5BDA288D_.wvu.FilterData" localSheetId="0" hidden="1">'ADL_N_IFWI_GC_Blue (7)'!$A$1:$AI$237</definedName>
    <definedName name="Z_A50B1C50_9072_443E_AC72_E3E1892FEB2E_.wvu.FilterData" localSheetId="0" hidden="1">'ADL_N_IFWI_GC_Blue (7)'!$A$1:$AI$237</definedName>
    <definedName name="Z_A8E08E6A_6CEB_4E9B_B86E_C5A4CE3F1D1A_.wvu.FilterData" localSheetId="0" hidden="1">'ADL_N_IFWI_GC_Blue (7)'!$A$1:$AI$237</definedName>
    <definedName name="Z_A9D8676A_CE43_43E0_B94E_0331E0048811_.wvu.FilterData" localSheetId="0" hidden="1">'ADL_N_IFWI_GC_Blue (7)'!$A$1:$AI$237</definedName>
    <definedName name="Z_AA761326_20D2_42C0_9BA8_284B47C30875_.wvu.FilterData" localSheetId="0" hidden="1">'ADL_N_IFWI_GC_Blue (7)'!$A$1:$AI$237</definedName>
    <definedName name="Z_AC493C21_1884_413D_A18F_1036618AC548_.wvu.FilterData" localSheetId="0" hidden="1">'ADL_N_IFWI_GC_Blue (7)'!$A$1:$AI$237</definedName>
    <definedName name="Z_B962310E_E67D_4517_9CF4_53B22CBCE031_.wvu.FilterData" localSheetId="0" hidden="1">'ADL_N_IFWI_GC_Blue (7)'!$A$1:$AI$237</definedName>
    <definedName name="Z_BC0C21C0_1CA4_4F87_98DF_CB3300ADEC76_.wvu.FilterData" localSheetId="0" hidden="1">'ADL_N_IFWI_GC_Blue (7)'!$A$1:$AI$237</definedName>
    <definedName name="Z_BDE12573_255D_420D_BFAC_3482BE6E8973_.wvu.FilterData" localSheetId="0" hidden="1">'ADL_N_IFWI_GC_Blue (7)'!$A$1:$AI$237</definedName>
    <definedName name="Z_BF9CBDE1_5B43_40FF_9A02_5567106D800A_.wvu.FilterData" localSheetId="0" hidden="1">'ADL_N_IFWI_GC_Blue (7)'!$A$1:$AI$237</definedName>
    <definedName name="Z_C79BD775_F8CF_4999_929E_DD1843214553_.wvu.FilterData" localSheetId="0" hidden="1">'ADL_N_IFWI_GC_Blue (7)'!$A$1:$AI$237</definedName>
    <definedName name="Z_C91B73BD_CBEB_4CF0_AFBB_0E1C133DBA7A_.wvu.FilterData" localSheetId="0" hidden="1">'ADL_N_IFWI_GC_Blue (7)'!$A$1:$AI$237</definedName>
    <definedName name="Z_CB52C28F_F1B2_4EAD_819E_AA3E007890F6_.wvu.FilterData" localSheetId="0" hidden="1">'ADL_N_IFWI_GC_Blue (7)'!$A$1:$AI$237</definedName>
    <definedName name="Z_D0831E82_C9CB_4BA1_A79B_D43DAA409021_.wvu.FilterData" localSheetId="0" hidden="1">'ADL_N_IFWI_GC_Blue (7)'!$A$1:$AI$237</definedName>
    <definedName name="Z_D9067E48_CFDC_4230_A875_6051057DB029_.wvu.FilterData" localSheetId="0" hidden="1">'ADL_N_IFWI_GC_Blue (7)'!$A$1:$AI$237</definedName>
    <definedName name="Z_DE1301FE_3253_4A4C_A581_745520B880CC_.wvu.FilterData" localSheetId="0" hidden="1">'ADL_N_IFWI_GC_Blue (7)'!$A$1:$AI$237</definedName>
    <definedName name="Z_DF3345BF_2D75_4B89_B055_FCBBC751D569_.wvu.FilterData" localSheetId="0" hidden="1">'ADL_N_IFWI_GC_Blue (7)'!$A$1:$AI$237</definedName>
    <definedName name="Z_E4F89A92_6424_4467_8F6A_B9FF721BEE4F_.wvu.FilterData" localSheetId="0" hidden="1">'ADL_N_IFWI_GC_Blue (7)'!$A$1:$AI$237</definedName>
    <definedName name="Z_E52448F1_2338_4F18_9003_51F2ACE5FE45_.wvu.FilterData" localSheetId="0" hidden="1">'ADL_N_IFWI_GC_Blue (7)'!$A$1:$AI$237</definedName>
    <definedName name="Z_E8E99E1C_B6D6_426E_9FB4_CB7B203FC817_.wvu.FilterData" localSheetId="0" hidden="1">'ADL_N_IFWI_GC_Blue (7)'!$A$1:$AI$237</definedName>
    <definedName name="Z_F5F26106_FE3C_4619_BBEB_1D05528F7F98_.wvu.FilterData" localSheetId="0" hidden="1">'ADL_N_IFWI_GC_Blue (7)'!$A$1:$AI$237</definedName>
    <definedName name="Z_FB410D75_BD5B_4A83_9BBC_3F704017C9BA_.wvu.FilterData" localSheetId="0" hidden="1">'ADL_N_IFWI_GC_Blue (7)'!$A$1:$AI$237</definedName>
    <definedName name="Z_FBB7DB25_396D_42CD_AC6D_D95E13DF6926_.wvu.FilterData" localSheetId="0" hidden="1">'ADL_N_IFWI_GC_Blue (7)'!$A$1:$AI$237</definedName>
  </definedNames>
  <calcPr calcId="191029"/>
  <customWorkbookViews>
    <customWorkbookView name="Agarwal, Naman - Personal View" guid="{5D7A2F7B-DD5F-4A14-86A5-F7F0EF6863A3}" mergeInterval="0" personalView="1" maximized="1" xWindow="-9" yWindow="-9" windowWidth="1938" windowHeight="1048" activeSheetId="1"/>
    <customWorkbookView name="G, PurushothamanX - Personal View" guid="{FB410D75-BD5B-4A83-9BBC-3F704017C9BA}" mergeInterval="0" personalView="1" maximized="1" xWindow="-11" yWindow="-11" windowWidth="1942" windowHeight="1042" activeSheetId="1"/>
    <customWorkbookView name="Sakthivel, RamyaX - Personal View" guid="{16CDE3A1-D174-43A7-92E5-64556FE02408}" mergeInterval="0" personalView="1" maximized="1" xWindow="-9" yWindow="-9" windowWidth="1938" windowHeight="1048" activeSheetId="1"/>
    <customWorkbookView name="Balu, BalajiX - Personal View" guid="{C91B73BD-CBEB-4CF0-AFBB-0E1C133DBA7A}" mergeInterval="0" personalView="1" maximized="1" xWindow="-11" yWindow="-11" windowWidth="1942" windowHeight="1042" activeSheetId="1"/>
    <customWorkbookView name="Birru, VarunX kumar - Personal View" guid="{C79BD775-F8CF-4999-929E-DD1843214553}" mergeInterval="0" personalView="1" maximized="1" xWindow="-11" yWindow="-11" windowWidth="1942" windowHeight="1042" activeSheetId="1"/>
    <customWorkbookView name="Venkateswara Reddy, ThatireddyX - Personal View" guid="{A50B1C50-9072-443E-AC72-E3E1892FEB2E}" mergeInterval="0" personalView="1" maximized="1" xWindow="-11" yWindow="-11" windowWidth="1942" windowHeight="1042" activeSheetId="1"/>
    <customWorkbookView name="Keerthi, NavyaX - Personal View" guid="{E8E99E1C-B6D6-426E-9FB4-CB7B203FC817}" mergeInterval="0" personalView="1" maximized="1" xWindow="-9" yWindow="-9" windowWidth="1938" windowHeight="1048" activeSheetId="1"/>
    <customWorkbookView name="K, PraneethaX - Personal View" guid="{BDE12573-255D-420D-BFAC-3482BE6E8973}"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5" i="1" l="1"/>
  <c r="A87" i="1"/>
  <c r="A229" i="1"/>
  <c r="A28" i="1"/>
  <c r="A7" i="1"/>
  <c r="A165" i="1"/>
  <c r="A175" i="1"/>
  <c r="A4" i="1"/>
  <c r="A5" i="1"/>
  <c r="A6" i="1"/>
  <c r="A8" i="1"/>
  <c r="A9" i="1"/>
  <c r="A10" i="1"/>
  <c r="A11" i="1"/>
  <c r="A12" i="1"/>
  <c r="A13" i="1"/>
  <c r="A14" i="1"/>
  <c r="A15" i="1"/>
  <c r="A16" i="1"/>
  <c r="A17" i="1"/>
  <c r="A18" i="1"/>
  <c r="A113" i="1"/>
  <c r="A20" i="1"/>
  <c r="A21" i="1"/>
  <c r="A22" i="1"/>
  <c r="A190" i="1"/>
  <c r="A209" i="1"/>
  <c r="A191" i="1"/>
  <c r="A197" i="1"/>
  <c r="A27" i="1"/>
  <c r="A29" i="1"/>
  <c r="A140" i="1"/>
  <c r="A31" i="1"/>
  <c r="A32" i="1"/>
  <c r="A33" i="1"/>
  <c r="A34" i="1"/>
  <c r="A35" i="1"/>
  <c r="A36" i="1"/>
  <c r="A37" i="1"/>
  <c r="A38" i="1"/>
  <c r="A39" i="1"/>
  <c r="A112" i="1"/>
  <c r="A142" i="1"/>
  <c r="A42" i="1"/>
  <c r="A43" i="1"/>
  <c r="A44" i="1"/>
  <c r="A45" i="1"/>
  <c r="A46" i="1"/>
  <c r="A47" i="1"/>
  <c r="A48" i="1"/>
  <c r="A49" i="1"/>
  <c r="A50" i="1"/>
  <c r="A51" i="1"/>
  <c r="A52" i="1"/>
  <c r="A53" i="1"/>
  <c r="A211" i="1"/>
  <c r="A55" i="1"/>
  <c r="A56" i="1"/>
  <c r="A57" i="1"/>
  <c r="A133" i="1"/>
  <c r="A59" i="1"/>
  <c r="A60" i="1"/>
  <c r="A61" i="1"/>
  <c r="A62" i="1"/>
  <c r="A63" i="1"/>
  <c r="A143" i="1"/>
  <c r="A65" i="1"/>
  <c r="A66" i="1"/>
  <c r="A67" i="1"/>
  <c r="A19" i="1"/>
  <c r="A3" i="1"/>
  <c r="A70" i="1"/>
  <c r="A71" i="1"/>
  <c r="A178" i="1"/>
  <c r="A73" i="1"/>
  <c r="A182" i="1"/>
  <c r="A75" i="1"/>
  <c r="A76" i="1"/>
  <c r="A77" i="1"/>
  <c r="A139" i="1"/>
  <c r="A79" i="1"/>
  <c r="A80" i="1"/>
  <c r="A81" i="1"/>
  <c r="A82" i="1"/>
  <c r="A83" i="1"/>
  <c r="A84" i="1"/>
  <c r="A85" i="1"/>
  <c r="A86" i="1"/>
  <c r="A195" i="1"/>
  <c r="A88" i="1"/>
  <c r="A89" i="1"/>
  <c r="A90" i="1"/>
  <c r="A141" i="1"/>
  <c r="A92" i="1"/>
  <c r="A93" i="1"/>
  <c r="A94" i="1"/>
  <c r="A95" i="1"/>
  <c r="A96" i="1"/>
  <c r="A97" i="1"/>
  <c r="A98" i="1"/>
  <c r="A99" i="1"/>
  <c r="A100" i="1"/>
  <c r="A101" i="1"/>
  <c r="A102" i="1"/>
  <c r="A103" i="1"/>
  <c r="A104" i="1"/>
  <c r="A105" i="1"/>
  <c r="A106" i="1"/>
  <c r="A107" i="1"/>
  <c r="A108" i="1"/>
  <c r="A109" i="1"/>
  <c r="A213" i="1"/>
  <c r="A111" i="1"/>
  <c r="A74" i="1"/>
  <c r="A189" i="1"/>
  <c r="A115" i="1"/>
  <c r="A116" i="1"/>
  <c r="A117" i="1"/>
  <c r="A118" i="1"/>
  <c r="A119" i="1"/>
  <c r="A120" i="1"/>
  <c r="A121" i="1"/>
  <c r="A122" i="1"/>
  <c r="A123" i="1"/>
  <c r="A124" i="1"/>
  <c r="A125" i="1"/>
  <c r="A126" i="1"/>
  <c r="A127" i="1"/>
  <c r="A128" i="1"/>
  <c r="A129" i="1"/>
  <c r="A130" i="1"/>
  <c r="A131" i="1"/>
  <c r="A132" i="1"/>
  <c r="A41" i="1"/>
  <c r="A24" i="1"/>
  <c r="A26" i="1"/>
  <c r="A30" i="1"/>
  <c r="A220" i="1"/>
  <c r="A221" i="1"/>
  <c r="A222" i="1"/>
  <c r="A54" i="1"/>
  <c r="A68" i="1"/>
  <c r="A58" i="1"/>
  <c r="A64" i="1"/>
  <c r="A144" i="1"/>
  <c r="A145" i="1"/>
  <c r="A146" i="1"/>
  <c r="A147" i="1"/>
  <c r="A148" i="1"/>
  <c r="A149" i="1"/>
  <c r="A150" i="1"/>
  <c r="A151" i="1"/>
  <c r="A152" i="1"/>
  <c r="A153" i="1"/>
  <c r="A154" i="1"/>
  <c r="A155" i="1"/>
  <c r="A156" i="1"/>
  <c r="A157" i="1"/>
  <c r="A158" i="1"/>
  <c r="A159" i="1"/>
  <c r="A160" i="1"/>
  <c r="A161" i="1"/>
  <c r="A162" i="1"/>
  <c r="A163" i="1"/>
  <c r="A136" i="1"/>
  <c r="A138" i="1"/>
  <c r="A166" i="1"/>
  <c r="A167" i="1"/>
  <c r="A168" i="1"/>
  <c r="A169" i="1"/>
  <c r="A170" i="1"/>
  <c r="A171" i="1"/>
  <c r="A172" i="1"/>
  <c r="A173" i="1"/>
  <c r="A174" i="1"/>
  <c r="A114" i="1"/>
  <c r="A176" i="1"/>
  <c r="A177" i="1"/>
  <c r="A23" i="1"/>
  <c r="A179" i="1"/>
  <c r="A180" i="1"/>
  <c r="A181" i="1"/>
  <c r="A134" i="1"/>
  <c r="A183" i="1"/>
  <c r="A184" i="1"/>
  <c r="A185" i="1"/>
  <c r="A186" i="1"/>
  <c r="A187" i="1"/>
  <c r="A194" i="1"/>
  <c r="A78" i="1"/>
  <c r="A188" i="1"/>
  <c r="A135" i="1"/>
  <c r="A192" i="1"/>
  <c r="A193" i="1"/>
  <c r="A25" i="1"/>
  <c r="A69" i="1"/>
  <c r="A196" i="1"/>
  <c r="A137" i="1"/>
  <c r="A198" i="1"/>
  <c r="A199" i="1"/>
  <c r="A200" i="1"/>
  <c r="A201" i="1"/>
  <c r="A202" i="1"/>
  <c r="A203" i="1"/>
  <c r="A204" i="1"/>
  <c r="A205" i="1"/>
  <c r="A206" i="1"/>
  <c r="A207" i="1"/>
  <c r="A208" i="1"/>
  <c r="A110" i="1"/>
  <c r="A210" i="1"/>
  <c r="A91" i="1"/>
  <c r="A212" i="1"/>
  <c r="A72" i="1"/>
  <c r="A214" i="1"/>
  <c r="A216" i="1"/>
  <c r="A217" i="1"/>
  <c r="A218" i="1"/>
  <c r="A219" i="1"/>
  <c r="A2" i="1"/>
  <c r="A40" i="1"/>
  <c r="A223" i="1"/>
  <c r="A164" i="1"/>
  <c r="A224" i="1"/>
  <c r="A225" i="1"/>
  <c r="A226" i="1"/>
  <c r="A227" i="1"/>
  <c r="A228" i="1"/>
  <c r="A230" i="1"/>
  <c r="A231" i="1"/>
  <c r="A232" i="1"/>
  <c r="A233" i="1"/>
  <c r="A234" i="1"/>
  <c r="A235" i="1"/>
  <c r="A236" i="1"/>
  <c r="A237" i="1"/>
</calcChain>
</file>

<file path=xl/sharedStrings.xml><?xml version="1.0" encoding="utf-8"?>
<sst xmlns="http://schemas.openxmlformats.org/spreadsheetml/2006/main" count="6759" uniqueCount="1852">
  <si>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</si>
  <si>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</si>
  <si>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</si>
  <si>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</si>
  <si>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</si>
  <si>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</si>
  <si>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</si>
  <si>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</si>
  <si>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</si>
  <si>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</si>
  <si>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</si>
  <si>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</si>
  <si>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</si>
  <si>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</si>
  <si>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</si>
  <si>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</si>
  <si>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</si>
  <si>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</si>
  <si>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</si>
  <si>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</si>
  <si>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</si>
  <si>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</si>
  <si>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</si>
  <si>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</si>
  <si>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</si>
  <si>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</si>
  <si>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</si>
  <si>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</si>
  <si>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</si>
  <si>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</si>
  <si>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wake from Pseudo G3 via Power Button press</t>
  </si>
  <si>
    <t>open</t>
  </si>
  <si>
    <t>common,emulation.ip,silicon,simulation.ip</t>
  </si>
  <si>
    <t>Ingredient</t>
  </si>
  <si>
    <t>bios.pch,bios.platform,fw.ifwi.ec</t>
  </si>
  <si>
    <t>CSS-IVE-145801</t>
  </si>
  <si>
    <t>Embedded controller and Power sources</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</si>
  <si>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</si>
  <si>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</si>
  <si>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</si>
  <si>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Consumer,Corporate_vPro,Slim</t>
  </si>
  <si>
    <t>raghav3x</t>
  </si>
  <si>
    <t>System should wake to S0 from Pseudo-G3 on button press</t>
  </si>
  <si>
    <t>Client-BIOS</t>
  </si>
  <si>
    <t>3-medium</t>
  </si>
  <si>
    <t>bios.alderlake,bios.arrowlake,bios.lunarlake,bios.meteorlake,bios.raptorlake_refresh,ifwi.alderlake,ifwi.arrowlake,ifwi.lunarlake,ifwi.meteorlake,ifwi.raptorlake</t>
  </si>
  <si>
    <t>bios.alderlake,bios.lunarlake,ifwi.alderlake,ifwi.meteorlake,ifwi.raptorlake</t>
  </si>
  <si>
    <t>product</t>
  </si>
  <si>
    <t>open.test_update_phase</t>
  </si>
  <si>
    <t>Low</t>
  </si>
  <si>
    <t>L2 Mandatory-BAT</t>
  </si>
  <si>
    <t>Functional</t>
  </si>
  <si>
    <t>na</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</si>
  <si>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</si>
  <si>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</si>
  <si>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</si>
  <si>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</si>
  <si>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</si>
  <si>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</si>
  <si>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</si>
  <si>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2-high</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</si>
  <si>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</si>
  <si>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</si>
  <si>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Medium</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</si>
  <si>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</si>
  <si>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</si>
  <si>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</si>
  <si>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S4 wake using power button in DC /AC only mode</t>
  </si>
  <si>
    <t>complete</t>
  </si>
  <si>
    <t>common</t>
  </si>
  <si>
    <t>bios.cpu_pm</t>
  </si>
  <si>
    <t>CSS-IVE-130060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</si>
  <si>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</si>
  <si>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</si>
  <si>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</si>
  <si>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System should enter Hibernation (S4)  when Power Button is pressed and should resume back when power button is pressed again </t>
  </si>
  <si>
    <t>Client-IFWI</t>
  </si>
  <si>
    <t>1-showstopper</t>
  </si>
  <si>
    <t>ifwi.alderlake,ifwi.jasperlake,ifwi.meteorlake</t>
  </si>
  <si>
    <t>ifwi.alderlake,ifwi.jasperlake</t>
  </si>
  <si>
    <t>complete.ready_for_production</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</si>
  <si>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</si>
  <si>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</si>
  <si>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</si>
  <si>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</si>
  <si>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</si>
  <si>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</si>
  <si>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</si>
  <si>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</si>
  <si>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</si>
  <si>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</si>
  <si>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</si>
  <si>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</si>
  <si>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</si>
  <si>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</si>
  <si>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</si>
  <si>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</si>
  <si>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</si>
  <si>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</si>
  <si>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</si>
  <si>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</si>
  <si>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</si>
  <si>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</si>
  <si>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</si>
  <si>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</si>
  <si>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</si>
  <si>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</si>
  <si>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</si>
  <si>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</si>
  <si>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</si>
  <si>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</si>
  <si>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</si>
  <si>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</si>
  <si>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</si>
  <si>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</si>
  <si>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</si>
  <si>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</si>
  <si>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</si>
  <si>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</si>
  <si>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</si>
  <si>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</si>
  <si>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</si>
  <si>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</si>
  <si>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</si>
  <si>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ifwi.alderlake,ifwi.jasperlake,ifwi.rocketlake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</si>
  <si>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</si>
  <si>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</si>
  <si>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</si>
  <si>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</si>
  <si>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</si>
  <si>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</si>
  <si>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</si>
  <si>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</si>
  <si>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</si>
  <si>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</si>
  <si>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</si>
  <si>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</si>
  <si>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</si>
  <si>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</si>
  <si>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</si>
  <si>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</si>
  <si>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</si>
  <si>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</si>
  <si>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</si>
  <si>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</si>
  <si>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</si>
  <si>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</si>
  <si>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</si>
  <si>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</si>
  <si>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</si>
  <si>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</si>
  <si>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</si>
  <si>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</si>
  <si>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</si>
  <si>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</si>
  <si>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</si>
  <si>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</si>
  <si>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</si>
  <si>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</si>
  <si>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</si>
  <si>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</si>
  <si>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</si>
  <si>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</si>
  <si>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</si>
  <si>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</si>
  <si>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</si>
  <si>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</si>
  <si>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</si>
  <si>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</si>
  <si>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</si>
  <si>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</si>
  <si>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ifwi.alderlake,ifwi.arrowlake,ifwi.jasperlake,ifwi.lunarlake,ifwi.meteorlake,ifwi.raptorlake,ifwi.raptorlake_refresh,ifwi.rocketlake</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</si>
  <si>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</si>
  <si>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</si>
  <si>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</si>
  <si>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</si>
  <si>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</si>
  <si>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</si>
  <si>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</si>
  <si>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Consumer,Corporate_vPro</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</si>
  <si>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</si>
  <si>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</si>
  <si>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</si>
  <si>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</si>
  <si>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</si>
  <si>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</si>
  <si>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</si>
  <si>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</si>
  <si>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</si>
  <si>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</si>
  <si>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</si>
  <si>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</si>
  <si>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</si>
  <si>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</si>
  <si>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</si>
  <si>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</si>
  <si>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</si>
  <si>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</si>
  <si>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</si>
  <si>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</si>
  <si>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</si>
  <si>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</si>
  <si>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</si>
  <si>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</si>
  <si>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</si>
  <si>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</si>
  <si>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</si>
  <si>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</si>
  <si>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</si>
  <si>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</si>
  <si>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</si>
  <si>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</si>
  <si>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</si>
  <si>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</si>
  <si>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</si>
  <si>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</si>
  <si>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</si>
  <si>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</si>
  <si>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</si>
  <si>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</si>
  <si>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</si>
  <si>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</si>
  <si>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</si>
  <si>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</si>
  <si>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</si>
  <si>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</si>
  <si>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</si>
  <si>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</si>
  <si>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</si>
  <si>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</si>
  <si>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</si>
  <si>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</si>
  <si>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</si>
  <si>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</si>
  <si>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</si>
  <si>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</si>
  <si>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</si>
  <si>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</si>
  <si>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</si>
  <si>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</si>
  <si>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</si>
  <si>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</si>
  <si>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</si>
  <si>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</si>
  <si>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</si>
  <si>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</si>
  <si>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</si>
  <si>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</si>
  <si>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</si>
  <si>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</si>
  <si>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</si>
  <si>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High</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</si>
  <si>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</si>
  <si>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</si>
  <si>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</si>
  <si>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</si>
  <si>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</si>
  <si>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</si>
  <si>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</si>
  <si>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</si>
  <si>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</si>
  <si>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</si>
  <si>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</si>
  <si>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</si>
  <si>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</si>
  <si>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</si>
  <si>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</si>
  <si>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</si>
  <si>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</si>
  <si>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</si>
  <si>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</si>
  <si>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</si>
  <si>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</si>
  <si>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</si>
  <si>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</si>
  <si>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that ALS and brightness control should work properly on AC Power</t>
  </si>
  <si>
    <t>fw.ifwi.ish</t>
  </si>
  <si>
    <t>CSS-IVE-130190</t>
  </si>
  <si>
    <t>Touch &amp; Sensing</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</si>
  <si>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</si>
  <si>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t>
  </si>
  <si>
    <t>BC-RQTBC-2862
TGL Requirement coverage: 220195299, 220194421, 
JSLP: 1607196211
RKL:2203201744, FR: 1209951560
ADL FR:1407849491</t>
  </si>
  <si>
    <t>windows.cobalt.client</t>
  </si>
  <si>
    <t>sumith2x</t>
  </si>
  <si>
    <t>The brightness should be incereased or decreased autmatically on uncovering and covering ALS respectively.</t>
  </si>
  <si>
    <t>ifwi.alderlake,ifwi.arrowlake,ifwi.lunarlake,ifwi.meteorlake,ifwi.raptorlake,ifwi.rocketlake</t>
  </si>
  <si>
    <t>ifwi.alderlake,ifwi.meteorlake,ifwi.raptorlake,ifwi.rocketlake</t>
  </si>
  <si>
    <t>Sensor Viewer</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</si>
  <si>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</si>
  <si>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</si>
  <si>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</si>
  <si>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</si>
  <si>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</si>
  <si>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</si>
  <si>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</si>
  <si>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</si>
  <si>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</si>
  <si>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</si>
  <si>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</si>
  <si>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</si>
  <si>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</si>
  <si>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</si>
  <si>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</si>
  <si>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</si>
  <si>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Display, Graphics, Video and Audio</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</si>
  <si>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</si>
  <si>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</si>
  <si>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</si>
  <si>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pke</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</si>
  <si>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</si>
  <si>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</si>
  <si>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</si>
  <si>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</si>
  <si>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Platform Information is correctly displayed in BIOS and OS</t>
  </si>
  <si>
    <t>bios.platform,fw.ifwi.bios</t>
  </si>
  <si>
    <t>CSS-IVE-130356</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</si>
  <si>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</si>
  <si>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</si>
  <si>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</si>
  <si>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</si>
  <si>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</si>
  <si>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bios.arrowlake,bios.lunarlake,ifwi.alderlake,ifwi.jasperlake,ifwi.meteorlake,ifwi.raptorlake,ifwi.raptorlake_refresh,ifwi.rocketlake</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</si>
  <si>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</si>
  <si>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</si>
  <si>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</si>
  <si>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</si>
  <si>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</si>
  <si>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</si>
  <si>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</si>
  <si>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</si>
  <si>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</si>
  <si>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</si>
  <si>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</si>
  <si>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</si>
  <si>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</si>
  <si>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</si>
  <si>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</si>
  <si>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</si>
  <si>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</si>
  <si>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</si>
  <si>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</si>
  <si>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</si>
  <si>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</si>
  <si>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</si>
  <si>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</si>
  <si>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</si>
  <si>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</si>
  <si>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</si>
  <si>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</si>
  <si>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</si>
  <si>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</si>
  <si>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</si>
  <si>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</si>
  <si>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</si>
  <si>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</si>
  <si>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System Test</t>
  </si>
  <si>
    <t>fw.ifwi.unknown</t>
  </si>
  <si>
    <t>CSS-IVE-130922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</si>
  <si>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</si>
  <si>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</si>
  <si>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</si>
  <si>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</si>
  <si>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</si>
  <si>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</si>
  <si>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</si>
  <si>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</si>
  <si>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</si>
  <si>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</si>
  <si>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</si>
  <si>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</si>
  <si>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</si>
  <si>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</si>
  <si>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</si>
  <si>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</si>
  <si>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</si>
  <si>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</si>
  <si>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</si>
  <si>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</si>
  <si>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</si>
  <si>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</si>
  <si>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</si>
  <si>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</si>
  <si>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</si>
  <si>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</si>
  <si>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</si>
  <si>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</si>
  <si>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</si>
  <si>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</si>
  <si>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</si>
  <si>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</si>
  <si>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</si>
  <si>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</si>
  <si>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ifwi.alderlake,ifwi.jasperlake,ifwi.lunarlake,ifwi.meteorlake,ifwi.raptorlake,ifwi.raptorlake_refresh,ifwi.rocketlake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</si>
  <si>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</si>
  <si>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</si>
  <si>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</si>
  <si>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</si>
  <si>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</si>
  <si>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</si>
  <si>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</si>
  <si>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</si>
  <si>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</si>
  <si>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</si>
  <si>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</si>
  <si>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</si>
  <si>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</si>
  <si>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</si>
  <si>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</si>
  <si>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</si>
  <si>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</si>
  <si>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</si>
  <si>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</si>
  <si>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</si>
  <si>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</si>
  <si>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</si>
  <si>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</si>
  <si>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</si>
  <si>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</si>
  <si>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</si>
  <si>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</si>
  <si>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</si>
  <si>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</si>
  <si>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</si>
  <si>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</si>
  <si>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</si>
  <si>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</si>
  <si>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</si>
  <si>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</si>
  <si>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</si>
  <si>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</si>
  <si>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</si>
  <si>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</si>
  <si>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</si>
  <si>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</si>
  <si>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</si>
  <si>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</si>
  <si>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</si>
  <si>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</si>
  <si>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</si>
  <si>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</si>
  <si>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</si>
  <si>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</si>
  <si>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</si>
  <si>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</si>
  <si>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</si>
  <si>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</si>
  <si>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</si>
  <si>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</si>
  <si>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</si>
  <si>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</si>
  <si>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</si>
  <si>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</si>
  <si>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</si>
  <si>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</si>
  <si>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</si>
  <si>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</si>
  <si>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</si>
  <si>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</si>
  <si>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</si>
  <si>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</si>
  <si>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</si>
  <si>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</si>
  <si>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</si>
  <si>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</si>
  <si>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</si>
  <si>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</si>
  <si>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</si>
  <si>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</si>
  <si>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</si>
  <si>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</si>
  <si>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</si>
  <si>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</si>
  <si>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</si>
  <si>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</si>
  <si>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</si>
  <si>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</si>
  <si>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</si>
  <si>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</si>
  <si>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</si>
  <si>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</si>
  <si>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</si>
  <si>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</si>
  <si>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</si>
  <si>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</si>
  <si>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</si>
  <si>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</si>
  <si>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</si>
  <si>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</si>
  <si>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</si>
  <si>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</si>
  <si>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Verify Battery-charging in OS using Type-C Power Bank</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</si>
  <si>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</si>
  <si>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</si>
  <si>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</si>
  <si>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</si>
  <si>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</si>
  <si>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</si>
  <si>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</si>
  <si>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</si>
  <si>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</si>
  <si>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</si>
  <si>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</si>
  <si>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</si>
  <si>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</si>
  <si>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</si>
  <si>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</si>
  <si>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</si>
  <si>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</si>
  <si>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</si>
  <si>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</si>
  <si>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</si>
  <si>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</si>
  <si>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</si>
  <si>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</si>
  <si>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</si>
  <si>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</si>
  <si>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the correct CSE version is displayed in the BIOS setup menu.</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</si>
  <si>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</si>
  <si>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</si>
  <si>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</si>
  <si>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</si>
  <si>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</si>
  <si>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ifwi.alderlake,ifwi.jasperlake,ifwi.lunarlake,ifwi.meteorlake,ifwi.raptorlake</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</si>
  <si>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</si>
  <si>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</si>
  <si>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</si>
  <si>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</si>
  <si>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</si>
  <si>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</si>
  <si>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</si>
  <si>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</si>
  <si>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</si>
  <si>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</si>
  <si>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</si>
  <si>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</si>
  <si>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</si>
  <si>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</si>
  <si>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</si>
  <si>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</si>
  <si>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</si>
  <si>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</si>
  <si>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</si>
  <si>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</si>
  <si>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</si>
  <si>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</si>
  <si>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</si>
  <si>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</si>
  <si>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</si>
  <si>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</si>
  <si>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</si>
  <si>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</si>
  <si>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</si>
  <si>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</si>
  <si>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</si>
  <si>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</si>
  <si>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</si>
  <si>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</si>
  <si>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</si>
  <si>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</si>
  <si>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</si>
  <si>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</si>
  <si>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</si>
  <si>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</si>
  <si>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</si>
  <si>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</si>
  <si>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</si>
  <si>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</si>
  <si>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</si>
  <si>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</si>
  <si>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</si>
  <si>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</si>
  <si>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</si>
  <si>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</si>
  <si>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</si>
  <si>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</si>
  <si>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</si>
  <si>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</si>
  <si>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</si>
  <si>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</si>
  <si>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</si>
  <si>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</si>
  <si>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</si>
  <si>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</si>
  <si>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</si>
  <si>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</si>
  <si>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</si>
  <si>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</si>
  <si>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</si>
  <si>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</si>
  <si>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</si>
  <si>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</si>
  <si>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</si>
  <si>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</si>
  <si>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</si>
  <si>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</si>
  <si>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</si>
  <si>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</si>
  <si>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</si>
  <si>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</si>
  <si>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</si>
  <si>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SUT does not boot in Dead battery condition</t>
  </si>
  <si>
    <t>bios.platform</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</si>
  <si>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</si>
  <si>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</si>
  <si>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</si>
  <si>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</si>
  <si>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</si>
  <si>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</si>
  <si>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</si>
  <si>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</si>
  <si>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</si>
  <si>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</si>
  <si>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</si>
  <si>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</si>
  <si>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</si>
  <si>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</si>
  <si>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</si>
  <si>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</si>
  <si>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</si>
  <si>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</si>
  <si>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</si>
  <si>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</si>
  <si>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</si>
  <si>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</si>
  <si>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</si>
  <si>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</si>
  <si>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</si>
  <si>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</si>
  <si>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</si>
  <si>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</si>
  <si>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</si>
  <si>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</si>
  <si>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</si>
  <si>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</si>
  <si>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</si>
  <si>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</si>
  <si>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</si>
  <si>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</si>
  <si>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</si>
  <si>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</si>
  <si>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</si>
  <si>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</si>
  <si>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3.5mm jack Wired headphones/headset detection on Pre and Post S0i3 (Modern Standby) cycle</t>
  </si>
  <si>
    <t>fw.ifwi.bios,fw.ifwi.pmc</t>
  </si>
  <si>
    <t>CSS-IVE-131476</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</si>
  <si>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</si>
  <si>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</si>
  <si>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</si>
  <si>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Socwatch</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</si>
  <si>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</si>
  <si>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</si>
  <si>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</si>
  <si>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</si>
  <si>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</si>
  <si>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</si>
  <si>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</si>
  <si>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</si>
  <si>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</si>
  <si>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</si>
  <si>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</si>
  <si>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</si>
  <si>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</si>
  <si>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</si>
  <si>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</si>
  <si>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</si>
  <si>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</si>
  <si>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</si>
  <si>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</si>
  <si>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</si>
  <si>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</si>
  <si>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</si>
  <si>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</si>
  <si>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</si>
  <si>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</si>
  <si>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</si>
  <si>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</si>
  <si>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</si>
  <si>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</si>
  <si>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</si>
  <si>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</si>
  <si>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</si>
  <si>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</si>
  <si>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</si>
  <si>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</si>
  <si>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</si>
  <si>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</si>
  <si>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</si>
  <si>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</si>
  <si>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</si>
  <si>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</si>
  <si>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</si>
  <si>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</si>
  <si>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</si>
  <si>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</si>
  <si>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</si>
  <si>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</si>
  <si>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</si>
  <si>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</si>
  <si>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</si>
  <si>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</si>
  <si>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</si>
  <si>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</si>
  <si>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</si>
  <si>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</si>
  <si>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</si>
  <si>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</si>
  <si>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</si>
  <si>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</si>
  <si>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</si>
  <si>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</si>
  <si>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</si>
  <si>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</si>
  <si>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</si>
  <si>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</si>
  <si>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</si>
  <si>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</si>
  <si>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</si>
  <si>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</si>
  <si>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</si>
  <si>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</si>
  <si>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</si>
  <si>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</si>
  <si>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</si>
  <si>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</si>
  <si>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</si>
  <si>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</si>
  <si>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</si>
  <si>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</si>
  <si>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</si>
  <si>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</si>
  <si>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</si>
  <si>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</si>
  <si>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</si>
  <si>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</si>
  <si>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</si>
  <si>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</si>
  <si>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</si>
  <si>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</si>
  <si>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</si>
  <si>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</si>
  <si>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</si>
  <si>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</si>
  <si>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</si>
  <si>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</si>
  <si>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</si>
  <si>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</si>
  <si>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</si>
  <si>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</si>
  <si>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</si>
  <si>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</si>
  <si>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</si>
  <si>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</si>
  <si>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</si>
  <si>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</si>
  <si>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</si>
  <si>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</si>
  <si>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</si>
  <si>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</si>
  <si>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</si>
  <si>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</si>
  <si>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</si>
  <si>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</si>
  <si>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</si>
  <si>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</si>
  <si>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</si>
  <si>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</si>
  <si>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</si>
  <si>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</si>
  <si>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</si>
  <si>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</si>
  <si>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</si>
  <si>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</si>
  <si>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</si>
  <si>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</si>
  <si>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</si>
  <si>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</si>
  <si>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</si>
  <si>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</si>
  <si>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</si>
  <si>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</si>
  <si>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</si>
  <si>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</si>
  <si>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</si>
  <si>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</si>
  <si>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</si>
  <si>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</si>
  <si>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</si>
  <si>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</si>
  <si>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</si>
  <si>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</si>
  <si>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</si>
  <si>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</si>
  <si>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</si>
  <si>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OS debug support using Windbg debugging via USB3.0 debug port</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</si>
  <si>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</si>
  <si>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</si>
  <si>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</si>
  <si>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</si>
  <si>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</si>
  <si>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</si>
  <si>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</si>
  <si>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</si>
  <si>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</si>
  <si>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</si>
  <si>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</si>
  <si>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</si>
  <si>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MSR-RW</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</si>
  <si>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</si>
  <si>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</si>
  <si>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</si>
  <si>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</si>
  <si>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</si>
  <si>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</si>
  <si>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</si>
  <si>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</si>
  <si>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</si>
  <si>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</si>
  <si>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</si>
  <si>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</si>
  <si>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</si>
  <si>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</si>
  <si>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</si>
  <si>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</si>
  <si>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</si>
  <si>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</si>
  <si>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</si>
  <si>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</si>
  <si>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</si>
  <si>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</si>
  <si>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</si>
  <si>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</si>
  <si>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</si>
  <si>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</si>
  <si>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</si>
  <si>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</si>
  <si>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</si>
  <si>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</si>
  <si>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</si>
  <si>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</si>
  <si>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</si>
  <si>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</si>
  <si>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</si>
  <si>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</si>
  <si>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</si>
  <si>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</si>
  <si>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</si>
  <si>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</si>
  <si>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</si>
  <si>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</si>
  <si>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</si>
  <si>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</si>
  <si>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</si>
  <si>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</si>
  <si>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</si>
  <si>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</si>
  <si>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</si>
  <si>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</si>
  <si>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</si>
  <si>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</si>
  <si>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</si>
  <si>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</si>
  <si>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</si>
  <si>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</si>
  <si>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</si>
  <si>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</si>
  <si>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</si>
  <si>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</si>
  <si>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</si>
  <si>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</si>
  <si>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</si>
  <si>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</si>
  <si>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</si>
  <si>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</si>
  <si>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</si>
  <si>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</si>
  <si>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</si>
  <si>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</si>
  <si>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</si>
  <si>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</si>
  <si>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</si>
  <si>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</si>
  <si>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</si>
  <si>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</si>
  <si>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</si>
  <si>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</si>
  <si>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</si>
  <si>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</si>
  <si>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</si>
  <si>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</si>
  <si>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</si>
  <si>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</si>
  <si>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</si>
  <si>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</si>
  <si>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</si>
  <si>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</si>
  <si>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</si>
  <si>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</si>
  <si>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</si>
  <si>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</si>
  <si>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</si>
  <si>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</si>
  <si>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</si>
  <si>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</si>
  <si>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</si>
  <si>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</si>
  <si>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</si>
  <si>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</si>
  <si>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</si>
  <si>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</si>
  <si>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</si>
  <si>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</si>
  <si>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</si>
  <si>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</si>
  <si>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</si>
  <si>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</si>
  <si>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</si>
  <si>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</si>
  <si>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</si>
  <si>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</si>
  <si>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</si>
  <si>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</si>
  <si>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</si>
  <si>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</si>
  <si>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</si>
  <si>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</si>
  <si>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</si>
  <si>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</si>
  <si>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</si>
  <si>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</si>
  <si>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</si>
  <si>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</si>
  <si>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</si>
  <si>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</si>
  <si>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</si>
  <si>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</si>
  <si>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</si>
  <si>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</si>
  <si>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</si>
  <si>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</si>
  <si>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</si>
  <si>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</si>
  <si>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</si>
  <si>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</si>
  <si>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</si>
  <si>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</si>
  <si>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</si>
  <si>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</si>
  <si>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</si>
  <si>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</si>
  <si>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the Dual Display functionality (onboard eDP+DP) in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</si>
  <si>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</si>
  <si>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</si>
  <si>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</si>
  <si>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</si>
  <si>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</si>
  <si>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Intention of the testcase is to verify dual display functionality</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</si>
  <si>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</si>
  <si>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</si>
  <si>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</si>
  <si>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</si>
  <si>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</si>
  <si>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</si>
  <si>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</si>
  <si>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</si>
  <si>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</si>
  <si>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</si>
  <si>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</si>
  <si>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</si>
  <si>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</si>
  <si>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</si>
  <si>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</si>
  <si>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</si>
  <si>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</si>
  <si>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</si>
  <si>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</si>
  <si>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</si>
  <si>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</si>
  <si>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</si>
  <si>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</si>
  <si>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</si>
  <si>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</si>
  <si>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</si>
  <si>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</si>
  <si>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</si>
  <si>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</si>
  <si>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</si>
  <si>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</si>
  <si>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</si>
  <si>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</si>
  <si>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</si>
  <si>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</si>
  <si>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</si>
  <si>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</si>
  <si>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</si>
  <si>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</si>
  <si>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</si>
  <si>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</si>
  <si>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</si>
  <si>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</si>
  <si>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</si>
  <si>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</si>
  <si>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</si>
  <si>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</si>
  <si>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</si>
  <si>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</si>
  <si>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</si>
  <si>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</si>
  <si>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</si>
  <si>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</si>
  <si>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</si>
  <si>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</si>
  <si>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</si>
  <si>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</si>
  <si>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</si>
  <si>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</si>
  <si>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</si>
  <si>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</si>
  <si>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</si>
  <si>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</si>
  <si>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</si>
  <si>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</si>
  <si>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</si>
  <si>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</si>
  <si>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</si>
  <si>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</si>
  <si>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</si>
  <si>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</si>
  <si>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</si>
  <si>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</si>
  <si>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</si>
  <si>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</si>
  <si>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</si>
  <si>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</si>
  <si>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</si>
  <si>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</si>
  <si>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</si>
  <si>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</si>
  <si>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</si>
  <si>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</si>
  <si>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</si>
  <si>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</si>
  <si>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</si>
  <si>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</si>
  <si>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</si>
  <si>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</si>
  <si>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</si>
  <si>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</si>
  <si>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</si>
  <si>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</si>
  <si>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</si>
  <si>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</si>
  <si>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</si>
  <si>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</si>
  <si>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</si>
  <si>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</si>
  <si>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</si>
  <si>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</si>
  <si>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</si>
  <si>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</si>
  <si>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</si>
  <si>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</si>
  <si>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</si>
  <si>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</si>
  <si>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</si>
  <si>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</si>
  <si>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</si>
  <si>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</si>
  <si>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</si>
  <si>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</si>
  <si>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</si>
  <si>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</si>
  <si>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</si>
  <si>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</si>
  <si>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</si>
  <si>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</si>
  <si>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</si>
  <si>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</si>
  <si>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</si>
  <si>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</si>
  <si>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</si>
  <si>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</si>
  <si>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</si>
  <si>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</si>
  <si>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</si>
  <si>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</si>
  <si>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</si>
  <si>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</si>
  <si>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</si>
  <si>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</si>
  <si>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</si>
  <si>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</si>
  <si>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</si>
  <si>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</si>
  <si>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</si>
  <si>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</si>
  <si>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</si>
  <si>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</si>
  <si>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</si>
  <si>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</si>
  <si>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</si>
  <si>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</si>
  <si>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</si>
  <si>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</si>
  <si>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</si>
  <si>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</si>
  <si>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</si>
  <si>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</si>
  <si>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</si>
  <si>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</si>
  <si>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</si>
  <si>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</si>
  <si>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</si>
  <si>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</si>
  <si>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</si>
  <si>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</si>
  <si>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</si>
  <si>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</si>
  <si>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</si>
  <si>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</si>
  <si>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</si>
  <si>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charging during Post-OS</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</si>
  <si>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</si>
  <si>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</si>
  <si>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</si>
  <si>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</si>
  <si>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</si>
  <si>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</si>
  <si>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</si>
  <si>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</si>
  <si>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</si>
  <si>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</si>
  <si>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</si>
  <si>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</si>
  <si>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</si>
  <si>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</si>
  <si>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</si>
  <si>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</si>
  <si>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</si>
  <si>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</si>
  <si>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</si>
  <si>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</si>
  <si>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</si>
  <si>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</si>
  <si>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</si>
  <si>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</si>
  <si>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</si>
  <si>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</si>
  <si>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</si>
  <si>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</si>
  <si>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</si>
  <si>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</si>
  <si>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</si>
  <si>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</si>
  <si>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</si>
  <si>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</si>
  <si>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</si>
  <si>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</si>
  <si>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</si>
  <si>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</si>
  <si>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</si>
  <si>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</si>
  <si>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</si>
  <si>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</si>
  <si>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</si>
  <si>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</si>
  <si>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</si>
  <si>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</si>
  <si>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</si>
  <si>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</si>
  <si>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</si>
  <si>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</si>
  <si>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</si>
  <si>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</si>
  <si>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SUT in OS should get charged and discharged on plugging in and plugging out of charger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</si>
  <si>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</si>
  <si>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 events in OS functionality check post S4 cycle</t>
  </si>
  <si>
    <t>CSS-IVE-132251</t>
  </si>
  <si>
    <t>This test is to verify Charging events in OS functionality check post S4 cycle</t>
  </si>
  <si>
    <t>Verify charging events in OS functionality check post S5 cycle</t>
  </si>
  <si>
    <t>CSS-IVE-132252</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</si>
  <si>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</si>
  <si>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</si>
  <si>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</si>
  <si>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</si>
  <si>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</si>
  <si>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</si>
  <si>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</si>
  <si>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</si>
  <si>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</si>
  <si>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</si>
  <si>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</si>
  <si>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</si>
  <si>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</si>
  <si>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</si>
  <si>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</si>
  <si>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</si>
  <si>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</si>
  <si>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</si>
  <si>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</si>
  <si>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</si>
  <si>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</si>
  <si>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</si>
  <si>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</si>
  <si>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</si>
  <si>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</si>
  <si>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</si>
  <si>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</si>
  <si>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</si>
  <si>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</si>
  <si>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</si>
  <si>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</si>
  <si>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</si>
  <si>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</si>
  <si>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</si>
  <si>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</si>
  <si>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</si>
  <si>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</si>
  <si>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</si>
  <si>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</si>
  <si>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</si>
  <si>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</si>
  <si>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</si>
  <si>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</si>
  <si>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</si>
  <si>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</si>
  <si>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</si>
  <si>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</si>
  <si>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</si>
  <si>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</si>
  <si>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</si>
  <si>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</si>
  <si>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</si>
  <si>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</si>
  <si>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</si>
  <si>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</si>
  <si>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</si>
  <si>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</si>
  <si>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</si>
  <si>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</si>
  <si>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</si>
  <si>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</si>
  <si>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</si>
  <si>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</si>
  <si>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</si>
  <si>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</si>
  <si>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</si>
  <si>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</si>
  <si>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</si>
  <si>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</si>
  <si>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</si>
  <si>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</si>
  <si>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</si>
  <si>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</si>
  <si>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</si>
  <si>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</si>
  <si>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</si>
  <si>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</si>
  <si>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</si>
  <si>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</si>
  <si>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</si>
  <si>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</si>
  <si>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</si>
  <si>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</si>
  <si>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</si>
  <si>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</si>
  <si>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</si>
  <si>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</si>
  <si>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</si>
  <si>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</si>
  <si>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</si>
  <si>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</si>
  <si>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</si>
  <si>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</si>
  <si>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</si>
  <si>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</si>
  <si>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</si>
  <si>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</si>
  <si>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</si>
  <si>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</si>
  <si>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</si>
  <si>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</si>
  <si>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</si>
  <si>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</si>
  <si>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</si>
  <si>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</si>
  <si>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</si>
  <si>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</si>
  <si>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</si>
  <si>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</si>
  <si>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</si>
  <si>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</si>
  <si>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</si>
  <si>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</si>
  <si>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</si>
  <si>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</si>
  <si>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</si>
  <si>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</si>
  <si>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</si>
  <si>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</si>
  <si>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</si>
  <si>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</si>
  <si>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</si>
  <si>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</si>
  <si>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</si>
  <si>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</si>
  <si>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</si>
  <si>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</si>
  <si>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</si>
  <si>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</si>
  <si>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</si>
  <si>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</si>
  <si>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</si>
  <si>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</si>
  <si>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</si>
  <si>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</si>
  <si>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</si>
  <si>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</si>
  <si>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</si>
  <si>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</si>
  <si>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</si>
  <si>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</si>
  <si>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HD audio functionality should be consistent pre and post cycle</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</si>
  <si>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</si>
  <si>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</si>
  <si>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</si>
  <si>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</si>
  <si>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</si>
  <si>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</si>
  <si>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</si>
  <si>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</si>
  <si>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</si>
  <si>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</si>
  <si>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</si>
  <si>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</si>
  <si>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</si>
  <si>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</si>
  <si>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</si>
  <si>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</si>
  <si>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</si>
  <si>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</si>
  <si>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</si>
  <si>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</si>
  <si>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</si>
  <si>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</si>
  <si>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</si>
  <si>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</si>
  <si>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</si>
  <si>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</si>
  <si>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</si>
  <si>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</si>
  <si>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</si>
  <si>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</si>
  <si>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</si>
  <si>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</si>
  <si>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</si>
  <si>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</si>
  <si>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</si>
  <si>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</si>
  <si>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</si>
  <si>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</si>
  <si>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</si>
  <si>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</si>
  <si>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</si>
  <si>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</si>
  <si>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</si>
  <si>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</si>
  <si>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</si>
  <si>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</si>
  <si>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</si>
  <si>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</si>
  <si>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</si>
  <si>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</si>
  <si>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</si>
  <si>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</si>
  <si>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</si>
  <si>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</si>
  <si>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</si>
  <si>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</si>
  <si>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</si>
  <si>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</si>
  <si>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</si>
  <si>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</si>
  <si>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</si>
  <si>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</si>
  <si>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</si>
  <si>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</si>
  <si>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</si>
  <si>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</si>
  <si>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</si>
  <si>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</si>
  <si>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</si>
  <si>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</si>
  <si>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DPTF devices enumeration in device manager</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</si>
  <si>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</si>
  <si>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</si>
  <si>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</si>
  <si>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</si>
  <si>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</si>
  <si>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</si>
  <si>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</si>
  <si>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</si>
  <si>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</si>
  <si>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</si>
  <si>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</si>
  <si>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</si>
  <si>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</si>
  <si>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</si>
  <si>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</si>
  <si>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</si>
  <si>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</si>
  <si>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</si>
  <si>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</si>
  <si>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</si>
  <si>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</si>
  <si>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</si>
  <si>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</si>
  <si>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</si>
  <si>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</si>
  <si>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</si>
  <si>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</si>
  <si>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</si>
  <si>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</si>
  <si>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</si>
  <si>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</si>
  <si>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</si>
  <si>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</si>
  <si>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</si>
  <si>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</si>
  <si>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</si>
  <si>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</si>
  <si>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</si>
  <si>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</si>
  <si>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</si>
  <si>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</si>
  <si>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</si>
  <si>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</si>
  <si>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</si>
  <si>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</si>
  <si>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</si>
  <si>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</si>
  <si>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</si>
  <si>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</si>
  <si>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</si>
  <si>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</si>
  <si>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</si>
  <si>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</si>
  <si>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</si>
  <si>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</si>
  <si>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</si>
  <si>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</si>
  <si>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</si>
  <si>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</si>
  <si>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</si>
  <si>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</si>
  <si>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</si>
  <si>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</si>
  <si>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</si>
  <si>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</si>
  <si>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</si>
  <si>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</si>
  <si>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</si>
  <si>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</si>
  <si>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</si>
  <si>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</si>
  <si>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</si>
  <si>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</si>
  <si>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</si>
  <si>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</si>
  <si>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</si>
  <si>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</si>
  <si>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</si>
  <si>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</si>
  <si>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</si>
  <si>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</si>
  <si>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</si>
  <si>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</si>
  <si>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</si>
  <si>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</si>
  <si>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</si>
  <si>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</si>
  <si>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</si>
  <si>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</si>
  <si>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</si>
  <si>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</si>
  <si>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</si>
  <si>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</si>
  <si>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</si>
  <si>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</si>
  <si>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</si>
  <si>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</si>
  <si>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</si>
  <si>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</si>
  <si>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</si>
  <si>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</si>
  <si>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</si>
  <si>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</si>
  <si>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</si>
  <si>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</si>
  <si>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</si>
  <si>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</si>
  <si>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</si>
  <si>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</si>
  <si>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</si>
  <si>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</si>
  <si>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</si>
  <si>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</si>
  <si>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</si>
  <si>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</si>
  <si>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</si>
  <si>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</si>
  <si>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</si>
  <si>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</si>
  <si>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</si>
  <si>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</si>
  <si>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</si>
  <si>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</si>
  <si>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</si>
  <si>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</si>
  <si>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</si>
  <si>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</si>
  <si>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</si>
  <si>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</si>
  <si>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</si>
  <si>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</si>
  <si>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</si>
  <si>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</si>
  <si>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</si>
  <si>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</si>
  <si>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</si>
  <si>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</si>
  <si>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</si>
  <si>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</si>
  <si>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</si>
  <si>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</si>
  <si>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</si>
  <si>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</si>
  <si>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</si>
  <si>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</si>
  <si>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</si>
  <si>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</si>
  <si>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</si>
  <si>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</si>
  <si>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</si>
  <si>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</si>
  <si>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</si>
  <si>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</si>
  <si>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</si>
  <si>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</si>
  <si>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</si>
  <si>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</si>
  <si>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</si>
  <si>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</si>
  <si>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</si>
  <si>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</si>
  <si>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</si>
  <si>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</si>
  <si>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</si>
  <si>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</si>
  <si>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</si>
  <si>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</si>
  <si>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</si>
  <si>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</si>
  <si>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</si>
  <si>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</si>
  <si>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</si>
  <si>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</si>
  <si>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</si>
  <si>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</si>
  <si>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</si>
  <si>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</si>
  <si>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</si>
  <si>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</si>
  <si>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</si>
  <si>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</si>
  <si>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</si>
  <si>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</si>
  <si>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</si>
  <si>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</si>
  <si>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</si>
  <si>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</si>
  <si>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</si>
  <si>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</si>
  <si>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</si>
  <si>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</si>
  <si>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</si>
  <si>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</si>
  <si>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</si>
  <si>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</si>
  <si>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</si>
  <si>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</si>
  <si>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</si>
  <si>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</si>
  <si>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</si>
  <si>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</si>
  <si>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</si>
  <si>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</si>
  <si>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</si>
  <si>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</si>
  <si>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</si>
  <si>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</si>
  <si>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</si>
  <si>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</si>
  <si>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</si>
  <si>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</si>
  <si>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</si>
  <si>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</si>
  <si>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</si>
  <si>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</si>
  <si>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</si>
  <si>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</si>
  <si>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</si>
  <si>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</si>
  <si>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</si>
  <si>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</si>
  <si>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</si>
  <si>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</si>
  <si>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</si>
  <si>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</si>
  <si>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</si>
  <si>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</si>
  <si>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</si>
  <si>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</si>
  <si>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</si>
  <si>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</si>
  <si>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</si>
  <si>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</si>
  <si>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</si>
  <si>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</si>
  <si>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</si>
  <si>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</si>
  <si>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</si>
  <si>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</si>
  <si>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</si>
  <si>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</si>
  <si>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</si>
  <si>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</si>
  <si>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</si>
  <si>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</si>
  <si>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</si>
  <si>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</si>
  <si>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</si>
  <si>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</si>
  <si>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</si>
  <si>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</si>
  <si>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</si>
  <si>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</si>
  <si>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</si>
  <si>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</si>
  <si>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</si>
  <si>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</si>
  <si>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Validate Type-C USB3.2 gen1 Host Mode functionality on hot insert and removal over Type-C port</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</si>
  <si>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</si>
  <si>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</si>
  <si>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</si>
  <si>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</si>
  <si>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</si>
  <si>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</si>
  <si>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</si>
  <si>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</si>
  <si>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</si>
  <si>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</si>
  <si>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</si>
  <si>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</si>
  <si>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</si>
  <si>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</si>
  <si>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</si>
  <si>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</si>
  <si>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</si>
  <si>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</si>
  <si>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</si>
  <si>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</si>
  <si>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</si>
  <si>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</si>
  <si>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</si>
  <si>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</si>
  <si>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</si>
  <si>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</si>
  <si>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</si>
  <si>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</si>
  <si>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</si>
  <si>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</si>
  <si>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</si>
  <si>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</si>
  <si>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</si>
  <si>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</si>
  <si>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</si>
  <si>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</si>
  <si>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</si>
  <si>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</si>
  <si>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</si>
  <si>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</si>
  <si>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</si>
  <si>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</si>
  <si>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</si>
  <si>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</si>
  <si>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</si>
  <si>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</si>
  <si>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</si>
  <si>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</si>
  <si>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</si>
  <si>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</si>
  <si>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</si>
  <si>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</si>
  <si>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</si>
  <si>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</si>
  <si>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</si>
  <si>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</si>
  <si>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</si>
  <si>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</si>
  <si>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</si>
  <si>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</si>
  <si>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</si>
  <si>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</si>
  <si>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</si>
  <si>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</si>
  <si>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</si>
  <si>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</si>
  <si>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</si>
  <si>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</si>
  <si>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</si>
  <si>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</si>
  <si>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</si>
  <si>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</si>
  <si>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</si>
  <si>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</si>
  <si>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</si>
  <si>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</si>
  <si>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</si>
  <si>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</si>
  <si>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</si>
  <si>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</si>
  <si>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</si>
  <si>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</si>
  <si>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</si>
  <si>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</si>
  <si>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</si>
  <si>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</si>
  <si>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</si>
  <si>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</si>
  <si>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</si>
  <si>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</si>
  <si>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</si>
  <si>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</si>
  <si>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</si>
  <si>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</si>
  <si>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</si>
  <si>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</si>
  <si>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</si>
  <si>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</si>
  <si>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</si>
  <si>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</si>
  <si>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</si>
  <si>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</si>
  <si>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</si>
  <si>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</si>
  <si>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</si>
  <si>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</si>
  <si>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</si>
  <si>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</si>
  <si>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</si>
  <si>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</si>
  <si>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</si>
  <si>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</si>
  <si>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</si>
  <si>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</si>
  <si>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</si>
  <si>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</si>
  <si>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</si>
  <si>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</si>
  <si>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</si>
  <si>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</si>
  <si>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</si>
  <si>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</si>
  <si>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</si>
  <si>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</si>
  <si>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</si>
  <si>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</si>
  <si>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</si>
  <si>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</si>
  <si>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</si>
  <si>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</si>
  <si>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</si>
  <si>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</si>
  <si>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</si>
  <si>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</si>
  <si>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</si>
  <si>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</si>
  <si>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</si>
  <si>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</si>
  <si>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</si>
  <si>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</si>
  <si>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</si>
  <si>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</si>
  <si>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</si>
  <si>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</si>
  <si>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</si>
  <si>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</si>
  <si>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</si>
  <si>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</si>
  <si>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</si>
  <si>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</si>
  <si>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</si>
  <si>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</si>
  <si>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</si>
  <si>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</si>
  <si>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</si>
  <si>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</si>
  <si>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</si>
  <si>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</si>
  <si>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</si>
  <si>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</si>
  <si>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</si>
  <si>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</si>
  <si>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</si>
  <si>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</si>
  <si>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</si>
  <si>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</si>
  <si>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</si>
  <si>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</si>
  <si>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</si>
  <si>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</si>
  <si>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</si>
  <si>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</si>
  <si>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</si>
  <si>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</si>
  <si>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</si>
  <si>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</si>
  <si>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</si>
  <si>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</si>
  <si>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</si>
  <si>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</si>
  <si>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</si>
  <si>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</si>
  <si>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</si>
  <si>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</si>
  <si>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</si>
  <si>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</si>
  <si>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</si>
  <si>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</si>
  <si>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Status</t>
  </si>
  <si>
    <t>Comments</t>
  </si>
  <si>
    <t>Verified by</t>
  </si>
  <si>
    <t>verified with  3.0 sd card</t>
  </si>
  <si>
    <t>verified with  gen2</t>
  </si>
  <si>
    <t xml:space="preserve">Facing YB   Not applicable </t>
  </si>
  <si>
    <t>Passed</t>
  </si>
  <si>
    <t>Venkateswara</t>
  </si>
  <si>
    <t>Navya</t>
  </si>
  <si>
    <t>Failed</t>
  </si>
  <si>
    <t>Ramya</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</si>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</sst>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0" fontId="0" fillId="33" borderId="0" xfId="0" applyFill="1" applyAlignment="1"/>
    <xf numFmtId="0" fontId="18" fillId="0" borderId="0" xfId="0" applyFont="1" applyAlignment="1"/>
    <xf numFmtId="0" fontId="14" fillId="0" borderId="0" xfId="0" applyFont="1" applyAlignment="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16" Type="http://schemas.openxmlformats.org/officeDocument/2006/relationships/revisionLog" Target="revisionLog1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28" Type="http://schemas.openxmlformats.org/officeDocument/2006/relationships/revisionLog" Target="revisionLog128.xml"/><Relationship Id="rId95" Type="http://schemas.openxmlformats.org/officeDocument/2006/relationships/revisionLog" Target="revisionLog95.xml"/><Relationship Id="rId90" Type="http://schemas.openxmlformats.org/officeDocument/2006/relationships/revisionLog" Target="revisionLog90.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13" Type="http://schemas.openxmlformats.org/officeDocument/2006/relationships/revisionLog" Target="revisionLog113.xml"/><Relationship Id="rId118" Type="http://schemas.openxmlformats.org/officeDocument/2006/relationships/revisionLog" Target="revisionLog118.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26" Type="http://schemas.openxmlformats.org/officeDocument/2006/relationships/revisionLog" Target="revisionLog126.xml"/><Relationship Id="rId80" Type="http://schemas.openxmlformats.org/officeDocument/2006/relationships/revisionLog" Target="revisionLog80.xml"/><Relationship Id="rId85" Type="http://schemas.openxmlformats.org/officeDocument/2006/relationships/revisionLog" Target="revisionLog85.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12" Type="http://schemas.openxmlformats.org/officeDocument/2006/relationships/revisionLog" Target="revisionLog12.xml"/><Relationship Id="rId17" Type="http://schemas.openxmlformats.org/officeDocument/2006/relationships/revisionLog" Target="revisionLog17.xml"/><Relationship Id="rId33" Type="http://schemas.openxmlformats.org/officeDocument/2006/relationships/revisionLog" Target="revisionLog33.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08" Type="http://schemas.openxmlformats.org/officeDocument/2006/relationships/revisionLog" Target="revisionLog108.xml"/><Relationship Id="rId124" Type="http://schemas.openxmlformats.org/officeDocument/2006/relationships/revisionLog" Target="revisionLog124.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16" Type="http://schemas.openxmlformats.org/officeDocument/2006/relationships/revisionLog" Target="revisionLog116.xml"/><Relationship Id="rId129" Type="http://schemas.openxmlformats.org/officeDocument/2006/relationships/revisionLog" Target="revisionLog1.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23" Type="http://schemas.openxmlformats.org/officeDocument/2006/relationships/revisionLog" Target="revisionLog2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119" Type="http://schemas.openxmlformats.org/officeDocument/2006/relationships/revisionLog" Target="revisionLog11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27" Type="http://schemas.openxmlformats.org/officeDocument/2006/relationships/revisionLog" Target="revisionLog127.xml"/><Relationship Id="rId44" Type="http://schemas.openxmlformats.org/officeDocument/2006/relationships/revisionLog" Target="revisionLog44.xml"/><Relationship Id="rId60" Type="http://schemas.openxmlformats.org/officeDocument/2006/relationships/revisionLog" Target="revisionLog60.xml"/><Relationship Id="rId65" Type="http://schemas.openxmlformats.org/officeDocument/2006/relationships/revisionLog" Target="revisionLog65.xml"/><Relationship Id="rId81" Type="http://schemas.openxmlformats.org/officeDocument/2006/relationships/revisionLog" Target="revisionLog81.xml"/><Relationship Id="rId86" Type="http://schemas.openxmlformats.org/officeDocument/2006/relationships/revisionLog" Target="revisionLog86.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78" Type="http://schemas.openxmlformats.org/officeDocument/2006/relationships/revisionLog" Target="revisionLog78.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30" Type="http://schemas.openxmlformats.org/officeDocument/2006/relationships/revisionLog" Target="revisionLog2.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92" Type="http://schemas.openxmlformats.org/officeDocument/2006/relationships/revisionLog" Target="revisionLog92.xml"/><Relationship Id="rId71" Type="http://schemas.openxmlformats.org/officeDocument/2006/relationships/revisionLog" Target="revisionLog71.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F5A2C74-5BCE-4423-9E4C-2E3AFB1BB17E}" diskRevisions="1" revisionId="405" version="130">
  <header guid="{D11AE4AE-EB85-4395-8FC2-155180D0062F}" dateTime="2022-09-05T17:51:26" maxSheetId="2" userName="Venkateswara Reddy, ThatireddyX" r:id="rId8" minRId="22" maxRId="23">
    <sheetIdMap count="1">
      <sheetId val="1"/>
    </sheetIdMap>
  </header>
  <header guid="{A54A049B-3FE4-4427-8EC7-C25681F9F76D}" dateTime="2022-09-05T17:52:23" maxSheetId="2" userName="Keerthi, NavyaX" r:id="rId9" minRId="24" maxRId="25">
    <sheetIdMap count="1">
      <sheetId val="1"/>
    </sheetIdMap>
  </header>
  <header guid="{FC41BC1E-A360-43C5-B62C-B75AC7FC8644}" dateTime="2022-09-05T17:56:39" maxSheetId="2" userName="Keerthi, NavyaX" r:id="rId10" minRId="26" maxRId="27">
    <sheetIdMap count="1">
      <sheetId val="1"/>
    </sheetIdMap>
  </header>
  <header guid="{A974D7CF-5321-4632-B152-A7B8E1198790}" dateTime="2022-09-05T17:57:31" maxSheetId="2" userName="Keerthi, NavyaX" r:id="rId11" minRId="28" maxRId="29">
    <sheetIdMap count="1">
      <sheetId val="1"/>
    </sheetIdMap>
  </header>
  <header guid="{71FCE68C-1307-4121-AC92-B786EB9525D0}" dateTime="2022-09-06T09:57:17" maxSheetId="2" userName="Keerthi, NavyaX" r:id="rId12">
    <sheetIdMap count="1">
      <sheetId val="1"/>
    </sheetIdMap>
  </header>
  <header guid="{1D7C4B2D-9DC5-40AA-9150-1693C0CEC844}" dateTime="2022-09-06T09:58:18" maxSheetId="2" userName="Keerthi, NavyaX" r:id="rId13" minRId="31" maxRId="32">
    <sheetIdMap count="1">
      <sheetId val="1"/>
    </sheetIdMap>
  </header>
  <header guid="{B8805F66-3C3E-479A-8311-8A8160732513}" dateTime="2022-09-06T10:00:20" maxSheetId="2" userName="Keerthi, NavyaX" r:id="rId14">
    <sheetIdMap count="1">
      <sheetId val="1"/>
    </sheetIdMap>
  </header>
  <header guid="{B50309BF-8F9D-4B0B-8966-0334DB765E39}" dateTime="2022-09-06T10:03:42" maxSheetId="2" userName="Keerthi, NavyaX" r:id="rId15" minRId="34" maxRId="88">
    <sheetIdMap count="1">
      <sheetId val="1"/>
    </sheetIdMap>
  </header>
  <header guid="{0BFE3444-0E9F-49F3-B8D8-CFAF774DEF9A}" dateTime="2022-09-06T10:40:08" maxSheetId="2" userName="Keerthi, NavyaX" r:id="rId16" minRId="89">
    <sheetIdMap count="1">
      <sheetId val="1"/>
    </sheetIdMap>
  </header>
  <header guid="{A4B3353B-6F97-4C2D-AC82-DBCF0B8007B1}" dateTime="2022-09-06T10:40:24" maxSheetId="2" userName="Keerthi, NavyaX" r:id="rId17" minRId="90" maxRId="91">
    <sheetIdMap count="1">
      <sheetId val="1"/>
    </sheetIdMap>
  </header>
  <header guid="{98211395-63F6-452A-A181-CFAD49AA22DD}" dateTime="2022-09-06T10:40:48" maxSheetId="2" userName="Keerthi, NavyaX" r:id="rId18" minRId="92" maxRId="93">
    <sheetIdMap count="1">
      <sheetId val="1"/>
    </sheetIdMap>
  </header>
  <header guid="{2ACA114B-C68A-40EC-9BC8-9CC72BCFC01A}" dateTime="2022-09-06T10:51:25" maxSheetId="2" userName="Keerthi, NavyaX" r:id="rId19" minRId="94" maxRId="103">
    <sheetIdMap count="1">
      <sheetId val="1"/>
    </sheetIdMap>
  </header>
  <header guid="{9D146314-7647-49E0-8357-4B12D73D64E4}" dateTime="2022-09-06T10:54:07" maxSheetId="2" userName="Keerthi, NavyaX" r:id="rId20" minRId="104" maxRId="116">
    <sheetIdMap count="1">
      <sheetId val="1"/>
    </sheetIdMap>
  </header>
  <header guid="{D15B369A-B098-442A-AEC7-380751E18177}" dateTime="2022-09-06T10:54:37" maxSheetId="2" userName="Keerthi, NavyaX" r:id="rId21" minRId="117" maxRId="120">
    <sheetIdMap count="1">
      <sheetId val="1"/>
    </sheetIdMap>
  </header>
  <header guid="{D0E1AF48-46A9-4479-8B23-4402E9C57160}" dateTime="2022-09-06T10:58:00" maxSheetId="2" userName="Keerthi, NavyaX" r:id="rId22" minRId="121" maxRId="122">
    <sheetIdMap count="1">
      <sheetId val="1"/>
    </sheetIdMap>
  </header>
  <header guid="{6AE6CD6E-0351-4C35-B798-AEC83EB8C541}" dateTime="2022-09-06T10:58:41" maxSheetId="2" userName="Keerthi, NavyaX" r:id="rId23" minRId="123" maxRId="124">
    <sheetIdMap count="1">
      <sheetId val="1"/>
    </sheetIdMap>
  </header>
  <header guid="{866DABA5-04AC-48B5-B9FD-7C952FDCAC87}" dateTime="2022-09-06T10:59:15" maxSheetId="2" userName="Keerthi, NavyaX" r:id="rId24" minRId="125" maxRId="126">
    <sheetIdMap count="1">
      <sheetId val="1"/>
    </sheetIdMap>
  </header>
  <header guid="{5A050068-8B8D-4DA5-88FB-49092B773F3D}" dateTime="2022-09-06T11:01:08" maxSheetId="2" userName="Keerthi, NavyaX" r:id="rId25" minRId="127" maxRId="128">
    <sheetIdMap count="1">
      <sheetId val="1"/>
    </sheetIdMap>
  </header>
  <header guid="{A97BA3D1-FFCA-478E-B99A-41B2064BD33A}" dateTime="2022-09-06T11:03:50" maxSheetId="2" userName="Keerthi, NavyaX" r:id="rId26" minRId="129" maxRId="134">
    <sheetIdMap count="1">
      <sheetId val="1"/>
    </sheetIdMap>
  </header>
  <header guid="{83AC41D4-798E-4EF3-A717-60AA6096FC05}" dateTime="2022-09-06T11:04:38" maxSheetId="2" userName="Keerthi, NavyaX" r:id="rId27" minRId="135" maxRId="136">
    <sheetIdMap count="1">
      <sheetId val="1"/>
    </sheetIdMap>
  </header>
  <header guid="{E5164973-32C1-464F-B58C-AFFB617D206D}" dateTime="2022-09-06T11:09:30" maxSheetId="2" userName="Keerthi, NavyaX" r:id="rId28" minRId="137" maxRId="138">
    <sheetIdMap count="1">
      <sheetId val="1"/>
    </sheetIdMap>
  </header>
  <header guid="{1E118B16-E875-46CC-926B-F3B2E07AEB9B}" dateTime="2022-09-06T11:12:29" maxSheetId="2" userName="Keerthi, NavyaX" r:id="rId29" minRId="139" maxRId="140">
    <sheetIdMap count="1">
      <sheetId val="1"/>
    </sheetIdMap>
  </header>
  <header guid="{64A4ED64-4B9E-4B9B-8AD5-2F1DD0E1DF1A}" dateTime="2022-09-06T11:13:58" maxSheetId="2" userName="Keerthi, NavyaX" r:id="rId30" minRId="141" maxRId="144">
    <sheetIdMap count="1">
      <sheetId val="1"/>
    </sheetIdMap>
  </header>
  <header guid="{3BB5396D-8AFA-42E8-9D1B-9DD102BC5BB5}" dateTime="2022-09-06T11:35:07" maxSheetId="2" userName="Keerthi, NavyaX" r:id="rId31" minRId="145" maxRId="146">
    <sheetIdMap count="1">
      <sheetId val="1"/>
    </sheetIdMap>
  </header>
  <header guid="{08025EF9-0103-417D-B7A3-D2A95551FF2B}" dateTime="2022-09-06T11:36:23" maxSheetId="2" userName="Keerthi, NavyaX" r:id="rId32" minRId="147" maxRId="150">
    <sheetIdMap count="1">
      <sheetId val="1"/>
    </sheetIdMap>
  </header>
  <header guid="{AFE7173F-F6CA-40B3-A1BB-90A9443441D8}" dateTime="2022-09-06T11:38:00" maxSheetId="2" userName="Keerthi, NavyaX" r:id="rId33" minRId="151" maxRId="152">
    <sheetIdMap count="1">
      <sheetId val="1"/>
    </sheetIdMap>
  </header>
  <header guid="{2F422F39-4473-444E-BE02-E712A3CD85FE}" dateTime="2022-09-06T12:28:19" maxSheetId="2" userName="Keerthi, NavyaX" r:id="rId34" minRId="153" maxRId="156">
    <sheetIdMap count="1">
      <sheetId val="1"/>
    </sheetIdMap>
  </header>
  <header guid="{5103C2D2-8F69-4F85-A860-381F81C4887D}" dateTime="2022-09-06T12:29:08" maxSheetId="2" userName="Keerthi, NavyaX" r:id="rId35" minRId="157" maxRId="160">
    <sheetIdMap count="1">
      <sheetId val="1"/>
    </sheetIdMap>
  </header>
  <header guid="{164ABD4B-CCFB-4046-A1E6-89D02D3E2228}" dateTime="2022-09-06T12:31:21" maxSheetId="2" userName="Keerthi, NavyaX" r:id="rId36" minRId="161" maxRId="166">
    <sheetIdMap count="1">
      <sheetId val="1"/>
    </sheetIdMap>
  </header>
  <header guid="{1FCCCBEF-562D-49AD-9968-633768656AFA}" dateTime="2022-09-06T12:33:59" maxSheetId="2" userName="Keerthi, NavyaX" r:id="rId37" minRId="167" maxRId="170">
    <sheetIdMap count="1">
      <sheetId val="1"/>
    </sheetIdMap>
  </header>
  <header guid="{E4B828F1-CA53-40EA-AA7F-96CA4A6533A7}" dateTime="2022-09-06T12:34:33" maxSheetId="2" userName="Keerthi, NavyaX" r:id="rId38" minRId="171" maxRId="172">
    <sheetIdMap count="1">
      <sheetId val="1"/>
    </sheetIdMap>
  </header>
  <header guid="{8F1A28EA-6113-4D52-9E5C-8EE92FA37F46}" dateTime="2022-09-06T12:34:42" maxSheetId="2" userName="Keerthi, NavyaX" r:id="rId39" minRId="173" maxRId="174">
    <sheetIdMap count="1">
      <sheetId val="1"/>
    </sheetIdMap>
  </header>
  <header guid="{B9F3C029-A695-41B0-A1FA-3F79A3E9E995}" dateTime="2022-09-06T12:35:07" maxSheetId="2" userName="Keerthi, NavyaX" r:id="rId40" minRId="175" maxRId="180">
    <sheetIdMap count="1">
      <sheetId val="1"/>
    </sheetIdMap>
  </header>
  <header guid="{CE686A04-1ED2-4770-8A68-48607157815E}" dateTime="2022-09-06T12:46:32" maxSheetId="2" userName="G, PurushothamanX" r:id="rId41">
    <sheetIdMap count="1">
      <sheetId val="1"/>
    </sheetIdMap>
  </header>
  <header guid="{4DBB115E-D763-499B-9D7E-1735AC23CCDC}" dateTime="2022-09-06T12:47:07" maxSheetId="2" userName="Venkateswara Reddy, ThatireddyX" r:id="rId42">
    <sheetIdMap count="1">
      <sheetId val="1"/>
    </sheetIdMap>
  </header>
  <header guid="{E5A44045-0441-4060-9E42-789451E7CBAA}" dateTime="2022-09-06T12:54:50" maxSheetId="2" userName="Keerthi, NavyaX" r:id="rId43" minRId="183" maxRId="192">
    <sheetIdMap count="1">
      <sheetId val="1"/>
    </sheetIdMap>
  </header>
  <header guid="{2350F69F-5454-4A18-9AD2-8AC2C5465E6D}" dateTime="2022-09-06T14:48:52" maxSheetId="2" userName="Keerthi, NavyaX" r:id="rId44" minRId="193" maxRId="196">
    <sheetIdMap count="1">
      <sheetId val="1"/>
    </sheetIdMap>
  </header>
  <header guid="{65C0181A-9F08-4562-BA45-50F9B3D30D5C}" dateTime="2022-09-06T14:54:55" maxSheetId="2" userName="Keerthi, NavyaX" r:id="rId45" minRId="197" maxRId="198">
    <sheetIdMap count="1">
      <sheetId val="1"/>
    </sheetIdMap>
  </header>
  <header guid="{F6FF0E11-EF61-45BC-B55E-4A441A6EDC98}" dateTime="2022-09-06T14:55:48" maxSheetId="2" userName="Keerthi, NavyaX" r:id="rId46" minRId="199">
    <sheetIdMap count="1">
      <sheetId val="1"/>
    </sheetIdMap>
  </header>
  <header guid="{FAC69C84-A8A8-4A27-9FFF-B927CF2CABBC}" dateTime="2022-09-06T14:59:21" maxSheetId="2" userName="Keerthi, NavyaX" r:id="rId47" minRId="200" maxRId="203">
    <sheetIdMap count="1">
      <sheetId val="1"/>
    </sheetIdMap>
  </header>
  <header guid="{FF82A51B-6EC3-44E5-A007-1B7306EF2A65}" dateTime="2022-09-06T15:03:29" maxSheetId="2" userName="Keerthi, NavyaX" r:id="rId48" minRId="204" maxRId="205">
    <sheetIdMap count="1">
      <sheetId val="1"/>
    </sheetIdMap>
  </header>
  <header guid="{890173B4-D094-40D7-9AC1-D4AEBF63BE96}" dateTime="2022-09-06T15:18:44" maxSheetId="2" userName="Keerthi, NavyaX" r:id="rId49" minRId="206" maxRId="207">
    <sheetIdMap count="1">
      <sheetId val="1"/>
    </sheetIdMap>
  </header>
  <header guid="{B0230491-7DE9-4153-88C0-DDB68E91C017}" dateTime="2022-09-06T15:27:37" maxSheetId="2" userName="Keerthi, NavyaX" r:id="rId50" minRId="208" maxRId="209">
    <sheetIdMap count="1">
      <sheetId val="1"/>
    </sheetIdMap>
  </header>
  <header guid="{856CEEB9-8B1B-4CDD-BCF7-7843B9773641}" dateTime="2022-09-06T15:29:43" maxSheetId="2" userName="Keerthi, NavyaX" r:id="rId51" minRId="210" maxRId="212">
    <sheetIdMap count="1">
      <sheetId val="1"/>
    </sheetIdMap>
  </header>
  <header guid="{5CEBF43E-4415-4428-9F30-E5E61CD825B7}" dateTime="2022-09-06T15:31:36" maxSheetId="2" userName="Venkateswara Reddy, ThatireddyX" r:id="rId52" minRId="213" maxRId="214">
    <sheetIdMap count="1">
      <sheetId val="1"/>
    </sheetIdMap>
  </header>
  <header guid="{FC6CB750-077A-435D-846F-E85D537B68F0}" dateTime="2022-09-06T15:32:35" maxSheetId="2" userName="Venkateswara Reddy, ThatireddyX" r:id="rId53" minRId="215" maxRId="224">
    <sheetIdMap count="1">
      <sheetId val="1"/>
    </sheetIdMap>
  </header>
  <header guid="{300B3806-C754-4A52-BB18-48F30A529B2C}" dateTime="2022-09-06T15:32:56" maxSheetId="2" userName="Venkateswara Reddy, ThatireddyX" r:id="rId54" minRId="225" maxRId="226">
    <sheetIdMap count="1">
      <sheetId val="1"/>
    </sheetIdMap>
  </header>
  <header guid="{803621EB-4A9C-42B1-B710-8938B9919095}" dateTime="2022-09-06T15:36:00" maxSheetId="2" userName="Keerthi, NavyaX" r:id="rId55" minRId="227" maxRId="228">
    <sheetIdMap count="1">
      <sheetId val="1"/>
    </sheetIdMap>
  </header>
  <header guid="{D14BA4ED-DEE4-4F51-8893-A6D29C44A23A}" dateTime="2022-09-06T15:40:35" maxSheetId="2" userName="Keerthi, NavyaX" r:id="rId56" minRId="229" maxRId="232">
    <sheetIdMap count="1">
      <sheetId val="1"/>
    </sheetIdMap>
  </header>
  <header guid="{DDEA8BF0-62F2-4BF7-B356-E9A711AC39B3}" dateTime="2022-09-06T15:52:54" maxSheetId="2" userName="Keerthi, NavyaX" r:id="rId57" minRId="233" maxRId="234">
    <sheetIdMap count="1">
      <sheetId val="1"/>
    </sheetIdMap>
  </header>
  <header guid="{8765BF18-AB7D-4B8D-8707-4CCA17E31E22}" dateTime="2022-09-06T15:56:31" maxSheetId="2" userName="G, PurushothamanX" r:id="rId58">
    <sheetIdMap count="1">
      <sheetId val="1"/>
    </sheetIdMap>
  </header>
  <header guid="{E24AB06E-A537-4332-8D48-A3575E55ABC6}" dateTime="2022-09-06T15:59:16" maxSheetId="2" userName="Keerthi, NavyaX" r:id="rId59" minRId="236" maxRId="237">
    <sheetIdMap count="1">
      <sheetId val="1"/>
    </sheetIdMap>
  </header>
  <header guid="{649BC4F6-8E13-429E-8876-F4C7AE5FE7BE}" dateTime="2022-09-06T16:00:21" maxSheetId="2" userName="Keerthi, NavyaX" r:id="rId60" minRId="238" maxRId="245">
    <sheetIdMap count="1">
      <sheetId val="1"/>
    </sheetIdMap>
  </header>
  <header guid="{CA61A281-FA0C-4A54-BE3E-F966C755D902}" dateTime="2022-09-06T16:05:08" maxSheetId="2" userName="Keerthi, NavyaX" r:id="rId61" minRId="246" maxRId="247">
    <sheetIdMap count="1">
      <sheetId val="1"/>
    </sheetIdMap>
  </header>
  <header guid="{95ED006D-1C45-4A4C-88E7-77CEBC893399}" dateTime="2022-09-06T16:12:58" maxSheetId="2" userName="Keerthi, NavyaX" r:id="rId62" minRId="248" maxRId="249">
    <sheetIdMap count="1">
      <sheetId val="1"/>
    </sheetIdMap>
  </header>
  <header guid="{4DB275A0-09F5-4F15-88FA-C7232A2DE82E}" dateTime="2022-09-06T16:18:52" maxSheetId="2" userName="Keerthi, NavyaX" r:id="rId63" minRId="250" maxRId="251">
    <sheetIdMap count="1">
      <sheetId val="1"/>
    </sheetIdMap>
  </header>
  <header guid="{2F21C6FF-68DF-482E-8F18-9AE3A618AA38}" dateTime="2022-09-06T16:24:16" maxSheetId="2" userName="Venkateswara Reddy, ThatireddyX" r:id="rId64" minRId="252" maxRId="255">
    <sheetIdMap count="1">
      <sheetId val="1"/>
    </sheetIdMap>
  </header>
  <header guid="{5C926DA9-8B7E-4FFC-AAE6-84CAE645CF8E}" dateTime="2022-09-06T16:26:02" maxSheetId="2" userName="Keerthi, NavyaX" r:id="rId65" minRId="256" maxRId="259">
    <sheetIdMap count="1">
      <sheetId val="1"/>
    </sheetIdMap>
  </header>
  <header guid="{09E358B0-5C5B-4D6A-A087-453A3877ED0E}" dateTime="2022-09-06T16:28:45" maxSheetId="2" userName="Keerthi, NavyaX" r:id="rId66" minRId="260" maxRId="261">
    <sheetIdMap count="1">
      <sheetId val="1"/>
    </sheetIdMap>
  </header>
  <header guid="{0CFA77B2-F5A1-4546-BE42-C954A151B4B9}" dateTime="2022-09-06T17:12:11" maxSheetId="2" userName="Keerthi, NavyaX" r:id="rId67" minRId="262" maxRId="263">
    <sheetIdMap count="1">
      <sheetId val="1"/>
    </sheetIdMap>
  </header>
  <header guid="{EE591B1D-AFA1-4B7E-B18D-3CEC9AF1EC08}" dateTime="2022-09-06T17:35:56" maxSheetId="2" userName="Keerthi, NavyaX" r:id="rId68" minRId="264" maxRId="265">
    <sheetIdMap count="1">
      <sheetId val="1"/>
    </sheetIdMap>
  </header>
  <header guid="{E51CC7B5-3181-4214-9730-DE89EDDD00BD}" dateTime="2022-09-06T17:56:55" maxSheetId="2" userName="Keerthi, NavyaX" r:id="rId69" minRId="266">
    <sheetIdMap count="1">
      <sheetId val="1"/>
    </sheetIdMap>
  </header>
  <header guid="{D3B3B95E-37E0-4CAF-8F5F-2E1A28FF8868}" dateTime="2022-09-07T09:43:13" maxSheetId="2" userName="Keerthi, NavyaX" r:id="rId70">
    <sheetIdMap count="1">
      <sheetId val="1"/>
    </sheetIdMap>
  </header>
  <header guid="{8F0EF5B1-9B25-4953-A329-85581CBA401C}" dateTime="2022-09-07T10:06:15" maxSheetId="2" userName="Keerthi, NavyaX" r:id="rId71" minRId="268" maxRId="269">
    <sheetIdMap count="1">
      <sheetId val="1"/>
    </sheetIdMap>
  </header>
  <header guid="{20443D8B-C133-4DCB-90E3-EAA10F77871F}" dateTime="2022-09-07T10:30:25" maxSheetId="2" userName="Keerthi, NavyaX" r:id="rId72" minRId="270" maxRId="271">
    <sheetIdMap count="1">
      <sheetId val="1"/>
    </sheetIdMap>
  </header>
  <header guid="{7A7F55DE-0CC1-4DDE-9114-AB090FD5EA2E}" dateTime="2022-09-07T10:41:13" maxSheetId="2" userName="Keerthi, NavyaX" r:id="rId73" minRId="272" maxRId="275">
    <sheetIdMap count="1">
      <sheetId val="1"/>
    </sheetIdMap>
  </header>
  <header guid="{392A7166-E6B8-4FE5-8135-FECACA262D5E}" dateTime="2022-09-07T10:48:52" maxSheetId="2" userName="Keerthi, NavyaX" r:id="rId74" minRId="276" maxRId="277">
    <sheetIdMap count="1">
      <sheetId val="1"/>
    </sheetIdMap>
  </header>
  <header guid="{889DDCCA-E7FC-472A-A956-CD1809483C4F}" dateTime="2022-09-07T10:54:44" maxSheetId="2" userName="Keerthi, NavyaX" r:id="rId75" minRId="278" maxRId="279">
    <sheetIdMap count="1">
      <sheetId val="1"/>
    </sheetIdMap>
  </header>
  <header guid="{9D69C5C3-0A26-45D2-9F8E-8D6E66E98070}" dateTime="2022-09-07T10:56:48" maxSheetId="2" userName="Keerthi, NavyaX" r:id="rId76" minRId="280" maxRId="281">
    <sheetIdMap count="1">
      <sheetId val="1"/>
    </sheetIdMap>
  </header>
  <header guid="{972EC9CB-4CC0-4B9F-9AE2-6EA07FFA7F4C}" dateTime="2022-09-07T10:59:53" maxSheetId="2" userName="Keerthi, NavyaX" r:id="rId77" minRId="282" maxRId="284">
    <sheetIdMap count="1">
      <sheetId val="1"/>
    </sheetIdMap>
  </header>
  <header guid="{B806C7D9-B1F9-4645-85A3-838A92AE9E60}" dateTime="2022-09-07T11:07:00" maxSheetId="2" userName="Keerthi, NavyaX" r:id="rId78" minRId="285">
    <sheetIdMap count="1">
      <sheetId val="1"/>
    </sheetIdMap>
  </header>
  <header guid="{D2E25F5E-F4C9-49E5-926E-E40E445CAF4D}" dateTime="2022-09-07T11:19:16" maxSheetId="2" userName="Keerthi, NavyaX" r:id="rId79" minRId="286" maxRId="287">
    <sheetIdMap count="1">
      <sheetId val="1"/>
    </sheetIdMap>
  </header>
  <header guid="{A51030A1-3BFF-4936-8A6C-0C39C739A04F}" dateTime="2022-09-07T11:31:05" maxSheetId="2" userName="Keerthi, NavyaX" r:id="rId80" minRId="288" maxRId="289">
    <sheetIdMap count="1">
      <sheetId val="1"/>
    </sheetIdMap>
  </header>
  <header guid="{AE4D8991-37B4-48F6-A6F3-78FD060998D2}" dateTime="2022-09-07T11:53:07" maxSheetId="2" userName="Keerthi, NavyaX" r:id="rId81" minRId="290" maxRId="291">
    <sheetIdMap count="1">
      <sheetId val="1"/>
    </sheetIdMap>
  </header>
  <header guid="{A0EEDB5B-B74B-4E66-A6B2-CD49787E0691}" dateTime="2022-09-07T11:59:47" maxSheetId="2" userName="Venkateswara Reddy, ThatireddyX" r:id="rId82" minRId="292" maxRId="293">
    <sheetIdMap count="1">
      <sheetId val="1"/>
    </sheetIdMap>
  </header>
  <header guid="{DE88883D-31DB-468F-B862-7E6BBF802444}" dateTime="2022-09-07T12:13:08" maxSheetId="2" userName="Keerthi, NavyaX" r:id="rId83" minRId="294" maxRId="295">
    <sheetIdMap count="1">
      <sheetId val="1"/>
    </sheetIdMap>
  </header>
  <header guid="{8F5DDD78-0046-425F-8FAC-A23E2746EEC0}" dateTime="2022-09-07T12:24:21" maxSheetId="2" userName="Keerthi, NavyaX" r:id="rId84">
    <sheetIdMap count="1">
      <sheetId val="1"/>
    </sheetIdMap>
  </header>
  <header guid="{0D440ED3-305A-478A-BC81-F64F0F791F9C}" dateTime="2022-09-07T12:28:19" maxSheetId="2" userName="Keerthi, NavyaX" r:id="rId85" minRId="297" maxRId="298">
    <sheetIdMap count="1">
      <sheetId val="1"/>
    </sheetIdMap>
  </header>
  <header guid="{527A3DEC-93C8-45D7-80E8-C0C11B0D9DC4}" dateTime="2022-09-07T12:57:05" maxSheetId="2" userName="Keerthi, NavyaX" r:id="rId86" minRId="299" maxRId="302">
    <sheetIdMap count="1">
      <sheetId val="1"/>
    </sheetIdMap>
  </header>
  <header guid="{6CD605F4-CB0D-4CCB-A65A-C6B6EB4F4076}" dateTime="2022-09-07T13:27:21" maxSheetId="2" userName="Keerthi, NavyaX" r:id="rId87" minRId="303" maxRId="306">
    <sheetIdMap count="1">
      <sheetId val="1"/>
    </sheetIdMap>
  </header>
  <header guid="{7850DE2E-D285-4FE6-AD1D-CB2977827601}" dateTime="2022-09-07T13:30:59" maxSheetId="2" userName="Keerthi, NavyaX" r:id="rId88" minRId="307" maxRId="309">
    <sheetIdMap count="1">
      <sheetId val="1"/>
    </sheetIdMap>
  </header>
  <header guid="{8B86BCC8-2A6C-4C2F-B64D-F668B00E8005}" dateTime="2022-09-07T13:32:12" maxSheetId="2" userName="Keerthi, NavyaX" r:id="rId89" minRId="310" maxRId="311">
    <sheetIdMap count="1">
      <sheetId val="1"/>
    </sheetIdMap>
  </header>
  <header guid="{C38B6FEB-04EF-43D0-9988-09B7207443F5}" dateTime="2022-09-07T13:35:39" maxSheetId="2" userName="Keerthi, NavyaX" r:id="rId90" minRId="312">
    <sheetIdMap count="1">
      <sheetId val="1"/>
    </sheetIdMap>
  </header>
  <header guid="{A62D32AB-D0B9-4156-B6E5-B17BFB4B1BD2}" dateTime="2022-09-07T14:47:25" maxSheetId="2" userName="Keerthi, NavyaX" r:id="rId91" minRId="313" maxRId="316">
    <sheetIdMap count="1">
      <sheetId val="1"/>
    </sheetIdMap>
  </header>
  <header guid="{E9671607-AE21-49AB-B4E3-9EAACACABC20}" dateTime="2022-09-07T14:52:22" maxSheetId="2" userName="Keerthi, NavyaX" r:id="rId92" minRId="317">
    <sheetIdMap count="1">
      <sheetId val="1"/>
    </sheetIdMap>
  </header>
  <header guid="{B25E05C6-80BB-47DC-BADF-E39F330ABCC8}" dateTime="2022-09-07T14:58:15" maxSheetId="2" userName="Keerthi, NavyaX" r:id="rId93" minRId="318">
    <sheetIdMap count="1">
      <sheetId val="1"/>
    </sheetIdMap>
  </header>
  <header guid="{79E07E75-7372-464B-A46E-1F973DEA7670}" dateTime="2022-09-07T15:30:04" maxSheetId="2" userName="Venkateswara Reddy, ThatireddyX" r:id="rId94" minRId="319" maxRId="326">
    <sheetIdMap count="1">
      <sheetId val="1"/>
    </sheetIdMap>
  </header>
  <header guid="{0FF60F8C-2227-4A1C-837E-DD3576A3CCDE}" dateTime="2022-09-07T15:31:24" maxSheetId="2" userName="Venkateswara Reddy, ThatireddyX" r:id="rId95" minRId="327" maxRId="328">
    <sheetIdMap count="1">
      <sheetId val="1"/>
    </sheetIdMap>
  </header>
  <header guid="{EE37B1B0-745F-42E0-892F-301B2AB3FD27}" dateTime="2022-09-07T15:31:39" maxSheetId="2" userName="Venkateswara Reddy, ThatireddyX" r:id="rId96" minRId="329" maxRId="330">
    <sheetIdMap count="1">
      <sheetId val="1"/>
    </sheetIdMap>
  </header>
  <header guid="{D9292572-FDBF-441B-88C9-5C8D26675A6B}" dateTime="2022-09-07T15:32:24" maxSheetId="2" userName="Venkateswara Reddy, ThatireddyX" r:id="rId97" minRId="331" maxRId="332">
    <sheetIdMap count="1">
      <sheetId val="1"/>
    </sheetIdMap>
  </header>
  <header guid="{E1E84905-D3E5-4A5E-8DD9-A20EB167605D}" dateTime="2022-09-07T15:32:37" maxSheetId="2" userName="Venkateswara Reddy, ThatireddyX" r:id="rId98" minRId="333" maxRId="334">
    <sheetIdMap count="1">
      <sheetId val="1"/>
    </sheetIdMap>
  </header>
  <header guid="{DDFC69AC-3B63-4F32-A760-94C56DD738F2}" dateTime="2022-09-07T15:35:00" maxSheetId="2" userName="Keerthi, NavyaX" r:id="rId99" minRId="335" maxRId="336">
    <sheetIdMap count="1">
      <sheetId val="1"/>
    </sheetIdMap>
  </header>
  <header guid="{D2A1823C-1290-421C-8B2B-BC2EF51FDFD5}" dateTime="2022-09-07T15:38:02" maxSheetId="2" userName="Keerthi, NavyaX" r:id="rId100" minRId="337">
    <sheetIdMap count="1">
      <sheetId val="1"/>
    </sheetIdMap>
  </header>
  <header guid="{297CAF5D-8B45-46C1-A419-C69E6A681D27}" dateTime="2022-09-07T15:39:13" maxSheetId="2" userName="Keerthi, NavyaX" r:id="rId101" minRId="338" maxRId="339">
    <sheetIdMap count="1">
      <sheetId val="1"/>
    </sheetIdMap>
  </header>
  <header guid="{6648B8D6-F2F5-4CE2-B610-7A4ED92E668A}" dateTime="2022-09-07T15:42:02" maxSheetId="2" userName="Venkateswara Reddy, ThatireddyX" r:id="rId102" minRId="340" maxRId="345">
    <sheetIdMap count="1">
      <sheetId val="1"/>
    </sheetIdMap>
  </header>
  <header guid="{521D04E8-181B-4DB3-A27C-DFE3A09022D7}" dateTime="2022-09-07T15:42:35" maxSheetId="2" userName="Venkateswara Reddy, ThatireddyX" r:id="rId103" minRId="346" maxRId="349">
    <sheetIdMap count="1">
      <sheetId val="1"/>
    </sheetIdMap>
  </header>
  <header guid="{41B21A71-C2D9-4C6E-8B16-FBD1EA573937}" dateTime="2022-09-07T15:45:40" maxSheetId="2" userName="Venkateswara Reddy, ThatireddyX" r:id="rId104" minRId="350" maxRId="351">
    <sheetIdMap count="1">
      <sheetId val="1"/>
    </sheetIdMap>
  </header>
  <header guid="{129EE705-6E54-4C00-AFCA-535746CFC097}" dateTime="2022-09-07T15:46:30" maxSheetId="2" userName="Venkateswara Reddy, ThatireddyX" r:id="rId105" minRId="352" maxRId="355">
    <sheetIdMap count="1">
      <sheetId val="1"/>
    </sheetIdMap>
  </header>
  <header guid="{6B266C57-F39A-4B75-A41C-667EC461D528}" dateTime="2022-09-07T15:46:59" maxSheetId="2" userName="Venkateswara Reddy, ThatireddyX" r:id="rId106" minRId="356" maxRId="357">
    <sheetIdMap count="1">
      <sheetId val="1"/>
    </sheetIdMap>
  </header>
  <header guid="{FF9505D5-1313-4DEB-AC29-43E39DE5A4CC}" dateTime="2022-09-07T15:47:56" maxSheetId="2" userName="Keerthi, NavyaX" r:id="rId107" minRId="358">
    <sheetIdMap count="1">
      <sheetId val="1"/>
    </sheetIdMap>
  </header>
  <header guid="{60990E8A-9CDB-4F99-916B-4A7B2049E248}" dateTime="2022-09-07T15:48:45" maxSheetId="2" userName="Keerthi, NavyaX" r:id="rId108" minRId="359">
    <sheetIdMap count="1">
      <sheetId val="1"/>
    </sheetIdMap>
  </header>
  <header guid="{F568FD8F-E7AB-4B7C-A89F-D056E077CE63}" dateTime="2022-09-07T15:52:22" maxSheetId="2" userName="Venkateswara Reddy, ThatireddyX" r:id="rId109" minRId="360" maxRId="363">
    <sheetIdMap count="1">
      <sheetId val="1"/>
    </sheetIdMap>
  </header>
  <header guid="{B0E8ACCF-AAAF-4EF0-810E-4292D8BE59E1}" dateTime="2022-09-07T15:52:47" maxSheetId="2" userName="Venkateswara Reddy, ThatireddyX" r:id="rId110" minRId="364" maxRId="365">
    <sheetIdMap count="1">
      <sheetId val="1"/>
    </sheetIdMap>
  </header>
  <header guid="{FAEE2169-088A-40AC-90E5-F868ABE06B3A}" dateTime="2022-09-07T15:53:17" maxSheetId="2" userName="Venkateswara Reddy, ThatireddyX" r:id="rId111" minRId="366" maxRId="367">
    <sheetIdMap count="1">
      <sheetId val="1"/>
    </sheetIdMap>
  </header>
  <header guid="{0CDA6CFE-97EA-46A5-A9F5-F020628EBAE2}" dateTime="2022-09-07T15:59:35" maxSheetId="2" userName="Keerthi, NavyaX" r:id="rId112" minRId="368">
    <sheetIdMap count="1">
      <sheetId val="1"/>
    </sheetIdMap>
  </header>
  <header guid="{A1E0F503-0A24-4B00-831B-6768C845917E}" dateTime="2022-09-07T16:32:48" maxSheetId="2" userName="Keerthi, NavyaX" r:id="rId113" minRId="369" maxRId="370">
    <sheetIdMap count="1">
      <sheetId val="1"/>
    </sheetIdMap>
  </header>
  <header guid="{A29B8D20-764C-40AC-AA8C-1B3BA123B84B}" dateTime="2022-09-07T18:00:56" maxSheetId="2" userName="Venkateswara Reddy, ThatireddyX" r:id="rId114" minRId="371" maxRId="372">
    <sheetIdMap count="1">
      <sheetId val="1"/>
    </sheetIdMap>
  </header>
  <header guid="{7609CA74-8917-4404-9CD8-E193A6F0019F}" dateTime="2022-09-07T18:03:57" maxSheetId="2" userName="Venkateswara Reddy, ThatireddyX" r:id="rId115" minRId="373" maxRId="374">
    <sheetIdMap count="1">
      <sheetId val="1"/>
    </sheetIdMap>
  </header>
  <header guid="{663FD01C-A3AB-4C91-A3D3-C574A8886204}" dateTime="2022-09-07T18:06:25" maxSheetId="2" userName="Venkateswara Reddy, ThatireddyX" r:id="rId116" minRId="375">
    <sheetIdMap count="1">
      <sheetId val="1"/>
    </sheetIdMap>
  </header>
  <header guid="{A278D8AA-1108-409D-812A-7A38250BA89E}" dateTime="2022-09-08T09:47:01" maxSheetId="2" userName="Venkateswara Reddy, ThatireddyX" r:id="rId117" minRId="376" maxRId="377">
    <sheetIdMap count="1">
      <sheetId val="1"/>
    </sheetIdMap>
  </header>
  <header guid="{07FED806-1152-4E26-B2F6-C577FD053D35}" dateTime="2022-09-08T09:47:46" maxSheetId="2" userName="Venkateswara Reddy, ThatireddyX" r:id="rId118" minRId="378" maxRId="379">
    <sheetIdMap count="1">
      <sheetId val="1"/>
    </sheetIdMap>
  </header>
  <header guid="{DB0446E7-FAC0-462E-970B-4F502F8518BB}" dateTime="2022-09-08T09:48:10" maxSheetId="2" userName="Venkateswara Reddy, ThatireddyX" r:id="rId119" minRId="380" maxRId="381">
    <sheetIdMap count="1">
      <sheetId val="1"/>
    </sheetIdMap>
  </header>
  <header guid="{CCFD7861-1895-4C8A-93C0-026C2709A3C0}" dateTime="2022-09-08T09:59:55" maxSheetId="2" userName="Venkateswara Reddy, ThatireddyX" r:id="rId120" minRId="382" maxRId="383">
    <sheetIdMap count="1">
      <sheetId val="1"/>
    </sheetIdMap>
  </header>
  <header guid="{E8E7978B-988B-468D-9FBF-F18047D54F00}" dateTime="2022-09-08T10:19:48" maxSheetId="2" userName="Venkateswara Reddy, ThatireddyX" r:id="rId121" minRId="384" maxRId="385">
    <sheetIdMap count="1">
      <sheetId val="1"/>
    </sheetIdMap>
  </header>
  <header guid="{393DA0F4-2305-4E16-8876-6966239C4595}" dateTime="2022-09-08T10:20:23" maxSheetId="2" userName="Venkateswara Reddy, ThatireddyX" r:id="rId122" minRId="386" maxRId="389">
    <sheetIdMap count="1">
      <sheetId val="1"/>
    </sheetIdMap>
  </header>
  <header guid="{14356BBB-D078-4186-8A18-91BF2E3D6A9B}" dateTime="2022-09-08T10:31:19" maxSheetId="2" userName="G, PurushothamanX" r:id="rId123">
    <sheetIdMap count="1">
      <sheetId val="1"/>
    </sheetIdMap>
  </header>
  <header guid="{857CC99A-6286-4815-951B-7EE54FD37FB8}" dateTime="2022-09-08T10:35:34" maxSheetId="2" userName="Venkateswara Reddy, ThatireddyX" r:id="rId124" minRId="391" maxRId="394">
    <sheetIdMap count="1">
      <sheetId val="1"/>
    </sheetIdMap>
  </header>
  <header guid="{364CFC07-8036-46F9-99AC-D7BF2492D290}" dateTime="2022-09-08T11:25:35" maxSheetId="2" userName="Keerthi, NavyaX" r:id="rId125" minRId="395">
    <sheetIdMap count="1">
      <sheetId val="1"/>
    </sheetIdMap>
  </header>
  <header guid="{760FAEF9-7808-4BF2-913D-2F8C7A0ADF27}" dateTime="2022-09-08T11:25:46" maxSheetId="2" userName="Keerthi, NavyaX" r:id="rId126" minRId="397">
    <sheetIdMap count="1">
      <sheetId val="1"/>
    </sheetIdMap>
  </header>
  <header guid="{56ABF93C-6833-46F8-A268-81D867D05CAC}" dateTime="2022-09-09T13:12:36" maxSheetId="2" userName="G, PurushothamanX" r:id="rId127" minRId="398">
    <sheetIdMap count="1">
      <sheetId val="1"/>
    </sheetIdMap>
  </header>
  <header guid="{A38A878A-B55D-4BA9-AE66-D3449A08148E}" dateTime="2022-11-03T17:33:31" maxSheetId="2" userName="K, PraneethaX" r:id="rId128" minRId="400">
    <sheetIdMap count="1">
      <sheetId val="1"/>
    </sheetIdMap>
  </header>
  <header guid="{78045177-9B7E-41F6-A972-943CBD11DB27}" dateTime="2023-01-05T12:34:15" maxSheetId="2" userName="Agarwal, Naman" r:id="rId129" minRId="402">
    <sheetIdMap count="1">
      <sheetId val="1"/>
    </sheetIdMap>
  </header>
  <header guid="{7F5A2C74-5BCE-4423-9E4C-2E3AFB1BB17E}" dateTime="2023-01-05T12:34:24" maxSheetId="2" userName="Agarwal, Naman" r:id="rId130" minRId="404" maxRId="40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2" sId="1" ref="A189:XFD189" action="deleteRow">
    <rfmt sheetId="1" xfDxf="1" sqref="A189:XFD189" start="0" length="0"/>
    <rcc rId="0" sId="1">
      <nc r="A189">
        <f>HYPERLINK("https://hsdes.intel.com/resource/14013187545","14013187545")</f>
      </nc>
    </rcc>
    <rcc rId="0" sId="1">
      <nc r="B189" t="inlineStr">
        <is>
          <t>DPTF devices enumeration pre and post S0i3(Modern Standby) cycle</t>
        </is>
      </nc>
    </rcc>
    <rcc rId="0" sId="1">
      <nc r="C189" t="inlineStr">
        <is>
          <t xml:space="preserve">not applicable </t>
        </is>
      </nc>
    </rcc>
    <rcc rId="0" sId="1">
      <nc r="F189" t="inlineStr">
        <is>
          <t>complete</t>
        </is>
      </nc>
    </rcc>
    <rcc rId="0" sId="1">
      <nc r="G189" t="inlineStr">
        <is>
          <t>common</t>
        </is>
      </nc>
    </rcc>
    <rcc rId="0" sId="1">
      <nc r="H189" t="inlineStr">
        <is>
          <t>Ingredient</t>
        </is>
      </nc>
    </rcc>
    <rcc rId="0" sId="1">
      <nc r="I189" t="inlineStr">
        <is>
          <t>bios.platform</t>
        </is>
      </nc>
    </rcc>
    <rcc rId="0" sId="1">
      <nc r="J189" t="inlineStr">
        <is>
          <t>CSS-IVE-132479</t>
        </is>
      </nc>
    </rcc>
    <rcc rId="0" sId="1">
      <nc r="K189" t="inlineStr">
        <is>
          <t>Power Management</t>
        </is>
      </nc>
    </rcc>
    <rcc rId="0" sId="1">
      <nc r="L189"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M189" t="inlineStr">
        <is>
          <t>DPTF interface,MoS (Modern Standby),S0ix-states</t>
        </is>
      </nc>
    </rcc>
    <rcc rId="0" sId="1">
      <nc r="N189" t="inlineStr">
        <is>
          <t>BC-RQTBC-10014
BC-RQTBC-13177
BC-RQTBC-13804
BC-RQTBCTL-1380
BC-RQTBCTL-1197
BC-RQTBC-12463
BC-RQTBC-13964
JSL: BC-RQTBC-16787
TGL FR: 1209127125
RKL: BC-RQTBCTL-1380 ,  2203201687 ,  2203202877
JSLP:1607196307
CFL,CML-S: 2207395172</t>
        </is>
      </nc>
    </rcc>
    <rcc rId="0" sId="1">
      <nc r="O189" t="inlineStr">
        <is>
          <t>CSS-IVE-132479</t>
        </is>
      </nc>
    </rcc>
    <rcc rId="0" sId="1">
      <nc r="P189" t="inlineStr">
        <is>
          <t>Consumer,Corporate_vPro</t>
        </is>
      </nc>
    </rcc>
    <rcc rId="0" sId="1">
      <nc r="R189" t="inlineStr">
        <is>
          <t>raghav3x</t>
        </is>
      </nc>
    </rcc>
    <rcc rId="0" sId="1">
      <nc r="S189" t="inlineStr">
        <is>
          <t>DPTF devices should be enumerated in the device manager pre and post DMOS/S0i3 cycle</t>
        </is>
      </nc>
    </rcc>
    <rcc rId="0" sId="1">
      <nc r="T189" t="inlineStr">
        <is>
          <t>Client-IFWI</t>
        </is>
      </nc>
    </rcc>
    <rcc rId="0" sId="1">
      <nc r="U189" t="inlineStr">
        <is>
          <t>4-low</t>
        </is>
      </nc>
    </rcc>
    <rcc rId="0" sId="1">
      <nc r="V189" t="inlineStr">
        <is>
          <t>ifwi.alderlake,ifwi.jasperlake,ifwi.meteorlake,ifwi.raptorlake,ifwi.rocketlake</t>
        </is>
      </nc>
    </rcc>
    <rcc rId="0" sId="1">
      <nc r="W189" t="inlineStr">
        <is>
          <t>ifwi.alderlake,ifwi.jasperlake,ifwi.rocketlake</t>
        </is>
      </nc>
    </rcc>
    <rcc rId="0" sId="1">
      <nc r="Y189" t="inlineStr">
        <is>
          <t>product</t>
        </is>
      </nc>
    </rcc>
    <rcc rId="0" sId="1">
      <nc r="Z189" t="inlineStr">
        <is>
          <t>complete.ready_for_production</t>
        </is>
      </nc>
    </rcc>
    <rcc rId="0" sId="1">
      <nc r="AB189" t="inlineStr">
        <is>
          <t>Low</t>
        </is>
      </nc>
    </rcc>
    <rcc rId="0" sId="1">
      <nc r="AC189" t="inlineStr">
        <is>
          <t>L2 Mandatory-BAT</t>
        </is>
      </nc>
    </rcc>
    <rcc rId="0" sId="1">
      <nc r="AF189" t="inlineStr">
        <is>
          <t>Functional</t>
        </is>
      </nc>
    </rcc>
    <rcc rId="0" sId="1">
      <nc r="AG189" t="inlineStr">
        <is>
          <t>DPTF monitor tool/UI tool</t>
        </is>
      </nc>
    </rcc>
    <rcc rId="0" sId="1">
      <nc r="AH189" t="inlineStr">
        <is>
          <t>Test is to check DPTF compliant devices enumeration in device manager pre and post S0i3(Modern Standby) cycle</t>
        </is>
      </nc>
    </rcc>
    <rcc rId="0" sId="1">
      <nc r="AI18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is>
      </nc>
    </rcc>
  </rrc>
  <rdn rId="0" localSheetId="1" customView="1" name="Z_5D7A2F7B_DD5F_4A14_86A5_F7F0EF6863A3_.wvu.FilterData" hidden="1" oldHidden="1">
    <formula>'ADL_N_IFWI_GC_Blue (7)'!$A$1:$AI$237</formula>
  </rdn>
  <rcv guid="{5D7A2F7B-DD5F-4A14-86A5-F7F0EF6863A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
    <oc r="C5" t="inlineStr">
      <is>
        <t>n</t>
      </is>
    </oc>
    <nc r="C5" t="inlineStr">
      <is>
        <t>Passed</t>
      </is>
    </nc>
  </rcc>
  <rcc rId="27" sId="1">
    <nc r="D5" t="inlineStr">
      <is>
        <t>Navya</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nc r="C209" t="inlineStr">
      <is>
        <t>n</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
    <oc r="C209" t="inlineStr">
      <is>
        <t>n</t>
      </is>
    </oc>
    <nc r="C209" t="inlineStr">
      <is>
        <t>Passed</t>
      </is>
    </nc>
  </rcc>
  <rcc rId="339" sId="1">
    <nc r="D209" t="inlineStr">
      <is>
        <t>Navya</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 sId="1">
    <nc r="C17" t="inlineStr">
      <is>
        <t>Passed</t>
      </is>
    </nc>
  </rcc>
  <rcc rId="341" sId="1">
    <nc r="C235" t="inlineStr">
      <is>
        <t>Passed</t>
      </is>
    </nc>
  </rcc>
  <rcc rId="342" sId="1">
    <nc r="C238" t="inlineStr">
      <is>
        <t>Passed</t>
      </is>
    </nc>
  </rcc>
  <rcc rId="343" sId="1">
    <nc r="D17" t="inlineStr">
      <is>
        <t>Venkateswara</t>
      </is>
    </nc>
  </rcc>
  <rcc rId="344" sId="1">
    <nc r="D235" t="inlineStr">
      <is>
        <t>Venkateswara</t>
      </is>
    </nc>
  </rcc>
  <rcc rId="345" sId="1">
    <nc r="D238" t="inlineStr">
      <is>
        <t>Venkateswara</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nc r="C99" t="inlineStr">
      <is>
        <t>Passed</t>
      </is>
    </nc>
  </rcc>
  <rcc rId="347" sId="1">
    <nc r="C101" t="inlineStr">
      <is>
        <t>Passed</t>
      </is>
    </nc>
  </rcc>
  <rcc rId="348" sId="1">
    <nc r="D101" t="inlineStr">
      <is>
        <t>Venkateswara</t>
      </is>
    </nc>
  </rcc>
  <rcc rId="349" sId="1">
    <nc r="D99" t="inlineStr">
      <is>
        <t>Venkateswara</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 sId="1">
    <nc r="C18" t="inlineStr">
      <is>
        <t>Passed</t>
      </is>
    </nc>
  </rcc>
  <rcc rId="351" sId="1">
    <nc r="D18" t="inlineStr">
      <is>
        <t>Venkateswara</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nc r="C183" t="inlineStr">
      <is>
        <t>Passed</t>
      </is>
    </nc>
  </rcc>
  <rcc rId="353" sId="1">
    <nc r="D183" t="inlineStr">
      <is>
        <t>Venkateswara</t>
      </is>
    </nc>
  </rcc>
  <rcc rId="354" sId="1">
    <nc r="C179" t="inlineStr">
      <is>
        <t>Passed</t>
      </is>
    </nc>
  </rcc>
  <rcc rId="355" sId="1">
    <nc r="D179" t="inlineStr">
      <is>
        <t>Venkateswara</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nc r="C234" t="inlineStr">
      <is>
        <t>Passed</t>
      </is>
    </nc>
  </rcc>
  <rcc rId="357" sId="1">
    <nc r="D234" t="inlineStr">
      <is>
        <t>Venkateswara</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nc r="C171" t="inlineStr">
      <is>
        <t>n</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D171" t="inlineStr">
      <is>
        <t>Navya</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nc r="C76" t="inlineStr">
      <is>
        <t>Passed</t>
      </is>
    </nc>
  </rcc>
  <rcc rId="361" sId="1">
    <nc r="C77" t="inlineStr">
      <is>
        <t>Passed</t>
      </is>
    </nc>
  </rcc>
  <rcc rId="362" sId="1">
    <nc r="D77" t="inlineStr">
      <is>
        <t>Ramya</t>
      </is>
    </nc>
  </rcc>
  <rcc rId="363" sId="1">
    <nc r="D76" t="inlineStr">
      <is>
        <t>Ramya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oc r="C98" t="inlineStr">
      <is>
        <t>n</t>
      </is>
    </oc>
    <nc r="C98" t="inlineStr">
      <is>
        <t>Passed</t>
      </is>
    </nc>
  </rcc>
  <rcc rId="29" sId="1">
    <nc r="D98" t="inlineStr">
      <is>
        <t>Navya</t>
      </is>
    </nc>
  </rcc>
  <rfmt sheetId="1" sqref="D98">
    <dxf>
      <alignment horizontal="general" vertical="bottom" textRotation="0" wrapText="0" indent="0" justifyLastLine="0" shrinkToFit="0" readingOrder="0"/>
    </dxf>
  </rfmt>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C73" t="inlineStr">
      <is>
        <t>Passed</t>
      </is>
    </nc>
  </rcc>
  <rcc rId="365" sId="1">
    <nc r="D73" t="inlineStr">
      <is>
        <t>Ramya</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 sId="1">
    <nc r="C213" t="inlineStr">
      <is>
        <t>Passed</t>
      </is>
    </nc>
  </rcc>
  <rcc rId="367" sId="1">
    <nc r="D213" t="inlineStr">
      <is>
        <t>Venkateswara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oc r="C171" t="inlineStr">
      <is>
        <t>n</t>
      </is>
    </oc>
    <nc r="C171"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nc r="C89" t="inlineStr">
      <is>
        <t>Passed</t>
      </is>
    </nc>
  </rcc>
  <rcc rId="370" sId="1">
    <nc r="D89" t="inlineStr">
      <is>
        <t>Navya</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1">
    <nc r="C237" t="inlineStr">
      <is>
        <t>Passed</t>
      </is>
    </nc>
  </rcc>
  <rcc rId="372" sId="1">
    <nc r="D237" t="inlineStr">
      <is>
        <t>Venkateswara</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
    <nc r="C84" t="inlineStr">
      <is>
        <t>Passed</t>
      </is>
    </nc>
  </rcc>
  <rcc rId="374" sId="1">
    <nc r="D84" t="inlineStr">
      <is>
        <t>Venkateswara</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 sId="1">
    <nc r="D91" t="inlineStr">
      <is>
        <t>Ramya</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 sId="1">
    <nc r="C93" t="inlineStr">
      <is>
        <t>Passed</t>
      </is>
    </nc>
  </rcc>
  <rcc rId="377" sId="1">
    <nc r="D93" t="inlineStr">
      <is>
        <t>Venkateswara</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 sId="1">
    <nc r="C227" t="inlineStr">
      <is>
        <t>Passed</t>
      </is>
    </nc>
  </rcc>
  <rcc rId="379" sId="1">
    <nc r="D227" t="inlineStr">
      <is>
        <t>Venkateswara</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1">
    <nc r="C194" t="inlineStr">
      <is>
        <t>Passed</t>
      </is>
    </nc>
  </rcc>
  <rcc rId="381" sId="1">
    <nc r="D194" t="inlineStr">
      <is>
        <t>Venkateswara</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 sId="1">
    <nc r="C34" t="inlineStr">
      <is>
        <t>Failed</t>
      </is>
    </nc>
  </rcc>
  <rcc rId="383" sId="1">
    <nc r="D34" t="inlineStr">
      <is>
        <t>Venkateswara</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nc r="C211" t="inlineStr">
      <is>
        <t>Failed</t>
      </is>
    </nc>
  </rcc>
  <rcc rId="385" sId="1">
    <nc r="D211" t="inlineStr">
      <is>
        <t>Venkateswara</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nc r="C35" t="inlineStr">
      <is>
        <t>Passed</t>
      </is>
    </nc>
  </rcc>
  <rcc rId="387" sId="1">
    <nc r="D35" t="inlineStr">
      <is>
        <t>Ramya</t>
      </is>
    </nc>
  </rcc>
  <rcc rId="388" sId="1">
    <nc r="C174" t="inlineStr">
      <is>
        <t>Passed</t>
      </is>
    </nc>
  </rcc>
  <rcc rId="389" sId="1">
    <nc r="D174" t="inlineStr">
      <is>
        <t>Ramya</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 sId="1">
    <nc r="C79" t="inlineStr">
      <is>
        <t>Passed</t>
      </is>
    </nc>
  </rcc>
  <rcc rId="392" sId="1">
    <nc r="D79" t="inlineStr">
      <is>
        <t>Venkateswara</t>
      </is>
    </nc>
  </rcc>
  <rcc rId="393" sId="1">
    <nc r="D80" t="inlineStr">
      <is>
        <t>Venkateswara</t>
      </is>
    </nc>
  </rcc>
  <rcc rId="394" sId="1">
    <nc r="C80" t="inlineStr">
      <is>
        <t>Passed</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D36" t="inlineStr">
      <is>
        <t>Navya</t>
      </is>
    </oc>
    <nc r="D36" t="inlineStr">
      <is>
        <t>Ramya</t>
      </is>
    </nc>
  </rc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D36" t="inlineStr">
      <is>
        <t>Ramya</t>
      </is>
    </oc>
    <nc r="D36" t="inlineStr">
      <is>
        <t>Navya</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nc r="C189" t="inlineStr">
      <is>
        <t xml:space="preserve">not applicable </t>
      </is>
    </nc>
  </rc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odxf="1" dxf="1">
    <oc r="A216">
      <f>HYPERLINK("https://hsdes.intel.com/resource/14013187760","14013187760")</f>
    </oc>
    <nc r="A216">
      <f>HYPERLINK("https://hsdes.intel.com/resource/14013187760","14013187760")</f>
    </nc>
    <odxf>
      <font>
        <u val="none"/>
        <sz val="11"/>
        <color theme="1"/>
        <name val="Calibri"/>
        <family val="2"/>
        <scheme val="minor"/>
      </font>
    </odxf>
    <ndxf>
      <font>
        <u/>
        <sz val="11"/>
        <color theme="10"/>
        <name val="Calibri"/>
        <family val="2"/>
        <scheme val="minor"/>
      </font>
    </ndxf>
  </rcc>
  <rdn rId="0" localSheetId="1" customView="1" name="Z_BDE12573_255D_420D_BFAC_3482BE6E8973_.wvu.FilterData" hidden="1" oldHidden="1">
    <formula>'ADL_N_IFWI_GC_Blue (7)'!$A$1:$AI$238</formula>
  </rdn>
  <rcv guid="{BDE12573-255D-420D-BFAC-3482BE6E8973}"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nc r="C146" t="inlineStr">
      <is>
        <t>Passed</t>
      </is>
    </nc>
  </rcc>
  <rcc rId="32" sId="1">
    <nc r="D146" t="inlineStr">
      <is>
        <t>Navya</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4" t="inlineStr">
      <is>
        <t>n</t>
      </is>
    </nc>
  </rcc>
  <rcc rId="35" sId="1">
    <nc r="C11" t="inlineStr">
      <is>
        <t>n</t>
      </is>
    </nc>
  </rcc>
  <rcc rId="36" sId="1">
    <nc r="C16" t="inlineStr">
      <is>
        <t>n</t>
      </is>
    </nc>
  </rcc>
  <rfmt sheetId="1" sqref="C16">
    <dxf>
      <alignment horizontal="general" vertical="bottom" textRotation="0" wrapText="0" indent="0" justifyLastLine="0" shrinkToFit="0" readingOrder="0"/>
    </dxf>
  </rfmt>
  <rcc rId="37" sId="1">
    <nc r="C14" t="inlineStr">
      <is>
        <t>n</t>
      </is>
    </nc>
  </rcc>
  <rcc rId="38" sId="1">
    <nc r="C20" t="inlineStr">
      <is>
        <t>n</t>
      </is>
    </nc>
  </rcc>
  <rcc rId="39" sId="1">
    <nc r="C195" t="inlineStr">
      <is>
        <t>n</t>
      </is>
    </nc>
  </rcc>
  <rcc rId="40" sId="1">
    <nc r="C135" t="inlineStr">
      <is>
        <t>n</t>
      </is>
    </nc>
  </rcc>
  <rfmt sheetId="1" sqref="C135">
    <dxf>
      <alignment horizontal="general" vertical="bottom" textRotation="0" wrapText="0" indent="0" justifyLastLine="0" shrinkToFit="0" readingOrder="0"/>
    </dxf>
  </rfmt>
  <rcc rId="41" sId="1">
    <nc r="C27" t="inlineStr">
      <is>
        <t>n</t>
      </is>
    </nc>
  </rcc>
  <rfmt sheetId="1" sqref="C27">
    <dxf>
      <alignment horizontal="general" vertical="bottom" textRotation="0" wrapText="0" indent="0" justifyLastLine="0" shrinkToFit="0" readingOrder="0"/>
    </dxf>
  </rfmt>
  <rcc rId="42" sId="1">
    <nc r="C29" t="inlineStr">
      <is>
        <t>n</t>
      </is>
    </nc>
  </rcc>
  <rfmt sheetId="1" sqref="C29">
    <dxf>
      <alignment horizontal="general" vertical="bottom" textRotation="0" wrapText="0" indent="0" justifyLastLine="0" shrinkToFit="0" readingOrder="0"/>
    </dxf>
  </rfmt>
  <rcc rId="43" sId="1">
    <nc r="C136" t="inlineStr">
      <is>
        <t>n</t>
      </is>
    </nc>
  </rcc>
  <rfmt sheetId="1" sqref="C136">
    <dxf>
      <alignment horizontal="general" vertical="bottom" textRotation="0" wrapText="0" indent="0" justifyLastLine="0" shrinkToFit="0" readingOrder="0"/>
    </dxf>
  </rfmt>
  <rcc rId="44" sId="1">
    <nc r="C36" t="inlineStr">
      <is>
        <t>n</t>
      </is>
    </nc>
  </rcc>
  <rcc rId="45" sId="1">
    <nc r="C222" t="inlineStr">
      <is>
        <t>n</t>
      </is>
    </nc>
  </rcc>
  <rcc rId="46" sId="1">
    <nc r="C46" t="inlineStr">
      <is>
        <t>n</t>
      </is>
    </nc>
  </rcc>
  <rcc rId="47" sId="1">
    <nc r="C48" t="inlineStr">
      <is>
        <t>n</t>
      </is>
    </nc>
  </rcc>
  <rfmt sheetId="1" sqref="C48">
    <dxf>
      <alignment horizontal="general" vertical="bottom" textRotation="0" wrapText="0" indent="0" justifyLastLine="0" shrinkToFit="0" readingOrder="0"/>
    </dxf>
  </rfmt>
  <rcc rId="48" sId="1">
    <nc r="C140" t="inlineStr">
      <is>
        <t>n</t>
      </is>
    </nc>
  </rcc>
  <rfmt sheetId="1" sqref="C140">
    <dxf>
      <alignment horizontal="general" vertical="bottom" textRotation="0" wrapText="0" indent="0" justifyLastLine="0" shrinkToFit="0" readingOrder="0"/>
    </dxf>
  </rfmt>
  <rcc rId="49" sId="1">
    <nc r="C142" t="inlineStr">
      <is>
        <t>n</t>
      </is>
    </nc>
  </rcc>
  <rfmt sheetId="1" sqref="C142">
    <dxf>
      <alignment horizontal="general" vertical="bottom" textRotation="0" wrapText="0" indent="0" justifyLastLine="0" shrinkToFit="0" readingOrder="0"/>
    </dxf>
  </rfmt>
  <rcc rId="50" sId="1">
    <nc r="C143" t="inlineStr">
      <is>
        <t>n</t>
      </is>
    </nc>
  </rcc>
  <rcc rId="51" sId="1">
    <nc r="C67" t="inlineStr">
      <is>
        <t>n</t>
      </is>
    </nc>
  </rcc>
  <rfmt sheetId="1" sqref="C67">
    <dxf>
      <alignment horizontal="general" vertical="bottom" textRotation="0" wrapText="0" indent="0" justifyLastLine="0" shrinkToFit="0" readingOrder="0"/>
    </dxf>
  </rfmt>
  <rcc rId="52" sId="1">
    <nc r="C141" t="inlineStr">
      <is>
        <t>n</t>
      </is>
    </nc>
  </rcc>
  <rfmt sheetId="1" sqref="C141">
    <dxf>
      <alignment horizontal="general" vertical="bottom" textRotation="0" wrapText="0" indent="0" justifyLastLine="0" shrinkToFit="0" readingOrder="0"/>
    </dxf>
  </rfmt>
  <rcc rId="53" sId="1">
    <nc r="C196" t="inlineStr">
      <is>
        <t>n</t>
      </is>
    </nc>
  </rcc>
  <rfmt sheetId="1" sqref="C196">
    <dxf>
      <alignment horizontal="general" vertical="bottom" textRotation="0" wrapText="0" indent="0" justifyLastLine="0" shrinkToFit="0" readingOrder="0"/>
    </dxf>
  </rfmt>
  <rcc rId="54" sId="1">
    <nc r="C70" t="inlineStr">
      <is>
        <t>n</t>
      </is>
    </nc>
  </rcc>
  <rfmt sheetId="1" sqref="C70">
    <dxf>
      <alignment horizontal="general" vertical="bottom" textRotation="0" wrapText="0" indent="0" justifyLastLine="0" shrinkToFit="0" readingOrder="0"/>
    </dxf>
  </rfmt>
  <rcc rId="55" sId="1">
    <nc r="C214" t="inlineStr">
      <is>
        <t>n</t>
      </is>
    </nc>
  </rcc>
  <rfmt sheetId="1" sqref="C214">
    <dxf>
      <alignment horizontal="general" vertical="bottom" textRotation="0" wrapText="0" indent="0" justifyLastLine="0" shrinkToFit="0" readingOrder="0"/>
    </dxf>
  </rfmt>
  <rcc rId="56" sId="1">
    <nc r="C112" t="inlineStr">
      <is>
        <t>n</t>
      </is>
    </nc>
  </rcc>
  <rfmt sheetId="1" sqref="C112">
    <dxf>
      <alignment horizontal="general" vertical="bottom" textRotation="0" wrapText="0" indent="0" justifyLastLine="0" shrinkToFit="0" readingOrder="0"/>
    </dxf>
  </rfmt>
  <rfmt sheetId="1" sqref="C75">
    <dxf>
      <alignment horizontal="general" vertical="bottom" textRotation="0" wrapText="0" indent="0" justifyLastLine="0" shrinkToFit="0" readingOrder="0"/>
    </dxf>
  </rfmt>
  <rcc rId="57" sId="1">
    <nc r="C190" t="inlineStr">
      <is>
        <t>n</t>
      </is>
    </nc>
  </rcc>
  <rcc rId="58" sId="1">
    <nc r="C113" t="inlineStr">
      <is>
        <t>n</t>
      </is>
    </nc>
  </rcc>
  <rcc rId="59" sId="1">
    <nc r="C212" t="inlineStr">
      <is>
        <t>n</t>
      </is>
    </nc>
  </rcc>
  <rcc rId="60" sId="1">
    <nc r="C92" t="inlineStr">
      <is>
        <t>n</t>
      </is>
    </nc>
  </rcc>
  <rcc rId="61" sId="1">
    <nc r="C95" t="inlineStr">
      <is>
        <t>n</t>
      </is>
    </nc>
  </rcc>
  <rcc rId="62" sId="1">
    <nc r="C100" t="inlineStr">
      <is>
        <t>n</t>
      </is>
    </nc>
  </rcc>
  <rcc rId="63" sId="1">
    <nc r="C210" t="inlineStr">
      <is>
        <t>n</t>
      </is>
    </nc>
  </rcc>
  <rcc rId="64" sId="1">
    <nc r="C40" t="inlineStr">
      <is>
        <t>n</t>
      </is>
    </nc>
  </rcc>
  <rfmt sheetId="1" sqref="C40">
    <dxf>
      <alignment horizontal="general" vertical="bottom" textRotation="0" wrapText="0" indent="0" justifyLastLine="0" shrinkToFit="0" readingOrder="0"/>
    </dxf>
  </rfmt>
  <rcc rId="65" sId="1">
    <nc r="C175" t="inlineStr">
      <is>
        <t>n</t>
      </is>
    </nc>
  </rcc>
  <rfmt sheetId="1" sqref="C175">
    <dxf>
      <alignment horizontal="general" vertical="bottom" textRotation="0" wrapText="0" indent="0" justifyLastLine="0" shrinkToFit="0" readingOrder="0"/>
    </dxf>
  </rfmt>
  <rcc rId="66" sId="1">
    <nc r="C115" t="inlineStr">
      <is>
        <t>n</t>
      </is>
    </nc>
  </rcc>
  <rfmt sheetId="1" sqref="C115">
    <dxf>
      <alignment horizontal="general" vertical="bottom" textRotation="0" wrapText="0" indent="0" justifyLastLine="0" shrinkToFit="0" readingOrder="0"/>
    </dxf>
  </rfmt>
  <rcc rId="67" sId="1">
    <nc r="C125" t="inlineStr">
      <is>
        <t>n</t>
      </is>
    </nc>
  </rcc>
  <rcc rId="68" sId="1">
    <nc r="C126" t="inlineStr">
      <is>
        <t>n</t>
      </is>
    </nc>
  </rcc>
  <rcc rId="69" sId="1">
    <nc r="C58" t="inlineStr">
      <is>
        <t>n</t>
      </is>
    </nc>
  </rcc>
  <rcc rId="70" sId="1">
    <nc r="C182" t="inlineStr">
      <is>
        <t>n</t>
      </is>
    </nc>
  </rcc>
  <rcc rId="71" sId="1">
    <nc r="C192" t="inlineStr">
      <is>
        <t>n</t>
      </is>
    </nc>
  </rcc>
  <rcc rId="72" sId="1">
    <nc r="C78" t="inlineStr">
      <is>
        <t>n</t>
      </is>
    </nc>
  </rcc>
  <rfmt sheetId="1" sqref="C78">
    <dxf>
      <alignment horizontal="general" vertical="bottom" textRotation="0" wrapText="0" indent="0" justifyLastLine="0" shrinkToFit="0" readingOrder="0"/>
    </dxf>
  </rfmt>
  <rcc rId="73" sId="1">
    <nc r="C30" t="inlineStr">
      <is>
        <t>n</t>
      </is>
    </nc>
  </rcc>
  <rfmt sheetId="1" sqref="C30">
    <dxf>
      <alignment horizontal="general" vertical="bottom" textRotation="0" wrapText="0" indent="0" justifyLastLine="0" shrinkToFit="0" readingOrder="0"/>
    </dxf>
  </rfmt>
  <rcc rId="74" sId="1">
    <nc r="C91" t="inlineStr">
      <is>
        <t>n</t>
      </is>
    </nc>
  </rcc>
  <rfmt sheetId="1" sqref="C91">
    <dxf>
      <alignment horizontal="general" vertical="bottom" textRotation="0" wrapText="0" indent="0" justifyLastLine="0" shrinkToFit="0" readingOrder="0"/>
    </dxf>
  </rfmt>
  <rcc rId="75" sId="1">
    <nc r="C41" t="inlineStr">
      <is>
        <t>n</t>
      </is>
    </nc>
  </rcc>
  <rfmt sheetId="1" sqref="C41">
    <dxf>
      <alignment horizontal="general" vertical="bottom" textRotation="0" wrapText="0" indent="0" justifyLastLine="0" shrinkToFit="0" readingOrder="0"/>
    </dxf>
  </rfmt>
  <rcc rId="76" sId="1">
    <nc r="C2" t="inlineStr">
      <is>
        <t>n</t>
      </is>
    </nc>
  </rcc>
  <rfmt sheetId="1" sqref="C2">
    <dxf>
      <alignment horizontal="general" vertical="bottom" textRotation="0" wrapText="0" indent="0" justifyLastLine="0" shrinkToFit="0" readingOrder="0"/>
    </dxf>
  </rfmt>
  <rcc rId="77" sId="1">
    <nc r="C166" t="inlineStr">
      <is>
        <t>n</t>
      </is>
    </nc>
  </rcc>
  <rfmt sheetId="1" sqref="C166">
    <dxf>
      <alignment horizontal="general" vertical="bottom" textRotation="0" wrapText="0" indent="0" justifyLastLine="0" shrinkToFit="0" readingOrder="0"/>
    </dxf>
  </rfmt>
  <rcc rId="78" sId="1">
    <nc r="C168" t="inlineStr">
      <is>
        <t>n</t>
      </is>
    </nc>
  </rcc>
  <rfmt sheetId="1" sqref="C168">
    <dxf>
      <alignment horizontal="general" vertical="bottom" textRotation="0" wrapText="0" indent="0" justifyLastLine="0" shrinkToFit="0" readingOrder="0"/>
    </dxf>
  </rfmt>
  <rcc rId="79" sId="1">
    <nc r="C169" t="inlineStr">
      <is>
        <t>n</t>
      </is>
    </nc>
  </rcc>
  <rfmt sheetId="1" sqref="C169">
    <dxf>
      <alignment horizontal="general" vertical="bottom" textRotation="0" wrapText="0" indent="0" justifyLastLine="0" shrinkToFit="0" readingOrder="0"/>
    </dxf>
  </rfmt>
  <rcc rId="80" sId="1">
    <nc r="C170" t="inlineStr">
      <is>
        <t>n</t>
      </is>
    </nc>
  </rcc>
  <rfmt sheetId="1" sqref="C170">
    <dxf>
      <alignment horizontal="general" vertical="bottom" textRotation="0" wrapText="0" indent="0" justifyLastLine="0" shrinkToFit="0" readingOrder="0"/>
    </dxf>
  </rfmt>
  <rcc rId="81" sId="1">
    <nc r="C172" t="inlineStr">
      <is>
        <t>n</t>
      </is>
    </nc>
  </rcc>
  <rfmt sheetId="1" sqref="C172">
    <dxf>
      <alignment horizontal="general" vertical="bottom" textRotation="0" wrapText="0" indent="0" justifyLastLine="0" shrinkToFit="0" readingOrder="0"/>
    </dxf>
  </rfmt>
  <rcc rId="82" sId="1">
    <nc r="C173" t="inlineStr">
      <is>
        <t>n</t>
      </is>
    </nc>
  </rcc>
  <rfmt sheetId="1" sqref="C173">
    <dxf>
      <alignment horizontal="general" vertical="bottom" textRotation="0" wrapText="0" indent="0" justifyLastLine="0" shrinkToFit="0" readingOrder="0"/>
    </dxf>
  </rfmt>
  <rcc rId="83" sId="1">
    <nc r="C3" t="inlineStr">
      <is>
        <t>n</t>
      </is>
    </nc>
  </rcc>
  <rfmt sheetId="1" sqref="C3">
    <dxf>
      <alignment horizontal="general" vertical="bottom" textRotation="0" wrapText="0" indent="0" justifyLastLine="0" shrinkToFit="0" readingOrder="0"/>
    </dxf>
  </rfmt>
  <rcc rId="84" sId="1">
    <nc r="C177" t="inlineStr">
      <is>
        <t>n</t>
      </is>
    </nc>
  </rcc>
  <rfmt sheetId="1" sqref="C177">
    <dxf>
      <alignment horizontal="general" vertical="bottom" textRotation="0" wrapText="0" indent="0" justifyLastLine="0" shrinkToFit="0" readingOrder="0"/>
    </dxf>
  </rfmt>
  <rfmt sheetId="1" sqref="C179">
    <dxf>
      <alignment horizontal="general" vertical="bottom" textRotation="0" wrapText="0" indent="0" justifyLastLine="0" shrinkToFit="0" readingOrder="0"/>
    </dxf>
  </rfmt>
  <rcc rId="85" sId="1">
    <nc r="C74" t="inlineStr">
      <is>
        <t>n</t>
      </is>
    </nc>
  </rcc>
  <rfmt sheetId="1" sqref="C74">
    <dxf>
      <alignment horizontal="general" vertical="bottom" textRotation="0" wrapText="0" indent="0" justifyLastLine="0" shrinkToFit="0" readingOrder="0"/>
    </dxf>
  </rfmt>
  <rcc rId="86" sId="1">
    <nc r="C191" t="inlineStr">
      <is>
        <t>n</t>
      </is>
    </nc>
  </rcc>
  <rfmt sheetId="1" sqref="C191">
    <dxf>
      <alignment horizontal="general" vertical="bottom" textRotation="0" wrapText="0" indent="0" justifyLastLine="0" shrinkToFit="0" readingOrder="0"/>
    </dxf>
  </rfmt>
  <rcc rId="87" sId="1">
    <nc r="C189" t="inlineStr">
      <is>
        <t>n</t>
      </is>
    </nc>
  </rcc>
  <rfmt sheetId="1" sqref="C189">
    <dxf>
      <alignment horizontal="general" vertical="bottom" textRotation="0" wrapText="0" indent="0" justifyLastLine="0" shrinkToFit="0" readingOrder="0"/>
    </dxf>
  </rfmt>
  <rcc rId="88" sId="1">
    <nc r="C114" t="inlineStr">
      <is>
        <t>n</t>
      </is>
    </nc>
  </rcc>
  <rfmt sheetId="1" sqref="C114">
    <dxf>
      <alignment horizontal="general" vertical="bottom" textRotation="0" wrapText="0" indent="0" justifyLastLine="0" shrinkToFit="0" readingOrder="0"/>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oc r="C189" t="inlineStr">
      <is>
        <t>n</t>
      </is>
    </oc>
    <nc r="C189"/>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
    <oc r="C58" t="inlineStr">
      <is>
        <t>n</t>
      </is>
    </oc>
    <nc r="C58" t="inlineStr">
      <is>
        <t>Passed</t>
      </is>
    </nc>
  </rcc>
  <rcc rId="91" sId="1">
    <nc r="D58" t="inlineStr">
      <is>
        <t>Navya</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C92" t="inlineStr">
      <is>
        <t>n</t>
      </is>
    </oc>
    <nc r="C92" t="inlineStr">
      <is>
        <t>Passed</t>
      </is>
    </nc>
  </rcc>
  <rcc rId="93" sId="1">
    <nc r="D92" t="inlineStr">
      <is>
        <t>Navya</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C222" t="inlineStr">
      <is>
        <t>n</t>
      </is>
    </oc>
    <nc r="C222" t="inlineStr">
      <is>
        <t>Passed</t>
      </is>
    </nc>
  </rcc>
  <rcc rId="95" sId="1">
    <nc r="D222" t="inlineStr">
      <is>
        <t>Navya</t>
      </is>
    </nc>
  </rcc>
  <rcc rId="96" sId="1">
    <oc r="C140" t="inlineStr">
      <is>
        <t>n</t>
      </is>
    </oc>
    <nc r="C140" t="inlineStr">
      <is>
        <t>Passed</t>
      </is>
    </nc>
  </rcc>
  <rcc rId="97" sId="1">
    <nc r="D140" t="inlineStr">
      <is>
        <t>Navya</t>
      </is>
    </nc>
  </rcc>
  <rcc rId="98" sId="1">
    <oc r="C142" t="inlineStr">
      <is>
        <t>n</t>
      </is>
    </oc>
    <nc r="C142" t="inlineStr">
      <is>
        <t>Passed</t>
      </is>
    </nc>
  </rcc>
  <rcc rId="99" sId="1">
    <oc r="C143" t="inlineStr">
      <is>
        <t>n</t>
      </is>
    </oc>
    <nc r="C143" t="inlineStr">
      <is>
        <t>Passed</t>
      </is>
    </nc>
  </rcc>
  <rcc rId="100" sId="1">
    <nc r="D143" t="inlineStr">
      <is>
        <t>Navya</t>
      </is>
    </nc>
  </rcc>
  <rcc rId="101" sId="1">
    <nc r="D142" t="inlineStr">
      <is>
        <t>Navya</t>
      </is>
    </nc>
  </rcc>
  <rcc rId="102" sId="1">
    <oc r="C141" t="inlineStr">
      <is>
        <t>n</t>
      </is>
    </oc>
    <nc r="C141" t="inlineStr">
      <is>
        <t>Passed</t>
      </is>
    </nc>
  </rcc>
  <rcc rId="103" sId="1">
    <nc r="D141" t="inlineStr">
      <is>
        <t>Navya</t>
      </is>
    </nc>
  </rcc>
  <rfmt sheetId="1" sqref="D141">
    <dxf>
      <alignment horizontal="general" vertical="bottom" textRotation="0" wrapText="0" indent="0" justifyLastLine="0" shrinkToFit="0" readingOrder="0"/>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
    <oc r="A1" t="inlineStr">
      <is>
        <t>id</t>
      </is>
    </oc>
    <nc r="A1" t="inlineStr">
      <is>
        <t>TCD_ID</t>
      </is>
    </nc>
  </rcc>
  <rcc rId="405" sId="1">
    <oc r="B1" t="inlineStr">
      <is>
        <t>title</t>
      </is>
    </oc>
    <nc r="B1" t="inlineStr">
      <is>
        <t>TCD_Title</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nc r="C188" t="inlineStr">
      <is>
        <t>n</t>
      </is>
    </nc>
  </rcc>
  <rcc rId="105" sId="1">
    <nc r="C87" t="inlineStr">
      <is>
        <t>n</t>
      </is>
    </nc>
  </rcc>
  <rcc rId="106" sId="1">
    <nc r="C199" t="inlineStr">
      <is>
        <t>n</t>
      </is>
    </nc>
  </rcc>
  <rcc rId="107" sId="1">
    <nc r="C200" t="inlineStr">
      <is>
        <t>n</t>
      </is>
    </nc>
  </rcc>
  <rfmt sheetId="1" sqref="C200">
    <dxf>
      <alignment horizontal="general" vertical="bottom" textRotation="0" wrapText="0" indent="0" justifyLastLine="0" shrinkToFit="0" readingOrder="0"/>
    </dxf>
  </rfmt>
  <rcc rId="108" sId="1">
    <nc r="C54" t="inlineStr">
      <is>
        <t>n</t>
      </is>
    </nc>
  </rcc>
  <rcc rId="109" sId="1">
    <nc r="C110" t="inlineStr">
      <is>
        <t>n</t>
      </is>
    </nc>
  </rcc>
  <rcc rId="110" sId="1">
    <nc r="C218" t="inlineStr">
      <is>
        <t>n</t>
      </is>
    </nc>
  </rcc>
  <rcc rId="111" sId="1">
    <nc r="C219" t="inlineStr">
      <is>
        <t>n</t>
      </is>
    </nc>
  </rcc>
  <rcc rId="112" sId="1">
    <nc r="C220" t="inlineStr">
      <is>
        <t>n</t>
      </is>
    </nc>
  </rcc>
  <rcc rId="113" sId="1">
    <nc r="C137" t="inlineStr">
      <is>
        <t>n</t>
      </is>
    </nc>
  </rcc>
  <rfmt sheetId="1" sqref="C137">
    <dxf>
      <alignment horizontal="general" vertical="bottom" textRotation="0" wrapText="0" indent="0" justifyLastLine="0" shrinkToFit="0" readingOrder="0"/>
    </dxf>
  </rfmt>
  <rcc rId="114" sId="1">
    <nc r="C138" t="inlineStr">
      <is>
        <t>n</t>
      </is>
    </nc>
  </rcc>
  <rfmt sheetId="1" sqref="C138">
    <dxf>
      <alignment horizontal="general" vertical="bottom" textRotation="0" wrapText="0" indent="0" justifyLastLine="0" shrinkToFit="0" readingOrder="0"/>
    </dxf>
  </rfmt>
  <rcc rId="115" sId="1">
    <nc r="C139" t="inlineStr">
      <is>
        <t>n</t>
      </is>
    </nc>
  </rcc>
  <rfmt sheetId="1" sqref="C139">
    <dxf>
      <alignment horizontal="general" vertical="bottom" textRotation="0" wrapText="0" indent="0" justifyLastLine="0" shrinkToFit="0" readingOrder="0"/>
    </dxf>
  </rfmt>
  <rcc rId="116" sId="1">
    <nc r="C223" t="inlineStr">
      <is>
        <t>n</t>
      </is>
    </nc>
  </rcc>
  <rfmt sheetId="1" sqref="C223">
    <dxf>
      <alignment horizontal="general" vertical="bottom" textRotation="0" wrapText="0" indent="0" justifyLastLine="0" shrinkToFit="0" readingOrder="0"/>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oc r="C138" t="inlineStr">
      <is>
        <t>n</t>
      </is>
    </oc>
    <nc r="C138" t="inlineStr">
      <is>
        <t>Passed</t>
      </is>
    </nc>
  </rcc>
  <rcc rId="118" sId="1">
    <oc r="C139" t="inlineStr">
      <is>
        <t>n</t>
      </is>
    </oc>
    <nc r="C139" t="inlineStr">
      <is>
        <t>Passed</t>
      </is>
    </nc>
  </rcc>
  <rcc rId="119" sId="1">
    <nc r="D139" t="inlineStr">
      <is>
        <t>Navya</t>
      </is>
    </nc>
  </rcc>
  <rcc rId="120" sId="1">
    <nc r="D138" t="inlineStr">
      <is>
        <t>Navya</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
    <oc r="C4" t="inlineStr">
      <is>
        <t>n</t>
      </is>
    </oc>
    <nc r="C4" t="inlineStr">
      <is>
        <t>Passed</t>
      </is>
    </nc>
  </rcc>
  <rcc rId="122" sId="1">
    <nc r="D4" t="inlineStr">
      <is>
        <t>Navya</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oc r="C36" t="inlineStr">
      <is>
        <t>n</t>
      </is>
    </oc>
    <nc r="C36" t="inlineStr">
      <is>
        <t>Passed</t>
      </is>
    </nc>
  </rcc>
  <rcc rId="124" sId="1">
    <nc r="D36" t="inlineStr">
      <is>
        <t>Navya</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oc r="C46" t="inlineStr">
      <is>
        <t>n</t>
      </is>
    </oc>
    <nc r="C46" t="inlineStr">
      <is>
        <t>Passed</t>
      </is>
    </nc>
  </rcc>
  <rcc rId="126" sId="1">
    <nc r="D46" t="inlineStr">
      <is>
        <t>Navya</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oc r="C218" t="inlineStr">
      <is>
        <t>n</t>
      </is>
    </oc>
    <nc r="C218" t="inlineStr">
      <is>
        <t>Passed</t>
      </is>
    </nc>
  </rcc>
  <rcc rId="128" sId="1">
    <nc r="D218" t="inlineStr">
      <is>
        <t>Navya</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
    <oc r="C219" t="inlineStr">
      <is>
        <t>n</t>
      </is>
    </oc>
    <nc r="C219" t="inlineStr">
      <is>
        <t>Passed</t>
      </is>
    </nc>
  </rcc>
  <rcc rId="130" sId="1">
    <nc r="D219" t="inlineStr">
      <is>
        <t>Navya</t>
      </is>
    </nc>
  </rcc>
  <rcc rId="131" sId="1">
    <oc r="C220" t="inlineStr">
      <is>
        <t>n</t>
      </is>
    </oc>
    <nc r="C220" t="inlineStr">
      <is>
        <t>Passed</t>
      </is>
    </nc>
  </rcc>
  <rcc rId="132" sId="1">
    <nc r="D220" t="inlineStr">
      <is>
        <t>Navya</t>
      </is>
    </nc>
  </rcc>
  <rcc rId="133" sId="1">
    <nc r="D137" t="inlineStr">
      <is>
        <t>Navya</t>
      </is>
    </nc>
  </rcc>
  <rcc rId="134" sId="1">
    <oc r="C137" t="inlineStr">
      <is>
        <t>n</t>
      </is>
    </oc>
    <nc r="C137"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oc r="C173" t="inlineStr">
      <is>
        <t>n</t>
      </is>
    </oc>
    <nc r="C173" t="inlineStr">
      <is>
        <t>Passed</t>
      </is>
    </nc>
  </rcc>
  <rcc rId="136" sId="1">
    <nc r="D173" t="inlineStr">
      <is>
        <t>Navya</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oc r="C135" t="inlineStr">
      <is>
        <t>n</t>
      </is>
    </oc>
    <nc r="C135" t="inlineStr">
      <is>
        <t>Passed</t>
      </is>
    </nc>
  </rcc>
  <rcc rId="138" sId="1">
    <nc r="D135" t="inlineStr">
      <is>
        <t>Navya</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 sId="1">
    <oc r="C136" t="inlineStr">
      <is>
        <t>n</t>
      </is>
    </oc>
    <nc r="C136" t="inlineStr">
      <is>
        <t>Passed</t>
      </is>
    </nc>
  </rcc>
  <rcc rId="140" sId="1">
    <nc r="D136" t="inlineStr">
      <is>
        <t>Navya</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oc r="C195" t="inlineStr">
      <is>
        <t>n</t>
      </is>
    </oc>
    <nc r="C195" t="inlineStr">
      <is>
        <t>Passed</t>
      </is>
    </nc>
  </rcc>
  <rcc rId="142" sId="1">
    <oc r="C196" t="inlineStr">
      <is>
        <t>n</t>
      </is>
    </oc>
    <nc r="C196" t="inlineStr">
      <is>
        <t>Passed</t>
      </is>
    </nc>
  </rcc>
  <rcc rId="143" sId="1">
    <nc r="D196" t="inlineStr">
      <is>
        <t>Navya</t>
      </is>
    </nc>
  </rcc>
  <rcc rId="144" sId="1">
    <nc r="D195" t="inlineStr">
      <is>
        <t>Navya</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oc r="C110" t="inlineStr">
      <is>
        <t>n</t>
      </is>
    </oc>
    <nc r="C110" t="inlineStr">
      <is>
        <t>Passed</t>
      </is>
    </nc>
  </rcc>
  <rcc rId="146" sId="1">
    <nc r="D110" t="inlineStr">
      <is>
        <t>Navya</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c r="C54" t="inlineStr">
      <is>
        <t>n</t>
      </is>
    </oc>
    <nc r="C54" t="inlineStr">
      <is>
        <t>Passed</t>
      </is>
    </nc>
  </rcc>
  <rcc rId="148" sId="1">
    <nc r="D54" t="inlineStr">
      <is>
        <t>Navya</t>
      </is>
    </nc>
  </rcc>
  <rcc rId="149" sId="1">
    <oc r="C30" t="inlineStr">
      <is>
        <t>n</t>
      </is>
    </oc>
    <nc r="C30" t="inlineStr">
      <is>
        <t>Passed</t>
      </is>
    </nc>
  </rcc>
  <rcc rId="150" sId="1">
    <nc r="D30" t="inlineStr">
      <is>
        <t>Navya</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1">
    <oc r="C100" t="inlineStr">
      <is>
        <t>n</t>
      </is>
    </oc>
    <nc r="C100" t="inlineStr">
      <is>
        <t>Passed</t>
      </is>
    </nc>
  </rcc>
  <rcc rId="152" sId="1">
    <nc r="D100" t="inlineStr">
      <is>
        <t>Navya</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
    <oc r="C223" t="inlineStr">
      <is>
        <t>n</t>
      </is>
    </oc>
    <nc r="C223" t="inlineStr">
      <is>
        <t>Passed</t>
      </is>
    </nc>
  </rcc>
  <rcc rId="154" sId="1">
    <nc r="D223" t="inlineStr">
      <is>
        <t>Navya</t>
      </is>
    </nc>
  </rcc>
  <rcc rId="155" sId="1">
    <oc r="C177" t="inlineStr">
      <is>
        <t>n</t>
      </is>
    </oc>
    <nc r="C177" t="inlineStr">
      <is>
        <t>Passed</t>
      </is>
    </nc>
  </rcc>
  <rcc rId="156" sId="1">
    <nc r="D177" t="inlineStr">
      <is>
        <t>Navya</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oc r="C67" t="inlineStr">
      <is>
        <t>n</t>
      </is>
    </oc>
    <nc r="C67" t="inlineStr">
      <is>
        <t>Passed</t>
      </is>
    </nc>
  </rcc>
  <rcc rId="158" sId="1">
    <nc r="D67" t="inlineStr">
      <is>
        <t>Navya</t>
      </is>
    </nc>
  </rcc>
  <rcc rId="159" sId="1">
    <oc r="C168" t="inlineStr">
      <is>
        <t>n</t>
      </is>
    </oc>
    <nc r="C168" t="inlineStr">
      <is>
        <t>Passed</t>
      </is>
    </nc>
  </rcc>
  <rcc rId="160" sId="1">
    <nc r="D168" t="inlineStr">
      <is>
        <t>Navya</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 sId="1">
    <oc r="C188" t="inlineStr">
      <is>
        <t>n</t>
      </is>
    </oc>
    <nc r="C188" t="inlineStr">
      <is>
        <t>Passed</t>
      </is>
    </nc>
  </rcc>
  <rcc rId="162" sId="1">
    <oc r="C199" t="inlineStr">
      <is>
        <t>n</t>
      </is>
    </oc>
    <nc r="C199" t="inlineStr">
      <is>
        <t>Passed</t>
      </is>
    </nc>
  </rcc>
  <rcc rId="163" sId="1">
    <oc r="C200" t="inlineStr">
      <is>
        <t>n</t>
      </is>
    </oc>
    <nc r="C200" t="inlineStr">
      <is>
        <t>Passed</t>
      </is>
    </nc>
  </rcc>
  <rcc rId="164" sId="1">
    <nc r="D200" t="inlineStr">
      <is>
        <t>Navya</t>
      </is>
    </nc>
  </rcc>
  <rcc rId="165" sId="1">
    <nc r="D199" t="inlineStr">
      <is>
        <t>Navya</t>
      </is>
    </nc>
  </rcc>
  <rcc rId="166" sId="1">
    <nc r="D188" t="inlineStr">
      <is>
        <t>Navya</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oc r="C114" t="inlineStr">
      <is>
        <t>n</t>
      </is>
    </oc>
    <nc r="C114" t="inlineStr">
      <is>
        <t>Passed</t>
      </is>
    </nc>
  </rcc>
  <rcc rId="168" sId="1">
    <oc r="C191" t="inlineStr">
      <is>
        <t>n</t>
      </is>
    </oc>
    <nc r="C191" t="inlineStr">
      <is>
        <t>Passed</t>
      </is>
    </nc>
  </rcc>
  <rcc rId="169" sId="1">
    <nc r="D191" t="inlineStr">
      <is>
        <t>Navya</t>
      </is>
    </nc>
  </rcc>
  <rcc rId="170" sId="1">
    <nc r="D114" t="inlineStr">
      <is>
        <t>Navya</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oc r="C47" t="inlineStr">
      <is>
        <t>n</t>
      </is>
    </oc>
    <nc r="C47" t="inlineStr">
      <is>
        <t>Passed</t>
      </is>
    </nc>
  </rcc>
  <rcc rId="172" sId="1">
    <nc r="D47" t="inlineStr">
      <is>
        <t>Navya</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oc r="C48" t="inlineStr">
      <is>
        <t>n</t>
      </is>
    </oc>
    <nc r="C48" t="inlineStr">
      <is>
        <t>Passed</t>
      </is>
    </nc>
  </rcc>
  <rcc rId="174" sId="1">
    <nc r="D48" t="inlineStr">
      <is>
        <t>Navya</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oc r="C115" t="inlineStr">
      <is>
        <t>n</t>
      </is>
    </oc>
    <nc r="C115" t="inlineStr">
      <is>
        <t>Passed</t>
      </is>
    </nc>
  </rcc>
  <rcc rId="176" sId="1">
    <oc r="C125" t="inlineStr">
      <is>
        <t>n</t>
      </is>
    </oc>
    <nc r="C125" t="inlineStr">
      <is>
        <t>Passed</t>
      </is>
    </nc>
  </rcc>
  <rcc rId="177" sId="1">
    <oc r="C192" t="inlineStr">
      <is>
        <t>n</t>
      </is>
    </oc>
    <nc r="C192" t="inlineStr">
      <is>
        <t>Passed</t>
      </is>
    </nc>
  </rcc>
  <rcc rId="178" sId="1">
    <nc r="D192" t="inlineStr">
      <is>
        <t>Navya</t>
      </is>
    </nc>
  </rcc>
  <rcc rId="179" sId="1">
    <nc r="D125" t="inlineStr">
      <is>
        <t>Navya</t>
      </is>
    </nc>
  </rcc>
  <rcc rId="180" sId="1">
    <nc r="D115" t="inlineStr">
      <is>
        <t>Navya</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50B1C50-9072-443E-AC72-E3E1892FEB2E}" action="delete"/>
  <rdn rId="0" localSheetId="1" customView="1" name="Z_A50B1C50_9072_443E_AC72_E3E1892FEB2E_.wvu.FilterData" hidden="1" oldHidden="1">
    <formula>'ADL_N_IFWI_GC_Blue (7)'!$A$1:$AI$238</formula>
    <oldFormula>'ADL_N_IFWI_GC_Blue (7)'!$A$1:$AI$238</oldFormula>
  </rdn>
  <rcv guid="{A50B1C50-9072-443E-AC72-E3E1892FEB2E}"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oc r="C210" t="inlineStr">
      <is>
        <t>n</t>
      </is>
    </oc>
    <nc r="C210" t="inlineStr">
      <is>
        <t>Passed</t>
      </is>
    </nc>
  </rcc>
  <rcc rId="184" sId="1">
    <oc r="C126" t="inlineStr">
      <is>
        <t>n</t>
      </is>
    </oc>
    <nc r="C126" t="inlineStr">
      <is>
        <t>Passed</t>
      </is>
    </nc>
  </rcc>
  <rcc rId="185" sId="1">
    <oc r="C182" t="inlineStr">
      <is>
        <t>n</t>
      </is>
    </oc>
    <nc r="C182" t="inlineStr">
      <is>
        <t>Passed</t>
      </is>
    </nc>
  </rcc>
  <rcc rId="186" sId="1">
    <oc r="C166" t="inlineStr">
      <is>
        <t>n</t>
      </is>
    </oc>
    <nc r="C166" t="inlineStr">
      <is>
        <t>Passed</t>
      </is>
    </nc>
  </rcc>
  <rcc rId="187" sId="1">
    <oc r="C169" t="inlineStr">
      <is>
        <t>n</t>
      </is>
    </oc>
    <nc r="C169" t="inlineStr">
      <is>
        <t>Passed</t>
      </is>
    </nc>
  </rcc>
  <rcc rId="188" sId="1">
    <nc r="D169" t="inlineStr">
      <is>
        <t>Navya</t>
      </is>
    </nc>
  </rcc>
  <rcc rId="189" sId="1">
    <nc r="D166" t="inlineStr">
      <is>
        <t>Navya</t>
      </is>
    </nc>
  </rcc>
  <rcc rId="190" sId="1">
    <nc r="D182" t="inlineStr">
      <is>
        <t>Navya</t>
      </is>
    </nc>
  </rcc>
  <rcc rId="191" sId="1">
    <nc r="D126" t="inlineStr">
      <is>
        <t>Navya</t>
      </is>
    </nc>
  </rcc>
  <rcc rId="192" sId="1">
    <nc r="D210" t="inlineStr">
      <is>
        <t>Navya</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oc r="C78" t="inlineStr">
      <is>
        <t>n</t>
      </is>
    </oc>
    <nc r="C78" t="inlineStr">
      <is>
        <t>Passed</t>
      </is>
    </nc>
  </rcc>
  <rcc rId="194" sId="1">
    <nc r="D78" t="inlineStr">
      <is>
        <t>Navya</t>
      </is>
    </nc>
  </rcc>
  <rcc rId="195" sId="1">
    <nc r="D87" t="inlineStr">
      <is>
        <t>Navya</t>
      </is>
    </nc>
  </rcc>
  <rcc rId="196" sId="1">
    <oc r="C87" t="inlineStr">
      <is>
        <t>n</t>
      </is>
    </oc>
    <nc r="C87"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oc r="C95" t="inlineStr">
      <is>
        <t>n</t>
      </is>
    </oc>
    <nc r="C95" t="inlineStr">
      <is>
        <t>Passed</t>
      </is>
    </nc>
  </rcc>
  <rcc rId="198" sId="1">
    <nc r="D95" t="inlineStr">
      <is>
        <t>Navya</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nc r="C75" t="inlineStr">
      <is>
        <t>n</t>
      </is>
    </nc>
  </rcc>
  <rfmt sheetId="1" sqref="C75">
    <dxf>
      <alignment horizontal="general" vertical="bottom" textRotation="0" wrapText="0" indent="0" justifyLastLine="0" shrinkToFit="0" readingOrder="0"/>
    </dxf>
  </rfmt>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oc r="C170" t="inlineStr">
      <is>
        <t>n</t>
      </is>
    </oc>
    <nc r="C170" t="inlineStr">
      <is>
        <t>Passed</t>
      </is>
    </nc>
  </rcc>
  <rcc rId="201" sId="1">
    <nc r="D170" t="inlineStr">
      <is>
        <t>Navya</t>
      </is>
    </nc>
  </rcc>
  <rcc rId="202" sId="1">
    <oc r="C75" t="inlineStr">
      <is>
        <t>n</t>
      </is>
    </oc>
    <nc r="C75" t="inlineStr">
      <is>
        <t>Passed</t>
      </is>
    </nc>
  </rcc>
  <rcc rId="203" sId="1">
    <nc r="D75" t="inlineStr">
      <is>
        <t>Navya</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oc r="C20" t="inlineStr">
      <is>
        <t>n</t>
      </is>
    </oc>
    <nc r="C20" t="inlineStr">
      <is>
        <t>Passed</t>
      </is>
    </nc>
  </rcc>
  <rcc rId="205" sId="1">
    <nc r="D20" t="inlineStr">
      <is>
        <t>Navya</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oc r="C11" t="inlineStr">
      <is>
        <t>n</t>
      </is>
    </oc>
    <nc r="C11" t="inlineStr">
      <is>
        <t>Passed</t>
      </is>
    </nc>
  </rcc>
  <rcc rId="207" sId="1">
    <nc r="D11" t="inlineStr">
      <is>
        <t>Navya</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oc r="C212" t="inlineStr">
      <is>
        <t>n</t>
      </is>
    </oc>
    <nc r="C212" t="inlineStr">
      <is>
        <t>Passed</t>
      </is>
    </nc>
  </rcc>
  <rcc rId="209" sId="1">
    <nc r="D212" t="inlineStr">
      <is>
        <t>Navya</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nc r="C24" t="inlineStr">
      <is>
        <t>n</t>
      </is>
    </nc>
  </rcc>
  <rcc rId="211" sId="1">
    <nc r="C26" t="inlineStr">
      <is>
        <t>n</t>
      </is>
    </nc>
  </rcc>
  <rcc rId="212" sId="1">
    <nc r="C224" t="inlineStr">
      <is>
        <t>n</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 sId="1">
    <nc r="C226" t="inlineStr">
      <is>
        <t>Passed</t>
      </is>
    </nc>
  </rcc>
  <rcc rId="214" sId="1">
    <nc r="D226" t="inlineStr">
      <is>
        <t>Venkateswara</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208" t="inlineStr">
      <is>
        <t>Passed</t>
      </is>
    </nc>
  </rcc>
  <rcc rId="216" sId="1">
    <nc r="D208" t="inlineStr">
      <is>
        <t>Venkateswara</t>
      </is>
    </nc>
  </rcc>
  <rcc rId="217" sId="1">
    <nc r="C121" t="inlineStr">
      <is>
        <t>Passed</t>
      </is>
    </nc>
  </rcc>
  <rcc rId="218" sId="1">
    <nc r="C122" t="inlineStr">
      <is>
        <t>Passed</t>
      </is>
    </nc>
  </rcc>
  <rcc rId="219" sId="1">
    <nc r="C123" t="inlineStr">
      <is>
        <t>Passed</t>
      </is>
    </nc>
  </rcc>
  <rcc rId="220" sId="1">
    <nc r="C124" t="inlineStr">
      <is>
        <t>Passed</t>
      </is>
    </nc>
  </rcc>
  <rcc rId="221" sId="1">
    <nc r="C129" t="inlineStr">
      <is>
        <t>Passed</t>
      </is>
    </nc>
  </rcc>
  <rcc rId="222" sId="1">
    <nc r="C130" t="inlineStr">
      <is>
        <t>Passed</t>
      </is>
    </nc>
  </rcc>
  <rcc rId="223" sId="1">
    <nc r="C131" t="inlineStr">
      <is>
        <t>Passed</t>
      </is>
    </nc>
  </rcc>
  <rcc rId="224" sId="1">
    <nc r="C132"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
    <nc r="C228" t="inlineStr">
      <is>
        <t>Passed</t>
      </is>
    </nc>
  </rcc>
  <rcc rId="226" sId="1">
    <nc r="D228" t="inlineStr">
      <is>
        <t>Venkateswara</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oc r="C224" t="inlineStr">
      <is>
        <t>n</t>
      </is>
    </oc>
    <nc r="C224" t="inlineStr">
      <is>
        <t>Passed</t>
      </is>
    </nc>
  </rcc>
  <rcc rId="228" sId="1">
    <nc r="D224" t="inlineStr">
      <is>
        <t>Navya</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oc r="C26" t="inlineStr">
      <is>
        <t>n</t>
      </is>
    </oc>
    <nc r="C26" t="inlineStr">
      <is>
        <t>Passed</t>
      </is>
    </nc>
  </rcc>
  <rcc rId="230" sId="1">
    <nc r="D26" t="inlineStr">
      <is>
        <t>Navya</t>
      </is>
    </nc>
  </rcc>
  <rcc rId="231" sId="1">
    <nc r="D24" t="inlineStr">
      <is>
        <t>Navya</t>
      </is>
    </nc>
  </rcc>
  <rcc rId="232" sId="1">
    <oc r="C24" t="inlineStr">
      <is>
        <t>n</t>
      </is>
    </oc>
    <nc r="C24"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74" t="inlineStr">
      <is>
        <t>n</t>
      </is>
    </oc>
    <nc r="C74" t="inlineStr">
      <is>
        <t>Passed</t>
      </is>
    </nc>
  </rcc>
  <rcc rId="234" sId="1">
    <nc r="D74" t="inlineStr">
      <is>
        <t>Navya</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c r="C2" t="inlineStr">
      <is>
        <t>n</t>
      </is>
    </oc>
    <nc r="C2"/>
  </rcc>
  <rcc rId="237" sId="1">
    <oc r="C3" t="inlineStr">
      <is>
        <t>n</t>
      </is>
    </oc>
    <nc r="C3"/>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1">
    <nc r="D121" t="inlineStr">
      <is>
        <t>Venkateswara</t>
      </is>
    </nc>
  </rcc>
  <rfmt sheetId="1" sqref="D121">
    <dxf>
      <alignment horizontal="general" vertical="bottom" textRotation="0" wrapText="0" indent="0" justifyLastLine="0" shrinkToFit="0" readingOrder="0"/>
    </dxf>
  </rfmt>
  <rcc rId="239" sId="1">
    <nc r="D122" t="inlineStr">
      <is>
        <t>Venkateswara</t>
      </is>
    </nc>
  </rcc>
  <rfmt sheetId="1" sqref="D122">
    <dxf>
      <alignment horizontal="general" vertical="bottom" textRotation="0" wrapText="0" indent="0" justifyLastLine="0" shrinkToFit="0" readingOrder="0"/>
    </dxf>
  </rfmt>
  <rcc rId="240" sId="1">
    <nc r="D123" t="inlineStr">
      <is>
        <t>Venkateswara</t>
      </is>
    </nc>
  </rcc>
  <rfmt sheetId="1" sqref="D123">
    <dxf>
      <alignment horizontal="general" vertical="bottom" textRotation="0" wrapText="0" indent="0" justifyLastLine="0" shrinkToFit="0" readingOrder="0"/>
    </dxf>
  </rfmt>
  <rcc rId="241" sId="1">
    <nc r="D124" t="inlineStr">
      <is>
        <t>Venkateswara</t>
      </is>
    </nc>
  </rcc>
  <rfmt sheetId="1" sqref="D124">
    <dxf>
      <alignment horizontal="general" vertical="bottom" textRotation="0" wrapText="0" indent="0" justifyLastLine="0" shrinkToFit="0" readingOrder="0"/>
    </dxf>
  </rfmt>
  <rcc rId="242" sId="1">
    <nc r="D129" t="inlineStr">
      <is>
        <t>Venkateswara</t>
      </is>
    </nc>
  </rcc>
  <rfmt sheetId="1" sqref="D129">
    <dxf>
      <alignment horizontal="general" vertical="bottom" textRotation="0" wrapText="0" indent="0" justifyLastLine="0" shrinkToFit="0" readingOrder="0"/>
    </dxf>
  </rfmt>
  <rcc rId="243" sId="1">
    <nc r="D130" t="inlineStr">
      <is>
        <t>Venkateswara</t>
      </is>
    </nc>
  </rcc>
  <rfmt sheetId="1" sqref="D130">
    <dxf>
      <alignment horizontal="general" vertical="bottom" textRotation="0" wrapText="0" indent="0" justifyLastLine="0" shrinkToFit="0" readingOrder="0"/>
    </dxf>
  </rfmt>
  <rcc rId="244" sId="1">
    <nc r="D131" t="inlineStr">
      <is>
        <t>Venkateswara</t>
      </is>
    </nc>
  </rcc>
  <rfmt sheetId="1" sqref="D131">
    <dxf>
      <alignment horizontal="general" vertical="bottom" textRotation="0" wrapText="0" indent="0" justifyLastLine="0" shrinkToFit="0" readingOrder="0"/>
    </dxf>
  </rfmt>
  <rcc rId="245" sId="1">
    <nc r="D132" t="inlineStr">
      <is>
        <t>Venkateswara</t>
      </is>
    </nc>
  </rcc>
  <rfmt sheetId="1" sqref="D132">
    <dxf>
      <alignment horizontal="general" vertical="bottom" textRotation="0" wrapText="0" indent="0" justifyLastLine="0" shrinkToFit="0" readingOrder="0"/>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oc r="C27" t="inlineStr">
      <is>
        <t>n</t>
      </is>
    </oc>
    <nc r="C27" t="inlineStr">
      <is>
        <t>Passed</t>
      </is>
    </nc>
  </rcc>
  <rcc rId="247" sId="1">
    <nc r="D27" t="inlineStr">
      <is>
        <t>Navya</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oc r="C29" t="inlineStr">
      <is>
        <t>n</t>
      </is>
    </oc>
    <nc r="C29" t="inlineStr">
      <is>
        <t>Passed</t>
      </is>
    </nc>
  </rcc>
  <rcc rId="249" sId="1">
    <nc r="D29" t="inlineStr">
      <is>
        <t>Navya</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oc r="C175" t="inlineStr">
      <is>
        <t>n</t>
      </is>
    </oc>
    <nc r="C175" t="inlineStr">
      <is>
        <t>Passed</t>
      </is>
    </nc>
  </rcc>
  <rcc rId="251" sId="1">
    <nc r="D175" t="inlineStr">
      <is>
        <t>Navya</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nc r="C43" t="inlineStr">
      <is>
        <t>Passed</t>
      </is>
    </nc>
  </rcc>
  <rcc rId="253" sId="1">
    <nc r="D43" t="inlineStr">
      <is>
        <t>Venkateswara</t>
      </is>
    </nc>
  </rcc>
  <rcc rId="254" sId="1">
    <nc r="D44" t="inlineStr">
      <is>
        <t>Venkateswara</t>
      </is>
    </nc>
  </rcc>
  <rcc rId="255" sId="1">
    <nc r="C44"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oc r="C112" t="inlineStr">
      <is>
        <t>n</t>
      </is>
    </oc>
    <nc r="C112" t="inlineStr">
      <is>
        <t>Passed</t>
      </is>
    </nc>
  </rcc>
  <rcc rId="257" sId="1">
    <nc r="D112" t="inlineStr">
      <is>
        <t>Navya</t>
      </is>
    </nc>
  </rcc>
  <rcc rId="258" sId="1">
    <nc r="D190" t="inlineStr">
      <is>
        <t>Navya</t>
      </is>
    </nc>
  </rcc>
  <rcc rId="259" sId="1">
    <oc r="C190" t="inlineStr">
      <is>
        <t>n</t>
      </is>
    </oc>
    <nc r="C190"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C41" t="inlineStr">
      <is>
        <t>n</t>
      </is>
    </oc>
    <nc r="C41" t="inlineStr">
      <is>
        <t>Passed</t>
      </is>
    </nc>
  </rcc>
  <rcc rId="261" sId="1">
    <nc r="D41" t="inlineStr">
      <is>
        <t>Navya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C113" t="inlineStr">
      <is>
        <t>n</t>
      </is>
    </oc>
    <nc r="C113" t="inlineStr">
      <is>
        <t>Passed</t>
      </is>
    </nc>
  </rcc>
  <rcc rId="263" sId="1">
    <nc r="D113" t="inlineStr">
      <is>
        <t>Navya</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oc r="C214" t="inlineStr">
      <is>
        <t>n</t>
      </is>
    </oc>
    <nc r="C214" t="inlineStr">
      <is>
        <t>Passed</t>
      </is>
    </nc>
  </rcc>
  <rcc rId="265" sId="1">
    <nc r="D214" t="inlineStr">
      <is>
        <t>Navya</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oc r="C91" t="inlineStr">
      <is>
        <t>n</t>
      </is>
    </oc>
    <nc r="C91"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oc r="C70" t="inlineStr">
      <is>
        <t>n</t>
      </is>
    </oc>
    <nc r="C70" t="inlineStr">
      <is>
        <t>Passed</t>
      </is>
    </nc>
  </rcc>
  <rcc rId="269" sId="1">
    <nc r="D70" t="inlineStr">
      <is>
        <t>Navya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oc r="C172" t="inlineStr">
      <is>
        <t>n</t>
      </is>
    </oc>
    <nc r="C172" t="inlineStr">
      <is>
        <t>Passed</t>
      </is>
    </nc>
  </rcc>
  <rcc rId="271" sId="1">
    <nc r="D172" t="inlineStr">
      <is>
        <t>Navya</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oc r="C14" t="inlineStr">
      <is>
        <t>n</t>
      </is>
    </oc>
    <nc r="C14" t="inlineStr">
      <is>
        <t>Passed</t>
      </is>
    </nc>
  </rcc>
  <rcc rId="273" sId="1">
    <oc r="C16" t="inlineStr">
      <is>
        <t>n</t>
      </is>
    </oc>
    <nc r="C16" t="inlineStr">
      <is>
        <t>Passed</t>
      </is>
    </nc>
  </rcc>
  <rcc rId="274" sId="1">
    <nc r="D16" t="inlineStr">
      <is>
        <t>Navya</t>
      </is>
    </nc>
  </rcc>
  <rcc rId="275" sId="1">
    <nc r="D14" t="inlineStr">
      <is>
        <t>Navya</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oc r="C40" t="inlineStr">
      <is>
        <t>n</t>
      </is>
    </oc>
    <nc r="C40" t="inlineStr">
      <is>
        <t>Passed</t>
      </is>
    </nc>
  </rcc>
  <rcc rId="277" sId="1">
    <nc r="D40" t="inlineStr">
      <is>
        <t>Navya</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nc r="C15" t="inlineStr">
      <is>
        <t>Passed</t>
      </is>
    </nc>
  </rcc>
  <rcc rId="279" sId="1">
    <nc r="D15" t="inlineStr">
      <is>
        <t>Navya</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1">
    <nc r="C90" t="inlineStr">
      <is>
        <t>Passed</t>
      </is>
    </nc>
  </rcc>
  <rcc rId="281" sId="1">
    <nc r="D90" t="inlineStr">
      <is>
        <t>Navya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nc r="C231" t="inlineStr">
      <is>
        <t>n</t>
      </is>
    </nc>
  </rcc>
  <rcc rId="283" sId="1">
    <nc r="C232" t="inlineStr">
      <is>
        <t>n</t>
      </is>
    </nc>
  </rcc>
  <rcc rId="284" sId="1">
    <nc r="C233" t="inlineStr">
      <is>
        <t>n</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nc r="C94" t="inlineStr">
      <is>
        <t>n</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c r="C233" t="inlineStr">
      <is>
        <t>n</t>
      </is>
    </oc>
    <nc r="C233" t="inlineStr">
      <is>
        <t>Passed</t>
      </is>
    </nc>
  </rcc>
  <rcc rId="287" sId="1">
    <nc r="D233" t="inlineStr">
      <is>
        <t>Navya</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nc r="C134" t="inlineStr">
      <is>
        <t>Passed</t>
      </is>
    </nc>
  </rcc>
  <rcc rId="23" sId="1">
    <nc r="D134" t="inlineStr">
      <is>
        <t>Venkateswara</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oc r="C231" t="inlineStr">
      <is>
        <t>n</t>
      </is>
    </oc>
    <nc r="C231" t="inlineStr">
      <is>
        <t>Passed</t>
      </is>
    </nc>
  </rcc>
  <rcc rId="289" sId="1">
    <nc r="D231" t="inlineStr">
      <is>
        <t>Navya</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oc r="C232" t="inlineStr">
      <is>
        <t>n</t>
      </is>
    </oc>
    <nc r="C232" t="inlineStr">
      <is>
        <t>Passed</t>
      </is>
    </nc>
  </rcc>
  <rcc rId="291" sId="1">
    <nc r="D232" t="inlineStr">
      <is>
        <t>Navya</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C38" t="inlineStr">
      <is>
        <t>Passed</t>
      </is>
    </nc>
  </rcc>
  <rcc rId="293" sId="1">
    <nc r="D38" t="inlineStr">
      <is>
        <t>Venkateswara</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 sId="1">
    <oc r="C94" t="inlineStr">
      <is>
        <t>n</t>
      </is>
    </oc>
    <nc r="C94" t="inlineStr">
      <is>
        <t>Passed</t>
      </is>
    </nc>
  </rcc>
  <rcc rId="295" sId="1">
    <nc r="D94" t="inlineStr">
      <is>
        <t>Navya</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nc r="C229" t="inlineStr">
      <is>
        <t>Failed</t>
      </is>
    </nc>
  </rcc>
  <rcc rId="298" sId="1">
    <nc r="C230" t="inlineStr">
      <is>
        <t>Failed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C39" t="inlineStr">
      <is>
        <t>n</t>
      </is>
    </nc>
  </rcc>
  <rcc rId="300" sId="1">
    <nc r="C2" t="inlineStr">
      <is>
        <t>n</t>
      </is>
    </nc>
  </rcc>
  <rcc rId="301" sId="1">
    <nc r="C167" t="inlineStr">
      <is>
        <t>n</t>
      </is>
    </nc>
  </rcc>
  <rcc rId="302" sId="1">
    <nc r="C3" t="inlineStr">
      <is>
        <t>n</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oc r="C39" t="inlineStr">
      <is>
        <t>n</t>
      </is>
    </oc>
    <nc r="C39" t="inlineStr">
      <is>
        <t>Passed</t>
      </is>
    </nc>
  </rcc>
  <rcc rId="304" sId="1">
    <oc r="C167" t="inlineStr">
      <is>
        <t>n</t>
      </is>
    </oc>
    <nc r="C167" t="inlineStr">
      <is>
        <t>Passed</t>
      </is>
    </nc>
  </rcc>
  <rcc rId="305" sId="1">
    <nc r="D167" t="inlineStr">
      <is>
        <t>Navya</t>
      </is>
    </nc>
  </rcc>
  <rcc rId="306" sId="1">
    <nc r="D39" t="inlineStr">
      <is>
        <t>Navya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 sId="1">
    <nc r="D2" t="inlineStr">
      <is>
        <t>Navya</t>
      </is>
    </nc>
  </rcc>
  <rcc rId="308" sId="1">
    <oc r="C3" t="inlineStr">
      <is>
        <t>n</t>
      </is>
    </oc>
    <nc r="C3" t="inlineStr">
      <is>
        <t>Passed</t>
      </is>
    </nc>
  </rcc>
  <rcc rId="309" sId="1">
    <nc r="D3" t="inlineStr">
      <is>
        <t>Navya</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 sId="1">
    <oc r="C2" t="inlineStr">
      <is>
        <t>n</t>
      </is>
    </oc>
    <nc r="C2" t="inlineStr">
      <is>
        <t>Passed</t>
      </is>
    </nc>
  </rcc>
  <rcc rId="311" sId="1">
    <oc r="C3" t="inlineStr">
      <is>
        <t>Passed</t>
      </is>
    </oc>
    <nc r="C3" t="inlineStr">
      <is>
        <t>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1">
    <oc r="C45" t="inlineStr">
      <is>
        <t>n</t>
      </is>
    </oc>
    <nc r="C45" t="inlineStr">
      <is>
        <t>Passed</t>
      </is>
    </nc>
  </rcc>
  <rcc rId="25" sId="1">
    <nc r="D45" t="inlineStr">
      <is>
        <t>Navya</t>
      </is>
    </nc>
  </rcc>
  <rfmt sheetId="1" sqref="D45">
    <dxf>
      <alignment horizontal="general" vertical="bottom" textRotation="0" wrapText="0" indent="0" justifyLastLine="0" shrinkToFit="0" readingOrder="0"/>
    </dxf>
  </rfmt>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C3" t="inlineStr">
      <is>
        <t>n</t>
      </is>
    </oc>
    <nc r="C3" t="inlineStr">
      <is>
        <t>Passed</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nc r="C53" t="inlineStr">
      <is>
        <t>n</t>
      </is>
    </nc>
  </rcc>
  <rcc rId="314" sId="1">
    <nc r="C50" t="inlineStr">
      <is>
        <t>Passed</t>
      </is>
    </nc>
  </rcc>
  <rcc rId="315" sId="1">
    <nc r="D50" t="inlineStr">
      <is>
        <t>Navya</t>
      </is>
    </nc>
  </rcc>
  <rcc rId="316" sId="1">
    <nc r="D53" t="inlineStr">
      <is>
        <t>Navya</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1">
    <oc r="C53" t="inlineStr">
      <is>
        <t>n</t>
      </is>
    </oc>
    <nc r="C53"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nc r="C83" t="inlineStr">
      <is>
        <t>n</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
    <nc r="C88" t="inlineStr">
      <is>
        <t>Passed</t>
      </is>
    </nc>
  </rcc>
  <rfmt sheetId="1" sqref="C216">
    <dxf>
      <fill>
        <patternFill patternType="none">
          <bgColor auto="1"/>
        </patternFill>
      </fill>
    </dxf>
  </rfmt>
  <rcc rId="320" sId="1">
    <nc r="C215" t="inlineStr">
      <is>
        <t>Passed</t>
      </is>
    </nc>
  </rcc>
  <rcc rId="321" sId="1" odxf="1">
    <nc r="C216" t="inlineStr">
      <is>
        <t>Passed</t>
      </is>
    </nc>
    <odxf/>
  </rcc>
  <rcc rId="322" sId="1">
    <nc r="C217" t="inlineStr">
      <is>
        <t>Passed</t>
      </is>
    </nc>
  </rcc>
  <rcc rId="323" sId="1">
    <nc r="D88" t="inlineStr">
      <is>
        <t>Venkateswara</t>
      </is>
    </nc>
  </rcc>
  <rcc rId="324" sId="1">
    <nc r="D215" t="inlineStr">
      <is>
        <t>Venkateswara</t>
      </is>
    </nc>
  </rcc>
  <rcc rId="325" sId="1">
    <nc r="D216" t="inlineStr">
      <is>
        <t>Venkateswara</t>
      </is>
    </nc>
  </rcc>
  <rcc rId="326" sId="1">
    <nc r="D217" t="inlineStr">
      <is>
        <t>Venkateswara</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
    <nc r="C236" t="inlineStr">
      <is>
        <t>Passed</t>
      </is>
    </nc>
  </rcc>
  <rcc rId="328" sId="1">
    <nc r="D236" t="inlineStr">
      <is>
        <t>Venkateswara</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C85" t="inlineStr">
      <is>
        <t>Passed</t>
      </is>
    </nc>
  </rcc>
  <rcc rId="330" sId="1">
    <nc r="D85" t="inlineStr">
      <is>
        <t>Venkateswara</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
    <nc r="C28" t="inlineStr">
      <is>
        <t>Passed</t>
      </is>
    </nc>
  </rcc>
  <rcc rId="332" sId="1">
    <nc r="D28" t="inlineStr">
      <is>
        <t>Venkateswara</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nc r="C63" t="inlineStr">
      <is>
        <t>Passed</t>
      </is>
    </nc>
  </rcc>
  <rcc rId="334" sId="1">
    <nc r="D63" t="inlineStr">
      <is>
        <t>Venkateswara</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C83" t="inlineStr">
      <is>
        <t>n</t>
      </is>
    </oc>
    <nc r="C83" t="inlineStr">
      <is>
        <t>Passed</t>
      </is>
    </nc>
  </rcc>
  <rcc rId="336" sId="1">
    <nc r="D83" t="inlineStr">
      <is>
        <t>Navya</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7">
  <userInfo guid="{D11AE4AE-EB85-4395-8FC2-155180D0062F}" name="Venkateswara Reddy, ThatireddyX" id="-1191539524" dateTime="2022-09-05T16:43:49"/>
  <userInfo guid="{2F21C6FF-68DF-482E-8F18-9AE3A618AA38}" name="Venkateswara Reddy, ThatireddyX" id="-1191544278" dateTime="2022-09-06T12:46:48"/>
  <userInfo guid="{DE88883D-31DB-468F-B862-7E6BBF802444}" name="Keerthi, NavyaX" id="-1221431954" dateTime="2022-09-07T09:42:44"/>
  <userInfo guid="{663FD01C-A3AB-4C91-A3D3-C574A8886204}" name="G, PurushothamanX" id="-1136678714" dateTime="2022-09-07T09:59:05"/>
  <userInfo guid="{760FAEF9-7808-4BF2-913D-2F8C7A0ADF27}" name="Venkateswara Reddy, ThatireddyX" id="-1191565702" dateTime="2022-09-07T11:38:03"/>
  <userInfo guid="{760FAEF9-7808-4BF2-913D-2F8C7A0ADF27}" name="Sakthivel, RamyaX" id="-1411545095" dateTime="2022-09-08T11:55:59"/>
  <userInfo guid="{56ABF93C-6833-46F8-A268-81D867D05CAC}" name="G, PurushothamanX" id="-1136690535" dateTime="2022-09-09T13:11: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6/relationships/wsSortMap" Target="wsSortMap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37"/>
  <sheetViews>
    <sheetView tabSelected="1" zoomScale="95" zoomScaleNormal="95" workbookViewId="0">
      <selection activeCell="B1" sqref="B1"/>
    </sheetView>
  </sheetViews>
  <sheetFormatPr defaultColWidth="8.77734375" defaultRowHeight="14.4" x14ac:dyDescent="0.3"/>
  <cols>
    <col min="1" max="1" width="11.77734375" style="1" bestFit="1" customWidth="1"/>
    <col min="2" max="2" width="101.6640625" style="1" customWidth="1"/>
    <col min="3" max="3" width="18.77734375" style="1" customWidth="1"/>
    <col min="4" max="5" width="18.44140625" style="1" customWidth="1"/>
    <col min="6" max="6" width="8.5546875" style="1" bestFit="1" customWidth="1"/>
    <col min="7" max="7" width="36.6640625" style="1" bestFit="1" customWidth="1"/>
    <col min="8" max="8" width="14.88671875" style="1" bestFit="1" customWidth="1"/>
    <col min="9" max="9" width="94.77734375" style="1" bestFit="1" customWidth="1"/>
    <col min="10" max="10" width="13.77734375" style="1" bestFit="1" customWidth="1"/>
    <col min="11" max="11" width="36.33203125" style="1" bestFit="1" customWidth="1"/>
    <col min="12" max="12" width="255.6640625" style="1" bestFit="1" customWidth="1"/>
    <col min="13" max="13" width="171.6640625" style="1" bestFit="1" customWidth="1"/>
    <col min="14" max="14" width="255.6640625" style="1" bestFit="1" customWidth="1"/>
    <col min="15" max="15" width="13.77734375" style="1" bestFit="1" customWidth="1"/>
    <col min="16" max="16" width="27.21875" style="1" bestFit="1" customWidth="1"/>
    <col min="17" max="17" width="26.21875" style="1" bestFit="1" customWidth="1"/>
    <col min="18" max="18" width="8.6640625" style="1" bestFit="1" customWidth="1"/>
    <col min="19" max="19" width="223" style="1" bestFit="1" customWidth="1"/>
    <col min="20" max="20" width="11.44140625" style="1" bestFit="1" customWidth="1"/>
    <col min="21" max="21" width="13.44140625" style="1" bestFit="1" customWidth="1"/>
    <col min="22" max="22" width="255.6640625" style="1" bestFit="1" customWidth="1"/>
    <col min="23" max="23" width="91.6640625" style="1" bestFit="1" customWidth="1"/>
    <col min="24" max="24" width="15.6640625" style="1" bestFit="1" customWidth="1"/>
    <col min="25" max="25" width="7.33203125" style="1" bestFit="1" customWidth="1"/>
    <col min="26" max="26" width="34.77734375" style="1" bestFit="1" customWidth="1"/>
    <col min="27" max="27" width="20.77734375" style="1" bestFit="1" customWidth="1"/>
    <col min="28" max="28" width="14" style="1" bestFit="1" customWidth="1"/>
    <col min="29" max="29" width="17.33203125" style="1" bestFit="1" customWidth="1"/>
    <col min="30" max="30" width="11.5546875" style="1" bestFit="1" customWidth="1"/>
    <col min="31" max="31" width="16.109375" style="1" bestFit="1" customWidth="1"/>
    <col min="32" max="32" width="10" style="1" bestFit="1" customWidth="1"/>
    <col min="33" max="33" width="22.5546875" style="1" bestFit="1" customWidth="1"/>
    <col min="34" max="35" width="255.6640625" style="1" bestFit="1" customWidth="1"/>
    <col min="36" max="16384" width="8.77734375" style="1"/>
  </cols>
  <sheetData>
    <row r="1" spans="1:35" s="5" customFormat="1" x14ac:dyDescent="0.3">
      <c r="A1" s="5" t="s">
        <v>1850</v>
      </c>
      <c r="B1" s="5" t="s">
        <v>1851</v>
      </c>
      <c r="C1" s="5" t="s">
        <v>1839</v>
      </c>
      <c r="D1" s="5" t="s">
        <v>1841</v>
      </c>
      <c r="E1" s="5" t="s">
        <v>1840</v>
      </c>
      <c r="F1" s="5" t="s">
        <v>0</v>
      </c>
      <c r="G1" s="5" t="s">
        <v>1</v>
      </c>
      <c r="H1" s="5" t="s">
        <v>2</v>
      </c>
      <c r="I1" s="5" t="s">
        <v>3</v>
      </c>
      <c r="J1" s="5" t="s">
        <v>4</v>
      </c>
      <c r="K1" s="5" t="s">
        <v>5</v>
      </c>
      <c r="L1" s="5" t="s">
        <v>6</v>
      </c>
      <c r="M1" s="5" t="s">
        <v>7</v>
      </c>
      <c r="N1" s="5" t="s">
        <v>8</v>
      </c>
      <c r="O1" s="5" t="s">
        <v>9</v>
      </c>
      <c r="P1" s="5" t="s">
        <v>10</v>
      </c>
      <c r="Q1" s="5" t="s">
        <v>11</v>
      </c>
      <c r="R1" s="5" t="s">
        <v>12</v>
      </c>
      <c r="S1" s="5" t="s">
        <v>13</v>
      </c>
      <c r="T1" s="5" t="s">
        <v>14</v>
      </c>
      <c r="U1" s="5" t="s">
        <v>15</v>
      </c>
      <c r="V1" s="5" t="s">
        <v>16</v>
      </c>
      <c r="W1" s="5" t="s">
        <v>17</v>
      </c>
      <c r="X1" s="5" t="s">
        <v>18</v>
      </c>
      <c r="Y1" s="5" t="s">
        <v>19</v>
      </c>
      <c r="Z1" s="5" t="s">
        <v>20</v>
      </c>
      <c r="AA1" s="5" t="s">
        <v>21</v>
      </c>
      <c r="AB1" s="5" t="s">
        <v>22</v>
      </c>
      <c r="AC1" s="5" t="s">
        <v>23</v>
      </c>
      <c r="AD1" s="5" t="s">
        <v>24</v>
      </c>
      <c r="AE1" s="5" t="s">
        <v>25</v>
      </c>
      <c r="AF1" s="5" t="s">
        <v>26</v>
      </c>
      <c r="AG1" s="5" t="s">
        <v>27</v>
      </c>
      <c r="AH1" s="5" t="s">
        <v>28</v>
      </c>
      <c r="AI1" s="5" t="s">
        <v>29</v>
      </c>
    </row>
    <row r="2" spans="1:35" x14ac:dyDescent="0.3">
      <c r="A2" s="1" t="str">
        <f>HYPERLINK("https://hsdes.intel.com/resource/14013187780","14013187780")</f>
        <v>14013187780</v>
      </c>
      <c r="B2" s="1" t="s">
        <v>1710</v>
      </c>
      <c r="C2" s="1" t="s">
        <v>1845</v>
      </c>
      <c r="D2" s="1" t="s">
        <v>1846</v>
      </c>
      <c r="F2" s="1" t="s">
        <v>31</v>
      </c>
      <c r="G2" s="1" t="s">
        <v>69</v>
      </c>
      <c r="H2" s="1" t="s">
        <v>33</v>
      </c>
      <c r="I2" s="1" t="s">
        <v>276</v>
      </c>
      <c r="J2" s="1" t="s">
        <v>1711</v>
      </c>
      <c r="K2" s="1" t="s">
        <v>278</v>
      </c>
      <c r="M2" s="1" t="s">
        <v>280</v>
      </c>
      <c r="N2" s="1" t="s">
        <v>1712</v>
      </c>
      <c r="O2" s="1" t="s">
        <v>1711</v>
      </c>
      <c r="P2" s="1" t="s">
        <v>179</v>
      </c>
      <c r="Q2" s="1" t="s">
        <v>282</v>
      </c>
      <c r="R2" s="1" t="s">
        <v>283</v>
      </c>
      <c r="S2" s="1" t="s">
        <v>1713</v>
      </c>
      <c r="T2" s="1" t="s">
        <v>76</v>
      </c>
      <c r="U2" s="1" t="s">
        <v>77</v>
      </c>
      <c r="V2" s="1" t="s">
        <v>728</v>
      </c>
      <c r="W2" s="1" t="s">
        <v>1083</v>
      </c>
      <c r="Y2" s="1" t="s">
        <v>47</v>
      </c>
      <c r="Z2" s="1" t="s">
        <v>48</v>
      </c>
      <c r="AB2" s="1" t="s">
        <v>49</v>
      </c>
      <c r="AC2" s="1" t="s">
        <v>50</v>
      </c>
      <c r="AF2" s="1" t="s">
        <v>51</v>
      </c>
      <c r="AG2" s="1" t="s">
        <v>287</v>
      </c>
      <c r="AH2" s="1" t="s">
        <v>1714</v>
      </c>
      <c r="AI2" s="1" t="s">
        <v>1715</v>
      </c>
    </row>
    <row r="3" spans="1:35" x14ac:dyDescent="0.3">
      <c r="A3" s="1" t="str">
        <f>HYPERLINK("https://hsdes.intel.com/resource/14013186516","14013186516")</f>
        <v>14013186516</v>
      </c>
      <c r="B3" s="1" t="s">
        <v>642</v>
      </c>
      <c r="C3" s="1" t="s">
        <v>1845</v>
      </c>
      <c r="D3" s="1" t="s">
        <v>1846</v>
      </c>
      <c r="F3" s="1" t="s">
        <v>68</v>
      </c>
      <c r="G3" s="1" t="s">
        <v>69</v>
      </c>
      <c r="H3" s="1" t="s">
        <v>33</v>
      </c>
      <c r="I3" s="1" t="s">
        <v>643</v>
      </c>
      <c r="J3" s="1" t="s">
        <v>644</v>
      </c>
      <c r="K3" s="1" t="s">
        <v>304</v>
      </c>
      <c r="L3" s="1" t="s">
        <v>645</v>
      </c>
      <c r="M3" s="1" t="s">
        <v>646</v>
      </c>
      <c r="N3" s="1" t="s">
        <v>647</v>
      </c>
      <c r="O3" s="1" t="s">
        <v>644</v>
      </c>
      <c r="P3" s="1" t="s">
        <v>179</v>
      </c>
      <c r="Q3" s="1" t="s">
        <v>282</v>
      </c>
      <c r="R3" s="1" t="s">
        <v>308</v>
      </c>
      <c r="S3" s="1" t="s">
        <v>639</v>
      </c>
      <c r="T3" s="1" t="s">
        <v>76</v>
      </c>
      <c r="U3" s="1" t="s">
        <v>77</v>
      </c>
      <c r="V3" s="1" t="s">
        <v>392</v>
      </c>
      <c r="W3" s="1" t="s">
        <v>124</v>
      </c>
      <c r="Y3" s="1" t="s">
        <v>47</v>
      </c>
      <c r="Z3" s="1" t="s">
        <v>80</v>
      </c>
      <c r="AB3" s="1" t="s">
        <v>49</v>
      </c>
      <c r="AC3" s="1" t="s">
        <v>50</v>
      </c>
      <c r="AF3" s="1" t="s">
        <v>51</v>
      </c>
      <c r="AG3" s="1" t="s">
        <v>648</v>
      </c>
      <c r="AH3" s="1" t="s">
        <v>640</v>
      </c>
      <c r="AI3" s="1" t="s">
        <v>649</v>
      </c>
    </row>
    <row r="4" spans="1:35" x14ac:dyDescent="0.3">
      <c r="A4" s="1" t="str">
        <f>HYPERLINK("https://hsdes.intel.com/resource/14013185871","14013185871")</f>
        <v>14013185871</v>
      </c>
      <c r="B4" s="1" t="s">
        <v>67</v>
      </c>
      <c r="C4" s="1" t="s">
        <v>1845</v>
      </c>
      <c r="D4" s="1" t="s">
        <v>1847</v>
      </c>
      <c r="F4" s="1" t="s">
        <v>68</v>
      </c>
      <c r="G4" s="1" t="s">
        <v>69</v>
      </c>
      <c r="H4" s="1" t="s">
        <v>33</v>
      </c>
      <c r="I4" s="1" t="s">
        <v>70</v>
      </c>
      <c r="J4" s="1" t="s">
        <v>71</v>
      </c>
      <c r="K4" s="1" t="s">
        <v>36</v>
      </c>
      <c r="L4" s="1" t="s">
        <v>72</v>
      </c>
      <c r="M4" s="1" t="s">
        <v>73</v>
      </c>
      <c r="N4" s="1" t="s">
        <v>74</v>
      </c>
      <c r="O4" s="1" t="s">
        <v>71</v>
      </c>
      <c r="P4" s="1" t="s">
        <v>40</v>
      </c>
      <c r="R4" s="1" t="s">
        <v>41</v>
      </c>
      <c r="S4" s="1" t="s">
        <v>75</v>
      </c>
      <c r="T4" s="1" t="s">
        <v>76</v>
      </c>
      <c r="U4" s="1" t="s">
        <v>77</v>
      </c>
      <c r="V4" s="1" t="s">
        <v>78</v>
      </c>
      <c r="W4" s="1" t="s">
        <v>79</v>
      </c>
      <c r="Y4" s="1" t="s">
        <v>47</v>
      </c>
      <c r="Z4" s="1" t="s">
        <v>80</v>
      </c>
      <c r="AB4" s="1" t="s">
        <v>49</v>
      </c>
      <c r="AC4" s="1" t="s">
        <v>50</v>
      </c>
      <c r="AF4" s="1" t="s">
        <v>51</v>
      </c>
      <c r="AG4" s="1" t="s">
        <v>52</v>
      </c>
      <c r="AH4" s="1" t="s">
        <v>81</v>
      </c>
      <c r="AI4" s="1" t="s">
        <v>82</v>
      </c>
    </row>
    <row r="5" spans="1:35" x14ac:dyDescent="0.3">
      <c r="A5" s="1" t="str">
        <f>HYPERLINK("https://hsdes.intel.com/resource/14013185875","14013185875")</f>
        <v>14013185875</v>
      </c>
      <c r="B5" s="1" t="s">
        <v>83</v>
      </c>
      <c r="C5" s="1" t="s">
        <v>1845</v>
      </c>
      <c r="D5" s="1" t="s">
        <v>1847</v>
      </c>
      <c r="F5" s="1" t="s">
        <v>68</v>
      </c>
      <c r="G5" s="1" t="s">
        <v>69</v>
      </c>
      <c r="H5" s="1" t="s">
        <v>33</v>
      </c>
      <c r="I5" s="1" t="s">
        <v>84</v>
      </c>
      <c r="J5" s="1" t="s">
        <v>85</v>
      </c>
      <c r="K5" s="1" t="s">
        <v>36</v>
      </c>
      <c r="L5" s="1" t="s">
        <v>86</v>
      </c>
      <c r="M5" s="1" t="s">
        <v>87</v>
      </c>
      <c r="N5" s="1" t="s">
        <v>88</v>
      </c>
      <c r="O5" s="1" t="s">
        <v>85</v>
      </c>
      <c r="P5" s="1" t="s">
        <v>40</v>
      </c>
      <c r="R5" s="1" t="s">
        <v>41</v>
      </c>
      <c r="S5" s="1" t="s">
        <v>89</v>
      </c>
      <c r="T5" s="1" t="s">
        <v>76</v>
      </c>
      <c r="U5" s="1" t="s">
        <v>77</v>
      </c>
      <c r="V5" s="1" t="s">
        <v>78</v>
      </c>
      <c r="W5" s="1" t="s">
        <v>79</v>
      </c>
      <c r="Y5" s="1" t="s">
        <v>47</v>
      </c>
      <c r="Z5" s="1" t="s">
        <v>80</v>
      </c>
      <c r="AB5" s="1" t="s">
        <v>49</v>
      </c>
      <c r="AC5" s="1" t="s">
        <v>50</v>
      </c>
      <c r="AF5" s="1" t="s">
        <v>51</v>
      </c>
      <c r="AG5" s="1" t="s">
        <v>52</v>
      </c>
      <c r="AH5" s="1" t="s">
        <v>90</v>
      </c>
      <c r="AI5" s="1" t="s">
        <v>91</v>
      </c>
    </row>
    <row r="6" spans="1:35" x14ac:dyDescent="0.3">
      <c r="A6" s="1" t="str">
        <f>HYPERLINK("https://hsdes.intel.com/resource/14013185878","14013185878")</f>
        <v>14013185878</v>
      </c>
      <c r="B6" s="1" t="s">
        <v>92</v>
      </c>
      <c r="C6" s="1" t="s">
        <v>1845</v>
      </c>
      <c r="D6" s="1" t="s">
        <v>1847</v>
      </c>
      <c r="F6" s="1" t="s">
        <v>68</v>
      </c>
      <c r="G6" s="1" t="s">
        <v>69</v>
      </c>
      <c r="H6" s="1" t="s">
        <v>33</v>
      </c>
      <c r="I6" s="1" t="s">
        <v>84</v>
      </c>
      <c r="J6" s="1" t="s">
        <v>93</v>
      </c>
      <c r="K6" s="1" t="s">
        <v>36</v>
      </c>
      <c r="L6" s="1" t="s">
        <v>94</v>
      </c>
      <c r="M6" s="1" t="s">
        <v>87</v>
      </c>
      <c r="N6" s="1" t="s">
        <v>95</v>
      </c>
      <c r="O6" s="1" t="s">
        <v>93</v>
      </c>
      <c r="P6" s="1" t="s">
        <v>40</v>
      </c>
      <c r="R6" s="1" t="s">
        <v>41</v>
      </c>
      <c r="S6" s="1" t="s">
        <v>96</v>
      </c>
      <c r="T6" s="1" t="s">
        <v>76</v>
      </c>
      <c r="U6" s="1" t="s">
        <v>77</v>
      </c>
      <c r="V6" s="1" t="s">
        <v>78</v>
      </c>
      <c r="W6" s="1" t="s">
        <v>79</v>
      </c>
      <c r="Y6" s="1" t="s">
        <v>47</v>
      </c>
      <c r="Z6" s="1" t="s">
        <v>80</v>
      </c>
      <c r="AB6" s="1" t="s">
        <v>49</v>
      </c>
      <c r="AC6" s="1" t="s">
        <v>50</v>
      </c>
      <c r="AF6" s="1" t="s">
        <v>51</v>
      </c>
      <c r="AG6" s="1" t="s">
        <v>52</v>
      </c>
      <c r="AH6" s="1" t="s">
        <v>97</v>
      </c>
      <c r="AI6" s="1" t="s">
        <v>98</v>
      </c>
    </row>
    <row r="7" spans="1:35" x14ac:dyDescent="0.3">
      <c r="A7" s="1" t="str">
        <f>HYPERLINK("https://hsdes.intel.com/resource/14013185879","14013185879")</f>
        <v>14013185879</v>
      </c>
      <c r="B7" s="1" t="s">
        <v>99</v>
      </c>
      <c r="C7" s="1" t="s">
        <v>1845</v>
      </c>
      <c r="D7" s="1" t="s">
        <v>1846</v>
      </c>
      <c r="F7" s="1" t="s">
        <v>31</v>
      </c>
      <c r="G7" s="1" t="s">
        <v>69</v>
      </c>
      <c r="H7" s="1" t="s">
        <v>33</v>
      </c>
      <c r="I7" s="1" t="s">
        <v>100</v>
      </c>
      <c r="J7" s="1" t="s">
        <v>101</v>
      </c>
      <c r="K7" s="1" t="s">
        <v>36</v>
      </c>
      <c r="L7" s="1" t="s">
        <v>102</v>
      </c>
      <c r="M7" s="1" t="s">
        <v>103</v>
      </c>
      <c r="N7" s="1" t="s">
        <v>104</v>
      </c>
      <c r="O7" s="1" t="s">
        <v>101</v>
      </c>
      <c r="P7" s="1" t="s">
        <v>40</v>
      </c>
      <c r="R7" s="1" t="s">
        <v>41</v>
      </c>
      <c r="S7" s="1" t="s">
        <v>105</v>
      </c>
      <c r="T7" s="1" t="s">
        <v>76</v>
      </c>
      <c r="U7" s="1" t="s">
        <v>77</v>
      </c>
      <c r="V7" s="1" t="s">
        <v>106</v>
      </c>
      <c r="W7" s="1" t="s">
        <v>107</v>
      </c>
      <c r="Y7" s="1" t="s">
        <v>47</v>
      </c>
      <c r="Z7" s="1" t="s">
        <v>48</v>
      </c>
      <c r="AB7" s="1" t="s">
        <v>49</v>
      </c>
      <c r="AC7" s="1" t="s">
        <v>50</v>
      </c>
      <c r="AF7" s="1" t="s">
        <v>51</v>
      </c>
      <c r="AG7" s="1" t="s">
        <v>52</v>
      </c>
      <c r="AH7" s="1" t="s">
        <v>108</v>
      </c>
      <c r="AI7" s="1" t="s">
        <v>109</v>
      </c>
    </row>
    <row r="8" spans="1:35" x14ac:dyDescent="0.3">
      <c r="A8" s="1" t="str">
        <f>HYPERLINK("https://hsdes.intel.com/resource/14013185881","14013185881")</f>
        <v>14013185881</v>
      </c>
      <c r="B8" s="1" t="s">
        <v>110</v>
      </c>
      <c r="C8" s="1" t="s">
        <v>1845</v>
      </c>
      <c r="D8" s="1" t="s">
        <v>1846</v>
      </c>
      <c r="F8" s="1" t="s">
        <v>68</v>
      </c>
      <c r="G8" s="1" t="s">
        <v>69</v>
      </c>
      <c r="H8" s="1" t="s">
        <v>33</v>
      </c>
      <c r="I8" s="1" t="s">
        <v>84</v>
      </c>
      <c r="J8" s="1" t="s">
        <v>111</v>
      </c>
      <c r="K8" s="1" t="s">
        <v>36</v>
      </c>
      <c r="L8" s="1" t="s">
        <v>112</v>
      </c>
      <c r="M8" s="1" t="s">
        <v>113</v>
      </c>
      <c r="N8" s="1" t="s">
        <v>114</v>
      </c>
      <c r="O8" s="1" t="s">
        <v>111</v>
      </c>
      <c r="P8" s="1" t="s">
        <v>40</v>
      </c>
      <c r="R8" s="1" t="s">
        <v>41</v>
      </c>
      <c r="S8" s="1" t="s">
        <v>115</v>
      </c>
      <c r="T8" s="1" t="s">
        <v>76</v>
      </c>
      <c r="U8" s="1" t="s">
        <v>77</v>
      </c>
      <c r="V8" s="1" t="s">
        <v>78</v>
      </c>
      <c r="W8" s="1" t="s">
        <v>79</v>
      </c>
      <c r="Y8" s="1" t="s">
        <v>47</v>
      </c>
      <c r="Z8" s="1" t="s">
        <v>80</v>
      </c>
      <c r="AB8" s="1" t="s">
        <v>49</v>
      </c>
      <c r="AC8" s="1" t="s">
        <v>50</v>
      </c>
      <c r="AF8" s="1" t="s">
        <v>51</v>
      </c>
      <c r="AG8" s="1" t="s">
        <v>52</v>
      </c>
      <c r="AH8" s="1" t="s">
        <v>116</v>
      </c>
      <c r="AI8" s="1" t="s">
        <v>117</v>
      </c>
    </row>
    <row r="9" spans="1:35" x14ac:dyDescent="0.3">
      <c r="A9" s="1" t="str">
        <f>HYPERLINK("https://hsdes.intel.com/resource/14013185884","14013185884")</f>
        <v>14013185884</v>
      </c>
      <c r="B9" s="1" t="s">
        <v>118</v>
      </c>
      <c r="C9" s="1" t="s">
        <v>1845</v>
      </c>
      <c r="D9" s="1" t="s">
        <v>1846</v>
      </c>
      <c r="F9" s="1" t="s">
        <v>68</v>
      </c>
      <c r="G9" s="1" t="s">
        <v>69</v>
      </c>
      <c r="H9" s="1" t="s">
        <v>33</v>
      </c>
      <c r="I9" s="1" t="s">
        <v>84</v>
      </c>
      <c r="J9" s="1" t="s">
        <v>119</v>
      </c>
      <c r="K9" s="1" t="s">
        <v>36</v>
      </c>
      <c r="L9" s="1" t="s">
        <v>120</v>
      </c>
      <c r="M9" s="1" t="s">
        <v>113</v>
      </c>
      <c r="N9" s="1" t="s">
        <v>121</v>
      </c>
      <c r="O9" s="1" t="s">
        <v>119</v>
      </c>
      <c r="P9" s="1" t="s">
        <v>40</v>
      </c>
      <c r="R9" s="1" t="s">
        <v>41</v>
      </c>
      <c r="S9" s="1" t="s">
        <v>122</v>
      </c>
      <c r="T9" s="1" t="s">
        <v>76</v>
      </c>
      <c r="U9" s="1" t="s">
        <v>77</v>
      </c>
      <c r="V9" s="1" t="s">
        <v>123</v>
      </c>
      <c r="W9" s="1" t="s">
        <v>124</v>
      </c>
      <c r="Y9" s="1" t="s">
        <v>47</v>
      </c>
      <c r="Z9" s="1" t="s">
        <v>80</v>
      </c>
      <c r="AB9" s="1" t="s">
        <v>49</v>
      </c>
      <c r="AC9" s="1" t="s">
        <v>50</v>
      </c>
      <c r="AF9" s="1" t="s">
        <v>51</v>
      </c>
      <c r="AG9" s="1" t="s">
        <v>52</v>
      </c>
      <c r="AH9" s="1" t="s">
        <v>125</v>
      </c>
      <c r="AI9" s="1" t="s">
        <v>126</v>
      </c>
    </row>
    <row r="10" spans="1:35" x14ac:dyDescent="0.3">
      <c r="A10" s="1" t="str">
        <f>HYPERLINK("https://hsdes.intel.com/resource/14013185886","14013185886")</f>
        <v>14013185886</v>
      </c>
      <c r="B10" s="1" t="s">
        <v>127</v>
      </c>
      <c r="C10" s="1" t="s">
        <v>1845</v>
      </c>
      <c r="D10" s="1" t="s">
        <v>1846</v>
      </c>
      <c r="F10" s="1" t="s">
        <v>68</v>
      </c>
      <c r="G10" s="1" t="s">
        <v>69</v>
      </c>
      <c r="H10" s="1" t="s">
        <v>33</v>
      </c>
      <c r="I10" s="1" t="s">
        <v>84</v>
      </c>
      <c r="J10" s="1" t="s">
        <v>128</v>
      </c>
      <c r="K10" s="1" t="s">
        <v>36</v>
      </c>
      <c r="L10" s="1" t="s">
        <v>129</v>
      </c>
      <c r="M10" s="1" t="s">
        <v>113</v>
      </c>
      <c r="N10" s="1" t="s">
        <v>130</v>
      </c>
      <c r="O10" s="1" t="s">
        <v>128</v>
      </c>
      <c r="P10" s="1" t="s">
        <v>40</v>
      </c>
      <c r="R10" s="1" t="s">
        <v>41</v>
      </c>
      <c r="S10" s="1" t="s">
        <v>115</v>
      </c>
      <c r="T10" s="1" t="s">
        <v>76</v>
      </c>
      <c r="U10" s="1" t="s">
        <v>77</v>
      </c>
      <c r="V10" s="1" t="s">
        <v>131</v>
      </c>
      <c r="W10" s="1" t="s">
        <v>124</v>
      </c>
      <c r="Y10" s="1" t="s">
        <v>47</v>
      </c>
      <c r="Z10" s="1" t="s">
        <v>80</v>
      </c>
      <c r="AB10" s="1" t="s">
        <v>49</v>
      </c>
      <c r="AC10" s="1" t="s">
        <v>50</v>
      </c>
      <c r="AF10" s="1" t="s">
        <v>51</v>
      </c>
      <c r="AG10" s="1" t="s">
        <v>52</v>
      </c>
      <c r="AH10" s="1" t="s">
        <v>132</v>
      </c>
      <c r="AI10" s="1" t="s">
        <v>133</v>
      </c>
    </row>
    <row r="11" spans="1:35" x14ac:dyDescent="0.3">
      <c r="A11" s="1" t="str">
        <f>HYPERLINK("https://hsdes.intel.com/resource/14013185889","14013185889")</f>
        <v>14013185889</v>
      </c>
      <c r="B11" s="1" t="s">
        <v>134</v>
      </c>
      <c r="C11" s="1" t="s">
        <v>1845</v>
      </c>
      <c r="D11" s="1" t="s">
        <v>1847</v>
      </c>
      <c r="F11" s="1" t="s">
        <v>68</v>
      </c>
      <c r="G11" s="1" t="s">
        <v>69</v>
      </c>
      <c r="H11" s="1" t="s">
        <v>33</v>
      </c>
      <c r="I11" s="1" t="s">
        <v>84</v>
      </c>
      <c r="J11" s="1" t="s">
        <v>135</v>
      </c>
      <c r="K11" s="1" t="s">
        <v>36</v>
      </c>
      <c r="L11" s="1" t="s">
        <v>136</v>
      </c>
      <c r="M11" s="1" t="s">
        <v>113</v>
      </c>
      <c r="N11" s="1" t="s">
        <v>137</v>
      </c>
      <c r="O11" s="1" t="s">
        <v>135</v>
      </c>
      <c r="P11" s="1" t="s">
        <v>40</v>
      </c>
      <c r="R11" s="1" t="s">
        <v>41</v>
      </c>
      <c r="S11" s="1" t="s">
        <v>138</v>
      </c>
      <c r="T11" s="1" t="s">
        <v>76</v>
      </c>
      <c r="U11" s="1" t="s">
        <v>77</v>
      </c>
      <c r="V11" s="1" t="s">
        <v>123</v>
      </c>
      <c r="W11" s="1" t="s">
        <v>124</v>
      </c>
      <c r="Y11" s="1" t="s">
        <v>47</v>
      </c>
      <c r="Z11" s="1" t="s">
        <v>80</v>
      </c>
      <c r="AB11" s="1" t="s">
        <v>49</v>
      </c>
      <c r="AC11" s="1" t="s">
        <v>50</v>
      </c>
      <c r="AF11" s="1" t="s">
        <v>51</v>
      </c>
      <c r="AG11" s="1" t="s">
        <v>52</v>
      </c>
      <c r="AH11" s="1" t="s">
        <v>139</v>
      </c>
      <c r="AI11" s="1" t="s">
        <v>140</v>
      </c>
    </row>
    <row r="12" spans="1:35" x14ac:dyDescent="0.3">
      <c r="A12" s="1" t="str">
        <f>HYPERLINK("https://hsdes.intel.com/resource/14013185896","14013185896")</f>
        <v>14013185896</v>
      </c>
      <c r="B12" s="1" t="s">
        <v>141</v>
      </c>
      <c r="C12" s="1" t="s">
        <v>1845</v>
      </c>
      <c r="D12" s="1" t="s">
        <v>1847</v>
      </c>
      <c r="F12" s="1" t="s">
        <v>68</v>
      </c>
      <c r="G12" s="1" t="s">
        <v>69</v>
      </c>
      <c r="H12" s="1" t="s">
        <v>33</v>
      </c>
      <c r="I12" s="1" t="s">
        <v>142</v>
      </c>
      <c r="J12" s="1" t="s">
        <v>143</v>
      </c>
      <c r="K12" s="1" t="s">
        <v>144</v>
      </c>
      <c r="L12" s="1" t="s">
        <v>145</v>
      </c>
      <c r="M12" s="1" t="s">
        <v>146</v>
      </c>
      <c r="N12" s="1" t="s">
        <v>147</v>
      </c>
      <c r="O12" s="1" t="s">
        <v>143</v>
      </c>
      <c r="P12" s="1" t="s">
        <v>40</v>
      </c>
      <c r="Q12" s="1" t="s">
        <v>148</v>
      </c>
      <c r="R12" s="1" t="s">
        <v>149</v>
      </c>
      <c r="S12" s="1" t="s">
        <v>150</v>
      </c>
      <c r="T12" s="1" t="s">
        <v>76</v>
      </c>
      <c r="U12" s="1" t="s">
        <v>77</v>
      </c>
      <c r="V12" s="1" t="s">
        <v>151</v>
      </c>
      <c r="W12" s="1" t="s">
        <v>79</v>
      </c>
      <c r="Y12" s="1" t="s">
        <v>47</v>
      </c>
      <c r="Z12" s="1" t="s">
        <v>80</v>
      </c>
      <c r="AB12" s="1" t="s">
        <v>49</v>
      </c>
      <c r="AC12" s="1" t="s">
        <v>50</v>
      </c>
      <c r="AF12" s="1" t="s">
        <v>51</v>
      </c>
      <c r="AG12" s="1" t="s">
        <v>52</v>
      </c>
      <c r="AH12" s="1" t="s">
        <v>152</v>
      </c>
      <c r="AI12" s="1" t="s">
        <v>153</v>
      </c>
    </row>
    <row r="13" spans="1:35" x14ac:dyDescent="0.3">
      <c r="A13" s="1" t="str">
        <f>HYPERLINK("https://hsdes.intel.com/resource/14013185898","14013185898")</f>
        <v>14013185898</v>
      </c>
      <c r="B13" s="1" t="s">
        <v>154</v>
      </c>
      <c r="C13" s="1" t="s">
        <v>1845</v>
      </c>
      <c r="D13" s="1" t="s">
        <v>1847</v>
      </c>
      <c r="F13" s="1" t="s">
        <v>68</v>
      </c>
      <c r="G13" s="1" t="s">
        <v>69</v>
      </c>
      <c r="H13" s="1" t="s">
        <v>33</v>
      </c>
      <c r="I13" s="1" t="s">
        <v>142</v>
      </c>
      <c r="J13" s="1" t="s">
        <v>155</v>
      </c>
      <c r="K13" s="1" t="s">
        <v>144</v>
      </c>
      <c r="L13" s="1" t="s">
        <v>156</v>
      </c>
      <c r="M13" s="1" t="s">
        <v>157</v>
      </c>
      <c r="N13" s="1" t="s">
        <v>158</v>
      </c>
      <c r="O13" s="1" t="s">
        <v>155</v>
      </c>
      <c r="P13" s="1" t="s">
        <v>40</v>
      </c>
      <c r="Q13" s="1" t="s">
        <v>148</v>
      </c>
      <c r="R13" s="1" t="s">
        <v>149</v>
      </c>
      <c r="S13" s="1" t="s">
        <v>159</v>
      </c>
      <c r="T13" s="1" t="s">
        <v>76</v>
      </c>
      <c r="U13" s="1" t="s">
        <v>77</v>
      </c>
      <c r="V13" s="1" t="s">
        <v>160</v>
      </c>
      <c r="W13" s="1" t="s">
        <v>124</v>
      </c>
      <c r="Y13" s="1" t="s">
        <v>47</v>
      </c>
      <c r="Z13" s="1" t="s">
        <v>80</v>
      </c>
      <c r="AB13" s="1" t="s">
        <v>49</v>
      </c>
      <c r="AC13" s="1" t="s">
        <v>50</v>
      </c>
      <c r="AF13" s="1" t="s">
        <v>51</v>
      </c>
      <c r="AG13" s="1" t="s">
        <v>52</v>
      </c>
      <c r="AH13" s="1" t="s">
        <v>161</v>
      </c>
      <c r="AI13" s="1" t="s">
        <v>162</v>
      </c>
    </row>
    <row r="14" spans="1:35" x14ac:dyDescent="0.3">
      <c r="A14" s="1" t="str">
        <f>HYPERLINK("https://hsdes.intel.com/resource/14013185899","14013185899")</f>
        <v>14013185899</v>
      </c>
      <c r="B14" s="1" t="s">
        <v>163</v>
      </c>
      <c r="C14" s="1" t="s">
        <v>1845</v>
      </c>
      <c r="D14" s="1" t="s">
        <v>1847</v>
      </c>
      <c r="F14" s="1" t="s">
        <v>68</v>
      </c>
      <c r="G14" s="1" t="s">
        <v>69</v>
      </c>
      <c r="H14" s="1" t="s">
        <v>33</v>
      </c>
      <c r="I14" s="1" t="s">
        <v>164</v>
      </c>
      <c r="J14" s="1" t="s">
        <v>165</v>
      </c>
      <c r="K14" s="1" t="s">
        <v>166</v>
      </c>
      <c r="L14" s="1" t="s">
        <v>167</v>
      </c>
      <c r="M14" s="1" t="s">
        <v>168</v>
      </c>
      <c r="N14" s="1" t="s">
        <v>169</v>
      </c>
      <c r="O14" s="1" t="s">
        <v>165</v>
      </c>
      <c r="P14" s="1" t="s">
        <v>40</v>
      </c>
      <c r="R14" s="1" t="s">
        <v>41</v>
      </c>
      <c r="S14" s="1" t="s">
        <v>170</v>
      </c>
      <c r="T14" s="1" t="s">
        <v>76</v>
      </c>
      <c r="U14" s="1" t="s">
        <v>60</v>
      </c>
      <c r="V14" s="1" t="s">
        <v>171</v>
      </c>
      <c r="W14" s="1" t="s">
        <v>131</v>
      </c>
      <c r="Y14" s="1" t="s">
        <v>47</v>
      </c>
      <c r="Z14" s="1" t="s">
        <v>80</v>
      </c>
      <c r="AB14" s="1" t="s">
        <v>63</v>
      </c>
      <c r="AC14" s="1" t="s">
        <v>50</v>
      </c>
      <c r="AF14" s="1" t="s">
        <v>51</v>
      </c>
      <c r="AG14" s="1" t="s">
        <v>52</v>
      </c>
      <c r="AH14" s="1" t="s">
        <v>172</v>
      </c>
      <c r="AI14" s="1" t="s">
        <v>173</v>
      </c>
    </row>
    <row r="15" spans="1:35" x14ac:dyDescent="0.3">
      <c r="A15" s="1" t="str">
        <f>HYPERLINK("https://hsdes.intel.com/resource/14013185900","14013185900")</f>
        <v>14013185900</v>
      </c>
      <c r="B15" s="1" t="s">
        <v>174</v>
      </c>
      <c r="C15" s="1" t="s">
        <v>1845</v>
      </c>
      <c r="D15" s="1" t="s">
        <v>1847</v>
      </c>
      <c r="E15" s="1" t="s">
        <v>1843</v>
      </c>
      <c r="F15" s="1" t="s">
        <v>68</v>
      </c>
      <c r="G15" s="1" t="s">
        <v>69</v>
      </c>
      <c r="H15" s="1" t="s">
        <v>33</v>
      </c>
      <c r="I15" s="1" t="s">
        <v>164</v>
      </c>
      <c r="J15" s="1" t="s">
        <v>175</v>
      </c>
      <c r="K15" s="1" t="s">
        <v>166</v>
      </c>
      <c r="L15" s="1" t="s">
        <v>176</v>
      </c>
      <c r="M15" s="1" t="s">
        <v>177</v>
      </c>
      <c r="N15" s="1" t="s">
        <v>178</v>
      </c>
      <c r="O15" s="1" t="s">
        <v>175</v>
      </c>
      <c r="P15" s="1" t="s">
        <v>179</v>
      </c>
      <c r="R15" s="1" t="s">
        <v>41</v>
      </c>
      <c r="S15" s="1" t="s">
        <v>180</v>
      </c>
      <c r="T15" s="1" t="s">
        <v>76</v>
      </c>
      <c r="U15" s="1" t="s">
        <v>60</v>
      </c>
      <c r="V15" s="1" t="s">
        <v>181</v>
      </c>
      <c r="W15" s="1" t="s">
        <v>124</v>
      </c>
      <c r="Y15" s="1" t="s">
        <v>47</v>
      </c>
      <c r="Z15" s="1" t="s">
        <v>80</v>
      </c>
      <c r="AB15" s="1" t="s">
        <v>49</v>
      </c>
      <c r="AC15" s="1" t="s">
        <v>50</v>
      </c>
      <c r="AF15" s="1" t="s">
        <v>51</v>
      </c>
      <c r="AG15" s="1" t="s">
        <v>52</v>
      </c>
      <c r="AH15" s="1" t="s">
        <v>182</v>
      </c>
      <c r="AI15" s="1" t="s">
        <v>183</v>
      </c>
    </row>
    <row r="16" spans="1:35" x14ac:dyDescent="0.3">
      <c r="A16" s="1" t="str">
        <f>HYPERLINK("https://hsdes.intel.com/resource/14013185901","14013185901")</f>
        <v>14013185901</v>
      </c>
      <c r="B16" s="1" t="s">
        <v>184</v>
      </c>
      <c r="C16" s="1" t="s">
        <v>1845</v>
      </c>
      <c r="D16" s="1" t="s">
        <v>1847</v>
      </c>
      <c r="F16" s="1" t="s">
        <v>68</v>
      </c>
      <c r="G16" s="1" t="s">
        <v>69</v>
      </c>
      <c r="H16" s="1" t="s">
        <v>33</v>
      </c>
      <c r="I16" s="1" t="s">
        <v>164</v>
      </c>
      <c r="J16" s="1" t="s">
        <v>185</v>
      </c>
      <c r="K16" s="1" t="s">
        <v>166</v>
      </c>
      <c r="L16" s="1" t="s">
        <v>186</v>
      </c>
      <c r="M16" s="1" t="s">
        <v>187</v>
      </c>
      <c r="N16" s="1" t="s">
        <v>188</v>
      </c>
      <c r="O16" s="1" t="s">
        <v>185</v>
      </c>
      <c r="P16" s="1" t="s">
        <v>40</v>
      </c>
      <c r="R16" s="1" t="s">
        <v>41</v>
      </c>
      <c r="S16" s="1" t="s">
        <v>189</v>
      </c>
      <c r="T16" s="1" t="s">
        <v>76</v>
      </c>
      <c r="U16" s="1" t="s">
        <v>77</v>
      </c>
      <c r="V16" s="1" t="s">
        <v>181</v>
      </c>
      <c r="W16" s="1" t="s">
        <v>124</v>
      </c>
      <c r="Y16" s="1" t="s">
        <v>47</v>
      </c>
      <c r="Z16" s="1" t="s">
        <v>80</v>
      </c>
      <c r="AB16" s="1" t="s">
        <v>49</v>
      </c>
      <c r="AC16" s="1" t="s">
        <v>50</v>
      </c>
      <c r="AF16" s="1" t="s">
        <v>51</v>
      </c>
      <c r="AG16" s="1" t="s">
        <v>52</v>
      </c>
      <c r="AH16" s="1" t="s">
        <v>190</v>
      </c>
      <c r="AI16" s="1" t="s">
        <v>191</v>
      </c>
    </row>
    <row r="17" spans="1:35" x14ac:dyDescent="0.3">
      <c r="A17" s="1" t="str">
        <f>HYPERLINK("https://hsdes.intel.com/resource/14013185902","14013185902")</f>
        <v>14013185902</v>
      </c>
      <c r="B17" s="1" t="s">
        <v>192</v>
      </c>
      <c r="C17" s="1" t="s">
        <v>1845</v>
      </c>
      <c r="D17" s="1" t="s">
        <v>1846</v>
      </c>
      <c r="F17" s="1" t="s">
        <v>31</v>
      </c>
      <c r="G17" s="1" t="s">
        <v>69</v>
      </c>
      <c r="H17" s="1" t="s">
        <v>33</v>
      </c>
      <c r="I17" s="1" t="s">
        <v>164</v>
      </c>
      <c r="J17" s="1" t="s">
        <v>193</v>
      </c>
      <c r="K17" s="1" t="s">
        <v>166</v>
      </c>
      <c r="L17" s="1" t="s">
        <v>194</v>
      </c>
      <c r="M17" s="1" t="s">
        <v>195</v>
      </c>
      <c r="N17" s="1" t="s">
        <v>196</v>
      </c>
      <c r="O17" s="1" t="s">
        <v>193</v>
      </c>
      <c r="P17" s="1" t="s">
        <v>40</v>
      </c>
      <c r="R17" s="1" t="s">
        <v>41</v>
      </c>
      <c r="S17" s="1" t="s">
        <v>197</v>
      </c>
      <c r="T17" s="1" t="s">
        <v>76</v>
      </c>
      <c r="U17" s="1" t="s">
        <v>77</v>
      </c>
      <c r="V17" s="1" t="s">
        <v>171</v>
      </c>
      <c r="W17" s="1" t="s">
        <v>131</v>
      </c>
      <c r="Y17" s="1" t="s">
        <v>47</v>
      </c>
      <c r="Z17" s="1" t="s">
        <v>48</v>
      </c>
      <c r="AB17" s="1" t="s">
        <v>49</v>
      </c>
      <c r="AC17" s="1" t="s">
        <v>50</v>
      </c>
      <c r="AF17" s="1" t="s">
        <v>51</v>
      </c>
      <c r="AG17" s="1" t="s">
        <v>52</v>
      </c>
      <c r="AH17" s="1" t="s">
        <v>198</v>
      </c>
      <c r="AI17" s="1" t="s">
        <v>199</v>
      </c>
    </row>
    <row r="18" spans="1:35" x14ac:dyDescent="0.3">
      <c r="A18" s="1" t="str">
        <f>HYPERLINK("https://hsdes.intel.com/resource/14013185907","14013185907")</f>
        <v>14013185907</v>
      </c>
      <c r="B18" s="1" t="s">
        <v>200</v>
      </c>
      <c r="C18" s="1" t="s">
        <v>1845</v>
      </c>
      <c r="D18" s="1" t="s">
        <v>1846</v>
      </c>
      <c r="F18" s="1" t="s">
        <v>68</v>
      </c>
      <c r="G18" s="1" t="s">
        <v>69</v>
      </c>
      <c r="H18" s="1" t="s">
        <v>33</v>
      </c>
      <c r="I18" s="1" t="s">
        <v>201</v>
      </c>
      <c r="J18" s="1" t="s">
        <v>202</v>
      </c>
      <c r="K18" s="1" t="s">
        <v>166</v>
      </c>
      <c r="L18" s="1" t="s">
        <v>203</v>
      </c>
      <c r="M18" s="1" t="s">
        <v>204</v>
      </c>
      <c r="N18" s="1" t="s">
        <v>205</v>
      </c>
      <c r="O18" s="1" t="s">
        <v>202</v>
      </c>
      <c r="P18" s="1" t="s">
        <v>40</v>
      </c>
      <c r="R18" s="1" t="s">
        <v>41</v>
      </c>
      <c r="S18" s="1" t="s">
        <v>206</v>
      </c>
      <c r="T18" s="1" t="s">
        <v>76</v>
      </c>
      <c r="U18" s="1" t="s">
        <v>60</v>
      </c>
      <c r="V18" s="1" t="s">
        <v>207</v>
      </c>
      <c r="W18" s="1" t="s">
        <v>208</v>
      </c>
      <c r="Y18" s="1" t="s">
        <v>47</v>
      </c>
      <c r="Z18" s="1" t="s">
        <v>80</v>
      </c>
      <c r="AB18" s="1" t="s">
        <v>63</v>
      </c>
      <c r="AC18" s="1" t="s">
        <v>50</v>
      </c>
      <c r="AF18" s="1" t="s">
        <v>51</v>
      </c>
      <c r="AG18" s="1" t="s">
        <v>52</v>
      </c>
      <c r="AH18" s="1" t="s">
        <v>209</v>
      </c>
      <c r="AI18" s="1" t="s">
        <v>210</v>
      </c>
    </row>
    <row r="19" spans="1:35" x14ac:dyDescent="0.3">
      <c r="A19" s="1" t="str">
        <f>HYPERLINK("https://hsdes.intel.com/resource/14013186515","14013186515")</f>
        <v>14013186515</v>
      </c>
      <c r="B19" s="1" t="s">
        <v>633</v>
      </c>
      <c r="C19" s="1" t="s">
        <v>1845</v>
      </c>
      <c r="D19" s="1" t="s">
        <v>1846</v>
      </c>
      <c r="F19" s="1" t="s">
        <v>31</v>
      </c>
      <c r="G19" s="1" t="s">
        <v>69</v>
      </c>
      <c r="H19" s="1" t="s">
        <v>33</v>
      </c>
      <c r="I19" s="1" t="s">
        <v>634</v>
      </c>
      <c r="J19" s="1" t="s">
        <v>635</v>
      </c>
      <c r="K19" s="1" t="s">
        <v>304</v>
      </c>
      <c r="L19" s="1" t="s">
        <v>636</v>
      </c>
      <c r="M19" s="1" t="s">
        <v>637</v>
      </c>
      <c r="N19" s="1" t="s">
        <v>638</v>
      </c>
      <c r="O19" s="1" t="s">
        <v>635</v>
      </c>
      <c r="P19" s="1" t="s">
        <v>179</v>
      </c>
      <c r="Q19" s="1" t="s">
        <v>282</v>
      </c>
      <c r="R19" s="1" t="s">
        <v>308</v>
      </c>
      <c r="S19" s="1" t="s">
        <v>639</v>
      </c>
      <c r="T19" s="1" t="s">
        <v>76</v>
      </c>
      <c r="U19" s="1" t="s">
        <v>77</v>
      </c>
      <c r="V19" s="1" t="s">
        <v>171</v>
      </c>
      <c r="W19" s="1" t="s">
        <v>131</v>
      </c>
      <c r="Y19" s="1" t="s">
        <v>47</v>
      </c>
      <c r="Z19" s="1" t="s">
        <v>48</v>
      </c>
      <c r="AB19" s="1" t="s">
        <v>49</v>
      </c>
      <c r="AC19" s="1" t="s">
        <v>50</v>
      </c>
      <c r="AF19" s="1" t="s">
        <v>51</v>
      </c>
      <c r="AG19" s="1" t="s">
        <v>52</v>
      </c>
      <c r="AH19" s="1" t="s">
        <v>640</v>
      </c>
      <c r="AI19" s="1" t="s">
        <v>641</v>
      </c>
    </row>
    <row r="20" spans="1:35" x14ac:dyDescent="0.3">
      <c r="A20" s="1" t="str">
        <f>HYPERLINK("https://hsdes.intel.com/resource/14013185937","14013185937")</f>
        <v>14013185937</v>
      </c>
      <c r="B20" s="1" t="s">
        <v>219</v>
      </c>
      <c r="C20" s="1" t="s">
        <v>1845</v>
      </c>
      <c r="D20" s="1" t="s">
        <v>1847</v>
      </c>
      <c r="F20" s="1" t="s">
        <v>68</v>
      </c>
      <c r="G20" s="1" t="s">
        <v>69</v>
      </c>
      <c r="H20" s="1" t="s">
        <v>33</v>
      </c>
      <c r="I20" s="1" t="s">
        <v>164</v>
      </c>
      <c r="J20" s="1" t="s">
        <v>220</v>
      </c>
      <c r="K20" s="1" t="s">
        <v>166</v>
      </c>
      <c r="L20" s="1" t="s">
        <v>221</v>
      </c>
      <c r="M20" s="1" t="s">
        <v>222</v>
      </c>
      <c r="N20" s="1" t="s">
        <v>223</v>
      </c>
      <c r="O20" s="1" t="s">
        <v>220</v>
      </c>
      <c r="P20" s="1" t="s">
        <v>40</v>
      </c>
      <c r="R20" s="1" t="s">
        <v>41</v>
      </c>
      <c r="S20" s="1" t="s">
        <v>224</v>
      </c>
      <c r="T20" s="1" t="s">
        <v>76</v>
      </c>
      <c r="U20" s="1" t="s">
        <v>77</v>
      </c>
      <c r="V20" s="1" t="s">
        <v>181</v>
      </c>
      <c r="W20" s="1" t="s">
        <v>124</v>
      </c>
      <c r="Y20" s="1" t="s">
        <v>47</v>
      </c>
      <c r="Z20" s="1" t="s">
        <v>80</v>
      </c>
      <c r="AB20" s="1" t="s">
        <v>63</v>
      </c>
      <c r="AC20" s="1" t="s">
        <v>50</v>
      </c>
      <c r="AF20" s="1" t="s">
        <v>51</v>
      </c>
      <c r="AG20" s="1" t="s">
        <v>52</v>
      </c>
      <c r="AH20" s="1" t="s">
        <v>225</v>
      </c>
      <c r="AI20" s="1" t="s">
        <v>226</v>
      </c>
    </row>
    <row r="21" spans="1:35" x14ac:dyDescent="0.3">
      <c r="A21" s="1" t="str">
        <f>HYPERLINK("https://hsdes.intel.com/resource/14013185943","14013185943")</f>
        <v>14013185943</v>
      </c>
      <c r="B21" s="1" t="s">
        <v>227</v>
      </c>
      <c r="C21" s="1" t="s">
        <v>1845</v>
      </c>
      <c r="D21" s="1" t="s">
        <v>1846</v>
      </c>
      <c r="F21" s="1" t="s">
        <v>68</v>
      </c>
      <c r="G21" s="1" t="s">
        <v>69</v>
      </c>
      <c r="H21" s="1" t="s">
        <v>33</v>
      </c>
      <c r="I21" s="1" t="s">
        <v>84</v>
      </c>
      <c r="J21" s="1" t="s">
        <v>228</v>
      </c>
      <c r="K21" s="1" t="s">
        <v>36</v>
      </c>
      <c r="L21" s="1" t="s">
        <v>229</v>
      </c>
      <c r="M21" s="1" t="s">
        <v>230</v>
      </c>
      <c r="N21" s="1" t="s">
        <v>231</v>
      </c>
      <c r="O21" s="1" t="s">
        <v>228</v>
      </c>
      <c r="P21" s="1" t="s">
        <v>40</v>
      </c>
      <c r="R21" s="1" t="s">
        <v>41</v>
      </c>
      <c r="S21" s="1" t="s">
        <v>232</v>
      </c>
      <c r="T21" s="1" t="s">
        <v>76</v>
      </c>
      <c r="U21" s="1" t="s">
        <v>77</v>
      </c>
      <c r="V21" s="1" t="s">
        <v>233</v>
      </c>
      <c r="W21" s="1" t="s">
        <v>234</v>
      </c>
      <c r="Y21" s="1" t="s">
        <v>47</v>
      </c>
      <c r="Z21" s="1" t="s">
        <v>80</v>
      </c>
      <c r="AB21" s="1" t="s">
        <v>49</v>
      </c>
      <c r="AC21" s="1" t="s">
        <v>50</v>
      </c>
      <c r="AF21" s="1" t="s">
        <v>51</v>
      </c>
      <c r="AG21" s="1" t="s">
        <v>52</v>
      </c>
      <c r="AH21" s="1" t="s">
        <v>235</v>
      </c>
      <c r="AI21" s="1" t="s">
        <v>236</v>
      </c>
    </row>
    <row r="22" spans="1:35" x14ac:dyDescent="0.3">
      <c r="A22" s="1" t="str">
        <f>HYPERLINK("https://hsdes.intel.com/resource/14013185945","14013185945")</f>
        <v>14013185945</v>
      </c>
      <c r="B22" s="1" t="s">
        <v>237</v>
      </c>
      <c r="C22" s="1" t="s">
        <v>1845</v>
      </c>
      <c r="D22" s="1" t="s">
        <v>1846</v>
      </c>
      <c r="F22" s="1" t="s">
        <v>68</v>
      </c>
      <c r="G22" s="1" t="s">
        <v>69</v>
      </c>
      <c r="H22" s="1" t="s">
        <v>33</v>
      </c>
      <c r="I22" s="1" t="s">
        <v>84</v>
      </c>
      <c r="J22" s="1" t="s">
        <v>238</v>
      </c>
      <c r="K22" s="1" t="s">
        <v>36</v>
      </c>
      <c r="L22" s="1" t="s">
        <v>239</v>
      </c>
      <c r="M22" s="1" t="s">
        <v>240</v>
      </c>
      <c r="N22" s="1" t="s">
        <v>241</v>
      </c>
      <c r="O22" s="1" t="s">
        <v>238</v>
      </c>
      <c r="P22" s="1" t="s">
        <v>40</v>
      </c>
      <c r="R22" s="1" t="s">
        <v>41</v>
      </c>
      <c r="S22" s="1" t="s">
        <v>242</v>
      </c>
      <c r="T22" s="1" t="s">
        <v>76</v>
      </c>
      <c r="U22" s="1" t="s">
        <v>77</v>
      </c>
      <c r="V22" s="1" t="s">
        <v>78</v>
      </c>
      <c r="W22" s="1" t="s">
        <v>79</v>
      </c>
      <c r="Y22" s="1" t="s">
        <v>47</v>
      </c>
      <c r="Z22" s="1" t="s">
        <v>80</v>
      </c>
      <c r="AB22" s="1" t="s">
        <v>49</v>
      </c>
      <c r="AC22" s="1" t="s">
        <v>50</v>
      </c>
      <c r="AF22" s="1" t="s">
        <v>51</v>
      </c>
      <c r="AG22" s="1" t="s">
        <v>52</v>
      </c>
      <c r="AH22" s="1" t="s">
        <v>243</v>
      </c>
      <c r="AI22" s="1" t="s">
        <v>244</v>
      </c>
    </row>
    <row r="23" spans="1:35" x14ac:dyDescent="0.3">
      <c r="A23" s="1" t="str">
        <f>HYPERLINK("https://hsdes.intel.com/resource/14013187403","14013187403")</f>
        <v>14013187403</v>
      </c>
      <c r="B23" s="1" t="s">
        <v>1415</v>
      </c>
      <c r="C23" s="1" t="s">
        <v>1845</v>
      </c>
      <c r="D23" s="1" t="s">
        <v>1846</v>
      </c>
      <c r="F23" s="1" t="s">
        <v>31</v>
      </c>
      <c r="G23" s="1" t="s">
        <v>69</v>
      </c>
      <c r="H23" s="1" t="s">
        <v>33</v>
      </c>
      <c r="I23" s="1" t="s">
        <v>634</v>
      </c>
      <c r="J23" s="1" t="s">
        <v>1416</v>
      </c>
      <c r="K23" s="1" t="s">
        <v>304</v>
      </c>
      <c r="L23" s="1" t="s">
        <v>1417</v>
      </c>
      <c r="M23" s="1" t="s">
        <v>1067</v>
      </c>
      <c r="N23" s="1" t="s">
        <v>1418</v>
      </c>
      <c r="O23" s="1" t="s">
        <v>1416</v>
      </c>
      <c r="P23" s="1" t="s">
        <v>179</v>
      </c>
      <c r="Q23" s="1" t="s">
        <v>282</v>
      </c>
      <c r="R23" s="1" t="s">
        <v>308</v>
      </c>
      <c r="S23" s="1" t="s">
        <v>1419</v>
      </c>
      <c r="T23" s="1" t="s">
        <v>76</v>
      </c>
      <c r="U23" s="1" t="s">
        <v>77</v>
      </c>
      <c r="V23" s="1" t="s">
        <v>763</v>
      </c>
      <c r="W23" s="1" t="s">
        <v>286</v>
      </c>
      <c r="Y23" s="1" t="s">
        <v>47</v>
      </c>
      <c r="Z23" s="1" t="s">
        <v>48</v>
      </c>
      <c r="AB23" s="1" t="s">
        <v>49</v>
      </c>
      <c r="AC23" s="1" t="s">
        <v>50</v>
      </c>
      <c r="AF23" s="1" t="s">
        <v>51</v>
      </c>
      <c r="AG23" s="1" t="s">
        <v>52</v>
      </c>
      <c r="AH23" s="1" t="s">
        <v>1420</v>
      </c>
      <c r="AI23" s="1" t="s">
        <v>1421</v>
      </c>
    </row>
    <row r="24" spans="1:35" x14ac:dyDescent="0.3">
      <c r="A24" s="1" t="str">
        <f>HYPERLINK("https://hsdes.intel.com/resource/14013187219","14013187219")</f>
        <v>14013187219</v>
      </c>
      <c r="B24" s="1" t="s">
        <v>1120</v>
      </c>
      <c r="C24" s="1" t="s">
        <v>1845</v>
      </c>
      <c r="D24" s="1" t="s">
        <v>1846</v>
      </c>
      <c r="F24" s="1" t="s">
        <v>68</v>
      </c>
      <c r="G24" s="1" t="s">
        <v>32</v>
      </c>
      <c r="H24" s="1" t="s">
        <v>33</v>
      </c>
      <c r="I24" s="1" t="s">
        <v>84</v>
      </c>
      <c r="J24" s="1" t="s">
        <v>1121</v>
      </c>
      <c r="K24" s="1" t="s">
        <v>36</v>
      </c>
      <c r="L24" s="1" t="s">
        <v>1122</v>
      </c>
      <c r="M24" s="1" t="s">
        <v>1123</v>
      </c>
      <c r="N24" s="1" t="s">
        <v>1124</v>
      </c>
      <c r="O24" s="1" t="s">
        <v>1121</v>
      </c>
      <c r="P24" s="1" t="s">
        <v>40</v>
      </c>
      <c r="R24" s="1" t="s">
        <v>41</v>
      </c>
      <c r="S24" s="1" t="s">
        <v>1125</v>
      </c>
      <c r="T24" s="1" t="s">
        <v>76</v>
      </c>
      <c r="U24" s="1" t="s">
        <v>77</v>
      </c>
      <c r="V24" s="1" t="s">
        <v>1126</v>
      </c>
      <c r="W24" s="1" t="s">
        <v>1127</v>
      </c>
      <c r="Y24" s="1" t="s">
        <v>47</v>
      </c>
      <c r="Z24" s="1" t="s">
        <v>80</v>
      </c>
      <c r="AB24" s="1" t="s">
        <v>49</v>
      </c>
      <c r="AC24" s="1" t="s">
        <v>50</v>
      </c>
      <c r="AF24" s="1" t="s">
        <v>51</v>
      </c>
      <c r="AG24" s="1" t="s">
        <v>52</v>
      </c>
      <c r="AH24" s="1" t="s">
        <v>1118</v>
      </c>
      <c r="AI24" s="1" t="s">
        <v>1128</v>
      </c>
    </row>
    <row r="25" spans="1:35" x14ac:dyDescent="0.3">
      <c r="A25" s="1" t="str">
        <f>HYPERLINK("https://hsdes.intel.com/resource/14013187598","14013187598")</f>
        <v>14013187598</v>
      </c>
      <c r="B25" s="1" t="s">
        <v>1518</v>
      </c>
      <c r="C25" s="1" t="s">
        <v>1845</v>
      </c>
      <c r="D25" s="1" t="s">
        <v>1847</v>
      </c>
      <c r="F25" s="1" t="s">
        <v>68</v>
      </c>
      <c r="G25" s="1" t="s">
        <v>69</v>
      </c>
      <c r="H25" s="1" t="s">
        <v>33</v>
      </c>
      <c r="I25" s="1" t="s">
        <v>84</v>
      </c>
      <c r="J25" s="1" t="s">
        <v>1519</v>
      </c>
      <c r="K25" s="1" t="s">
        <v>36</v>
      </c>
      <c r="L25" s="1" t="s">
        <v>1520</v>
      </c>
      <c r="M25" s="1" t="s">
        <v>1521</v>
      </c>
      <c r="N25" s="1" t="s">
        <v>1522</v>
      </c>
      <c r="O25" s="1" t="s">
        <v>1519</v>
      </c>
      <c r="P25" s="1" t="s">
        <v>40</v>
      </c>
      <c r="R25" s="1" t="s">
        <v>41</v>
      </c>
      <c r="S25" s="1" t="s">
        <v>1133</v>
      </c>
      <c r="T25" s="1" t="s">
        <v>76</v>
      </c>
      <c r="U25" s="1" t="s">
        <v>77</v>
      </c>
      <c r="V25" s="1" t="s">
        <v>78</v>
      </c>
      <c r="W25" s="1" t="s">
        <v>79</v>
      </c>
      <c r="Y25" s="1" t="s">
        <v>47</v>
      </c>
      <c r="Z25" s="1" t="s">
        <v>80</v>
      </c>
      <c r="AB25" s="1" t="s">
        <v>49</v>
      </c>
      <c r="AC25" s="1" t="s">
        <v>50</v>
      </c>
      <c r="AF25" s="1" t="s">
        <v>51</v>
      </c>
      <c r="AG25" s="1" t="s">
        <v>52</v>
      </c>
      <c r="AH25" s="1" t="s">
        <v>1118</v>
      </c>
      <c r="AI25" s="1" t="s">
        <v>260</v>
      </c>
    </row>
    <row r="26" spans="1:35" x14ac:dyDescent="0.3">
      <c r="A26" s="1" t="str">
        <f>HYPERLINK("https://hsdes.intel.com/resource/14013187221","14013187221")</f>
        <v>14013187221</v>
      </c>
      <c r="B26" s="1" t="s">
        <v>1129</v>
      </c>
      <c r="C26" s="1" t="s">
        <v>1845</v>
      </c>
      <c r="D26" s="1" t="s">
        <v>1847</v>
      </c>
      <c r="F26" s="1" t="s">
        <v>68</v>
      </c>
      <c r="G26" s="1" t="s">
        <v>69</v>
      </c>
      <c r="H26" s="1" t="s">
        <v>33</v>
      </c>
      <c r="I26" s="1" t="s">
        <v>84</v>
      </c>
      <c r="J26" s="1" t="s">
        <v>1130</v>
      </c>
      <c r="K26" s="1" t="s">
        <v>36</v>
      </c>
      <c r="L26" s="1" t="s">
        <v>1131</v>
      </c>
      <c r="M26" s="1" t="s">
        <v>230</v>
      </c>
      <c r="N26" s="1" t="s">
        <v>1132</v>
      </c>
      <c r="O26" s="1" t="s">
        <v>1130</v>
      </c>
      <c r="P26" s="1" t="s">
        <v>40</v>
      </c>
      <c r="R26" s="1" t="s">
        <v>41</v>
      </c>
      <c r="S26" s="1" t="s">
        <v>1133</v>
      </c>
      <c r="T26" s="1" t="s">
        <v>76</v>
      </c>
      <c r="U26" s="1" t="s">
        <v>77</v>
      </c>
      <c r="V26" s="1" t="s">
        <v>78</v>
      </c>
      <c r="W26" s="1" t="s">
        <v>79</v>
      </c>
      <c r="Y26" s="1" t="s">
        <v>47</v>
      </c>
      <c r="Z26" s="1" t="s">
        <v>80</v>
      </c>
      <c r="AB26" s="1" t="s">
        <v>49</v>
      </c>
      <c r="AC26" s="1" t="s">
        <v>50</v>
      </c>
      <c r="AF26" s="1" t="s">
        <v>51</v>
      </c>
      <c r="AG26" s="1" t="s">
        <v>52</v>
      </c>
      <c r="AH26" s="1" t="s">
        <v>1118</v>
      </c>
      <c r="AI26" s="1" t="s">
        <v>1134</v>
      </c>
    </row>
    <row r="27" spans="1:35" x14ac:dyDescent="0.3">
      <c r="A27" s="1" t="str">
        <f>HYPERLINK("https://hsdes.intel.com/resource/14013185969","14013185969")</f>
        <v>14013185969</v>
      </c>
      <c r="B27" s="1" t="s">
        <v>275</v>
      </c>
      <c r="C27" s="1" t="s">
        <v>1845</v>
      </c>
      <c r="D27" s="1" t="s">
        <v>1847</v>
      </c>
      <c r="F27" s="1" t="s">
        <v>31</v>
      </c>
      <c r="G27" s="1" t="s">
        <v>69</v>
      </c>
      <c r="H27" s="1" t="s">
        <v>33</v>
      </c>
      <c r="I27" s="1" t="s">
        <v>276</v>
      </c>
      <c r="J27" s="1" t="s">
        <v>277</v>
      </c>
      <c r="K27" s="1" t="s">
        <v>278</v>
      </c>
      <c r="L27" s="1" t="s">
        <v>279</v>
      </c>
      <c r="M27" s="1" t="s">
        <v>280</v>
      </c>
      <c r="N27" s="1" t="s">
        <v>281</v>
      </c>
      <c r="O27" s="1" t="s">
        <v>277</v>
      </c>
      <c r="P27" s="1" t="s">
        <v>179</v>
      </c>
      <c r="Q27" s="1" t="s">
        <v>282</v>
      </c>
      <c r="R27" s="1" t="s">
        <v>283</v>
      </c>
      <c r="S27" s="1" t="s">
        <v>284</v>
      </c>
      <c r="T27" s="1" t="s">
        <v>76</v>
      </c>
      <c r="U27" s="1" t="s">
        <v>77</v>
      </c>
      <c r="V27" s="1" t="s">
        <v>285</v>
      </c>
      <c r="W27" s="1" t="s">
        <v>286</v>
      </c>
      <c r="Y27" s="1" t="s">
        <v>47</v>
      </c>
      <c r="Z27" s="1" t="s">
        <v>48</v>
      </c>
      <c r="AB27" s="1" t="s">
        <v>49</v>
      </c>
      <c r="AC27" s="1" t="s">
        <v>50</v>
      </c>
      <c r="AF27" s="1" t="s">
        <v>51</v>
      </c>
      <c r="AG27" s="1" t="s">
        <v>287</v>
      </c>
      <c r="AH27" s="1" t="s">
        <v>288</v>
      </c>
      <c r="AI27" s="1" t="s">
        <v>289</v>
      </c>
    </row>
    <row r="28" spans="1:35" x14ac:dyDescent="0.3">
      <c r="A28" s="3" t="str">
        <f>HYPERLINK("https://hsdes.intel.com/resource/14013185973","14013185973")</f>
        <v>14013185973</v>
      </c>
      <c r="B28" s="1" t="s">
        <v>290</v>
      </c>
      <c r="C28" s="1" t="s">
        <v>1845</v>
      </c>
      <c r="D28" s="1" t="s">
        <v>1846</v>
      </c>
      <c r="F28" s="1" t="s">
        <v>31</v>
      </c>
      <c r="G28" s="1" t="s">
        <v>69</v>
      </c>
      <c r="H28" s="1" t="s">
        <v>33</v>
      </c>
      <c r="I28" s="1" t="s">
        <v>100</v>
      </c>
      <c r="J28" s="1" t="s">
        <v>291</v>
      </c>
      <c r="K28" s="1" t="s">
        <v>36</v>
      </c>
      <c r="L28" s="1" t="s">
        <v>292</v>
      </c>
      <c r="M28" s="1" t="s">
        <v>293</v>
      </c>
      <c r="N28" s="1" t="s">
        <v>294</v>
      </c>
      <c r="O28" s="1" t="s">
        <v>291</v>
      </c>
      <c r="P28" s="1" t="s">
        <v>40</v>
      </c>
      <c r="R28" s="1" t="s">
        <v>41</v>
      </c>
      <c r="S28" s="1" t="s">
        <v>295</v>
      </c>
      <c r="T28" s="1" t="s">
        <v>76</v>
      </c>
      <c r="U28" s="1" t="s">
        <v>77</v>
      </c>
      <c r="V28" s="1" t="s">
        <v>296</v>
      </c>
      <c r="W28" s="1" t="s">
        <v>297</v>
      </c>
      <c r="Y28" s="1" t="s">
        <v>47</v>
      </c>
      <c r="Z28" s="1" t="s">
        <v>298</v>
      </c>
      <c r="AB28" s="1" t="s">
        <v>49</v>
      </c>
      <c r="AC28" s="1" t="s">
        <v>50</v>
      </c>
      <c r="AF28" s="1" t="s">
        <v>51</v>
      </c>
      <c r="AG28" s="1" t="s">
        <v>52</v>
      </c>
      <c r="AH28" s="1" t="s">
        <v>299</v>
      </c>
      <c r="AI28" s="1" t="s">
        <v>300</v>
      </c>
    </row>
    <row r="29" spans="1:35" x14ac:dyDescent="0.3">
      <c r="A29" s="1" t="str">
        <f>HYPERLINK("https://hsdes.intel.com/resource/14013186034","14013186034")</f>
        <v>14013186034</v>
      </c>
      <c r="B29" s="1" t="s">
        <v>301</v>
      </c>
      <c r="C29" s="1" t="s">
        <v>1845</v>
      </c>
      <c r="D29" s="1" t="s">
        <v>1847</v>
      </c>
      <c r="F29" s="1" t="s">
        <v>68</v>
      </c>
      <c r="G29" s="1" t="s">
        <v>69</v>
      </c>
      <c r="H29" s="1" t="s">
        <v>33</v>
      </c>
      <c r="I29" s="1" t="s">
        <v>302</v>
      </c>
      <c r="J29" s="1" t="s">
        <v>303</v>
      </c>
      <c r="K29" s="1" t="s">
        <v>304</v>
      </c>
      <c r="L29" s="1" t="s">
        <v>305</v>
      </c>
      <c r="M29" s="1" t="s">
        <v>306</v>
      </c>
      <c r="N29" s="1" t="s">
        <v>307</v>
      </c>
      <c r="O29" s="1" t="s">
        <v>303</v>
      </c>
      <c r="P29" s="1" t="s">
        <v>179</v>
      </c>
      <c r="Q29" s="1" t="s">
        <v>282</v>
      </c>
      <c r="R29" s="1" t="s">
        <v>308</v>
      </c>
      <c r="S29" s="1" t="s">
        <v>309</v>
      </c>
      <c r="T29" s="1" t="s">
        <v>76</v>
      </c>
      <c r="U29" s="1" t="s">
        <v>77</v>
      </c>
      <c r="V29" s="1" t="s">
        <v>310</v>
      </c>
      <c r="W29" s="1" t="s">
        <v>79</v>
      </c>
      <c r="Y29" s="1" t="s">
        <v>47</v>
      </c>
      <c r="Z29" s="1" t="s">
        <v>80</v>
      </c>
      <c r="AB29" s="1" t="s">
        <v>49</v>
      </c>
      <c r="AC29" s="1" t="s">
        <v>50</v>
      </c>
      <c r="AF29" s="1" t="s">
        <v>51</v>
      </c>
      <c r="AG29" s="1" t="s">
        <v>52</v>
      </c>
      <c r="AH29" s="1" t="s">
        <v>311</v>
      </c>
      <c r="AI29" s="1" t="s">
        <v>312</v>
      </c>
    </row>
    <row r="30" spans="1:35" x14ac:dyDescent="0.3">
      <c r="A30" s="1" t="str">
        <f>HYPERLINK("https://hsdes.intel.com/resource/14013187222","14013187222")</f>
        <v>14013187222</v>
      </c>
      <c r="B30" s="1" t="s">
        <v>1135</v>
      </c>
      <c r="C30" s="1" t="s">
        <v>1845</v>
      </c>
      <c r="D30" s="1" t="s">
        <v>1847</v>
      </c>
      <c r="F30" s="1" t="s">
        <v>68</v>
      </c>
      <c r="G30" s="1" t="s">
        <v>69</v>
      </c>
      <c r="H30" s="1" t="s">
        <v>33</v>
      </c>
      <c r="I30" s="1" t="s">
        <v>84</v>
      </c>
      <c r="J30" s="1" t="s">
        <v>1136</v>
      </c>
      <c r="K30" s="1" t="s">
        <v>36</v>
      </c>
      <c r="L30" s="1" t="s">
        <v>1137</v>
      </c>
      <c r="M30" s="1" t="s">
        <v>230</v>
      </c>
      <c r="N30" s="1" t="s">
        <v>1132</v>
      </c>
      <c r="O30" s="1" t="s">
        <v>1136</v>
      </c>
      <c r="P30" s="1" t="s">
        <v>40</v>
      </c>
      <c r="R30" s="1" t="s">
        <v>41</v>
      </c>
      <c r="S30" s="1" t="s">
        <v>1133</v>
      </c>
      <c r="T30" s="1" t="s">
        <v>76</v>
      </c>
      <c r="U30" s="1" t="s">
        <v>77</v>
      </c>
      <c r="V30" s="1" t="s">
        <v>78</v>
      </c>
      <c r="W30" s="1" t="s">
        <v>79</v>
      </c>
      <c r="Y30" s="1" t="s">
        <v>47</v>
      </c>
      <c r="Z30" s="1" t="s">
        <v>80</v>
      </c>
      <c r="AB30" s="1" t="s">
        <v>49</v>
      </c>
      <c r="AC30" s="1" t="s">
        <v>50</v>
      </c>
      <c r="AF30" s="1" t="s">
        <v>51</v>
      </c>
      <c r="AG30" s="1" t="s">
        <v>52</v>
      </c>
      <c r="AH30" s="1" t="s">
        <v>1138</v>
      </c>
      <c r="AI30" s="1" t="s">
        <v>1139</v>
      </c>
    </row>
    <row r="31" spans="1:35" x14ac:dyDescent="0.3">
      <c r="A31" s="1" t="str">
        <f>HYPERLINK("https://hsdes.intel.com/resource/14013186094","14013186094")</f>
        <v>14013186094</v>
      </c>
      <c r="B31" s="1" t="s">
        <v>325</v>
      </c>
      <c r="C31" s="1" t="s">
        <v>1845</v>
      </c>
      <c r="D31" s="1" t="s">
        <v>1846</v>
      </c>
      <c r="F31" s="1" t="s">
        <v>68</v>
      </c>
      <c r="G31" s="1" t="s">
        <v>69</v>
      </c>
      <c r="H31" s="1" t="s">
        <v>33</v>
      </c>
      <c r="I31" s="1" t="s">
        <v>84</v>
      </c>
      <c r="J31" s="1" t="s">
        <v>326</v>
      </c>
      <c r="K31" s="1" t="s">
        <v>327</v>
      </c>
      <c r="L31" s="1" t="s">
        <v>328</v>
      </c>
      <c r="M31" s="1" t="s">
        <v>329</v>
      </c>
      <c r="N31" s="1" t="s">
        <v>330</v>
      </c>
      <c r="O31" s="1" t="s">
        <v>326</v>
      </c>
      <c r="P31" s="1" t="s">
        <v>179</v>
      </c>
      <c r="R31" s="1" t="s">
        <v>331</v>
      </c>
      <c r="S31" s="1" t="s">
        <v>332</v>
      </c>
      <c r="T31" s="1" t="s">
        <v>76</v>
      </c>
      <c r="U31" s="1" t="s">
        <v>77</v>
      </c>
      <c r="V31" s="1" t="s">
        <v>79</v>
      </c>
      <c r="W31" s="1" t="s">
        <v>79</v>
      </c>
      <c r="Y31" s="1" t="s">
        <v>47</v>
      </c>
      <c r="Z31" s="1" t="s">
        <v>80</v>
      </c>
      <c r="AB31" s="1" t="s">
        <v>49</v>
      </c>
      <c r="AC31" s="1" t="s">
        <v>50</v>
      </c>
      <c r="AF31" s="1" t="s">
        <v>51</v>
      </c>
      <c r="AG31" s="1" t="s">
        <v>52</v>
      </c>
      <c r="AH31" s="1" t="s">
        <v>333</v>
      </c>
      <c r="AI31" s="1" t="s">
        <v>334</v>
      </c>
    </row>
    <row r="32" spans="1:35" x14ac:dyDescent="0.3">
      <c r="A32" s="1" t="str">
        <f>HYPERLINK("https://hsdes.intel.com/resource/14013186096","14013186096")</f>
        <v>14013186096</v>
      </c>
      <c r="B32" s="1" t="s">
        <v>335</v>
      </c>
      <c r="C32" s="1" t="s">
        <v>1845</v>
      </c>
      <c r="D32" s="1" t="s">
        <v>1846</v>
      </c>
      <c r="F32" s="1" t="s">
        <v>68</v>
      </c>
      <c r="G32" s="1" t="s">
        <v>69</v>
      </c>
      <c r="H32" s="1" t="s">
        <v>33</v>
      </c>
      <c r="I32" s="1" t="s">
        <v>276</v>
      </c>
      <c r="J32" s="1" t="s">
        <v>336</v>
      </c>
      <c r="K32" s="1" t="s">
        <v>278</v>
      </c>
      <c r="L32" s="1" t="s">
        <v>337</v>
      </c>
      <c r="M32" s="1" t="s">
        <v>280</v>
      </c>
      <c r="N32" s="1" t="s">
        <v>338</v>
      </c>
      <c r="O32" s="1" t="s">
        <v>336</v>
      </c>
      <c r="P32" s="1" t="s">
        <v>179</v>
      </c>
      <c r="Q32" s="1" t="s">
        <v>282</v>
      </c>
      <c r="R32" s="1" t="s">
        <v>283</v>
      </c>
      <c r="S32" s="1" t="s">
        <v>339</v>
      </c>
      <c r="T32" s="1" t="s">
        <v>76</v>
      </c>
      <c r="U32" s="1" t="s">
        <v>340</v>
      </c>
      <c r="V32" s="1" t="s">
        <v>341</v>
      </c>
      <c r="W32" s="1" t="s">
        <v>342</v>
      </c>
      <c r="Y32" s="1" t="s">
        <v>47</v>
      </c>
      <c r="Z32" s="1" t="s">
        <v>80</v>
      </c>
      <c r="AB32" s="1" t="s">
        <v>49</v>
      </c>
      <c r="AC32" s="1" t="s">
        <v>50</v>
      </c>
      <c r="AF32" s="1" t="s">
        <v>51</v>
      </c>
      <c r="AG32" s="1" t="s">
        <v>52</v>
      </c>
      <c r="AH32" s="1" t="s">
        <v>343</v>
      </c>
      <c r="AI32" s="1" t="s">
        <v>344</v>
      </c>
    </row>
    <row r="33" spans="1:35" x14ac:dyDescent="0.3">
      <c r="A33" s="1" t="str">
        <f>HYPERLINK("https://hsdes.intel.com/resource/14013186136","14013186136")</f>
        <v>14013186136</v>
      </c>
      <c r="B33" s="1" t="s">
        <v>345</v>
      </c>
      <c r="C33" s="1" t="s">
        <v>1845</v>
      </c>
      <c r="D33" s="1" t="s">
        <v>1846</v>
      </c>
      <c r="F33" s="1" t="s">
        <v>68</v>
      </c>
      <c r="G33" s="1" t="s">
        <v>69</v>
      </c>
      <c r="H33" s="1" t="s">
        <v>33</v>
      </c>
      <c r="I33" s="1" t="s">
        <v>346</v>
      </c>
      <c r="J33" s="1" t="s">
        <v>347</v>
      </c>
      <c r="K33" s="1" t="s">
        <v>327</v>
      </c>
      <c r="L33" s="1" t="s">
        <v>348</v>
      </c>
      <c r="M33" s="1" t="s">
        <v>349</v>
      </c>
      <c r="N33" s="1" t="s">
        <v>350</v>
      </c>
      <c r="O33" s="1" t="s">
        <v>347</v>
      </c>
      <c r="P33" s="1" t="s">
        <v>179</v>
      </c>
      <c r="R33" s="1" t="s">
        <v>331</v>
      </c>
      <c r="S33" s="1" t="s">
        <v>351</v>
      </c>
      <c r="T33" s="1" t="s">
        <v>76</v>
      </c>
      <c r="U33" s="1" t="s">
        <v>60</v>
      </c>
      <c r="V33" s="1" t="s">
        <v>160</v>
      </c>
      <c r="W33" s="1" t="s">
        <v>124</v>
      </c>
      <c r="Y33" s="1" t="s">
        <v>47</v>
      </c>
      <c r="Z33" s="1" t="s">
        <v>80</v>
      </c>
      <c r="AB33" s="1" t="s">
        <v>63</v>
      </c>
      <c r="AC33" s="1" t="s">
        <v>50</v>
      </c>
      <c r="AF33" s="1" t="s">
        <v>51</v>
      </c>
      <c r="AG33" s="1" t="s">
        <v>52</v>
      </c>
      <c r="AH33" s="1" t="s">
        <v>352</v>
      </c>
      <c r="AI33" s="1" t="s">
        <v>353</v>
      </c>
    </row>
    <row r="34" spans="1:35" x14ac:dyDescent="0.3">
      <c r="A34" s="1" t="str">
        <f>HYPERLINK("https://hsdes.intel.com/resource/14013186236","14013186236")</f>
        <v>14013186236</v>
      </c>
      <c r="B34" s="1" t="s">
        <v>354</v>
      </c>
      <c r="C34" s="2" t="s">
        <v>1848</v>
      </c>
      <c r="D34" s="1" t="s">
        <v>1846</v>
      </c>
      <c r="F34" s="1" t="s">
        <v>31</v>
      </c>
      <c r="G34" s="1" t="s">
        <v>69</v>
      </c>
      <c r="H34" s="1" t="s">
        <v>355</v>
      </c>
      <c r="I34" s="1" t="s">
        <v>356</v>
      </c>
      <c r="J34" s="1" t="s">
        <v>357</v>
      </c>
      <c r="K34" s="1" t="s">
        <v>316</v>
      </c>
      <c r="L34" s="1" t="s">
        <v>358</v>
      </c>
      <c r="M34" s="1" t="s">
        <v>359</v>
      </c>
      <c r="N34" s="1" t="s">
        <v>360</v>
      </c>
      <c r="O34" s="1" t="s">
        <v>357</v>
      </c>
      <c r="P34" s="1" t="s">
        <v>40</v>
      </c>
      <c r="R34" s="1" t="s">
        <v>361</v>
      </c>
      <c r="S34" s="1" t="s">
        <v>362</v>
      </c>
      <c r="T34" s="1" t="s">
        <v>76</v>
      </c>
      <c r="U34" s="1" t="s">
        <v>60</v>
      </c>
      <c r="V34" s="1" t="s">
        <v>363</v>
      </c>
      <c r="W34" s="1" t="s">
        <v>364</v>
      </c>
      <c r="Y34" s="1" t="s">
        <v>47</v>
      </c>
      <c r="Z34" s="1" t="s">
        <v>48</v>
      </c>
      <c r="AB34" s="1" t="s">
        <v>49</v>
      </c>
      <c r="AC34" s="1" t="s">
        <v>50</v>
      </c>
      <c r="AF34" s="1" t="s">
        <v>51</v>
      </c>
      <c r="AG34" s="1" t="s">
        <v>365</v>
      </c>
      <c r="AH34" s="1" t="s">
        <v>366</v>
      </c>
      <c r="AI34" s="1" t="s">
        <v>367</v>
      </c>
    </row>
    <row r="35" spans="1:35" x14ac:dyDescent="0.3">
      <c r="A35" s="1" t="str">
        <f>HYPERLINK("https://hsdes.intel.com/resource/14013186253","14013186253")</f>
        <v>14013186253</v>
      </c>
      <c r="B35" s="1" t="s">
        <v>368</v>
      </c>
      <c r="C35" s="1" t="s">
        <v>1845</v>
      </c>
      <c r="D35" s="1" t="s">
        <v>1849</v>
      </c>
      <c r="F35" s="1" t="s">
        <v>31</v>
      </c>
      <c r="G35" s="1" t="s">
        <v>69</v>
      </c>
      <c r="H35" s="1" t="s">
        <v>33</v>
      </c>
      <c r="I35" s="1" t="s">
        <v>276</v>
      </c>
      <c r="J35" s="1" t="s">
        <v>369</v>
      </c>
      <c r="K35" s="1" t="s">
        <v>278</v>
      </c>
      <c r="L35" s="1" t="s">
        <v>370</v>
      </c>
      <c r="M35" s="1" t="s">
        <v>371</v>
      </c>
      <c r="N35" s="1" t="s">
        <v>372</v>
      </c>
      <c r="O35" s="1" t="s">
        <v>369</v>
      </c>
      <c r="P35" s="1" t="s">
        <v>179</v>
      </c>
      <c r="Q35" s="1" t="s">
        <v>282</v>
      </c>
      <c r="R35" s="1" t="s">
        <v>283</v>
      </c>
      <c r="S35" s="1" t="s">
        <v>373</v>
      </c>
      <c r="T35" s="1" t="s">
        <v>76</v>
      </c>
      <c r="U35" s="1" t="s">
        <v>60</v>
      </c>
      <c r="V35" s="1" t="s">
        <v>374</v>
      </c>
      <c r="W35" s="1" t="s">
        <v>131</v>
      </c>
      <c r="Y35" s="1" t="s">
        <v>47</v>
      </c>
      <c r="Z35" s="1" t="s">
        <v>48</v>
      </c>
      <c r="AB35" s="1" t="s">
        <v>49</v>
      </c>
      <c r="AC35" s="1" t="s">
        <v>50</v>
      </c>
      <c r="AF35" s="1" t="s">
        <v>51</v>
      </c>
      <c r="AG35" s="1" t="s">
        <v>52</v>
      </c>
      <c r="AH35" s="1" t="s">
        <v>375</v>
      </c>
      <c r="AI35" s="1" t="s">
        <v>376</v>
      </c>
    </row>
    <row r="36" spans="1:35" x14ac:dyDescent="0.3">
      <c r="A36" s="1" t="str">
        <f>HYPERLINK("https://hsdes.intel.com/resource/14013186260","14013186260")</f>
        <v>14013186260</v>
      </c>
      <c r="B36" s="1" t="s">
        <v>377</v>
      </c>
      <c r="C36" s="1" t="s">
        <v>1845</v>
      </c>
      <c r="D36" s="1" t="s">
        <v>1847</v>
      </c>
      <c r="F36" s="1" t="s">
        <v>31</v>
      </c>
      <c r="G36" s="1" t="s">
        <v>69</v>
      </c>
      <c r="H36" s="1" t="s">
        <v>33</v>
      </c>
      <c r="I36" s="1" t="s">
        <v>356</v>
      </c>
      <c r="J36" s="1" t="s">
        <v>378</v>
      </c>
      <c r="K36" s="1" t="s">
        <v>379</v>
      </c>
      <c r="L36" s="1" t="s">
        <v>380</v>
      </c>
      <c r="M36" s="1" t="s">
        <v>381</v>
      </c>
      <c r="N36" s="1" t="s">
        <v>382</v>
      </c>
      <c r="O36" s="1" t="s">
        <v>378</v>
      </c>
      <c r="P36" s="1" t="s">
        <v>40</v>
      </c>
      <c r="R36" s="1" t="s">
        <v>361</v>
      </c>
      <c r="S36" s="1" t="s">
        <v>383</v>
      </c>
      <c r="T36" s="1" t="s">
        <v>76</v>
      </c>
      <c r="U36" s="1" t="s">
        <v>77</v>
      </c>
      <c r="V36" s="1" t="s">
        <v>160</v>
      </c>
      <c r="W36" s="1" t="s">
        <v>124</v>
      </c>
      <c r="Y36" s="1" t="s">
        <v>47</v>
      </c>
      <c r="Z36" s="1" t="s">
        <v>48</v>
      </c>
      <c r="AB36" s="1" t="s">
        <v>49</v>
      </c>
      <c r="AC36" s="1" t="s">
        <v>50</v>
      </c>
      <c r="AF36" s="1" t="s">
        <v>51</v>
      </c>
      <c r="AG36" s="1" t="s">
        <v>52</v>
      </c>
      <c r="AH36" s="1" t="s">
        <v>384</v>
      </c>
      <c r="AI36" s="1" t="s">
        <v>385</v>
      </c>
    </row>
    <row r="37" spans="1:35" x14ac:dyDescent="0.3">
      <c r="A37" s="1" t="str">
        <f>HYPERLINK("https://hsdes.intel.com/resource/14013186268","14013186268")</f>
        <v>14013186268</v>
      </c>
      <c r="B37" s="1" t="s">
        <v>386</v>
      </c>
      <c r="C37" s="1" t="s">
        <v>1845</v>
      </c>
      <c r="D37" s="1" t="s">
        <v>1846</v>
      </c>
      <c r="F37" s="1" t="s">
        <v>68</v>
      </c>
      <c r="G37" s="1" t="s">
        <v>69</v>
      </c>
      <c r="H37" s="1" t="s">
        <v>33</v>
      </c>
      <c r="I37" s="1" t="s">
        <v>164</v>
      </c>
      <c r="J37" s="1" t="s">
        <v>387</v>
      </c>
      <c r="K37" s="1" t="s">
        <v>166</v>
      </c>
      <c r="L37" s="1" t="s">
        <v>388</v>
      </c>
      <c r="M37" s="1" t="s">
        <v>389</v>
      </c>
      <c r="N37" s="1" t="s">
        <v>390</v>
      </c>
      <c r="O37" s="1" t="s">
        <v>387</v>
      </c>
      <c r="P37" s="1" t="s">
        <v>40</v>
      </c>
      <c r="R37" s="1" t="s">
        <v>41</v>
      </c>
      <c r="S37" s="1" t="s">
        <v>391</v>
      </c>
      <c r="T37" s="1" t="s">
        <v>76</v>
      </c>
      <c r="U37" s="1" t="s">
        <v>77</v>
      </c>
      <c r="V37" s="1" t="s">
        <v>392</v>
      </c>
      <c r="W37" s="1" t="s">
        <v>124</v>
      </c>
      <c r="Y37" s="1" t="s">
        <v>47</v>
      </c>
      <c r="Z37" s="1" t="s">
        <v>80</v>
      </c>
      <c r="AB37" s="1" t="s">
        <v>251</v>
      </c>
      <c r="AC37" s="1" t="s">
        <v>50</v>
      </c>
      <c r="AF37" s="1" t="s">
        <v>51</v>
      </c>
      <c r="AG37" s="1" t="s">
        <v>52</v>
      </c>
      <c r="AH37" s="1" t="s">
        <v>393</v>
      </c>
      <c r="AI37" s="1" t="s">
        <v>394</v>
      </c>
    </row>
    <row r="38" spans="1:35" x14ac:dyDescent="0.3">
      <c r="A38" s="1" t="str">
        <f>HYPERLINK("https://hsdes.intel.com/resource/14013186293","14013186293")</f>
        <v>14013186293</v>
      </c>
      <c r="B38" s="1" t="s">
        <v>395</v>
      </c>
      <c r="C38" s="1" t="s">
        <v>1845</v>
      </c>
      <c r="D38" s="1" t="s">
        <v>1846</v>
      </c>
      <c r="F38" s="1" t="s">
        <v>68</v>
      </c>
      <c r="G38" s="1" t="s">
        <v>69</v>
      </c>
      <c r="H38" s="1" t="s">
        <v>33</v>
      </c>
      <c r="I38" s="1" t="s">
        <v>396</v>
      </c>
      <c r="J38" s="1" t="s">
        <v>397</v>
      </c>
      <c r="K38" s="1" t="s">
        <v>166</v>
      </c>
      <c r="L38" s="1" t="s">
        <v>398</v>
      </c>
      <c r="M38" s="1" t="s">
        <v>399</v>
      </c>
      <c r="N38" s="1" t="s">
        <v>400</v>
      </c>
      <c r="O38" s="1" t="s">
        <v>397</v>
      </c>
      <c r="P38" s="1" t="s">
        <v>40</v>
      </c>
      <c r="R38" s="1" t="s">
        <v>41</v>
      </c>
      <c r="S38" s="1" t="s">
        <v>401</v>
      </c>
      <c r="T38" s="1" t="s">
        <v>76</v>
      </c>
      <c r="U38" s="1" t="s">
        <v>60</v>
      </c>
      <c r="V38" s="1" t="s">
        <v>321</v>
      </c>
      <c r="W38" s="1" t="s">
        <v>124</v>
      </c>
      <c r="Y38" s="1" t="s">
        <v>47</v>
      </c>
      <c r="Z38" s="1" t="s">
        <v>80</v>
      </c>
      <c r="AB38" s="1" t="s">
        <v>63</v>
      </c>
      <c r="AC38" s="1" t="s">
        <v>50</v>
      </c>
      <c r="AF38" s="1" t="s">
        <v>51</v>
      </c>
      <c r="AG38" s="1" t="s">
        <v>52</v>
      </c>
      <c r="AH38" s="1" t="s">
        <v>402</v>
      </c>
      <c r="AI38" s="1" t="s">
        <v>403</v>
      </c>
    </row>
    <row r="39" spans="1:35" x14ac:dyDescent="0.3">
      <c r="A39" s="1" t="str">
        <f>HYPERLINK("https://hsdes.intel.com/resource/14013186306","14013186306")</f>
        <v>14013186306</v>
      </c>
      <c r="B39" s="1" t="s">
        <v>404</v>
      </c>
      <c r="C39" s="1" t="s">
        <v>1845</v>
      </c>
      <c r="D39" s="1" t="s">
        <v>1847</v>
      </c>
      <c r="F39" s="1" t="s">
        <v>68</v>
      </c>
      <c r="G39" s="1" t="s">
        <v>69</v>
      </c>
      <c r="H39" s="1" t="s">
        <v>33</v>
      </c>
      <c r="I39" s="1" t="s">
        <v>302</v>
      </c>
      <c r="J39" s="1" t="s">
        <v>405</v>
      </c>
      <c r="K39" s="1" t="s">
        <v>406</v>
      </c>
      <c r="L39" s="1" t="s">
        <v>407</v>
      </c>
      <c r="M39" s="1" t="s">
        <v>408</v>
      </c>
      <c r="N39" s="1" t="s">
        <v>409</v>
      </c>
      <c r="O39" s="1" t="s">
        <v>405</v>
      </c>
      <c r="P39" s="1" t="s">
        <v>179</v>
      </c>
      <c r="Q39" s="1" t="s">
        <v>282</v>
      </c>
      <c r="R39" s="1" t="s">
        <v>308</v>
      </c>
      <c r="S39" s="1" t="s">
        <v>410</v>
      </c>
      <c r="T39" s="1" t="s">
        <v>76</v>
      </c>
      <c r="U39" s="1" t="s">
        <v>77</v>
      </c>
      <c r="V39" s="1" t="s">
        <v>411</v>
      </c>
      <c r="W39" s="1" t="s">
        <v>364</v>
      </c>
      <c r="Y39" s="1" t="s">
        <v>47</v>
      </c>
      <c r="Z39" s="1" t="s">
        <v>80</v>
      </c>
      <c r="AB39" s="1" t="s">
        <v>49</v>
      </c>
      <c r="AC39" s="1" t="s">
        <v>50</v>
      </c>
      <c r="AF39" s="1" t="s">
        <v>51</v>
      </c>
      <c r="AG39" s="1" t="s">
        <v>52</v>
      </c>
      <c r="AH39" s="1" t="s">
        <v>412</v>
      </c>
      <c r="AI39" s="1" t="s">
        <v>413</v>
      </c>
    </row>
    <row r="40" spans="1:35" x14ac:dyDescent="0.3">
      <c r="A40" s="1" t="str">
        <f>HYPERLINK("https://hsdes.intel.com/resource/14013187792","14013187792")</f>
        <v>14013187792</v>
      </c>
      <c r="B40" s="1" t="s">
        <v>1716</v>
      </c>
      <c r="C40" s="1" t="s">
        <v>1845</v>
      </c>
      <c r="D40" s="1" t="s">
        <v>1847</v>
      </c>
      <c r="F40" s="1" t="s">
        <v>68</v>
      </c>
      <c r="G40" s="1" t="s">
        <v>69</v>
      </c>
      <c r="H40" s="1" t="s">
        <v>33</v>
      </c>
      <c r="I40" s="1" t="s">
        <v>84</v>
      </c>
      <c r="J40" s="1" t="s">
        <v>1717</v>
      </c>
      <c r="K40" s="1" t="s">
        <v>36</v>
      </c>
      <c r="L40" s="1" t="s">
        <v>1718</v>
      </c>
      <c r="M40" s="1" t="s">
        <v>1719</v>
      </c>
      <c r="N40" s="1" t="s">
        <v>1720</v>
      </c>
      <c r="O40" s="1" t="s">
        <v>1717</v>
      </c>
      <c r="P40" s="1" t="s">
        <v>40</v>
      </c>
      <c r="R40" s="1" t="s">
        <v>41</v>
      </c>
      <c r="S40" s="1" t="s">
        <v>1133</v>
      </c>
      <c r="T40" s="1" t="s">
        <v>76</v>
      </c>
      <c r="U40" s="1" t="s">
        <v>77</v>
      </c>
      <c r="V40" s="1" t="s">
        <v>78</v>
      </c>
      <c r="W40" s="1" t="s">
        <v>79</v>
      </c>
      <c r="Y40" s="1" t="s">
        <v>47</v>
      </c>
      <c r="Z40" s="1" t="s">
        <v>80</v>
      </c>
      <c r="AB40" s="1" t="s">
        <v>49</v>
      </c>
      <c r="AC40" s="1" t="s">
        <v>50</v>
      </c>
      <c r="AF40" s="1" t="s">
        <v>51</v>
      </c>
      <c r="AG40" s="1" t="s">
        <v>52</v>
      </c>
      <c r="AH40" s="1" t="s">
        <v>1118</v>
      </c>
      <c r="AI40" s="1" t="s">
        <v>1721</v>
      </c>
    </row>
    <row r="41" spans="1:35" x14ac:dyDescent="0.3">
      <c r="A41" s="1" t="str">
        <f>HYPERLINK("https://hsdes.intel.com/resource/14013187218","14013187218")</f>
        <v>14013187218</v>
      </c>
      <c r="B41" s="1" t="s">
        <v>1112</v>
      </c>
      <c r="C41" s="1" t="s">
        <v>1845</v>
      </c>
      <c r="D41" s="1" t="s">
        <v>1846</v>
      </c>
      <c r="F41" s="1" t="s">
        <v>68</v>
      </c>
      <c r="G41" s="1" t="s">
        <v>69</v>
      </c>
      <c r="H41" s="1" t="s">
        <v>33</v>
      </c>
      <c r="I41" s="1" t="s">
        <v>84</v>
      </c>
      <c r="J41" s="1" t="s">
        <v>1113</v>
      </c>
      <c r="K41" s="1" t="s">
        <v>36</v>
      </c>
      <c r="L41" s="1" t="s">
        <v>1114</v>
      </c>
      <c r="M41" s="1" t="s">
        <v>1115</v>
      </c>
      <c r="N41" s="1" t="s">
        <v>1116</v>
      </c>
      <c r="O41" s="1" t="s">
        <v>1113</v>
      </c>
      <c r="P41" s="1" t="s">
        <v>40</v>
      </c>
      <c r="R41" s="1" t="s">
        <v>41</v>
      </c>
      <c r="S41" s="1" t="s">
        <v>1117</v>
      </c>
      <c r="T41" s="1" t="s">
        <v>76</v>
      </c>
      <c r="U41" s="1" t="s">
        <v>77</v>
      </c>
      <c r="V41" s="1" t="s">
        <v>233</v>
      </c>
      <c r="W41" s="1" t="s">
        <v>234</v>
      </c>
      <c r="Y41" s="1" t="s">
        <v>47</v>
      </c>
      <c r="Z41" s="1" t="s">
        <v>80</v>
      </c>
      <c r="AB41" s="1" t="s">
        <v>49</v>
      </c>
      <c r="AC41" s="1" t="s">
        <v>50</v>
      </c>
      <c r="AF41" s="1" t="s">
        <v>51</v>
      </c>
      <c r="AG41" s="1" t="s">
        <v>52</v>
      </c>
      <c r="AH41" s="1" t="s">
        <v>1118</v>
      </c>
      <c r="AI41" s="1" t="s">
        <v>1119</v>
      </c>
    </row>
    <row r="42" spans="1:35" x14ac:dyDescent="0.3">
      <c r="A42" s="1" t="str">
        <f>HYPERLINK("https://hsdes.intel.com/resource/14013186347","14013186347")</f>
        <v>14013186347</v>
      </c>
      <c r="B42" s="1" t="s">
        <v>431</v>
      </c>
      <c r="C42" s="1" t="s">
        <v>1845</v>
      </c>
      <c r="D42" s="1" t="s">
        <v>1846</v>
      </c>
      <c r="F42" s="1" t="s">
        <v>68</v>
      </c>
      <c r="G42" s="1" t="s">
        <v>69</v>
      </c>
      <c r="H42" s="1" t="s">
        <v>33</v>
      </c>
      <c r="I42" s="1" t="s">
        <v>142</v>
      </c>
      <c r="J42" s="1" t="s">
        <v>432</v>
      </c>
      <c r="K42" s="1" t="s">
        <v>144</v>
      </c>
      <c r="L42" s="1" t="s">
        <v>433</v>
      </c>
      <c r="M42" s="1" t="s">
        <v>434</v>
      </c>
      <c r="N42" s="1" t="s">
        <v>435</v>
      </c>
      <c r="O42" s="1" t="s">
        <v>432</v>
      </c>
      <c r="P42" s="1" t="s">
        <v>40</v>
      </c>
      <c r="Q42" s="1" t="s">
        <v>148</v>
      </c>
      <c r="R42" s="1" t="s">
        <v>149</v>
      </c>
      <c r="S42" s="1" t="s">
        <v>436</v>
      </c>
      <c r="T42" s="1" t="s">
        <v>76</v>
      </c>
      <c r="U42" s="1" t="s">
        <v>77</v>
      </c>
      <c r="V42" s="1" t="s">
        <v>160</v>
      </c>
      <c r="W42" s="1" t="s">
        <v>124</v>
      </c>
      <c r="Y42" s="1" t="s">
        <v>47</v>
      </c>
      <c r="Z42" s="1" t="s">
        <v>80</v>
      </c>
      <c r="AB42" s="1" t="s">
        <v>49</v>
      </c>
      <c r="AC42" s="1" t="s">
        <v>50</v>
      </c>
      <c r="AF42" s="1" t="s">
        <v>51</v>
      </c>
      <c r="AG42" s="1" t="s">
        <v>52</v>
      </c>
      <c r="AH42" s="1" t="s">
        <v>437</v>
      </c>
      <c r="AI42" s="1" t="s">
        <v>438</v>
      </c>
    </row>
    <row r="43" spans="1:35" x14ac:dyDescent="0.3">
      <c r="A43" s="1" t="str">
        <f>HYPERLINK("https://hsdes.intel.com/resource/14013186366","14013186366")</f>
        <v>14013186366</v>
      </c>
      <c r="B43" s="1" t="s">
        <v>439</v>
      </c>
      <c r="C43" s="1" t="s">
        <v>1845</v>
      </c>
      <c r="D43" s="1" t="s">
        <v>1846</v>
      </c>
      <c r="F43" s="1" t="s">
        <v>31</v>
      </c>
      <c r="G43" s="1" t="s">
        <v>69</v>
      </c>
      <c r="H43" s="1" t="s">
        <v>33</v>
      </c>
      <c r="I43" s="1" t="s">
        <v>302</v>
      </c>
      <c r="J43" s="1" t="s">
        <v>440</v>
      </c>
      <c r="K43" s="1" t="s">
        <v>441</v>
      </c>
      <c r="L43" s="1" t="s">
        <v>442</v>
      </c>
      <c r="M43" s="1" t="s">
        <v>443</v>
      </c>
      <c r="N43" s="1" t="s">
        <v>444</v>
      </c>
      <c r="O43" s="1" t="s">
        <v>440</v>
      </c>
      <c r="P43" s="1" t="s">
        <v>40</v>
      </c>
      <c r="R43" s="1" t="s">
        <v>361</v>
      </c>
      <c r="S43" s="1" t="s">
        <v>445</v>
      </c>
      <c r="T43" s="1" t="s">
        <v>76</v>
      </c>
      <c r="U43" s="1" t="s">
        <v>60</v>
      </c>
      <c r="V43" s="1" t="s">
        <v>160</v>
      </c>
      <c r="W43" s="1" t="s">
        <v>124</v>
      </c>
      <c r="Y43" s="1" t="s">
        <v>47</v>
      </c>
      <c r="Z43" s="1" t="s">
        <v>48</v>
      </c>
      <c r="AB43" s="1" t="s">
        <v>63</v>
      </c>
      <c r="AC43" s="1" t="s">
        <v>50</v>
      </c>
      <c r="AF43" s="1" t="s">
        <v>51</v>
      </c>
      <c r="AG43" s="1" t="s">
        <v>52</v>
      </c>
      <c r="AH43" s="1" t="s">
        <v>446</v>
      </c>
      <c r="AI43" s="1" t="s">
        <v>447</v>
      </c>
    </row>
    <row r="44" spans="1:35" x14ac:dyDescent="0.3">
      <c r="A44" s="1" t="str">
        <f>HYPERLINK("https://hsdes.intel.com/resource/14013186368","14013186368")</f>
        <v>14013186368</v>
      </c>
      <c r="B44" s="1" t="s">
        <v>448</v>
      </c>
      <c r="C44" s="1" t="s">
        <v>1845</v>
      </c>
      <c r="D44" s="1" t="s">
        <v>1846</v>
      </c>
      <c r="F44" s="1" t="s">
        <v>31</v>
      </c>
      <c r="G44" s="1" t="s">
        <v>69</v>
      </c>
      <c r="H44" s="1" t="s">
        <v>33</v>
      </c>
      <c r="I44" s="1" t="s">
        <v>302</v>
      </c>
      <c r="J44" s="1" t="s">
        <v>449</v>
      </c>
      <c r="K44" s="1" t="s">
        <v>441</v>
      </c>
      <c r="L44" s="1" t="s">
        <v>450</v>
      </c>
      <c r="M44" s="1" t="s">
        <v>451</v>
      </c>
      <c r="N44" s="1" t="s">
        <v>452</v>
      </c>
      <c r="O44" s="1" t="s">
        <v>449</v>
      </c>
      <c r="P44" s="1" t="s">
        <v>40</v>
      </c>
      <c r="R44" s="1" t="s">
        <v>361</v>
      </c>
      <c r="S44" s="1" t="s">
        <v>453</v>
      </c>
      <c r="T44" s="1" t="s">
        <v>76</v>
      </c>
      <c r="U44" s="1" t="s">
        <v>60</v>
      </c>
      <c r="V44" s="1" t="s">
        <v>160</v>
      </c>
      <c r="W44" s="1" t="s">
        <v>124</v>
      </c>
      <c r="Y44" s="1" t="s">
        <v>47</v>
      </c>
      <c r="Z44" s="1" t="s">
        <v>48</v>
      </c>
      <c r="AB44" s="1" t="s">
        <v>49</v>
      </c>
      <c r="AC44" s="1" t="s">
        <v>50</v>
      </c>
      <c r="AF44" s="1" t="s">
        <v>51</v>
      </c>
      <c r="AG44" s="1" t="s">
        <v>52</v>
      </c>
      <c r="AH44" s="1" t="s">
        <v>454</v>
      </c>
      <c r="AI44" s="1" t="s">
        <v>455</v>
      </c>
    </row>
    <row r="45" spans="1:35" x14ac:dyDescent="0.3">
      <c r="A45" s="1" t="str">
        <f>HYPERLINK("https://hsdes.intel.com/resource/14013186385","14013186385")</f>
        <v>14013186385</v>
      </c>
      <c r="B45" s="1" t="s">
        <v>456</v>
      </c>
      <c r="C45" s="1" t="s">
        <v>1845</v>
      </c>
      <c r="D45" s="1" t="s">
        <v>1847</v>
      </c>
      <c r="F45" s="1" t="s">
        <v>31</v>
      </c>
      <c r="G45" s="1" t="s">
        <v>69</v>
      </c>
      <c r="H45" s="1" t="s">
        <v>33</v>
      </c>
      <c r="I45" s="1" t="s">
        <v>457</v>
      </c>
      <c r="J45" s="1" t="s">
        <v>458</v>
      </c>
      <c r="K45" s="1" t="s">
        <v>406</v>
      </c>
      <c r="L45" s="1" t="s">
        <v>459</v>
      </c>
      <c r="M45" s="1" t="s">
        <v>460</v>
      </c>
      <c r="N45" s="1" t="s">
        <v>461</v>
      </c>
      <c r="O45" s="1" t="s">
        <v>458</v>
      </c>
      <c r="P45" s="1" t="s">
        <v>40</v>
      </c>
      <c r="R45" s="1" t="s">
        <v>283</v>
      </c>
      <c r="S45" s="1" t="s">
        <v>462</v>
      </c>
      <c r="T45" s="1" t="s">
        <v>76</v>
      </c>
      <c r="U45" s="1" t="s">
        <v>60</v>
      </c>
      <c r="V45" s="1" t="s">
        <v>463</v>
      </c>
      <c r="W45" s="1" t="s">
        <v>131</v>
      </c>
      <c r="Y45" s="1" t="s">
        <v>47</v>
      </c>
      <c r="Z45" s="1" t="s">
        <v>48</v>
      </c>
      <c r="AB45" s="1" t="s">
        <v>49</v>
      </c>
      <c r="AC45" s="1" t="s">
        <v>50</v>
      </c>
      <c r="AF45" s="1" t="s">
        <v>51</v>
      </c>
      <c r="AG45" s="1" t="s">
        <v>464</v>
      </c>
      <c r="AH45" s="1" t="s">
        <v>465</v>
      </c>
      <c r="AI45" s="1" t="s">
        <v>466</v>
      </c>
    </row>
    <row r="46" spans="1:35" x14ac:dyDescent="0.3">
      <c r="A46" s="1" t="str">
        <f>HYPERLINK("https://hsdes.intel.com/resource/14013186395","14013186395")</f>
        <v>14013186395</v>
      </c>
      <c r="B46" s="1" t="s">
        <v>467</v>
      </c>
      <c r="C46" s="1" t="s">
        <v>1845</v>
      </c>
      <c r="D46" s="1" t="s">
        <v>1847</v>
      </c>
      <c r="F46" s="1" t="s">
        <v>68</v>
      </c>
      <c r="G46" s="1" t="s">
        <v>69</v>
      </c>
      <c r="H46" s="1" t="s">
        <v>33</v>
      </c>
      <c r="I46" s="1" t="s">
        <v>142</v>
      </c>
      <c r="J46" s="1" t="s">
        <v>468</v>
      </c>
      <c r="K46" s="1" t="s">
        <v>144</v>
      </c>
      <c r="L46" s="1" t="s">
        <v>469</v>
      </c>
      <c r="M46" s="1" t="s">
        <v>470</v>
      </c>
      <c r="N46" s="1" t="s">
        <v>471</v>
      </c>
      <c r="O46" s="1" t="s">
        <v>468</v>
      </c>
      <c r="P46" s="1" t="s">
        <v>40</v>
      </c>
      <c r="Q46" s="1" t="s">
        <v>148</v>
      </c>
      <c r="R46" s="1" t="s">
        <v>149</v>
      </c>
      <c r="S46" s="1" t="s">
        <v>472</v>
      </c>
      <c r="T46" s="1" t="s">
        <v>76</v>
      </c>
      <c r="U46" s="1" t="s">
        <v>77</v>
      </c>
      <c r="V46" s="1" t="s">
        <v>131</v>
      </c>
      <c r="W46" s="1" t="s">
        <v>124</v>
      </c>
      <c r="Y46" s="1" t="s">
        <v>47</v>
      </c>
      <c r="Z46" s="1" t="s">
        <v>80</v>
      </c>
      <c r="AB46" s="1" t="s">
        <v>49</v>
      </c>
      <c r="AC46" s="1" t="s">
        <v>50</v>
      </c>
      <c r="AF46" s="1" t="s">
        <v>51</v>
      </c>
      <c r="AG46" s="1" t="s">
        <v>52</v>
      </c>
      <c r="AH46" s="1" t="s">
        <v>473</v>
      </c>
      <c r="AI46" s="1" t="s">
        <v>474</v>
      </c>
    </row>
    <row r="47" spans="1:35" x14ac:dyDescent="0.3">
      <c r="A47" s="1" t="str">
        <f>HYPERLINK("https://hsdes.intel.com/resource/14013186397","14013186397")</f>
        <v>14013186397</v>
      </c>
      <c r="B47" s="1" t="s">
        <v>475</v>
      </c>
      <c r="C47" s="1" t="s">
        <v>1845</v>
      </c>
      <c r="D47" s="1" t="s">
        <v>1847</v>
      </c>
      <c r="F47" s="1" t="s">
        <v>68</v>
      </c>
      <c r="G47" s="1" t="s">
        <v>69</v>
      </c>
      <c r="H47" s="1" t="s">
        <v>33</v>
      </c>
      <c r="I47" s="1" t="s">
        <v>70</v>
      </c>
      <c r="J47" s="1" t="s">
        <v>476</v>
      </c>
      <c r="K47" s="1" t="s">
        <v>36</v>
      </c>
      <c r="L47" s="1" t="s">
        <v>477</v>
      </c>
      <c r="M47" s="1" t="s">
        <v>478</v>
      </c>
      <c r="N47" s="1" t="s">
        <v>479</v>
      </c>
      <c r="O47" s="1" t="s">
        <v>476</v>
      </c>
      <c r="P47" s="1" t="s">
        <v>40</v>
      </c>
      <c r="R47" s="1" t="s">
        <v>41</v>
      </c>
      <c r="S47" s="1" t="s">
        <v>480</v>
      </c>
      <c r="T47" s="1" t="s">
        <v>76</v>
      </c>
      <c r="U47" s="1" t="s">
        <v>77</v>
      </c>
      <c r="V47" s="1" t="s">
        <v>233</v>
      </c>
      <c r="W47" s="1" t="s">
        <v>234</v>
      </c>
      <c r="Y47" s="1" t="s">
        <v>47</v>
      </c>
      <c r="Z47" s="1" t="s">
        <v>80</v>
      </c>
      <c r="AB47" s="1" t="s">
        <v>49</v>
      </c>
      <c r="AC47" s="1" t="s">
        <v>50</v>
      </c>
      <c r="AF47" s="1" t="s">
        <v>51</v>
      </c>
      <c r="AG47" s="1" t="s">
        <v>52</v>
      </c>
      <c r="AH47" s="1" t="s">
        <v>481</v>
      </c>
      <c r="AI47" s="1" t="s">
        <v>482</v>
      </c>
    </row>
    <row r="48" spans="1:35" x14ac:dyDescent="0.3">
      <c r="A48" s="1" t="str">
        <f>HYPERLINK("https://hsdes.intel.com/resource/14013186402","14013186402")</f>
        <v>14013186402</v>
      </c>
      <c r="B48" s="1" t="s">
        <v>483</v>
      </c>
      <c r="C48" s="1" t="s">
        <v>1845</v>
      </c>
      <c r="D48" s="1" t="s">
        <v>1847</v>
      </c>
      <c r="F48" s="1" t="s">
        <v>68</v>
      </c>
      <c r="G48" s="1" t="s">
        <v>69</v>
      </c>
      <c r="H48" s="1" t="s">
        <v>33</v>
      </c>
      <c r="I48" s="1" t="s">
        <v>142</v>
      </c>
      <c r="J48" s="1" t="s">
        <v>484</v>
      </c>
      <c r="K48" s="1" t="s">
        <v>144</v>
      </c>
      <c r="L48" s="1" t="s">
        <v>485</v>
      </c>
      <c r="M48" s="1" t="s">
        <v>470</v>
      </c>
      <c r="N48" s="1" t="s">
        <v>486</v>
      </c>
      <c r="O48" s="1" t="s">
        <v>484</v>
      </c>
      <c r="P48" s="1" t="s">
        <v>40</v>
      </c>
      <c r="Q48" s="1" t="s">
        <v>148</v>
      </c>
      <c r="R48" s="1" t="s">
        <v>149</v>
      </c>
      <c r="S48" s="1" t="s">
        <v>487</v>
      </c>
      <c r="T48" s="1" t="s">
        <v>76</v>
      </c>
      <c r="U48" s="1" t="s">
        <v>60</v>
      </c>
      <c r="V48" s="1" t="s">
        <v>160</v>
      </c>
      <c r="W48" s="1" t="s">
        <v>124</v>
      </c>
      <c r="Y48" s="1" t="s">
        <v>47</v>
      </c>
      <c r="Z48" s="1" t="s">
        <v>80</v>
      </c>
      <c r="AB48" s="1" t="s">
        <v>49</v>
      </c>
      <c r="AC48" s="1" t="s">
        <v>50</v>
      </c>
      <c r="AF48" s="1" t="s">
        <v>51</v>
      </c>
      <c r="AG48" s="1" t="s">
        <v>52</v>
      </c>
      <c r="AH48" s="1" t="s">
        <v>488</v>
      </c>
      <c r="AI48" s="1" t="s">
        <v>489</v>
      </c>
    </row>
    <row r="49" spans="1:35" x14ac:dyDescent="0.3">
      <c r="A49" s="1" t="str">
        <f>HYPERLINK("https://hsdes.intel.com/resource/14013186441","14013186441")</f>
        <v>14013186441</v>
      </c>
      <c r="B49" s="1" t="s">
        <v>490</v>
      </c>
      <c r="C49" s="1" t="s">
        <v>1845</v>
      </c>
      <c r="D49" s="1" t="s">
        <v>1846</v>
      </c>
      <c r="F49" s="1" t="s">
        <v>68</v>
      </c>
      <c r="G49" s="1" t="s">
        <v>69</v>
      </c>
      <c r="H49" s="1" t="s">
        <v>33</v>
      </c>
      <c r="I49" s="1" t="s">
        <v>84</v>
      </c>
      <c r="J49" s="1" t="s">
        <v>491</v>
      </c>
      <c r="K49" s="1" t="s">
        <v>36</v>
      </c>
      <c r="L49" s="1" t="s">
        <v>492</v>
      </c>
      <c r="M49" s="1" t="s">
        <v>493</v>
      </c>
      <c r="N49" s="1" t="s">
        <v>494</v>
      </c>
      <c r="O49" s="1" t="s">
        <v>491</v>
      </c>
      <c r="P49" s="1" t="s">
        <v>40</v>
      </c>
      <c r="R49" s="1" t="s">
        <v>41</v>
      </c>
      <c r="S49" s="1" t="s">
        <v>495</v>
      </c>
      <c r="T49" s="1" t="s">
        <v>76</v>
      </c>
      <c r="U49" s="1" t="s">
        <v>60</v>
      </c>
      <c r="V49" s="1" t="s">
        <v>78</v>
      </c>
      <c r="W49" s="1" t="s">
        <v>79</v>
      </c>
      <c r="Y49" s="1" t="s">
        <v>47</v>
      </c>
      <c r="Z49" s="1" t="s">
        <v>80</v>
      </c>
      <c r="AB49" s="1" t="s">
        <v>63</v>
      </c>
      <c r="AC49" s="1" t="s">
        <v>50</v>
      </c>
      <c r="AF49" s="1" t="s">
        <v>51</v>
      </c>
      <c r="AG49" s="1" t="s">
        <v>52</v>
      </c>
      <c r="AH49" s="1" t="s">
        <v>496</v>
      </c>
      <c r="AI49" s="1" t="s">
        <v>497</v>
      </c>
    </row>
    <row r="50" spans="1:35" x14ac:dyDescent="0.3">
      <c r="A50" s="1" t="str">
        <f>HYPERLINK("https://hsdes.intel.com/resource/14013186443","14013186443")</f>
        <v>14013186443</v>
      </c>
      <c r="B50" s="1" t="s">
        <v>498</v>
      </c>
      <c r="C50" s="1" t="s">
        <v>1845</v>
      </c>
      <c r="D50" s="1" t="s">
        <v>1847</v>
      </c>
      <c r="F50" s="1" t="s">
        <v>68</v>
      </c>
      <c r="G50" s="1" t="s">
        <v>69</v>
      </c>
      <c r="H50" s="1" t="s">
        <v>33</v>
      </c>
      <c r="I50" s="1" t="s">
        <v>84</v>
      </c>
      <c r="J50" s="1" t="s">
        <v>499</v>
      </c>
      <c r="K50" s="1" t="s">
        <v>36</v>
      </c>
      <c r="L50" s="1" t="s">
        <v>492</v>
      </c>
      <c r="M50" s="1" t="s">
        <v>493</v>
      </c>
      <c r="N50" s="1" t="s">
        <v>500</v>
      </c>
      <c r="O50" s="1" t="s">
        <v>499</v>
      </c>
      <c r="P50" s="1" t="s">
        <v>40</v>
      </c>
      <c r="R50" s="1" t="s">
        <v>41</v>
      </c>
      <c r="S50" s="1" t="s">
        <v>501</v>
      </c>
      <c r="T50" s="1" t="s">
        <v>76</v>
      </c>
      <c r="U50" s="1" t="s">
        <v>60</v>
      </c>
      <c r="V50" s="1" t="s">
        <v>78</v>
      </c>
      <c r="W50" s="1" t="s">
        <v>79</v>
      </c>
      <c r="Y50" s="1" t="s">
        <v>47</v>
      </c>
      <c r="Z50" s="1" t="s">
        <v>80</v>
      </c>
      <c r="AB50" s="1" t="s">
        <v>63</v>
      </c>
      <c r="AC50" s="1" t="s">
        <v>50</v>
      </c>
      <c r="AF50" s="1" t="s">
        <v>51</v>
      </c>
      <c r="AG50" s="1" t="s">
        <v>52</v>
      </c>
      <c r="AH50" s="1" t="s">
        <v>502</v>
      </c>
      <c r="AI50" s="1" t="s">
        <v>497</v>
      </c>
    </row>
    <row r="51" spans="1:35" x14ac:dyDescent="0.3">
      <c r="A51" s="1" t="str">
        <f>HYPERLINK("https://hsdes.intel.com/resource/14013186445","14013186445")</f>
        <v>14013186445</v>
      </c>
      <c r="B51" s="1" t="s">
        <v>503</v>
      </c>
      <c r="C51" s="1" t="s">
        <v>1845</v>
      </c>
      <c r="D51" s="1" t="s">
        <v>1846</v>
      </c>
      <c r="F51" s="1" t="s">
        <v>68</v>
      </c>
      <c r="G51" s="1" t="s">
        <v>69</v>
      </c>
      <c r="H51" s="1" t="s">
        <v>33</v>
      </c>
      <c r="I51" s="1" t="s">
        <v>84</v>
      </c>
      <c r="J51" s="1" t="s">
        <v>504</v>
      </c>
      <c r="K51" s="1" t="s">
        <v>36</v>
      </c>
      <c r="L51" s="1" t="s">
        <v>505</v>
      </c>
      <c r="M51" s="1" t="s">
        <v>493</v>
      </c>
      <c r="N51" s="1" t="s">
        <v>506</v>
      </c>
      <c r="O51" s="1" t="s">
        <v>504</v>
      </c>
      <c r="P51" s="1" t="s">
        <v>40</v>
      </c>
      <c r="R51" s="1" t="s">
        <v>41</v>
      </c>
      <c r="S51" s="1" t="s">
        <v>507</v>
      </c>
      <c r="T51" s="1" t="s">
        <v>76</v>
      </c>
      <c r="U51" s="1" t="s">
        <v>60</v>
      </c>
      <c r="V51" s="1" t="s">
        <v>233</v>
      </c>
      <c r="W51" s="1" t="s">
        <v>234</v>
      </c>
      <c r="Y51" s="1" t="s">
        <v>47</v>
      </c>
      <c r="Z51" s="1" t="s">
        <v>80</v>
      </c>
      <c r="AB51" s="1" t="s">
        <v>251</v>
      </c>
      <c r="AC51" s="1" t="s">
        <v>50</v>
      </c>
      <c r="AF51" s="1" t="s">
        <v>51</v>
      </c>
      <c r="AG51" s="1" t="s">
        <v>52</v>
      </c>
      <c r="AH51" s="1" t="s">
        <v>496</v>
      </c>
      <c r="AI51" s="1" t="s">
        <v>508</v>
      </c>
    </row>
    <row r="52" spans="1:35" x14ac:dyDescent="0.3">
      <c r="A52" s="1" t="str">
        <f>HYPERLINK("https://hsdes.intel.com/resource/14013186447","14013186447")</f>
        <v>14013186447</v>
      </c>
      <c r="B52" s="1" t="s">
        <v>509</v>
      </c>
      <c r="C52" s="1" t="s">
        <v>1845</v>
      </c>
      <c r="D52" s="1" t="s">
        <v>1846</v>
      </c>
      <c r="F52" s="1" t="s">
        <v>68</v>
      </c>
      <c r="G52" s="1" t="s">
        <v>69</v>
      </c>
      <c r="H52" s="1" t="s">
        <v>33</v>
      </c>
      <c r="I52" s="1" t="s">
        <v>84</v>
      </c>
      <c r="J52" s="1" t="s">
        <v>510</v>
      </c>
      <c r="K52" s="1" t="s">
        <v>36</v>
      </c>
      <c r="L52" s="1" t="s">
        <v>492</v>
      </c>
      <c r="M52" s="1" t="s">
        <v>493</v>
      </c>
      <c r="N52" s="1" t="s">
        <v>500</v>
      </c>
      <c r="O52" s="1" t="s">
        <v>510</v>
      </c>
      <c r="P52" s="1" t="s">
        <v>40</v>
      </c>
      <c r="R52" s="1" t="s">
        <v>41</v>
      </c>
      <c r="S52" s="1" t="s">
        <v>511</v>
      </c>
      <c r="T52" s="1" t="s">
        <v>76</v>
      </c>
      <c r="U52" s="1" t="s">
        <v>60</v>
      </c>
      <c r="V52" s="1" t="s">
        <v>78</v>
      </c>
      <c r="W52" s="1" t="s">
        <v>79</v>
      </c>
      <c r="Y52" s="1" t="s">
        <v>47</v>
      </c>
      <c r="Z52" s="1" t="s">
        <v>80</v>
      </c>
      <c r="AB52" s="1" t="s">
        <v>251</v>
      </c>
      <c r="AC52" s="1" t="s">
        <v>50</v>
      </c>
      <c r="AF52" s="1" t="s">
        <v>51</v>
      </c>
      <c r="AG52" s="1" t="s">
        <v>52</v>
      </c>
      <c r="AH52" s="1" t="s">
        <v>496</v>
      </c>
      <c r="AI52" s="1" t="s">
        <v>497</v>
      </c>
    </row>
    <row r="53" spans="1:35" x14ac:dyDescent="0.3">
      <c r="A53" s="1" t="str">
        <f>HYPERLINK("https://hsdes.intel.com/resource/14013186450","14013186450")</f>
        <v>14013186450</v>
      </c>
      <c r="B53" s="1" t="s">
        <v>512</v>
      </c>
      <c r="C53" s="1" t="s">
        <v>1845</v>
      </c>
      <c r="D53" s="1" t="s">
        <v>1847</v>
      </c>
      <c r="F53" s="1" t="s">
        <v>68</v>
      </c>
      <c r="G53" s="1" t="s">
        <v>69</v>
      </c>
      <c r="H53" s="1" t="s">
        <v>33</v>
      </c>
      <c r="I53" s="1" t="s">
        <v>84</v>
      </c>
      <c r="J53" s="1" t="s">
        <v>513</v>
      </c>
      <c r="K53" s="1" t="s">
        <v>36</v>
      </c>
      <c r="L53" s="1" t="s">
        <v>492</v>
      </c>
      <c r="M53" s="1" t="s">
        <v>493</v>
      </c>
      <c r="N53" s="1" t="s">
        <v>514</v>
      </c>
      <c r="O53" s="1" t="s">
        <v>513</v>
      </c>
      <c r="P53" s="1" t="s">
        <v>40</v>
      </c>
      <c r="R53" s="1" t="s">
        <v>41</v>
      </c>
      <c r="S53" s="1" t="s">
        <v>515</v>
      </c>
      <c r="T53" s="1" t="s">
        <v>76</v>
      </c>
      <c r="U53" s="1" t="s">
        <v>60</v>
      </c>
      <c r="V53" s="1" t="s">
        <v>78</v>
      </c>
      <c r="W53" s="1" t="s">
        <v>79</v>
      </c>
      <c r="Y53" s="1" t="s">
        <v>47</v>
      </c>
      <c r="Z53" s="1" t="s">
        <v>80</v>
      </c>
      <c r="AB53" s="1" t="s">
        <v>251</v>
      </c>
      <c r="AC53" s="1" t="s">
        <v>50</v>
      </c>
      <c r="AF53" s="1" t="s">
        <v>51</v>
      </c>
      <c r="AG53" s="1" t="s">
        <v>52</v>
      </c>
      <c r="AH53" s="1" t="s">
        <v>496</v>
      </c>
      <c r="AI53" s="1" t="s">
        <v>497</v>
      </c>
    </row>
    <row r="54" spans="1:35" x14ac:dyDescent="0.3">
      <c r="A54" s="1" t="str">
        <f>HYPERLINK("https://hsdes.intel.com/resource/14013187228","14013187228")</f>
        <v>14013187228</v>
      </c>
      <c r="B54" s="1" t="s">
        <v>1161</v>
      </c>
      <c r="C54" s="1" t="s">
        <v>1845</v>
      </c>
      <c r="D54" s="1" t="s">
        <v>1847</v>
      </c>
      <c r="F54" s="1" t="s">
        <v>68</v>
      </c>
      <c r="G54" s="1" t="s">
        <v>32</v>
      </c>
      <c r="H54" s="1" t="s">
        <v>33</v>
      </c>
      <c r="I54" s="1" t="s">
        <v>84</v>
      </c>
      <c r="J54" s="1" t="s">
        <v>1162</v>
      </c>
      <c r="K54" s="1" t="s">
        <v>36</v>
      </c>
      <c r="L54" s="1" t="s">
        <v>1163</v>
      </c>
      <c r="M54" s="1" t="s">
        <v>1164</v>
      </c>
      <c r="N54" s="1" t="s">
        <v>1165</v>
      </c>
      <c r="O54" s="1" t="s">
        <v>1162</v>
      </c>
      <c r="P54" s="1" t="s">
        <v>40</v>
      </c>
      <c r="R54" s="1" t="s">
        <v>41</v>
      </c>
      <c r="S54" s="1" t="s">
        <v>1166</v>
      </c>
      <c r="T54" s="1" t="s">
        <v>76</v>
      </c>
      <c r="U54" s="1" t="s">
        <v>77</v>
      </c>
      <c r="V54" s="1" t="s">
        <v>1126</v>
      </c>
      <c r="W54" s="1" t="s">
        <v>1127</v>
      </c>
      <c r="Y54" s="1" t="s">
        <v>47</v>
      </c>
      <c r="Z54" s="1" t="s">
        <v>80</v>
      </c>
      <c r="AB54" s="1" t="s">
        <v>49</v>
      </c>
      <c r="AC54" s="1" t="s">
        <v>50</v>
      </c>
      <c r="AF54" s="1" t="s">
        <v>51</v>
      </c>
      <c r="AG54" s="1" t="s">
        <v>52</v>
      </c>
      <c r="AH54" s="1" t="s">
        <v>1167</v>
      </c>
      <c r="AI54" s="1" t="s">
        <v>1168</v>
      </c>
    </row>
    <row r="55" spans="1:35" x14ac:dyDescent="0.3">
      <c r="A55" s="1" t="str">
        <f>HYPERLINK("https://hsdes.intel.com/resource/14013186474","14013186474")</f>
        <v>14013186474</v>
      </c>
      <c r="B55" s="1" t="s">
        <v>525</v>
      </c>
      <c r="C55" s="1" t="s">
        <v>1845</v>
      </c>
      <c r="D55" s="1" t="s">
        <v>1846</v>
      </c>
      <c r="F55" s="1" t="s">
        <v>68</v>
      </c>
      <c r="G55" s="1" t="s">
        <v>69</v>
      </c>
      <c r="H55" s="1" t="s">
        <v>33</v>
      </c>
      <c r="I55" s="1" t="s">
        <v>276</v>
      </c>
      <c r="J55" s="1" t="s">
        <v>526</v>
      </c>
      <c r="K55" s="1" t="s">
        <v>278</v>
      </c>
      <c r="L55" s="1" t="s">
        <v>527</v>
      </c>
      <c r="M55" s="1" t="s">
        <v>528</v>
      </c>
      <c r="N55" s="1" t="s">
        <v>529</v>
      </c>
      <c r="O55" s="1" t="s">
        <v>526</v>
      </c>
      <c r="P55" s="1" t="s">
        <v>179</v>
      </c>
      <c r="Q55" s="1" t="s">
        <v>282</v>
      </c>
      <c r="R55" s="1" t="s">
        <v>283</v>
      </c>
      <c r="S55" s="1" t="s">
        <v>530</v>
      </c>
      <c r="T55" s="1" t="s">
        <v>76</v>
      </c>
      <c r="U55" s="1" t="s">
        <v>77</v>
      </c>
      <c r="V55" s="1" t="s">
        <v>531</v>
      </c>
      <c r="W55" s="1" t="s">
        <v>234</v>
      </c>
      <c r="Y55" s="1" t="s">
        <v>47</v>
      </c>
      <c r="Z55" s="1" t="s">
        <v>80</v>
      </c>
      <c r="AB55" s="1" t="s">
        <v>49</v>
      </c>
      <c r="AC55" s="1" t="s">
        <v>50</v>
      </c>
      <c r="AF55" s="1" t="s">
        <v>51</v>
      </c>
      <c r="AG55" s="1" t="s">
        <v>287</v>
      </c>
      <c r="AH55" s="1" t="s">
        <v>532</v>
      </c>
      <c r="AI55" s="1" t="s">
        <v>533</v>
      </c>
    </row>
    <row r="56" spans="1:35" x14ac:dyDescent="0.3">
      <c r="A56" s="1" t="str">
        <f>HYPERLINK("https://hsdes.intel.com/resource/14013186475","14013186475")</f>
        <v>14013186475</v>
      </c>
      <c r="B56" s="1" t="s">
        <v>534</v>
      </c>
      <c r="C56" s="1" t="s">
        <v>1845</v>
      </c>
      <c r="D56" s="1" t="s">
        <v>1846</v>
      </c>
      <c r="F56" s="1" t="s">
        <v>68</v>
      </c>
      <c r="G56" s="1" t="s">
        <v>69</v>
      </c>
      <c r="H56" s="1" t="s">
        <v>33</v>
      </c>
      <c r="I56" s="1" t="s">
        <v>346</v>
      </c>
      <c r="J56" s="1" t="s">
        <v>535</v>
      </c>
      <c r="K56" s="1" t="s">
        <v>536</v>
      </c>
      <c r="L56" s="1" t="s">
        <v>537</v>
      </c>
      <c r="M56" s="1" t="s">
        <v>538</v>
      </c>
      <c r="N56" s="1" t="s">
        <v>539</v>
      </c>
      <c r="O56" s="1" t="s">
        <v>535</v>
      </c>
      <c r="P56" s="1" t="s">
        <v>40</v>
      </c>
      <c r="R56" s="1" t="s">
        <v>540</v>
      </c>
      <c r="S56" s="1" t="s">
        <v>541</v>
      </c>
      <c r="T56" s="1" t="s">
        <v>76</v>
      </c>
      <c r="U56" s="1" t="s">
        <v>77</v>
      </c>
      <c r="V56" s="1" t="s">
        <v>181</v>
      </c>
      <c r="W56" s="1" t="s">
        <v>124</v>
      </c>
      <c r="Y56" s="1" t="s">
        <v>47</v>
      </c>
      <c r="Z56" s="1" t="s">
        <v>80</v>
      </c>
      <c r="AB56" s="1" t="s">
        <v>49</v>
      </c>
      <c r="AC56" s="1" t="s">
        <v>50</v>
      </c>
      <c r="AF56" s="1" t="s">
        <v>51</v>
      </c>
      <c r="AG56" s="1" t="s">
        <v>52</v>
      </c>
      <c r="AH56" s="1" t="s">
        <v>542</v>
      </c>
      <c r="AI56" s="1" t="s">
        <v>543</v>
      </c>
    </row>
    <row r="57" spans="1:35" x14ac:dyDescent="0.3">
      <c r="A57" s="1" t="str">
        <f>HYPERLINK("https://hsdes.intel.com/resource/14013186479","14013186479")</f>
        <v>14013186479</v>
      </c>
      <c r="B57" s="1" t="s">
        <v>544</v>
      </c>
      <c r="C57" s="1" t="s">
        <v>1845</v>
      </c>
      <c r="D57" s="1" t="s">
        <v>1846</v>
      </c>
      <c r="F57" s="1" t="s">
        <v>68</v>
      </c>
      <c r="G57" s="1" t="s">
        <v>69</v>
      </c>
      <c r="H57" s="1" t="s">
        <v>33</v>
      </c>
      <c r="I57" s="1" t="s">
        <v>346</v>
      </c>
      <c r="J57" s="1" t="s">
        <v>545</v>
      </c>
      <c r="K57" s="1" t="s">
        <v>536</v>
      </c>
      <c r="L57" s="1" t="s">
        <v>546</v>
      </c>
      <c r="M57" s="1" t="s">
        <v>538</v>
      </c>
      <c r="N57" s="1" t="s">
        <v>547</v>
      </c>
      <c r="O57" s="1" t="s">
        <v>545</v>
      </c>
      <c r="P57" s="1" t="s">
        <v>40</v>
      </c>
      <c r="R57" s="1" t="s">
        <v>540</v>
      </c>
      <c r="S57" s="1" t="s">
        <v>548</v>
      </c>
      <c r="T57" s="1" t="s">
        <v>76</v>
      </c>
      <c r="U57" s="1" t="s">
        <v>77</v>
      </c>
      <c r="V57" s="1" t="s">
        <v>181</v>
      </c>
      <c r="W57" s="1" t="s">
        <v>124</v>
      </c>
      <c r="Y57" s="1" t="s">
        <v>47</v>
      </c>
      <c r="Z57" s="1" t="s">
        <v>80</v>
      </c>
      <c r="AB57" s="1" t="s">
        <v>49</v>
      </c>
      <c r="AC57" s="1" t="s">
        <v>50</v>
      </c>
      <c r="AF57" s="1" t="s">
        <v>51</v>
      </c>
      <c r="AG57" s="1" t="s">
        <v>52</v>
      </c>
      <c r="AH57" s="1" t="s">
        <v>549</v>
      </c>
      <c r="AI57" s="1" t="s">
        <v>550</v>
      </c>
    </row>
    <row r="58" spans="1:35" x14ac:dyDescent="0.3">
      <c r="A58" s="1" t="str">
        <f>HYPERLINK("https://hsdes.intel.com/resource/14013187230","14013187230")</f>
        <v>14013187230</v>
      </c>
      <c r="B58" s="1" t="s">
        <v>1175</v>
      </c>
      <c r="C58" s="1" t="s">
        <v>1845</v>
      </c>
      <c r="D58" s="1" t="s">
        <v>1847</v>
      </c>
      <c r="F58" s="1" t="s">
        <v>68</v>
      </c>
      <c r="G58" s="1" t="s">
        <v>69</v>
      </c>
      <c r="H58" s="1" t="s">
        <v>33</v>
      </c>
      <c r="I58" s="1" t="s">
        <v>84</v>
      </c>
      <c r="J58" s="1" t="s">
        <v>1176</v>
      </c>
      <c r="K58" s="1" t="s">
        <v>36</v>
      </c>
      <c r="L58" s="1" t="s">
        <v>1137</v>
      </c>
      <c r="M58" s="1" t="s">
        <v>230</v>
      </c>
      <c r="N58" s="1" t="s">
        <v>1132</v>
      </c>
      <c r="O58" s="1" t="s">
        <v>1176</v>
      </c>
      <c r="P58" s="1" t="s">
        <v>40</v>
      </c>
      <c r="R58" s="1" t="s">
        <v>41</v>
      </c>
      <c r="S58" s="1" t="s">
        <v>1173</v>
      </c>
      <c r="T58" s="1" t="s">
        <v>76</v>
      </c>
      <c r="U58" s="1" t="s">
        <v>77</v>
      </c>
      <c r="V58" s="1" t="s">
        <v>78</v>
      </c>
      <c r="W58" s="1" t="s">
        <v>79</v>
      </c>
      <c r="Y58" s="1" t="s">
        <v>47</v>
      </c>
      <c r="Z58" s="1" t="s">
        <v>80</v>
      </c>
      <c r="AB58" s="1" t="s">
        <v>49</v>
      </c>
      <c r="AC58" s="1" t="s">
        <v>50</v>
      </c>
      <c r="AF58" s="1" t="s">
        <v>51</v>
      </c>
      <c r="AG58" s="1" t="s">
        <v>52</v>
      </c>
      <c r="AH58" s="1" t="s">
        <v>1177</v>
      </c>
      <c r="AI58" s="1" t="s">
        <v>260</v>
      </c>
    </row>
    <row r="59" spans="1:35" x14ac:dyDescent="0.3">
      <c r="A59" s="1" t="str">
        <f>HYPERLINK("https://hsdes.intel.com/resource/14013186483","14013186483")</f>
        <v>14013186483</v>
      </c>
      <c r="B59" s="1" t="s">
        <v>562</v>
      </c>
      <c r="C59" s="1" t="s">
        <v>1845</v>
      </c>
      <c r="D59" s="1" t="s">
        <v>1846</v>
      </c>
      <c r="F59" s="1" t="s">
        <v>68</v>
      </c>
      <c r="G59" s="1" t="s">
        <v>69</v>
      </c>
      <c r="H59" s="1" t="s">
        <v>33</v>
      </c>
      <c r="I59" s="1" t="s">
        <v>84</v>
      </c>
      <c r="J59" s="1" t="s">
        <v>563</v>
      </c>
      <c r="K59" s="1" t="s">
        <v>278</v>
      </c>
      <c r="L59" s="1" t="s">
        <v>564</v>
      </c>
      <c r="M59" s="1" t="s">
        <v>528</v>
      </c>
      <c r="N59" s="1" t="s">
        <v>565</v>
      </c>
      <c r="O59" s="1" t="s">
        <v>563</v>
      </c>
      <c r="P59" s="1" t="s">
        <v>179</v>
      </c>
      <c r="Q59" s="1" t="s">
        <v>282</v>
      </c>
      <c r="R59" s="1" t="s">
        <v>283</v>
      </c>
      <c r="S59" s="1" t="s">
        <v>566</v>
      </c>
      <c r="T59" s="1" t="s">
        <v>76</v>
      </c>
      <c r="U59" s="1" t="s">
        <v>77</v>
      </c>
      <c r="V59" s="1" t="s">
        <v>567</v>
      </c>
      <c r="W59" s="1" t="s">
        <v>568</v>
      </c>
      <c r="Y59" s="1" t="s">
        <v>47</v>
      </c>
      <c r="Z59" s="1" t="s">
        <v>80</v>
      </c>
      <c r="AB59" s="1" t="s">
        <v>49</v>
      </c>
      <c r="AC59" s="1" t="s">
        <v>50</v>
      </c>
      <c r="AF59" s="1" t="s">
        <v>51</v>
      </c>
      <c r="AG59" s="1" t="s">
        <v>287</v>
      </c>
      <c r="AH59" s="1" t="s">
        <v>569</v>
      </c>
      <c r="AI59" s="1" t="s">
        <v>570</v>
      </c>
    </row>
    <row r="60" spans="1:35" x14ac:dyDescent="0.3">
      <c r="A60" s="1" t="str">
        <f>HYPERLINK("https://hsdes.intel.com/resource/14013186484","14013186484")</f>
        <v>14013186484</v>
      </c>
      <c r="B60" s="1" t="s">
        <v>571</v>
      </c>
      <c r="C60" s="1" t="s">
        <v>1845</v>
      </c>
      <c r="D60" s="1" t="s">
        <v>1846</v>
      </c>
      <c r="F60" s="1" t="s">
        <v>68</v>
      </c>
      <c r="G60" s="1" t="s">
        <v>69</v>
      </c>
      <c r="H60" s="1" t="s">
        <v>33</v>
      </c>
      <c r="I60" s="1" t="s">
        <v>276</v>
      </c>
      <c r="J60" s="1" t="s">
        <v>572</v>
      </c>
      <c r="K60" s="1" t="s">
        <v>278</v>
      </c>
      <c r="L60" s="1" t="s">
        <v>573</v>
      </c>
      <c r="M60" s="1" t="s">
        <v>528</v>
      </c>
      <c r="N60" s="1" t="s">
        <v>574</v>
      </c>
      <c r="O60" s="1" t="s">
        <v>572</v>
      </c>
      <c r="P60" s="1" t="s">
        <v>179</v>
      </c>
      <c r="Q60" s="1" t="s">
        <v>282</v>
      </c>
      <c r="R60" s="1" t="s">
        <v>283</v>
      </c>
      <c r="S60" s="1" t="s">
        <v>575</v>
      </c>
      <c r="T60" s="1" t="s">
        <v>76</v>
      </c>
      <c r="U60" s="1" t="s">
        <v>77</v>
      </c>
      <c r="V60" s="1" t="s">
        <v>233</v>
      </c>
      <c r="W60" s="1" t="s">
        <v>234</v>
      </c>
      <c r="Y60" s="1" t="s">
        <v>47</v>
      </c>
      <c r="Z60" s="1" t="s">
        <v>80</v>
      </c>
      <c r="AB60" s="1" t="s">
        <v>49</v>
      </c>
      <c r="AC60" s="1" t="s">
        <v>50</v>
      </c>
      <c r="AF60" s="1" t="s">
        <v>51</v>
      </c>
      <c r="AG60" s="1" t="s">
        <v>287</v>
      </c>
      <c r="AH60" s="1" t="s">
        <v>576</v>
      </c>
      <c r="AI60" s="1" t="s">
        <v>577</v>
      </c>
    </row>
    <row r="61" spans="1:35" x14ac:dyDescent="0.3">
      <c r="A61" s="1" t="str">
        <f>HYPERLINK("https://hsdes.intel.com/resource/14013186485","14013186485")</f>
        <v>14013186485</v>
      </c>
      <c r="B61" s="1" t="s">
        <v>578</v>
      </c>
      <c r="C61" s="1" t="s">
        <v>1845</v>
      </c>
      <c r="D61" s="1" t="s">
        <v>1846</v>
      </c>
      <c r="F61" s="1" t="s">
        <v>68</v>
      </c>
      <c r="G61" s="1" t="s">
        <v>69</v>
      </c>
      <c r="H61" s="1" t="s">
        <v>33</v>
      </c>
      <c r="I61" s="1" t="s">
        <v>276</v>
      </c>
      <c r="J61" s="1" t="s">
        <v>579</v>
      </c>
      <c r="K61" s="1" t="s">
        <v>278</v>
      </c>
      <c r="L61" s="1" t="s">
        <v>580</v>
      </c>
      <c r="M61" s="1" t="s">
        <v>528</v>
      </c>
      <c r="N61" s="1" t="s">
        <v>581</v>
      </c>
      <c r="O61" s="1" t="s">
        <v>579</v>
      </c>
      <c r="P61" s="1" t="s">
        <v>179</v>
      </c>
      <c r="Q61" s="1" t="s">
        <v>282</v>
      </c>
      <c r="R61" s="1" t="s">
        <v>283</v>
      </c>
      <c r="S61" s="1" t="s">
        <v>582</v>
      </c>
      <c r="T61" s="1" t="s">
        <v>76</v>
      </c>
      <c r="U61" s="1" t="s">
        <v>77</v>
      </c>
      <c r="V61" s="1" t="s">
        <v>233</v>
      </c>
      <c r="W61" s="1" t="s">
        <v>234</v>
      </c>
      <c r="Y61" s="1" t="s">
        <v>47</v>
      </c>
      <c r="Z61" s="1" t="s">
        <v>80</v>
      </c>
      <c r="AB61" s="1" t="s">
        <v>49</v>
      </c>
      <c r="AC61" s="1" t="s">
        <v>50</v>
      </c>
      <c r="AF61" s="1" t="s">
        <v>51</v>
      </c>
      <c r="AG61" s="1" t="s">
        <v>287</v>
      </c>
      <c r="AH61" s="1" t="s">
        <v>583</v>
      </c>
      <c r="AI61" s="1" t="s">
        <v>584</v>
      </c>
    </row>
    <row r="62" spans="1:35" x14ac:dyDescent="0.3">
      <c r="A62" s="1" t="str">
        <f>HYPERLINK("https://hsdes.intel.com/resource/14013186493","14013186493")</f>
        <v>14013186493</v>
      </c>
      <c r="B62" s="1" t="s">
        <v>585</v>
      </c>
      <c r="C62" s="1" t="s">
        <v>1845</v>
      </c>
      <c r="D62" s="1" t="s">
        <v>1846</v>
      </c>
      <c r="F62" s="1" t="s">
        <v>68</v>
      </c>
      <c r="G62" s="1" t="s">
        <v>69</v>
      </c>
      <c r="H62" s="1" t="s">
        <v>33</v>
      </c>
      <c r="I62" s="1" t="s">
        <v>276</v>
      </c>
      <c r="J62" s="1" t="s">
        <v>586</v>
      </c>
      <c r="K62" s="1" t="s">
        <v>278</v>
      </c>
      <c r="L62" s="1" t="s">
        <v>587</v>
      </c>
      <c r="M62" s="1" t="s">
        <v>528</v>
      </c>
      <c r="N62" s="1" t="s">
        <v>588</v>
      </c>
      <c r="O62" s="1" t="s">
        <v>586</v>
      </c>
      <c r="P62" s="1" t="s">
        <v>179</v>
      </c>
      <c r="Q62" s="1" t="s">
        <v>282</v>
      </c>
      <c r="R62" s="1" t="s">
        <v>283</v>
      </c>
      <c r="S62" s="1" t="s">
        <v>589</v>
      </c>
      <c r="T62" s="1" t="s">
        <v>76</v>
      </c>
      <c r="U62" s="1" t="s">
        <v>77</v>
      </c>
      <c r="V62" s="1" t="s">
        <v>233</v>
      </c>
      <c r="W62" s="1" t="s">
        <v>234</v>
      </c>
      <c r="Y62" s="1" t="s">
        <v>47</v>
      </c>
      <c r="Z62" s="1" t="s">
        <v>80</v>
      </c>
      <c r="AB62" s="1" t="s">
        <v>49</v>
      </c>
      <c r="AC62" s="1" t="s">
        <v>50</v>
      </c>
      <c r="AF62" s="1" t="s">
        <v>51</v>
      </c>
      <c r="AG62" s="1" t="s">
        <v>287</v>
      </c>
      <c r="AH62" s="1" t="s">
        <v>590</v>
      </c>
      <c r="AI62" s="1" t="s">
        <v>591</v>
      </c>
    </row>
    <row r="63" spans="1:35" x14ac:dyDescent="0.3">
      <c r="A63" s="1" t="str">
        <f>HYPERLINK("https://hsdes.intel.com/resource/14013186496","14013186496")</f>
        <v>14013186496</v>
      </c>
      <c r="B63" s="1" t="s">
        <v>592</v>
      </c>
      <c r="C63" s="1" t="s">
        <v>1845</v>
      </c>
      <c r="D63" s="1" t="s">
        <v>1846</v>
      </c>
      <c r="F63" s="1" t="s">
        <v>68</v>
      </c>
      <c r="G63" s="1" t="s">
        <v>69</v>
      </c>
      <c r="H63" s="1" t="s">
        <v>33</v>
      </c>
      <c r="I63" s="1" t="s">
        <v>164</v>
      </c>
      <c r="J63" s="1" t="s">
        <v>593</v>
      </c>
      <c r="K63" s="1" t="s">
        <v>166</v>
      </c>
      <c r="L63" s="1" t="s">
        <v>594</v>
      </c>
      <c r="M63" s="1" t="s">
        <v>595</v>
      </c>
      <c r="N63" s="1" t="s">
        <v>596</v>
      </c>
      <c r="O63" s="1" t="s">
        <v>593</v>
      </c>
      <c r="P63" s="1" t="s">
        <v>40</v>
      </c>
      <c r="R63" s="1" t="s">
        <v>41</v>
      </c>
      <c r="S63" s="1" t="s">
        <v>597</v>
      </c>
      <c r="T63" s="1" t="s">
        <v>76</v>
      </c>
      <c r="U63" s="1" t="s">
        <v>77</v>
      </c>
      <c r="V63" s="1" t="s">
        <v>181</v>
      </c>
      <c r="W63" s="1" t="s">
        <v>124</v>
      </c>
      <c r="Y63" s="1" t="s">
        <v>47</v>
      </c>
      <c r="Z63" s="1" t="s">
        <v>80</v>
      </c>
      <c r="AB63" s="1" t="s">
        <v>49</v>
      </c>
      <c r="AC63" s="1" t="s">
        <v>50</v>
      </c>
      <c r="AF63" s="1" t="s">
        <v>51</v>
      </c>
      <c r="AG63" s="1" t="s">
        <v>52</v>
      </c>
      <c r="AH63" s="1" t="s">
        <v>598</v>
      </c>
      <c r="AI63" s="1" t="s">
        <v>599</v>
      </c>
    </row>
    <row r="64" spans="1:35" x14ac:dyDescent="0.3">
      <c r="A64" s="1" t="str">
        <f>HYPERLINK("https://hsdes.intel.com/resource/14013187233","14013187233")</f>
        <v>14013187233</v>
      </c>
      <c r="B64" s="1" t="s">
        <v>1178</v>
      </c>
      <c r="C64" s="1" t="s">
        <v>1845</v>
      </c>
      <c r="D64" s="1" t="s">
        <v>1847</v>
      </c>
      <c r="F64" s="1" t="s">
        <v>68</v>
      </c>
      <c r="G64" s="1" t="s">
        <v>69</v>
      </c>
      <c r="H64" s="1" t="s">
        <v>33</v>
      </c>
      <c r="I64" s="1" t="s">
        <v>84</v>
      </c>
      <c r="J64" s="1" t="s">
        <v>1179</v>
      </c>
      <c r="K64" s="1" t="s">
        <v>36</v>
      </c>
      <c r="L64" s="1" t="s">
        <v>1137</v>
      </c>
      <c r="M64" s="1" t="s">
        <v>230</v>
      </c>
      <c r="N64" s="1" t="s">
        <v>1132</v>
      </c>
      <c r="O64" s="1" t="s">
        <v>1179</v>
      </c>
      <c r="P64" s="1" t="s">
        <v>40</v>
      </c>
      <c r="R64" s="1" t="s">
        <v>41</v>
      </c>
      <c r="S64" s="1" t="s">
        <v>1173</v>
      </c>
      <c r="T64" s="1" t="s">
        <v>76</v>
      </c>
      <c r="U64" s="1" t="s">
        <v>77</v>
      </c>
      <c r="V64" s="1" t="s">
        <v>78</v>
      </c>
      <c r="W64" s="1" t="s">
        <v>79</v>
      </c>
      <c r="Y64" s="1" t="s">
        <v>47</v>
      </c>
      <c r="Z64" s="1" t="s">
        <v>80</v>
      </c>
      <c r="AB64" s="1" t="s">
        <v>49</v>
      </c>
      <c r="AC64" s="1" t="s">
        <v>50</v>
      </c>
      <c r="AF64" s="1" t="s">
        <v>51</v>
      </c>
      <c r="AG64" s="1" t="s">
        <v>52</v>
      </c>
      <c r="AH64" s="1" t="s">
        <v>1167</v>
      </c>
      <c r="AI64" s="1" t="s">
        <v>260</v>
      </c>
    </row>
    <row r="65" spans="1:35" x14ac:dyDescent="0.3">
      <c r="A65" s="1" t="str">
        <f>HYPERLINK("https://hsdes.intel.com/resource/14013186498","14013186498")</f>
        <v>14013186498</v>
      </c>
      <c r="B65" s="1" t="s">
        <v>609</v>
      </c>
      <c r="C65" s="1" t="s">
        <v>1845</v>
      </c>
      <c r="D65" s="1" t="s">
        <v>1846</v>
      </c>
      <c r="F65" s="1" t="s">
        <v>68</v>
      </c>
      <c r="G65" s="1" t="s">
        <v>69</v>
      </c>
      <c r="H65" s="1" t="s">
        <v>33</v>
      </c>
      <c r="I65" s="1" t="s">
        <v>302</v>
      </c>
      <c r="J65" s="1" t="s">
        <v>610</v>
      </c>
      <c r="K65" s="1" t="s">
        <v>304</v>
      </c>
      <c r="L65" s="1" t="s">
        <v>611</v>
      </c>
      <c r="M65" s="1" t="s">
        <v>306</v>
      </c>
      <c r="N65" s="1" t="s">
        <v>612</v>
      </c>
      <c r="O65" s="1" t="s">
        <v>610</v>
      </c>
      <c r="P65" s="1" t="s">
        <v>179</v>
      </c>
      <c r="Q65" s="1" t="s">
        <v>282</v>
      </c>
      <c r="R65" s="1" t="s">
        <v>308</v>
      </c>
      <c r="S65" s="1" t="s">
        <v>613</v>
      </c>
      <c r="T65" s="1" t="s">
        <v>76</v>
      </c>
      <c r="U65" s="1" t="s">
        <v>60</v>
      </c>
      <c r="V65" s="1" t="s">
        <v>363</v>
      </c>
      <c r="W65" s="1" t="s">
        <v>234</v>
      </c>
      <c r="Y65" s="1" t="s">
        <v>47</v>
      </c>
      <c r="Z65" s="1" t="s">
        <v>80</v>
      </c>
      <c r="AB65" s="1" t="s">
        <v>49</v>
      </c>
      <c r="AC65" s="1" t="s">
        <v>50</v>
      </c>
      <c r="AF65" s="1" t="s">
        <v>614</v>
      </c>
      <c r="AG65" s="1" t="s">
        <v>615</v>
      </c>
      <c r="AH65" s="1" t="s">
        <v>616</v>
      </c>
      <c r="AI65" s="1" t="s">
        <v>617</v>
      </c>
    </row>
    <row r="66" spans="1:35" x14ac:dyDescent="0.3">
      <c r="A66" s="1" t="str">
        <f>HYPERLINK("https://hsdes.intel.com/resource/14013186499","14013186499")</f>
        <v>14013186499</v>
      </c>
      <c r="B66" s="1" t="s">
        <v>618</v>
      </c>
      <c r="C66" s="1" t="s">
        <v>1845</v>
      </c>
      <c r="D66" s="1" t="s">
        <v>1846</v>
      </c>
      <c r="F66" s="1" t="s">
        <v>68</v>
      </c>
      <c r="G66" s="1" t="s">
        <v>69</v>
      </c>
      <c r="H66" s="1" t="s">
        <v>33</v>
      </c>
      <c r="I66" s="1" t="s">
        <v>302</v>
      </c>
      <c r="J66" s="1" t="s">
        <v>619</v>
      </c>
      <c r="K66" s="1" t="s">
        <v>304</v>
      </c>
      <c r="L66" s="1" t="s">
        <v>620</v>
      </c>
      <c r="M66" s="1" t="s">
        <v>306</v>
      </c>
      <c r="N66" s="1" t="s">
        <v>621</v>
      </c>
      <c r="O66" s="1" t="s">
        <v>619</v>
      </c>
      <c r="P66" s="1" t="s">
        <v>179</v>
      </c>
      <c r="Q66" s="1" t="s">
        <v>282</v>
      </c>
      <c r="R66" s="1" t="s">
        <v>308</v>
      </c>
      <c r="S66" s="1" t="s">
        <v>613</v>
      </c>
      <c r="T66" s="1" t="s">
        <v>76</v>
      </c>
      <c r="U66" s="1" t="s">
        <v>60</v>
      </c>
      <c r="V66" s="1" t="s">
        <v>363</v>
      </c>
      <c r="W66" s="1" t="s">
        <v>234</v>
      </c>
      <c r="Y66" s="1" t="s">
        <v>47</v>
      </c>
      <c r="Z66" s="1" t="s">
        <v>80</v>
      </c>
      <c r="AB66" s="1" t="s">
        <v>49</v>
      </c>
      <c r="AC66" s="1" t="s">
        <v>50</v>
      </c>
      <c r="AF66" s="1" t="s">
        <v>614</v>
      </c>
      <c r="AG66" s="1" t="s">
        <v>615</v>
      </c>
      <c r="AH66" s="1" t="s">
        <v>622</v>
      </c>
      <c r="AI66" s="1" t="s">
        <v>623</v>
      </c>
    </row>
    <row r="67" spans="1:35" x14ac:dyDescent="0.3">
      <c r="A67" s="1" t="str">
        <f>HYPERLINK("https://hsdes.intel.com/resource/14013186508","14013186508")</f>
        <v>14013186508</v>
      </c>
      <c r="B67" s="1" t="s">
        <v>624</v>
      </c>
      <c r="C67" s="1" t="s">
        <v>1845</v>
      </c>
      <c r="D67" s="1" t="s">
        <v>1847</v>
      </c>
      <c r="F67" s="1" t="s">
        <v>31</v>
      </c>
      <c r="G67" s="1" t="s">
        <v>69</v>
      </c>
      <c r="H67" s="1" t="s">
        <v>33</v>
      </c>
      <c r="I67" s="1" t="s">
        <v>302</v>
      </c>
      <c r="J67" s="1" t="s">
        <v>625</v>
      </c>
      <c r="K67" s="1" t="s">
        <v>626</v>
      </c>
      <c r="L67" s="1" t="s">
        <v>627</v>
      </c>
      <c r="M67" s="1" t="s">
        <v>628</v>
      </c>
      <c r="N67" s="1" t="s">
        <v>629</v>
      </c>
      <c r="O67" s="1" t="s">
        <v>625</v>
      </c>
      <c r="P67" s="1" t="s">
        <v>40</v>
      </c>
      <c r="Q67" s="1" t="s">
        <v>148</v>
      </c>
      <c r="R67" s="1" t="s">
        <v>149</v>
      </c>
      <c r="S67" s="1" t="s">
        <v>630</v>
      </c>
      <c r="T67" s="1" t="s">
        <v>76</v>
      </c>
      <c r="U67" s="1" t="s">
        <v>60</v>
      </c>
      <c r="V67" s="1" t="s">
        <v>363</v>
      </c>
      <c r="W67" s="1" t="s">
        <v>364</v>
      </c>
      <c r="Y67" s="1" t="s">
        <v>47</v>
      </c>
      <c r="Z67" s="1" t="s">
        <v>298</v>
      </c>
      <c r="AB67" s="1" t="s">
        <v>49</v>
      </c>
      <c r="AC67" s="1" t="s">
        <v>50</v>
      </c>
      <c r="AF67" s="1" t="s">
        <v>51</v>
      </c>
      <c r="AG67" s="1" t="s">
        <v>52</v>
      </c>
      <c r="AH67" s="1" t="s">
        <v>631</v>
      </c>
      <c r="AI67" s="1" t="s">
        <v>632</v>
      </c>
    </row>
    <row r="68" spans="1:35" x14ac:dyDescent="0.3">
      <c r="A68" s="1" t="str">
        <f>HYPERLINK("https://hsdes.intel.com/resource/14013187229","14013187229")</f>
        <v>14013187229</v>
      </c>
      <c r="B68" s="1" t="s">
        <v>1169</v>
      </c>
      <c r="C68" s="1" t="s">
        <v>1845</v>
      </c>
      <c r="D68" s="1" t="s">
        <v>1847</v>
      </c>
      <c r="F68" s="1" t="s">
        <v>68</v>
      </c>
      <c r="G68" s="1" t="s">
        <v>69</v>
      </c>
      <c r="H68" s="1" t="s">
        <v>33</v>
      </c>
      <c r="I68" s="1" t="s">
        <v>84</v>
      </c>
      <c r="J68" s="1" t="s">
        <v>1170</v>
      </c>
      <c r="K68" s="1" t="s">
        <v>36</v>
      </c>
      <c r="L68" s="1" t="s">
        <v>1171</v>
      </c>
      <c r="M68" s="1" t="s">
        <v>230</v>
      </c>
      <c r="N68" s="1" t="s">
        <v>1172</v>
      </c>
      <c r="O68" s="1" t="s">
        <v>1170</v>
      </c>
      <c r="P68" s="1" t="s">
        <v>40</v>
      </c>
      <c r="R68" s="1" t="s">
        <v>41</v>
      </c>
      <c r="S68" s="1" t="s">
        <v>1173</v>
      </c>
      <c r="T68" s="1" t="s">
        <v>76</v>
      </c>
      <c r="U68" s="1" t="s">
        <v>77</v>
      </c>
      <c r="V68" s="1" t="s">
        <v>78</v>
      </c>
      <c r="W68" s="1" t="s">
        <v>79</v>
      </c>
      <c r="Y68" s="1" t="s">
        <v>47</v>
      </c>
      <c r="Z68" s="1" t="s">
        <v>80</v>
      </c>
      <c r="AB68" s="1" t="s">
        <v>251</v>
      </c>
      <c r="AC68" s="1" t="s">
        <v>50</v>
      </c>
      <c r="AF68" s="1" t="s">
        <v>51</v>
      </c>
      <c r="AG68" s="1" t="s">
        <v>52</v>
      </c>
      <c r="AH68" s="1" t="s">
        <v>1167</v>
      </c>
      <c r="AI68" s="1" t="s">
        <v>1174</v>
      </c>
    </row>
    <row r="69" spans="1:35" x14ac:dyDescent="0.3">
      <c r="A69" s="1" t="str">
        <f>HYPERLINK("https://hsdes.intel.com/resource/14013187612","14013187612")</f>
        <v>14013187612</v>
      </c>
      <c r="B69" s="1" t="s">
        <v>1523</v>
      </c>
      <c r="C69" s="1" t="s">
        <v>1845</v>
      </c>
      <c r="D69" s="1" t="s">
        <v>1847</v>
      </c>
      <c r="F69" s="1" t="s">
        <v>68</v>
      </c>
      <c r="G69" s="1" t="s">
        <v>69</v>
      </c>
      <c r="H69" s="1" t="s">
        <v>33</v>
      </c>
      <c r="I69" s="1" t="s">
        <v>84</v>
      </c>
      <c r="J69" s="1" t="s">
        <v>1524</v>
      </c>
      <c r="K69" s="1" t="s">
        <v>36</v>
      </c>
      <c r="L69" s="1" t="s">
        <v>1525</v>
      </c>
      <c r="M69" s="1" t="s">
        <v>1521</v>
      </c>
      <c r="N69" s="1" t="s">
        <v>1526</v>
      </c>
      <c r="O69" s="1" t="s">
        <v>1524</v>
      </c>
      <c r="P69" s="1" t="s">
        <v>40</v>
      </c>
      <c r="R69" s="1" t="s">
        <v>41</v>
      </c>
      <c r="S69" s="1" t="s">
        <v>1173</v>
      </c>
      <c r="T69" s="1" t="s">
        <v>76</v>
      </c>
      <c r="U69" s="1" t="s">
        <v>77</v>
      </c>
      <c r="V69" s="1" t="s">
        <v>78</v>
      </c>
      <c r="W69" s="1" t="s">
        <v>79</v>
      </c>
      <c r="Y69" s="1" t="s">
        <v>47</v>
      </c>
      <c r="Z69" s="1" t="s">
        <v>80</v>
      </c>
      <c r="AB69" s="1" t="s">
        <v>49</v>
      </c>
      <c r="AC69" s="1" t="s">
        <v>50</v>
      </c>
      <c r="AF69" s="1" t="s">
        <v>51</v>
      </c>
      <c r="AG69" s="1" t="s">
        <v>52</v>
      </c>
      <c r="AH69" s="1" t="s">
        <v>1527</v>
      </c>
      <c r="AI69" s="1" t="s">
        <v>1528</v>
      </c>
    </row>
    <row r="70" spans="1:35" x14ac:dyDescent="0.3">
      <c r="A70" s="1" t="str">
        <f>HYPERLINK("https://hsdes.intel.com/resource/14013186523","14013186523")</f>
        <v>14013186523</v>
      </c>
      <c r="B70" s="1" t="s">
        <v>650</v>
      </c>
      <c r="C70" s="1" t="s">
        <v>1845</v>
      </c>
      <c r="D70" s="1" t="s">
        <v>1847</v>
      </c>
      <c r="F70" s="1" t="s">
        <v>68</v>
      </c>
      <c r="G70" s="1" t="s">
        <v>69</v>
      </c>
      <c r="H70" s="1" t="s">
        <v>33</v>
      </c>
      <c r="I70" s="1" t="s">
        <v>142</v>
      </c>
      <c r="J70" s="1" t="s">
        <v>651</v>
      </c>
      <c r="K70" s="1" t="s">
        <v>144</v>
      </c>
      <c r="L70" s="1" t="s">
        <v>652</v>
      </c>
      <c r="M70" s="1" t="s">
        <v>653</v>
      </c>
      <c r="N70" s="1" t="s">
        <v>654</v>
      </c>
      <c r="O70" s="1" t="s">
        <v>651</v>
      </c>
      <c r="P70" s="1" t="s">
        <v>40</v>
      </c>
      <c r="Q70" s="1" t="s">
        <v>148</v>
      </c>
      <c r="R70" s="1" t="s">
        <v>149</v>
      </c>
      <c r="S70" s="1" t="s">
        <v>655</v>
      </c>
      <c r="T70" s="1" t="s">
        <v>76</v>
      </c>
      <c r="U70" s="1" t="s">
        <v>77</v>
      </c>
      <c r="V70" s="1" t="s">
        <v>160</v>
      </c>
      <c r="W70" s="1" t="s">
        <v>124</v>
      </c>
      <c r="Y70" s="1" t="s">
        <v>47</v>
      </c>
      <c r="Z70" s="1" t="s">
        <v>80</v>
      </c>
      <c r="AB70" s="1" t="s">
        <v>49</v>
      </c>
      <c r="AC70" s="1" t="s">
        <v>50</v>
      </c>
      <c r="AF70" s="1" t="s">
        <v>51</v>
      </c>
      <c r="AG70" s="1" t="s">
        <v>52</v>
      </c>
      <c r="AH70" s="1" t="s">
        <v>656</v>
      </c>
      <c r="AI70" s="1" t="s">
        <v>657</v>
      </c>
    </row>
    <row r="71" spans="1:35" x14ac:dyDescent="0.3">
      <c r="A71" s="1" t="str">
        <f>HYPERLINK("https://hsdes.intel.com/resource/14013186563","14013186563")</f>
        <v>14013186563</v>
      </c>
      <c r="B71" s="1" t="s">
        <v>658</v>
      </c>
      <c r="C71" s="1" t="s">
        <v>1845</v>
      </c>
      <c r="D71" s="1" t="s">
        <v>1846</v>
      </c>
      <c r="F71" s="1" t="s">
        <v>68</v>
      </c>
      <c r="G71" s="1" t="s">
        <v>69</v>
      </c>
      <c r="H71" s="1" t="s">
        <v>33</v>
      </c>
      <c r="I71" s="1" t="s">
        <v>142</v>
      </c>
      <c r="J71" s="1" t="s">
        <v>659</v>
      </c>
      <c r="K71" s="1" t="s">
        <v>144</v>
      </c>
      <c r="L71" s="1" t="s">
        <v>660</v>
      </c>
      <c r="M71" s="1" t="s">
        <v>661</v>
      </c>
      <c r="N71" s="1" t="s">
        <v>662</v>
      </c>
      <c r="O71" s="1" t="s">
        <v>659</v>
      </c>
      <c r="P71" s="1" t="s">
        <v>40</v>
      </c>
      <c r="Q71" s="1" t="s">
        <v>148</v>
      </c>
      <c r="R71" s="1" t="s">
        <v>149</v>
      </c>
      <c r="S71" s="1" t="s">
        <v>663</v>
      </c>
      <c r="T71" s="1" t="s">
        <v>76</v>
      </c>
      <c r="U71" s="1" t="s">
        <v>77</v>
      </c>
      <c r="V71" s="1" t="s">
        <v>160</v>
      </c>
      <c r="W71" s="1" t="s">
        <v>124</v>
      </c>
      <c r="Y71" s="1" t="s">
        <v>47</v>
      </c>
      <c r="Z71" s="1" t="s">
        <v>80</v>
      </c>
      <c r="AB71" s="1" t="s">
        <v>49</v>
      </c>
      <c r="AC71" s="1" t="s">
        <v>50</v>
      </c>
      <c r="AF71" s="1" t="s">
        <v>51</v>
      </c>
      <c r="AG71" s="1" t="s">
        <v>52</v>
      </c>
      <c r="AH71" s="1" t="s">
        <v>664</v>
      </c>
      <c r="AI71" s="1" t="s">
        <v>665</v>
      </c>
    </row>
    <row r="72" spans="1:35" x14ac:dyDescent="0.3">
      <c r="A72" s="1" t="str">
        <f>HYPERLINK("https://hsdes.intel.com/resource/14013187752","14013187752")</f>
        <v>14013187752</v>
      </c>
      <c r="B72" s="1" t="s">
        <v>1658</v>
      </c>
      <c r="C72" s="1" t="s">
        <v>1845</v>
      </c>
      <c r="D72" s="1" t="s">
        <v>1847</v>
      </c>
      <c r="F72" s="1" t="s">
        <v>68</v>
      </c>
      <c r="G72" s="1" t="s">
        <v>32</v>
      </c>
      <c r="H72" s="1" t="s">
        <v>33</v>
      </c>
      <c r="I72" s="1" t="s">
        <v>142</v>
      </c>
      <c r="J72" s="1" t="s">
        <v>1659</v>
      </c>
      <c r="K72" s="1" t="s">
        <v>144</v>
      </c>
      <c r="L72" s="1" t="s">
        <v>1660</v>
      </c>
      <c r="M72" s="1" t="s">
        <v>1661</v>
      </c>
      <c r="N72" s="1" t="s">
        <v>1662</v>
      </c>
      <c r="O72" s="1" t="s">
        <v>1659</v>
      </c>
      <c r="P72" s="1" t="s">
        <v>40</v>
      </c>
      <c r="Q72" s="1" t="s">
        <v>148</v>
      </c>
      <c r="R72" s="1" t="s">
        <v>149</v>
      </c>
      <c r="S72" s="1" t="s">
        <v>1663</v>
      </c>
      <c r="T72" s="1" t="s">
        <v>76</v>
      </c>
      <c r="U72" s="1" t="s">
        <v>77</v>
      </c>
      <c r="V72" s="1" t="s">
        <v>1664</v>
      </c>
      <c r="W72" s="1" t="s">
        <v>124</v>
      </c>
      <c r="Y72" s="1" t="s">
        <v>47</v>
      </c>
      <c r="Z72" s="1" t="s">
        <v>80</v>
      </c>
      <c r="AB72" s="1" t="s">
        <v>49</v>
      </c>
      <c r="AC72" s="1" t="s">
        <v>50</v>
      </c>
      <c r="AF72" s="1" t="s">
        <v>51</v>
      </c>
      <c r="AG72" s="1" t="s">
        <v>1665</v>
      </c>
      <c r="AH72" s="1" t="s">
        <v>1666</v>
      </c>
      <c r="AI72" s="1" t="s">
        <v>1667</v>
      </c>
    </row>
    <row r="73" spans="1:35" x14ac:dyDescent="0.3">
      <c r="A73" s="1" t="str">
        <f>HYPERLINK("https://hsdes.intel.com/resource/14013186582","14013186582")</f>
        <v>14013186582</v>
      </c>
      <c r="B73" s="1" t="s">
        <v>673</v>
      </c>
      <c r="C73" s="1" t="s">
        <v>1845</v>
      </c>
      <c r="D73" s="1" t="s">
        <v>1849</v>
      </c>
      <c r="F73" s="1" t="s">
        <v>31</v>
      </c>
      <c r="G73" s="1" t="s">
        <v>69</v>
      </c>
      <c r="H73" s="1" t="s">
        <v>33</v>
      </c>
      <c r="I73" s="1" t="s">
        <v>346</v>
      </c>
      <c r="J73" s="1" t="s">
        <v>674</v>
      </c>
      <c r="K73" s="1" t="s">
        <v>536</v>
      </c>
      <c r="L73" s="1" t="s">
        <v>675</v>
      </c>
      <c r="M73" s="1" t="s">
        <v>676</v>
      </c>
      <c r="N73" s="1" t="s">
        <v>677</v>
      </c>
      <c r="O73" s="1" t="s">
        <v>674</v>
      </c>
      <c r="P73" s="1" t="s">
        <v>40</v>
      </c>
      <c r="R73" s="1" t="s">
        <v>540</v>
      </c>
      <c r="S73" s="1" t="s">
        <v>678</v>
      </c>
      <c r="T73" s="1" t="s">
        <v>76</v>
      </c>
      <c r="U73" s="1" t="s">
        <v>60</v>
      </c>
      <c r="V73" s="1" t="s">
        <v>171</v>
      </c>
      <c r="W73" s="1" t="s">
        <v>131</v>
      </c>
      <c r="Y73" s="1" t="s">
        <v>47</v>
      </c>
      <c r="Z73" s="1" t="s">
        <v>48</v>
      </c>
      <c r="AB73" s="1" t="s">
        <v>49</v>
      </c>
      <c r="AC73" s="1" t="s">
        <v>50</v>
      </c>
      <c r="AF73" s="1" t="s">
        <v>51</v>
      </c>
      <c r="AG73" s="1" t="s">
        <v>52</v>
      </c>
      <c r="AH73" s="1" t="s">
        <v>679</v>
      </c>
      <c r="AI73" s="1" t="s">
        <v>680</v>
      </c>
    </row>
    <row r="74" spans="1:35" x14ac:dyDescent="0.3">
      <c r="A74" s="1" t="str">
        <f>HYPERLINK("https://hsdes.intel.com/resource/14013187156","14013187156")</f>
        <v>14013187156</v>
      </c>
      <c r="B74" s="1" t="s">
        <v>964</v>
      </c>
      <c r="C74" s="1" t="s">
        <v>1845</v>
      </c>
      <c r="D74" s="1" t="s">
        <v>1847</v>
      </c>
      <c r="F74" s="1" t="s">
        <v>68</v>
      </c>
      <c r="G74" s="1" t="s">
        <v>69</v>
      </c>
      <c r="H74" s="1" t="s">
        <v>33</v>
      </c>
      <c r="I74" s="1" t="s">
        <v>142</v>
      </c>
      <c r="J74" s="1" t="s">
        <v>965</v>
      </c>
      <c r="K74" s="1" t="s">
        <v>144</v>
      </c>
      <c r="L74" s="1" t="s">
        <v>966</v>
      </c>
      <c r="M74" s="1" t="s">
        <v>967</v>
      </c>
      <c r="N74" s="1" t="s">
        <v>968</v>
      </c>
      <c r="O74" s="1" t="s">
        <v>965</v>
      </c>
      <c r="P74" s="1" t="s">
        <v>40</v>
      </c>
      <c r="Q74" s="1" t="s">
        <v>148</v>
      </c>
      <c r="R74" s="1" t="s">
        <v>149</v>
      </c>
      <c r="S74" s="1" t="s">
        <v>969</v>
      </c>
      <c r="T74" s="1" t="s">
        <v>76</v>
      </c>
      <c r="U74" s="1" t="s">
        <v>77</v>
      </c>
      <c r="V74" s="1" t="s">
        <v>160</v>
      </c>
      <c r="W74" s="1" t="s">
        <v>124</v>
      </c>
      <c r="Y74" s="1" t="s">
        <v>47</v>
      </c>
      <c r="Z74" s="1" t="s">
        <v>80</v>
      </c>
      <c r="AB74" s="1" t="s">
        <v>49</v>
      </c>
      <c r="AC74" s="1" t="s">
        <v>50</v>
      </c>
      <c r="AF74" s="1" t="s">
        <v>51</v>
      </c>
      <c r="AG74" s="1" t="s">
        <v>806</v>
      </c>
      <c r="AH74" s="1" t="s">
        <v>970</v>
      </c>
      <c r="AI74" s="1" t="s">
        <v>971</v>
      </c>
    </row>
    <row r="75" spans="1:35" x14ac:dyDescent="0.3">
      <c r="A75" s="1" t="str">
        <f>HYPERLINK("https://hsdes.intel.com/resource/14013186598","14013186598")</f>
        <v>14013186598</v>
      </c>
      <c r="B75" s="1" t="s">
        <v>689</v>
      </c>
      <c r="C75" s="1" t="s">
        <v>1845</v>
      </c>
      <c r="D75" s="1" t="s">
        <v>1847</v>
      </c>
      <c r="F75" s="1" t="s">
        <v>68</v>
      </c>
      <c r="G75" s="1" t="s">
        <v>69</v>
      </c>
      <c r="H75" s="1" t="s">
        <v>33</v>
      </c>
      <c r="I75" s="1" t="s">
        <v>142</v>
      </c>
      <c r="J75" s="1" t="s">
        <v>690</v>
      </c>
      <c r="K75" s="1" t="s">
        <v>144</v>
      </c>
      <c r="L75" s="1" t="s">
        <v>691</v>
      </c>
      <c r="M75" s="1" t="s">
        <v>434</v>
      </c>
      <c r="N75" s="1" t="s">
        <v>692</v>
      </c>
      <c r="O75" s="1" t="s">
        <v>690</v>
      </c>
      <c r="P75" s="1" t="s">
        <v>40</v>
      </c>
      <c r="Q75" s="1" t="s">
        <v>148</v>
      </c>
      <c r="R75" s="1" t="s">
        <v>149</v>
      </c>
      <c r="S75" s="1" t="s">
        <v>693</v>
      </c>
      <c r="T75" s="1" t="s">
        <v>76</v>
      </c>
      <c r="U75" s="1" t="s">
        <v>77</v>
      </c>
      <c r="V75" s="1" t="s">
        <v>160</v>
      </c>
      <c r="W75" s="1" t="s">
        <v>124</v>
      </c>
      <c r="Y75" s="1" t="s">
        <v>47</v>
      </c>
      <c r="Z75" s="1" t="s">
        <v>80</v>
      </c>
      <c r="AB75" s="1" t="s">
        <v>49</v>
      </c>
      <c r="AC75" s="1" t="s">
        <v>50</v>
      </c>
      <c r="AF75" s="1" t="s">
        <v>51</v>
      </c>
      <c r="AG75" s="1" t="s">
        <v>52</v>
      </c>
      <c r="AH75" s="1" t="s">
        <v>694</v>
      </c>
      <c r="AI75" s="1" t="s">
        <v>695</v>
      </c>
    </row>
    <row r="76" spans="1:35" x14ac:dyDescent="0.3">
      <c r="A76" s="1" t="str">
        <f>HYPERLINK("https://hsdes.intel.com/resource/14013186609","14013186609")</f>
        <v>14013186609</v>
      </c>
      <c r="B76" s="1" t="s">
        <v>696</v>
      </c>
      <c r="C76" s="1" t="s">
        <v>1845</v>
      </c>
      <c r="D76" s="1" t="s">
        <v>1849</v>
      </c>
      <c r="F76" s="1" t="s">
        <v>68</v>
      </c>
      <c r="G76" s="1" t="s">
        <v>69</v>
      </c>
      <c r="H76" s="1" t="s">
        <v>33</v>
      </c>
      <c r="I76" s="1" t="s">
        <v>84</v>
      </c>
      <c r="J76" s="1" t="s">
        <v>697</v>
      </c>
      <c r="K76" s="1" t="s">
        <v>536</v>
      </c>
      <c r="L76" s="1" t="s">
        <v>698</v>
      </c>
      <c r="M76" s="1" t="s">
        <v>699</v>
      </c>
      <c r="N76" s="1" t="s">
        <v>700</v>
      </c>
      <c r="O76" s="1" t="s">
        <v>697</v>
      </c>
      <c r="P76" s="1" t="s">
        <v>40</v>
      </c>
      <c r="R76" s="1" t="s">
        <v>540</v>
      </c>
      <c r="S76" s="1" t="s">
        <v>701</v>
      </c>
      <c r="T76" s="1" t="s">
        <v>76</v>
      </c>
      <c r="U76" s="1" t="s">
        <v>77</v>
      </c>
      <c r="V76" s="1" t="s">
        <v>233</v>
      </c>
      <c r="W76" s="1" t="s">
        <v>234</v>
      </c>
      <c r="Y76" s="1" t="s">
        <v>47</v>
      </c>
      <c r="Z76" s="1" t="s">
        <v>80</v>
      </c>
      <c r="AB76" s="1" t="s">
        <v>49</v>
      </c>
      <c r="AC76" s="1" t="s">
        <v>50</v>
      </c>
      <c r="AF76" s="1" t="s">
        <v>614</v>
      </c>
      <c r="AG76" s="1" t="s">
        <v>52</v>
      </c>
      <c r="AH76" s="1" t="s">
        <v>702</v>
      </c>
      <c r="AI76" s="1" t="s">
        <v>703</v>
      </c>
    </row>
    <row r="77" spans="1:35" x14ac:dyDescent="0.3">
      <c r="A77" s="1" t="str">
        <f>HYPERLINK("https://hsdes.intel.com/resource/14013186610","14013186610")</f>
        <v>14013186610</v>
      </c>
      <c r="B77" s="1" t="s">
        <v>704</v>
      </c>
      <c r="C77" s="1" t="s">
        <v>1845</v>
      </c>
      <c r="D77" s="1" t="s">
        <v>1849</v>
      </c>
      <c r="F77" s="1" t="s">
        <v>68</v>
      </c>
      <c r="G77" s="1" t="s">
        <v>32</v>
      </c>
      <c r="H77" s="1" t="s">
        <v>33</v>
      </c>
      <c r="I77" s="1" t="s">
        <v>84</v>
      </c>
      <c r="J77" s="1" t="s">
        <v>705</v>
      </c>
      <c r="K77" s="1" t="s">
        <v>536</v>
      </c>
      <c r="L77" s="1" t="s">
        <v>698</v>
      </c>
      <c r="M77" s="1" t="s">
        <v>699</v>
      </c>
      <c r="N77" s="1" t="s">
        <v>706</v>
      </c>
      <c r="O77" s="1" t="s">
        <v>705</v>
      </c>
      <c r="P77" s="1" t="s">
        <v>40</v>
      </c>
      <c r="R77" s="1" t="s">
        <v>540</v>
      </c>
      <c r="S77" s="1" t="s">
        <v>707</v>
      </c>
      <c r="T77" s="1" t="s">
        <v>76</v>
      </c>
      <c r="U77" s="1" t="s">
        <v>77</v>
      </c>
      <c r="V77" s="1" t="s">
        <v>708</v>
      </c>
      <c r="W77" s="1" t="s">
        <v>709</v>
      </c>
      <c r="Y77" s="1" t="s">
        <v>47</v>
      </c>
      <c r="Z77" s="1" t="s">
        <v>80</v>
      </c>
      <c r="AB77" s="1" t="s">
        <v>251</v>
      </c>
      <c r="AC77" s="1" t="s">
        <v>50</v>
      </c>
      <c r="AF77" s="1" t="s">
        <v>614</v>
      </c>
      <c r="AG77" s="1" t="s">
        <v>52</v>
      </c>
      <c r="AH77" s="1" t="s">
        <v>710</v>
      </c>
      <c r="AI77" s="1" t="s">
        <v>711</v>
      </c>
    </row>
    <row r="78" spans="1:35" x14ac:dyDescent="0.3">
      <c r="A78" s="1" t="str">
        <f>HYPERLINK("https://hsdes.intel.com/resource/14013187549","14013187549")</f>
        <v>14013187549</v>
      </c>
      <c r="B78" s="1" t="s">
        <v>1483</v>
      </c>
      <c r="C78" s="1" t="s">
        <v>1845</v>
      </c>
      <c r="D78" s="1" t="s">
        <v>1847</v>
      </c>
      <c r="F78" s="1" t="s">
        <v>68</v>
      </c>
      <c r="G78" s="1" t="s">
        <v>69</v>
      </c>
      <c r="H78" s="1" t="s">
        <v>33</v>
      </c>
      <c r="I78" s="1" t="s">
        <v>142</v>
      </c>
      <c r="J78" s="1" t="s">
        <v>1484</v>
      </c>
      <c r="K78" s="1" t="s">
        <v>144</v>
      </c>
      <c r="L78" s="1" t="s">
        <v>1485</v>
      </c>
      <c r="M78" s="1" t="s">
        <v>1486</v>
      </c>
      <c r="N78" s="1" t="s">
        <v>1487</v>
      </c>
      <c r="O78" s="1" t="s">
        <v>1484</v>
      </c>
      <c r="P78" s="1" t="s">
        <v>40</v>
      </c>
      <c r="Q78" s="1" t="s">
        <v>148</v>
      </c>
      <c r="R78" s="1" t="s">
        <v>149</v>
      </c>
      <c r="S78" s="1" t="s">
        <v>1488</v>
      </c>
      <c r="T78" s="1" t="s">
        <v>76</v>
      </c>
      <c r="U78" s="1" t="s">
        <v>77</v>
      </c>
      <c r="V78" s="1" t="s">
        <v>160</v>
      </c>
      <c r="W78" s="1" t="s">
        <v>124</v>
      </c>
      <c r="Y78" s="1" t="s">
        <v>47</v>
      </c>
      <c r="Z78" s="1" t="s">
        <v>80</v>
      </c>
      <c r="AB78" s="1" t="s">
        <v>49</v>
      </c>
      <c r="AC78" s="1" t="s">
        <v>50</v>
      </c>
      <c r="AF78" s="1" t="s">
        <v>51</v>
      </c>
      <c r="AG78" s="1" t="s">
        <v>52</v>
      </c>
      <c r="AH78" s="1" t="s">
        <v>1489</v>
      </c>
      <c r="AI78" s="1" t="s">
        <v>1490</v>
      </c>
    </row>
    <row r="79" spans="1:35" x14ac:dyDescent="0.3">
      <c r="A79" s="1" t="str">
        <f>HYPERLINK("https://hsdes.intel.com/resource/14013186701","14013186701")</f>
        <v>14013186701</v>
      </c>
      <c r="B79" s="1" t="s">
        <v>722</v>
      </c>
      <c r="C79" s="1" t="s">
        <v>1845</v>
      </c>
      <c r="D79" s="1" t="s">
        <v>1846</v>
      </c>
      <c r="E79" s="4" t="s">
        <v>1844</v>
      </c>
      <c r="F79" s="1" t="s">
        <v>31</v>
      </c>
      <c r="G79" s="1" t="s">
        <v>69</v>
      </c>
      <c r="H79" s="1" t="s">
        <v>33</v>
      </c>
      <c r="I79" s="1" t="s">
        <v>356</v>
      </c>
      <c r="J79" s="1" t="s">
        <v>723</v>
      </c>
      <c r="K79" s="1" t="s">
        <v>316</v>
      </c>
      <c r="L79" s="1" t="s">
        <v>724</v>
      </c>
      <c r="M79" s="1" t="s">
        <v>725</v>
      </c>
      <c r="N79" s="1" t="s">
        <v>717</v>
      </c>
      <c r="O79" s="1" t="s">
        <v>723</v>
      </c>
      <c r="P79" s="1" t="s">
        <v>726</v>
      </c>
      <c r="R79" s="1" t="s">
        <v>361</v>
      </c>
      <c r="S79" s="1" t="s">
        <v>727</v>
      </c>
      <c r="T79" s="1" t="s">
        <v>76</v>
      </c>
      <c r="U79" s="1" t="s">
        <v>77</v>
      </c>
      <c r="V79" s="1" t="s">
        <v>728</v>
      </c>
      <c r="W79" s="1" t="s">
        <v>286</v>
      </c>
      <c r="Y79" s="1" t="s">
        <v>47</v>
      </c>
      <c r="Z79" s="1" t="s">
        <v>48</v>
      </c>
      <c r="AB79" s="1" t="s">
        <v>49</v>
      </c>
      <c r="AC79" s="1" t="s">
        <v>50</v>
      </c>
      <c r="AF79" s="1" t="s">
        <v>51</v>
      </c>
      <c r="AG79" s="1" t="s">
        <v>52</v>
      </c>
      <c r="AH79" s="1" t="s">
        <v>729</v>
      </c>
      <c r="AI79" s="1" t="s">
        <v>730</v>
      </c>
    </row>
    <row r="80" spans="1:35" x14ac:dyDescent="0.3">
      <c r="A80" s="1" t="str">
        <f>HYPERLINK("https://hsdes.intel.com/resource/14013186703","14013186703")</f>
        <v>14013186703</v>
      </c>
      <c r="B80" s="1" t="s">
        <v>731</v>
      </c>
      <c r="C80" s="1" t="s">
        <v>1845</v>
      </c>
      <c r="D80" s="1" t="s">
        <v>1846</v>
      </c>
      <c r="F80" s="1" t="s">
        <v>31</v>
      </c>
      <c r="G80" s="1" t="s">
        <v>69</v>
      </c>
      <c r="H80" s="1" t="s">
        <v>33</v>
      </c>
      <c r="I80" s="1" t="s">
        <v>732</v>
      </c>
      <c r="J80" s="1" t="s">
        <v>733</v>
      </c>
      <c r="K80" s="1" t="s">
        <v>316</v>
      </c>
      <c r="L80" s="1" t="s">
        <v>734</v>
      </c>
      <c r="M80" s="1" t="s">
        <v>725</v>
      </c>
      <c r="N80" s="1" t="s">
        <v>735</v>
      </c>
      <c r="O80" s="1" t="s">
        <v>733</v>
      </c>
      <c r="P80" s="1" t="s">
        <v>179</v>
      </c>
      <c r="R80" s="1" t="s">
        <v>361</v>
      </c>
      <c r="S80" s="1" t="s">
        <v>736</v>
      </c>
      <c r="T80" s="1" t="s">
        <v>76</v>
      </c>
      <c r="U80" s="1" t="s">
        <v>77</v>
      </c>
      <c r="V80" s="1" t="s">
        <v>106</v>
      </c>
      <c r="W80" s="1" t="s">
        <v>107</v>
      </c>
      <c r="Y80" s="1" t="s">
        <v>47</v>
      </c>
      <c r="Z80" s="1" t="s">
        <v>48</v>
      </c>
      <c r="AB80" s="1" t="s">
        <v>49</v>
      </c>
      <c r="AC80" s="1" t="s">
        <v>50</v>
      </c>
      <c r="AF80" s="1" t="s">
        <v>51</v>
      </c>
      <c r="AG80" s="1" t="s">
        <v>52</v>
      </c>
      <c r="AH80" s="1" t="s">
        <v>737</v>
      </c>
      <c r="AI80" s="1" t="s">
        <v>738</v>
      </c>
    </row>
    <row r="81" spans="1:35" x14ac:dyDescent="0.3">
      <c r="A81" s="1" t="str">
        <f>HYPERLINK("https://hsdes.intel.com/resource/14013186710","14013186710")</f>
        <v>14013186710</v>
      </c>
      <c r="B81" s="1" t="s">
        <v>739</v>
      </c>
      <c r="C81" s="1" t="s">
        <v>1845</v>
      </c>
      <c r="D81" s="1" t="s">
        <v>1846</v>
      </c>
      <c r="F81" s="1" t="s">
        <v>68</v>
      </c>
      <c r="G81" s="1" t="s">
        <v>69</v>
      </c>
      <c r="H81" s="1" t="s">
        <v>33</v>
      </c>
      <c r="I81" s="1" t="s">
        <v>302</v>
      </c>
      <c r="J81" s="1" t="s">
        <v>740</v>
      </c>
      <c r="K81" s="1" t="s">
        <v>304</v>
      </c>
      <c r="L81" s="1" t="s">
        <v>741</v>
      </c>
      <c r="M81" s="1" t="s">
        <v>306</v>
      </c>
      <c r="N81" s="1" t="s">
        <v>742</v>
      </c>
      <c r="O81" s="1" t="s">
        <v>740</v>
      </c>
      <c r="P81" s="1" t="s">
        <v>179</v>
      </c>
      <c r="Q81" s="1" t="s">
        <v>282</v>
      </c>
      <c r="R81" s="1" t="s">
        <v>308</v>
      </c>
      <c r="S81" s="1" t="s">
        <v>613</v>
      </c>
      <c r="T81" s="1" t="s">
        <v>76</v>
      </c>
      <c r="U81" s="1" t="s">
        <v>60</v>
      </c>
      <c r="V81" s="1" t="s">
        <v>106</v>
      </c>
      <c r="W81" s="1" t="s">
        <v>79</v>
      </c>
      <c r="Y81" s="1" t="s">
        <v>47</v>
      </c>
      <c r="Z81" s="1" t="s">
        <v>80</v>
      </c>
      <c r="AB81" s="1" t="s">
        <v>49</v>
      </c>
      <c r="AC81" s="1" t="s">
        <v>50</v>
      </c>
      <c r="AF81" s="1" t="s">
        <v>614</v>
      </c>
      <c r="AG81" s="1" t="s">
        <v>52</v>
      </c>
      <c r="AH81" s="1" t="s">
        <v>743</v>
      </c>
      <c r="AI81" s="1" t="s">
        <v>744</v>
      </c>
    </row>
    <row r="82" spans="1:35" x14ac:dyDescent="0.3">
      <c r="A82" s="1" t="str">
        <f>HYPERLINK("https://hsdes.intel.com/resource/14013186711","14013186711")</f>
        <v>14013186711</v>
      </c>
      <c r="B82" s="1" t="s">
        <v>745</v>
      </c>
      <c r="C82" s="1" t="s">
        <v>1845</v>
      </c>
      <c r="D82" s="1" t="s">
        <v>1846</v>
      </c>
      <c r="F82" s="1" t="s">
        <v>31</v>
      </c>
      <c r="G82" s="1" t="s">
        <v>69</v>
      </c>
      <c r="H82" s="1" t="s">
        <v>33</v>
      </c>
      <c r="I82" s="1" t="s">
        <v>302</v>
      </c>
      <c r="J82" s="1" t="s">
        <v>746</v>
      </c>
      <c r="K82" s="1" t="s">
        <v>304</v>
      </c>
      <c r="L82" s="1" t="s">
        <v>747</v>
      </c>
      <c r="M82" s="1" t="s">
        <v>748</v>
      </c>
      <c r="N82" s="1" t="s">
        <v>749</v>
      </c>
      <c r="O82" s="1" t="s">
        <v>746</v>
      </c>
      <c r="P82" s="1" t="s">
        <v>179</v>
      </c>
      <c r="Q82" s="1" t="s">
        <v>282</v>
      </c>
      <c r="R82" s="1" t="s">
        <v>308</v>
      </c>
      <c r="S82" s="1" t="s">
        <v>613</v>
      </c>
      <c r="T82" s="1" t="s">
        <v>76</v>
      </c>
      <c r="U82" s="1" t="s">
        <v>60</v>
      </c>
      <c r="V82" s="1" t="s">
        <v>106</v>
      </c>
      <c r="W82" s="1" t="s">
        <v>107</v>
      </c>
      <c r="Y82" s="1" t="s">
        <v>47</v>
      </c>
      <c r="Z82" s="1" t="s">
        <v>48</v>
      </c>
      <c r="AB82" s="1" t="s">
        <v>49</v>
      </c>
      <c r="AC82" s="1" t="s">
        <v>50</v>
      </c>
      <c r="AF82" s="1" t="s">
        <v>614</v>
      </c>
      <c r="AG82" s="1" t="s">
        <v>52</v>
      </c>
      <c r="AH82" s="1" t="s">
        <v>750</v>
      </c>
      <c r="AI82" s="1" t="s">
        <v>751</v>
      </c>
    </row>
    <row r="83" spans="1:35" x14ac:dyDescent="0.3">
      <c r="A83" s="1" t="str">
        <f>HYPERLINK("https://hsdes.intel.com/resource/14013186712","14013186712")</f>
        <v>14013186712</v>
      </c>
      <c r="B83" s="1" t="s">
        <v>752</v>
      </c>
      <c r="C83" s="1" t="s">
        <v>1845</v>
      </c>
      <c r="D83" s="1" t="s">
        <v>1847</v>
      </c>
      <c r="F83" s="1" t="s">
        <v>68</v>
      </c>
      <c r="G83" s="1" t="s">
        <v>69</v>
      </c>
      <c r="H83" s="1" t="s">
        <v>33</v>
      </c>
      <c r="I83" s="1" t="s">
        <v>643</v>
      </c>
      <c r="J83" s="1" t="s">
        <v>753</v>
      </c>
      <c r="K83" s="1" t="s">
        <v>304</v>
      </c>
      <c r="L83" s="1" t="s">
        <v>754</v>
      </c>
      <c r="M83" s="1" t="s">
        <v>306</v>
      </c>
      <c r="N83" s="1" t="s">
        <v>749</v>
      </c>
      <c r="O83" s="1" t="s">
        <v>753</v>
      </c>
      <c r="P83" s="1" t="s">
        <v>179</v>
      </c>
      <c r="Q83" s="1" t="s">
        <v>282</v>
      </c>
      <c r="R83" s="1" t="s">
        <v>308</v>
      </c>
      <c r="S83" s="1" t="s">
        <v>613</v>
      </c>
      <c r="T83" s="1" t="s">
        <v>76</v>
      </c>
      <c r="U83" s="1" t="s">
        <v>60</v>
      </c>
      <c r="V83" s="1" t="s">
        <v>755</v>
      </c>
      <c r="W83" s="1" t="s">
        <v>234</v>
      </c>
      <c r="Y83" s="1" t="s">
        <v>47</v>
      </c>
      <c r="Z83" s="1" t="s">
        <v>80</v>
      </c>
      <c r="AB83" s="1" t="s">
        <v>49</v>
      </c>
      <c r="AC83" s="1" t="s">
        <v>50</v>
      </c>
      <c r="AF83" s="1" t="s">
        <v>614</v>
      </c>
      <c r="AG83" s="1" t="s">
        <v>52</v>
      </c>
      <c r="AH83" s="1" t="s">
        <v>752</v>
      </c>
      <c r="AI83" s="1" t="s">
        <v>756</v>
      </c>
    </row>
    <row r="84" spans="1:35" x14ac:dyDescent="0.3">
      <c r="A84" s="1" t="str">
        <f>HYPERLINK("https://hsdes.intel.com/resource/14013186737","14013186737")</f>
        <v>14013186737</v>
      </c>
      <c r="B84" s="1" t="s">
        <v>757</v>
      </c>
      <c r="C84" s="1" t="s">
        <v>1845</v>
      </c>
      <c r="D84" s="1" t="s">
        <v>1846</v>
      </c>
      <c r="F84" s="1" t="s">
        <v>31</v>
      </c>
      <c r="G84" s="1" t="s">
        <v>69</v>
      </c>
      <c r="H84" s="1" t="s">
        <v>33</v>
      </c>
      <c r="I84" s="1" t="s">
        <v>356</v>
      </c>
      <c r="J84" s="1" t="s">
        <v>758</v>
      </c>
      <c r="K84" s="1" t="s">
        <v>304</v>
      </c>
      <c r="L84" s="1" t="s">
        <v>759</v>
      </c>
      <c r="M84" s="1" t="s">
        <v>760</v>
      </c>
      <c r="N84" s="1" t="s">
        <v>761</v>
      </c>
      <c r="O84" s="1" t="s">
        <v>758</v>
      </c>
      <c r="P84" s="1" t="s">
        <v>179</v>
      </c>
      <c r="Q84" s="1" t="s">
        <v>282</v>
      </c>
      <c r="R84" s="1" t="s">
        <v>308</v>
      </c>
      <c r="S84" s="1" t="s">
        <v>762</v>
      </c>
      <c r="T84" s="1" t="s">
        <v>76</v>
      </c>
      <c r="U84" s="1" t="s">
        <v>340</v>
      </c>
      <c r="V84" s="1" t="s">
        <v>763</v>
      </c>
      <c r="W84" s="1" t="s">
        <v>286</v>
      </c>
      <c r="Y84" s="1" t="s">
        <v>47</v>
      </c>
      <c r="Z84" s="1" t="s">
        <v>764</v>
      </c>
      <c r="AB84" s="1" t="s">
        <v>49</v>
      </c>
      <c r="AC84" s="1" t="s">
        <v>50</v>
      </c>
      <c r="AF84" s="1" t="s">
        <v>51</v>
      </c>
      <c r="AG84" s="1" t="s">
        <v>52</v>
      </c>
      <c r="AH84" s="1" t="s">
        <v>765</v>
      </c>
      <c r="AI84" s="1" t="s">
        <v>766</v>
      </c>
    </row>
    <row r="85" spans="1:35" x14ac:dyDescent="0.3">
      <c r="A85" s="1" t="str">
        <f>HYPERLINK("https://hsdes.intel.com/resource/14013186766","14013186766")</f>
        <v>14013186766</v>
      </c>
      <c r="B85" s="1" t="s">
        <v>767</v>
      </c>
      <c r="C85" s="1" t="s">
        <v>1845</v>
      </c>
      <c r="D85" s="1" t="s">
        <v>1846</v>
      </c>
      <c r="F85" s="1" t="s">
        <v>31</v>
      </c>
      <c r="G85" s="1" t="s">
        <v>69</v>
      </c>
      <c r="H85" s="1" t="s">
        <v>33</v>
      </c>
      <c r="I85" s="1" t="s">
        <v>356</v>
      </c>
      <c r="J85" s="1" t="s">
        <v>768</v>
      </c>
      <c r="K85" s="1" t="s">
        <v>379</v>
      </c>
      <c r="L85" s="1" t="s">
        <v>769</v>
      </c>
      <c r="M85" s="1" t="s">
        <v>770</v>
      </c>
      <c r="N85" s="1" t="s">
        <v>771</v>
      </c>
      <c r="O85" s="1" t="s">
        <v>768</v>
      </c>
      <c r="P85" s="1" t="s">
        <v>40</v>
      </c>
      <c r="R85" s="1" t="s">
        <v>361</v>
      </c>
      <c r="S85" s="1" t="s">
        <v>772</v>
      </c>
      <c r="T85" s="1" t="s">
        <v>76</v>
      </c>
      <c r="U85" s="1" t="s">
        <v>340</v>
      </c>
      <c r="V85" s="1" t="s">
        <v>773</v>
      </c>
      <c r="W85" s="1" t="s">
        <v>342</v>
      </c>
      <c r="Y85" s="1" t="s">
        <v>47</v>
      </c>
      <c r="Z85" s="1" t="s">
        <v>48</v>
      </c>
      <c r="AB85" s="1" t="s">
        <v>49</v>
      </c>
      <c r="AC85" s="1" t="s">
        <v>50</v>
      </c>
      <c r="AF85" s="1" t="s">
        <v>51</v>
      </c>
      <c r="AG85" s="1" t="s">
        <v>52</v>
      </c>
      <c r="AH85" s="1" t="s">
        <v>774</v>
      </c>
      <c r="AI85" s="1" t="s">
        <v>775</v>
      </c>
    </row>
    <row r="86" spans="1:35" x14ac:dyDescent="0.3">
      <c r="A86" s="1" t="str">
        <f>HYPERLINK("https://hsdes.intel.com/resource/14013186773","14013186773")</f>
        <v>14013186773</v>
      </c>
      <c r="B86" s="1" t="s">
        <v>776</v>
      </c>
      <c r="C86" s="1" t="s">
        <v>1845</v>
      </c>
      <c r="D86" s="1" t="s">
        <v>1846</v>
      </c>
      <c r="F86" s="1" t="s">
        <v>31</v>
      </c>
      <c r="G86" s="1" t="s">
        <v>69</v>
      </c>
      <c r="H86" s="1" t="s">
        <v>33</v>
      </c>
      <c r="I86" s="1" t="s">
        <v>100</v>
      </c>
      <c r="J86" s="1" t="s">
        <v>777</v>
      </c>
      <c r="K86" s="1" t="s">
        <v>626</v>
      </c>
      <c r="L86" s="1" t="s">
        <v>778</v>
      </c>
      <c r="M86" s="1" t="s">
        <v>779</v>
      </c>
      <c r="N86" s="1" t="s">
        <v>780</v>
      </c>
      <c r="O86" s="1" t="s">
        <v>777</v>
      </c>
      <c r="P86" s="1" t="s">
        <v>40</v>
      </c>
      <c r="Q86" s="1" t="s">
        <v>148</v>
      </c>
      <c r="R86" s="1" t="s">
        <v>149</v>
      </c>
      <c r="S86" s="1" t="s">
        <v>781</v>
      </c>
      <c r="T86" s="1" t="s">
        <v>76</v>
      </c>
      <c r="U86" s="1" t="s">
        <v>60</v>
      </c>
      <c r="V86" s="1" t="s">
        <v>171</v>
      </c>
      <c r="W86" s="1" t="s">
        <v>131</v>
      </c>
      <c r="Y86" s="1" t="s">
        <v>47</v>
      </c>
      <c r="Z86" s="1" t="s">
        <v>298</v>
      </c>
      <c r="AB86" s="1" t="s">
        <v>49</v>
      </c>
      <c r="AC86" s="1" t="s">
        <v>50</v>
      </c>
      <c r="AF86" s="1" t="s">
        <v>51</v>
      </c>
      <c r="AG86" s="1" t="s">
        <v>52</v>
      </c>
      <c r="AH86" s="1" t="s">
        <v>782</v>
      </c>
      <c r="AI86" s="1" t="s">
        <v>783</v>
      </c>
    </row>
    <row r="87" spans="1:35" x14ac:dyDescent="0.3">
      <c r="A87" s="3" t="str">
        <f>HYPERLINK("https://hsdes.intel.com/resource/14013187157","14013187157")</f>
        <v>14013187157</v>
      </c>
      <c r="B87" s="1" t="s">
        <v>972</v>
      </c>
      <c r="C87" s="1" t="s">
        <v>1845</v>
      </c>
      <c r="D87" s="1" t="s">
        <v>1847</v>
      </c>
      <c r="F87" s="1" t="s">
        <v>31</v>
      </c>
      <c r="G87" s="1" t="s">
        <v>69</v>
      </c>
      <c r="H87" s="1" t="s">
        <v>33</v>
      </c>
      <c r="I87" s="1" t="s">
        <v>142</v>
      </c>
      <c r="J87" s="1" t="s">
        <v>973</v>
      </c>
      <c r="K87" s="1" t="s">
        <v>144</v>
      </c>
      <c r="L87" s="1" t="s">
        <v>974</v>
      </c>
      <c r="M87" s="1" t="s">
        <v>975</v>
      </c>
      <c r="N87" s="1" t="s">
        <v>976</v>
      </c>
      <c r="O87" s="1" t="s">
        <v>973</v>
      </c>
      <c r="P87" s="1" t="s">
        <v>40</v>
      </c>
      <c r="Q87" s="1" t="s">
        <v>148</v>
      </c>
      <c r="R87" s="1" t="s">
        <v>149</v>
      </c>
      <c r="S87" s="1" t="s">
        <v>977</v>
      </c>
      <c r="T87" s="1" t="s">
        <v>76</v>
      </c>
      <c r="U87" s="1" t="s">
        <v>77</v>
      </c>
      <c r="V87" s="1" t="s">
        <v>463</v>
      </c>
      <c r="W87" s="1" t="s">
        <v>131</v>
      </c>
      <c r="Y87" s="1" t="s">
        <v>47</v>
      </c>
      <c r="Z87" s="1" t="s">
        <v>48</v>
      </c>
      <c r="AB87" s="1" t="s">
        <v>63</v>
      </c>
      <c r="AC87" s="1" t="s">
        <v>50</v>
      </c>
      <c r="AF87" s="1" t="s">
        <v>51</v>
      </c>
      <c r="AG87" s="1" t="s">
        <v>52</v>
      </c>
      <c r="AH87" s="1" t="s">
        <v>978</v>
      </c>
      <c r="AI87" s="1" t="s">
        <v>979</v>
      </c>
    </row>
    <row r="88" spans="1:35" x14ac:dyDescent="0.3">
      <c r="A88" s="1" t="str">
        <f>HYPERLINK("https://hsdes.intel.com/resource/14013186784","14013186784")</f>
        <v>14013186784</v>
      </c>
      <c r="B88" s="1" t="s">
        <v>793</v>
      </c>
      <c r="C88" s="1" t="s">
        <v>1845</v>
      </c>
      <c r="D88" s="1" t="s">
        <v>1846</v>
      </c>
      <c r="F88" s="1" t="s">
        <v>31</v>
      </c>
      <c r="G88" s="1" t="s">
        <v>69</v>
      </c>
      <c r="H88" s="1" t="s">
        <v>33</v>
      </c>
      <c r="I88" s="1" t="s">
        <v>346</v>
      </c>
      <c r="J88" s="1" t="s">
        <v>794</v>
      </c>
      <c r="K88" s="1" t="s">
        <v>441</v>
      </c>
      <c r="L88" s="1" t="s">
        <v>795</v>
      </c>
      <c r="M88" s="1" t="s">
        <v>796</v>
      </c>
      <c r="N88" s="1" t="s">
        <v>797</v>
      </c>
      <c r="O88" s="1" t="s">
        <v>794</v>
      </c>
      <c r="P88" s="1" t="s">
        <v>40</v>
      </c>
      <c r="R88" s="1" t="s">
        <v>361</v>
      </c>
      <c r="S88" s="1" t="s">
        <v>798</v>
      </c>
      <c r="T88" s="1" t="s">
        <v>76</v>
      </c>
      <c r="U88" s="1" t="s">
        <v>340</v>
      </c>
      <c r="V88" s="1" t="s">
        <v>363</v>
      </c>
      <c r="W88" s="1" t="s">
        <v>364</v>
      </c>
      <c r="Y88" s="1" t="s">
        <v>47</v>
      </c>
      <c r="Z88" s="1" t="s">
        <v>48</v>
      </c>
      <c r="AB88" s="1" t="s">
        <v>251</v>
      </c>
      <c r="AC88" s="1" t="s">
        <v>50</v>
      </c>
      <c r="AF88" s="1" t="s">
        <v>51</v>
      </c>
      <c r="AG88" s="1" t="s">
        <v>52</v>
      </c>
      <c r="AH88" s="1" t="s">
        <v>799</v>
      </c>
      <c r="AI88" s="1" t="s">
        <v>800</v>
      </c>
    </row>
    <row r="89" spans="1:35" x14ac:dyDescent="0.3">
      <c r="A89" s="1" t="str">
        <f>HYPERLINK("https://hsdes.intel.com/resource/14013186798","14013186798")</f>
        <v>14013186798</v>
      </c>
      <c r="B89" s="1" t="s">
        <v>801</v>
      </c>
      <c r="C89" s="1" t="s">
        <v>1845</v>
      </c>
      <c r="D89" s="1" t="s">
        <v>1847</v>
      </c>
      <c r="F89" s="1" t="s">
        <v>68</v>
      </c>
      <c r="G89" s="1" t="s">
        <v>69</v>
      </c>
      <c r="H89" s="1" t="s">
        <v>33</v>
      </c>
      <c r="I89" s="1" t="s">
        <v>276</v>
      </c>
      <c r="J89" s="1" t="s">
        <v>802</v>
      </c>
      <c r="K89" s="1" t="s">
        <v>278</v>
      </c>
      <c r="L89" s="1" t="s">
        <v>803</v>
      </c>
      <c r="M89" s="1" t="s">
        <v>280</v>
      </c>
      <c r="N89" s="1" t="s">
        <v>804</v>
      </c>
      <c r="O89" s="1" t="s">
        <v>802</v>
      </c>
      <c r="P89" s="1" t="s">
        <v>179</v>
      </c>
      <c r="Q89" s="1" t="s">
        <v>282</v>
      </c>
      <c r="R89" s="1" t="s">
        <v>283</v>
      </c>
      <c r="S89" s="1" t="s">
        <v>805</v>
      </c>
      <c r="T89" s="1" t="s">
        <v>76</v>
      </c>
      <c r="U89" s="1" t="s">
        <v>44</v>
      </c>
      <c r="V89" s="1" t="s">
        <v>234</v>
      </c>
      <c r="W89" s="1" t="s">
        <v>234</v>
      </c>
      <c r="Y89" s="1" t="s">
        <v>47</v>
      </c>
      <c r="Z89" s="1" t="s">
        <v>80</v>
      </c>
      <c r="AB89" s="1" t="s">
        <v>49</v>
      </c>
      <c r="AC89" s="1" t="s">
        <v>50</v>
      </c>
      <c r="AF89" s="1" t="s">
        <v>51</v>
      </c>
      <c r="AG89" s="1" t="s">
        <v>806</v>
      </c>
      <c r="AH89" s="1" t="s">
        <v>807</v>
      </c>
      <c r="AI89" s="1" t="s">
        <v>808</v>
      </c>
    </row>
    <row r="90" spans="1:35" x14ac:dyDescent="0.3">
      <c r="A90" s="1" t="str">
        <f>HYPERLINK("https://hsdes.intel.com/resource/14013186812","14013186812")</f>
        <v>14013186812</v>
      </c>
      <c r="B90" s="1" t="s">
        <v>809</v>
      </c>
      <c r="C90" s="1" t="s">
        <v>1845</v>
      </c>
      <c r="D90" s="1" t="s">
        <v>1847</v>
      </c>
      <c r="F90" s="1" t="s">
        <v>68</v>
      </c>
      <c r="G90" s="1" t="s">
        <v>69</v>
      </c>
      <c r="H90" s="1" t="s">
        <v>33</v>
      </c>
      <c r="I90" s="1" t="s">
        <v>142</v>
      </c>
      <c r="J90" s="1" t="s">
        <v>810</v>
      </c>
      <c r="K90" s="1" t="s">
        <v>144</v>
      </c>
      <c r="L90" s="1" t="s">
        <v>811</v>
      </c>
      <c r="M90" s="1" t="s">
        <v>812</v>
      </c>
      <c r="N90" s="1" t="s">
        <v>813</v>
      </c>
      <c r="O90" s="1" t="s">
        <v>810</v>
      </c>
      <c r="P90" s="1" t="s">
        <v>40</v>
      </c>
      <c r="Q90" s="1" t="s">
        <v>148</v>
      </c>
      <c r="R90" s="1" t="s">
        <v>149</v>
      </c>
      <c r="S90" s="1" t="s">
        <v>814</v>
      </c>
      <c r="T90" s="1" t="s">
        <v>76</v>
      </c>
      <c r="U90" s="1" t="s">
        <v>60</v>
      </c>
      <c r="V90" s="1" t="s">
        <v>160</v>
      </c>
      <c r="W90" s="1" t="s">
        <v>124</v>
      </c>
      <c r="Y90" s="1" t="s">
        <v>47</v>
      </c>
      <c r="Z90" s="1" t="s">
        <v>80</v>
      </c>
      <c r="AB90" s="1" t="s">
        <v>49</v>
      </c>
      <c r="AC90" s="1" t="s">
        <v>50</v>
      </c>
      <c r="AF90" s="1" t="s">
        <v>51</v>
      </c>
      <c r="AG90" s="1" t="s">
        <v>52</v>
      </c>
      <c r="AH90" s="1" t="s">
        <v>815</v>
      </c>
      <c r="AI90" s="1" t="s">
        <v>816</v>
      </c>
    </row>
    <row r="91" spans="1:35" x14ac:dyDescent="0.3">
      <c r="A91" s="1" t="str">
        <f>HYPERLINK("https://hsdes.intel.com/resource/14013187734","14013187734")</f>
        <v>14013187734</v>
      </c>
      <c r="B91" s="1" t="s">
        <v>1642</v>
      </c>
      <c r="C91" s="1" t="s">
        <v>1845</v>
      </c>
      <c r="D91" s="1" t="s">
        <v>1847</v>
      </c>
      <c r="F91" s="1" t="s">
        <v>31</v>
      </c>
      <c r="G91" s="1" t="s">
        <v>69</v>
      </c>
      <c r="H91" s="1" t="s">
        <v>33</v>
      </c>
      <c r="I91" s="1" t="s">
        <v>302</v>
      </c>
      <c r="J91" s="1" t="s">
        <v>1643</v>
      </c>
      <c r="K91" s="1" t="s">
        <v>441</v>
      </c>
      <c r="L91" s="1" t="s">
        <v>1644</v>
      </c>
      <c r="M91" s="1" t="s">
        <v>1645</v>
      </c>
      <c r="N91" s="1" t="s">
        <v>1646</v>
      </c>
      <c r="O91" s="1" t="s">
        <v>1643</v>
      </c>
      <c r="P91" s="1" t="s">
        <v>40</v>
      </c>
      <c r="R91" s="1" t="s">
        <v>361</v>
      </c>
      <c r="S91" s="1" t="s">
        <v>1647</v>
      </c>
      <c r="T91" s="1" t="s">
        <v>76</v>
      </c>
      <c r="U91" s="1" t="s">
        <v>60</v>
      </c>
      <c r="V91" s="1" t="s">
        <v>363</v>
      </c>
      <c r="W91" s="1" t="s">
        <v>364</v>
      </c>
      <c r="Y91" s="1" t="s">
        <v>47</v>
      </c>
      <c r="Z91" s="1" t="s">
        <v>48</v>
      </c>
      <c r="AB91" s="1" t="s">
        <v>63</v>
      </c>
      <c r="AC91" s="1" t="s">
        <v>50</v>
      </c>
      <c r="AF91" s="1" t="s">
        <v>51</v>
      </c>
      <c r="AG91" s="1" t="s">
        <v>52</v>
      </c>
      <c r="AH91" s="1" t="s">
        <v>1648</v>
      </c>
      <c r="AI91" s="1" t="s">
        <v>1649</v>
      </c>
    </row>
    <row r="92" spans="1:35" x14ac:dyDescent="0.3">
      <c r="A92" s="1" t="str">
        <f>HYPERLINK("https://hsdes.intel.com/resource/14013186827","14013186827")</f>
        <v>14013186827</v>
      </c>
      <c r="B92" s="1" t="s">
        <v>825</v>
      </c>
      <c r="C92" s="1" t="s">
        <v>1845</v>
      </c>
      <c r="D92" s="1" t="s">
        <v>1847</v>
      </c>
      <c r="F92" s="1" t="s">
        <v>68</v>
      </c>
      <c r="G92" s="1" t="s">
        <v>69</v>
      </c>
      <c r="H92" s="1" t="s">
        <v>33</v>
      </c>
      <c r="I92" s="1" t="s">
        <v>142</v>
      </c>
      <c r="J92" s="1" t="s">
        <v>826</v>
      </c>
      <c r="K92" s="1" t="s">
        <v>144</v>
      </c>
      <c r="L92" s="1" t="s">
        <v>827</v>
      </c>
      <c r="M92" s="1" t="s">
        <v>828</v>
      </c>
      <c r="N92" s="1" t="s">
        <v>829</v>
      </c>
      <c r="O92" s="1" t="s">
        <v>826</v>
      </c>
      <c r="P92" s="1" t="s">
        <v>179</v>
      </c>
      <c r="Q92" s="1" t="s">
        <v>148</v>
      </c>
      <c r="R92" s="1" t="s">
        <v>149</v>
      </c>
      <c r="S92" s="1" t="s">
        <v>830</v>
      </c>
      <c r="T92" s="1" t="s">
        <v>76</v>
      </c>
      <c r="U92" s="1" t="s">
        <v>77</v>
      </c>
      <c r="V92" s="1" t="s">
        <v>151</v>
      </c>
      <c r="W92" s="1" t="s">
        <v>79</v>
      </c>
      <c r="Y92" s="1" t="s">
        <v>47</v>
      </c>
      <c r="Z92" s="1" t="s">
        <v>80</v>
      </c>
      <c r="AB92" s="1" t="s">
        <v>49</v>
      </c>
      <c r="AC92" s="1" t="s">
        <v>50</v>
      </c>
      <c r="AF92" s="1" t="s">
        <v>51</v>
      </c>
      <c r="AG92" s="1" t="s">
        <v>52</v>
      </c>
      <c r="AH92" s="1" t="s">
        <v>831</v>
      </c>
      <c r="AI92" s="1" t="s">
        <v>832</v>
      </c>
    </row>
    <row r="93" spans="1:35" x14ac:dyDescent="0.3">
      <c r="A93" s="1" t="str">
        <f>HYPERLINK("https://hsdes.intel.com/resource/14013187035","14013187035")</f>
        <v>14013187035</v>
      </c>
      <c r="B93" s="1" t="s">
        <v>833</v>
      </c>
      <c r="C93" s="1" t="s">
        <v>1845</v>
      </c>
      <c r="D93" s="1" t="s">
        <v>1846</v>
      </c>
      <c r="F93" s="1" t="s">
        <v>68</v>
      </c>
      <c r="G93" s="1" t="s">
        <v>69</v>
      </c>
      <c r="H93" s="1" t="s">
        <v>33</v>
      </c>
      <c r="I93" s="1" t="s">
        <v>164</v>
      </c>
      <c r="J93" s="1" t="s">
        <v>834</v>
      </c>
      <c r="K93" s="1" t="s">
        <v>166</v>
      </c>
      <c r="L93" s="1" t="s">
        <v>835</v>
      </c>
      <c r="M93" s="1" t="s">
        <v>836</v>
      </c>
      <c r="N93" s="1" t="s">
        <v>837</v>
      </c>
      <c r="O93" s="1" t="s">
        <v>834</v>
      </c>
      <c r="P93" s="1" t="s">
        <v>40</v>
      </c>
      <c r="R93" s="1" t="s">
        <v>41</v>
      </c>
      <c r="S93" s="1" t="s">
        <v>838</v>
      </c>
      <c r="T93" s="1" t="s">
        <v>76</v>
      </c>
      <c r="U93" s="1" t="s">
        <v>77</v>
      </c>
      <c r="V93" s="1" t="s">
        <v>181</v>
      </c>
      <c r="W93" s="1" t="s">
        <v>124</v>
      </c>
      <c r="Y93" s="1" t="s">
        <v>47</v>
      </c>
      <c r="Z93" s="1" t="s">
        <v>80</v>
      </c>
      <c r="AB93" s="1" t="s">
        <v>49</v>
      </c>
      <c r="AC93" s="1" t="s">
        <v>50</v>
      </c>
      <c r="AF93" s="1" t="s">
        <v>51</v>
      </c>
      <c r="AG93" s="1" t="s">
        <v>52</v>
      </c>
      <c r="AH93" s="1" t="s">
        <v>839</v>
      </c>
      <c r="AI93" s="1" t="s">
        <v>840</v>
      </c>
    </row>
    <row r="94" spans="1:35" x14ac:dyDescent="0.3">
      <c r="A94" s="1" t="str">
        <f>HYPERLINK("https://hsdes.intel.com/resource/14013187036","14013187036")</f>
        <v>14013187036</v>
      </c>
      <c r="B94" s="1" t="s">
        <v>841</v>
      </c>
      <c r="C94" s="1" t="s">
        <v>1845</v>
      </c>
      <c r="D94" s="1" t="s">
        <v>1847</v>
      </c>
      <c r="F94" s="1" t="s">
        <v>68</v>
      </c>
      <c r="G94" s="1" t="s">
        <v>69</v>
      </c>
      <c r="H94" s="1" t="s">
        <v>33</v>
      </c>
      <c r="I94" s="1" t="s">
        <v>164</v>
      </c>
      <c r="J94" s="1" t="s">
        <v>842</v>
      </c>
      <c r="K94" s="1" t="s">
        <v>166</v>
      </c>
      <c r="L94" s="1" t="s">
        <v>843</v>
      </c>
      <c r="M94" s="1" t="s">
        <v>844</v>
      </c>
      <c r="N94" s="1" t="s">
        <v>845</v>
      </c>
      <c r="O94" s="1" t="s">
        <v>842</v>
      </c>
      <c r="P94" s="1" t="s">
        <v>40</v>
      </c>
      <c r="R94" s="1" t="s">
        <v>41</v>
      </c>
      <c r="S94" s="1" t="s">
        <v>846</v>
      </c>
      <c r="T94" s="1" t="s">
        <v>76</v>
      </c>
      <c r="U94" s="1" t="s">
        <v>77</v>
      </c>
      <c r="V94" s="1" t="s">
        <v>181</v>
      </c>
      <c r="W94" s="1" t="s">
        <v>124</v>
      </c>
      <c r="Y94" s="1" t="s">
        <v>47</v>
      </c>
      <c r="Z94" s="1" t="s">
        <v>80</v>
      </c>
      <c r="AB94" s="1" t="s">
        <v>49</v>
      </c>
      <c r="AC94" s="1" t="s">
        <v>50</v>
      </c>
      <c r="AF94" s="1" t="s">
        <v>51</v>
      </c>
      <c r="AG94" s="1" t="s">
        <v>52</v>
      </c>
      <c r="AH94" s="1" t="s">
        <v>847</v>
      </c>
      <c r="AI94" s="1" t="s">
        <v>848</v>
      </c>
    </row>
    <row r="95" spans="1:35" x14ac:dyDescent="0.3">
      <c r="A95" s="1" t="str">
        <f>HYPERLINK("https://hsdes.intel.com/resource/14013187040","14013187040")</f>
        <v>14013187040</v>
      </c>
      <c r="B95" s="1" t="s">
        <v>849</v>
      </c>
      <c r="C95" s="1" t="s">
        <v>1845</v>
      </c>
      <c r="D95" s="1" t="s">
        <v>1847</v>
      </c>
      <c r="F95" s="1" t="s">
        <v>68</v>
      </c>
      <c r="G95" s="1" t="s">
        <v>69</v>
      </c>
      <c r="H95" s="1" t="s">
        <v>33</v>
      </c>
      <c r="I95" s="1" t="s">
        <v>142</v>
      </c>
      <c r="J95" s="1" t="s">
        <v>850</v>
      </c>
      <c r="K95" s="1" t="s">
        <v>144</v>
      </c>
      <c r="L95" s="1" t="s">
        <v>851</v>
      </c>
      <c r="M95" s="1" t="s">
        <v>470</v>
      </c>
      <c r="N95" s="1" t="s">
        <v>852</v>
      </c>
      <c r="O95" s="1" t="s">
        <v>850</v>
      </c>
      <c r="P95" s="1" t="s">
        <v>40</v>
      </c>
      <c r="Q95" s="1" t="s">
        <v>148</v>
      </c>
      <c r="R95" s="1" t="s">
        <v>149</v>
      </c>
      <c r="S95" s="1" t="s">
        <v>853</v>
      </c>
      <c r="T95" s="1" t="s">
        <v>76</v>
      </c>
      <c r="U95" s="1" t="s">
        <v>77</v>
      </c>
      <c r="V95" s="1" t="s">
        <v>160</v>
      </c>
      <c r="W95" s="1" t="s">
        <v>124</v>
      </c>
      <c r="Y95" s="1" t="s">
        <v>47</v>
      </c>
      <c r="Z95" s="1" t="s">
        <v>80</v>
      </c>
      <c r="AB95" s="1" t="s">
        <v>49</v>
      </c>
      <c r="AC95" s="1" t="s">
        <v>50</v>
      </c>
      <c r="AF95" s="1" t="s">
        <v>51</v>
      </c>
      <c r="AG95" s="1" t="s">
        <v>52</v>
      </c>
      <c r="AH95" s="1" t="s">
        <v>854</v>
      </c>
      <c r="AI95" s="1" t="s">
        <v>855</v>
      </c>
    </row>
    <row r="96" spans="1:35" x14ac:dyDescent="0.3">
      <c r="A96" s="1" t="str">
        <f>HYPERLINK("https://hsdes.intel.com/resource/14013187042","14013187042")</f>
        <v>14013187042</v>
      </c>
      <c r="B96" s="1" t="s">
        <v>856</v>
      </c>
      <c r="C96" s="1" t="s">
        <v>1845</v>
      </c>
      <c r="D96" s="1" t="s">
        <v>1846</v>
      </c>
      <c r="F96" s="1" t="s">
        <v>31</v>
      </c>
      <c r="G96" s="1" t="s">
        <v>32</v>
      </c>
      <c r="H96" s="1" t="s">
        <v>33</v>
      </c>
      <c r="I96" s="1" t="s">
        <v>314</v>
      </c>
      <c r="J96" s="1" t="s">
        <v>857</v>
      </c>
      <c r="K96" s="1" t="s">
        <v>144</v>
      </c>
      <c r="L96" s="1" t="s">
        <v>858</v>
      </c>
      <c r="M96" s="1" t="s">
        <v>470</v>
      </c>
      <c r="N96" s="1" t="s">
        <v>859</v>
      </c>
      <c r="O96" s="1" t="s">
        <v>857</v>
      </c>
      <c r="P96" s="1" t="s">
        <v>40</v>
      </c>
      <c r="R96" s="1" t="s">
        <v>361</v>
      </c>
      <c r="S96" s="1" t="s">
        <v>856</v>
      </c>
      <c r="T96" s="1" t="s">
        <v>76</v>
      </c>
      <c r="U96" s="1" t="s">
        <v>77</v>
      </c>
      <c r="V96" s="1" t="s">
        <v>860</v>
      </c>
      <c r="W96" s="1" t="s">
        <v>861</v>
      </c>
      <c r="Y96" s="1" t="s">
        <v>47</v>
      </c>
      <c r="Z96" s="1" t="s">
        <v>48</v>
      </c>
      <c r="AB96" s="1" t="s">
        <v>49</v>
      </c>
      <c r="AC96" s="1" t="s">
        <v>50</v>
      </c>
      <c r="AF96" s="1" t="s">
        <v>51</v>
      </c>
      <c r="AG96" s="1" t="s">
        <v>52</v>
      </c>
      <c r="AH96" s="1" t="s">
        <v>862</v>
      </c>
      <c r="AI96" s="1" t="s">
        <v>863</v>
      </c>
    </row>
    <row r="97" spans="1:35" x14ac:dyDescent="0.3">
      <c r="A97" s="1" t="str">
        <f>HYPERLINK("https://hsdes.intel.com/resource/14013187045","14013187045")</f>
        <v>14013187045</v>
      </c>
      <c r="B97" s="1" t="s">
        <v>864</v>
      </c>
      <c r="C97" s="1" t="s">
        <v>1845</v>
      </c>
      <c r="D97" s="1" t="s">
        <v>1846</v>
      </c>
      <c r="F97" s="1" t="s">
        <v>68</v>
      </c>
      <c r="G97" s="1" t="s">
        <v>69</v>
      </c>
      <c r="H97" s="1" t="s">
        <v>33</v>
      </c>
      <c r="I97" s="1" t="s">
        <v>142</v>
      </c>
      <c r="J97" s="1" t="s">
        <v>865</v>
      </c>
      <c r="K97" s="1" t="s">
        <v>144</v>
      </c>
      <c r="L97" s="1" t="s">
        <v>866</v>
      </c>
      <c r="M97" s="1" t="s">
        <v>470</v>
      </c>
      <c r="N97" s="1" t="s">
        <v>867</v>
      </c>
      <c r="O97" s="1" t="s">
        <v>865</v>
      </c>
      <c r="P97" s="1" t="s">
        <v>40</v>
      </c>
      <c r="Q97" s="1" t="s">
        <v>148</v>
      </c>
      <c r="R97" s="1" t="s">
        <v>149</v>
      </c>
      <c r="S97" s="1" t="s">
        <v>868</v>
      </c>
      <c r="T97" s="1" t="s">
        <v>76</v>
      </c>
      <c r="U97" s="1" t="s">
        <v>77</v>
      </c>
      <c r="V97" s="1" t="s">
        <v>160</v>
      </c>
      <c r="W97" s="1" t="s">
        <v>124</v>
      </c>
      <c r="Y97" s="1" t="s">
        <v>47</v>
      </c>
      <c r="Z97" s="1" t="s">
        <v>80</v>
      </c>
      <c r="AB97" s="1" t="s">
        <v>49</v>
      </c>
      <c r="AC97" s="1" t="s">
        <v>50</v>
      </c>
      <c r="AF97" s="1" t="s">
        <v>51</v>
      </c>
      <c r="AG97" s="1" t="s">
        <v>52</v>
      </c>
      <c r="AH97" s="1" t="s">
        <v>869</v>
      </c>
      <c r="AI97" s="1" t="s">
        <v>870</v>
      </c>
    </row>
    <row r="98" spans="1:35" x14ac:dyDescent="0.3">
      <c r="A98" s="1" t="str">
        <f>HYPERLINK("https://hsdes.intel.com/resource/14013187055","14013187055")</f>
        <v>14013187055</v>
      </c>
      <c r="B98" s="1" t="s">
        <v>871</v>
      </c>
      <c r="C98" s="1" t="s">
        <v>1845</v>
      </c>
      <c r="D98" s="1" t="s">
        <v>1847</v>
      </c>
      <c r="F98" s="1" t="s">
        <v>68</v>
      </c>
      <c r="G98" s="1" t="s">
        <v>69</v>
      </c>
      <c r="H98" s="1" t="s">
        <v>33</v>
      </c>
      <c r="I98" s="1" t="s">
        <v>84</v>
      </c>
      <c r="J98" s="1" t="s">
        <v>872</v>
      </c>
      <c r="K98" s="1" t="s">
        <v>36</v>
      </c>
      <c r="L98" s="1" t="s">
        <v>873</v>
      </c>
      <c r="M98" s="1" t="s">
        <v>874</v>
      </c>
      <c r="N98" s="1" t="s">
        <v>875</v>
      </c>
      <c r="O98" s="1" t="s">
        <v>872</v>
      </c>
      <c r="P98" s="1" t="s">
        <v>40</v>
      </c>
      <c r="R98" s="1" t="s">
        <v>41</v>
      </c>
      <c r="S98" s="1" t="s">
        <v>876</v>
      </c>
      <c r="T98" s="1" t="s">
        <v>76</v>
      </c>
      <c r="U98" s="1" t="s">
        <v>77</v>
      </c>
      <c r="V98" s="1" t="s">
        <v>233</v>
      </c>
      <c r="W98" s="1" t="s">
        <v>234</v>
      </c>
      <c r="Y98" s="1" t="s">
        <v>47</v>
      </c>
      <c r="Z98" s="1" t="s">
        <v>80</v>
      </c>
      <c r="AB98" s="1" t="s">
        <v>49</v>
      </c>
      <c r="AC98" s="1" t="s">
        <v>50</v>
      </c>
      <c r="AF98" s="1" t="s">
        <v>51</v>
      </c>
      <c r="AG98" s="1" t="s">
        <v>52</v>
      </c>
      <c r="AH98" s="1" t="s">
        <v>871</v>
      </c>
      <c r="AI98" s="1" t="s">
        <v>877</v>
      </c>
    </row>
    <row r="99" spans="1:35" x14ac:dyDescent="0.3">
      <c r="A99" s="1" t="str">
        <f>HYPERLINK("https://hsdes.intel.com/resource/14013187068","14013187068")</f>
        <v>14013187068</v>
      </c>
      <c r="B99" s="1" t="s">
        <v>878</v>
      </c>
      <c r="C99" s="1" t="s">
        <v>1845</v>
      </c>
      <c r="D99" s="1" t="s">
        <v>1846</v>
      </c>
      <c r="F99" s="1" t="s">
        <v>68</v>
      </c>
      <c r="G99" s="1" t="s">
        <v>69</v>
      </c>
      <c r="H99" s="1" t="s">
        <v>33</v>
      </c>
      <c r="I99" s="1" t="s">
        <v>142</v>
      </c>
      <c r="J99" s="1" t="s">
        <v>879</v>
      </c>
      <c r="K99" s="1" t="s">
        <v>144</v>
      </c>
      <c r="L99" s="1" t="s">
        <v>880</v>
      </c>
      <c r="M99" s="1" t="s">
        <v>470</v>
      </c>
      <c r="N99" s="1" t="s">
        <v>881</v>
      </c>
      <c r="O99" s="1" t="s">
        <v>879</v>
      </c>
      <c r="P99" s="1" t="s">
        <v>40</v>
      </c>
      <c r="Q99" s="1" t="s">
        <v>148</v>
      </c>
      <c r="R99" s="1" t="s">
        <v>149</v>
      </c>
      <c r="S99" s="1" t="s">
        <v>882</v>
      </c>
      <c r="T99" s="1" t="s">
        <v>76</v>
      </c>
      <c r="U99" s="1" t="s">
        <v>60</v>
      </c>
      <c r="V99" s="1" t="s">
        <v>363</v>
      </c>
      <c r="W99" s="1" t="s">
        <v>364</v>
      </c>
      <c r="Y99" s="1" t="s">
        <v>47</v>
      </c>
      <c r="Z99" s="1" t="s">
        <v>80</v>
      </c>
      <c r="AB99" s="1" t="s">
        <v>49</v>
      </c>
      <c r="AC99" s="1" t="s">
        <v>50</v>
      </c>
      <c r="AF99" s="1" t="s">
        <v>51</v>
      </c>
      <c r="AG99" s="1" t="s">
        <v>52</v>
      </c>
      <c r="AH99" s="1" t="s">
        <v>883</v>
      </c>
      <c r="AI99" s="1" t="s">
        <v>884</v>
      </c>
    </row>
    <row r="100" spans="1:35" x14ac:dyDescent="0.3">
      <c r="A100" s="1" t="str">
        <f>HYPERLINK("https://hsdes.intel.com/resource/14013187098","14013187098")</f>
        <v>14013187098</v>
      </c>
      <c r="B100" s="1" t="s">
        <v>885</v>
      </c>
      <c r="C100" s="1" t="s">
        <v>1845</v>
      </c>
      <c r="D100" s="1" t="s">
        <v>1847</v>
      </c>
      <c r="F100" s="1" t="s">
        <v>31</v>
      </c>
      <c r="G100" s="1" t="s">
        <v>69</v>
      </c>
      <c r="H100" s="1" t="s">
        <v>33</v>
      </c>
      <c r="I100" s="1" t="s">
        <v>346</v>
      </c>
      <c r="J100" s="1" t="s">
        <v>886</v>
      </c>
      <c r="K100" s="1" t="s">
        <v>327</v>
      </c>
      <c r="L100" s="1" t="s">
        <v>887</v>
      </c>
      <c r="M100" s="1" t="s">
        <v>888</v>
      </c>
      <c r="N100" s="1" t="s">
        <v>889</v>
      </c>
      <c r="O100" s="1" t="s">
        <v>886</v>
      </c>
      <c r="P100" s="1" t="s">
        <v>40</v>
      </c>
      <c r="R100" s="1" t="s">
        <v>331</v>
      </c>
      <c r="S100" s="1" t="s">
        <v>890</v>
      </c>
      <c r="T100" s="1" t="s">
        <v>76</v>
      </c>
      <c r="U100" s="1" t="s">
        <v>77</v>
      </c>
      <c r="V100" s="1" t="s">
        <v>463</v>
      </c>
      <c r="W100" s="1" t="s">
        <v>131</v>
      </c>
      <c r="Y100" s="1" t="s">
        <v>47</v>
      </c>
      <c r="Z100" s="1" t="s">
        <v>48</v>
      </c>
      <c r="AB100" s="1" t="s">
        <v>49</v>
      </c>
      <c r="AC100" s="1" t="s">
        <v>50</v>
      </c>
      <c r="AF100" s="1" t="s">
        <v>51</v>
      </c>
      <c r="AG100" s="1" t="s">
        <v>52</v>
      </c>
      <c r="AH100" s="1" t="s">
        <v>891</v>
      </c>
      <c r="AI100" s="1" t="s">
        <v>892</v>
      </c>
    </row>
    <row r="101" spans="1:35" x14ac:dyDescent="0.3">
      <c r="A101" s="1" t="str">
        <f>HYPERLINK("https://hsdes.intel.com/resource/14013187104","14013187104")</f>
        <v>14013187104</v>
      </c>
      <c r="B101" s="1" t="s">
        <v>893</v>
      </c>
      <c r="C101" s="1" t="s">
        <v>1845</v>
      </c>
      <c r="D101" s="1" t="s">
        <v>1846</v>
      </c>
      <c r="F101" s="1" t="s">
        <v>31</v>
      </c>
      <c r="G101" s="1" t="s">
        <v>69</v>
      </c>
      <c r="H101" s="1" t="s">
        <v>33</v>
      </c>
      <c r="I101" s="1" t="s">
        <v>356</v>
      </c>
      <c r="J101" s="1" t="s">
        <v>894</v>
      </c>
      <c r="K101" s="1" t="s">
        <v>316</v>
      </c>
      <c r="L101" s="1" t="s">
        <v>895</v>
      </c>
      <c r="M101" s="1" t="s">
        <v>896</v>
      </c>
      <c r="N101" s="1" t="s">
        <v>897</v>
      </c>
      <c r="O101" s="1" t="s">
        <v>894</v>
      </c>
      <c r="P101" s="1" t="s">
        <v>40</v>
      </c>
      <c r="R101" s="1" t="s">
        <v>361</v>
      </c>
      <c r="S101" s="1" t="s">
        <v>898</v>
      </c>
      <c r="T101" s="1" t="s">
        <v>76</v>
      </c>
      <c r="U101" s="1" t="s">
        <v>60</v>
      </c>
      <c r="V101" s="1" t="s">
        <v>363</v>
      </c>
      <c r="W101" s="1" t="s">
        <v>364</v>
      </c>
      <c r="Y101" s="1" t="s">
        <v>47</v>
      </c>
      <c r="Z101" s="1" t="s">
        <v>48</v>
      </c>
      <c r="AB101" s="1" t="s">
        <v>49</v>
      </c>
      <c r="AC101" s="1" t="s">
        <v>50</v>
      </c>
      <c r="AF101" s="1" t="s">
        <v>51</v>
      </c>
      <c r="AG101" s="1" t="s">
        <v>52</v>
      </c>
      <c r="AH101" s="1" t="s">
        <v>899</v>
      </c>
      <c r="AI101" s="1" t="s">
        <v>900</v>
      </c>
    </row>
    <row r="102" spans="1:35" x14ac:dyDescent="0.3">
      <c r="A102" s="1" t="str">
        <f>HYPERLINK("https://hsdes.intel.com/resource/14013187110","14013187110")</f>
        <v>14013187110</v>
      </c>
      <c r="B102" s="1" t="s">
        <v>901</v>
      </c>
      <c r="C102" s="1" t="s">
        <v>1845</v>
      </c>
      <c r="D102" s="1" t="s">
        <v>1846</v>
      </c>
      <c r="F102" s="1" t="s">
        <v>31</v>
      </c>
      <c r="G102" s="1" t="s">
        <v>69</v>
      </c>
      <c r="H102" s="1" t="s">
        <v>33</v>
      </c>
      <c r="I102" s="1" t="s">
        <v>302</v>
      </c>
      <c r="J102" s="1" t="s">
        <v>902</v>
      </c>
      <c r="K102" s="1" t="s">
        <v>304</v>
      </c>
      <c r="L102" s="1" t="s">
        <v>903</v>
      </c>
      <c r="M102" s="1" t="s">
        <v>904</v>
      </c>
      <c r="N102" s="1" t="s">
        <v>905</v>
      </c>
      <c r="O102" s="1" t="s">
        <v>902</v>
      </c>
      <c r="P102" s="1" t="s">
        <v>179</v>
      </c>
      <c r="Q102" s="1" t="s">
        <v>282</v>
      </c>
      <c r="R102" s="1" t="s">
        <v>308</v>
      </c>
      <c r="S102" s="1" t="s">
        <v>613</v>
      </c>
      <c r="T102" s="1" t="s">
        <v>76</v>
      </c>
      <c r="U102" s="1" t="s">
        <v>77</v>
      </c>
      <c r="V102" s="1" t="s">
        <v>463</v>
      </c>
      <c r="W102" s="1" t="s">
        <v>131</v>
      </c>
      <c r="Y102" s="1" t="s">
        <v>47</v>
      </c>
      <c r="Z102" s="1" t="s">
        <v>764</v>
      </c>
      <c r="AB102" s="1" t="s">
        <v>49</v>
      </c>
      <c r="AC102" s="1" t="s">
        <v>50</v>
      </c>
      <c r="AF102" s="1" t="s">
        <v>614</v>
      </c>
      <c r="AG102" s="1" t="s">
        <v>52</v>
      </c>
      <c r="AH102" s="1" t="s">
        <v>906</v>
      </c>
      <c r="AI102" s="1" t="s">
        <v>907</v>
      </c>
    </row>
    <row r="103" spans="1:35" x14ac:dyDescent="0.3">
      <c r="A103" s="1" t="str">
        <f>HYPERLINK("https://hsdes.intel.com/resource/14013187112","14013187112")</f>
        <v>14013187112</v>
      </c>
      <c r="B103" s="1" t="s">
        <v>908</v>
      </c>
      <c r="C103" s="1" t="s">
        <v>1845</v>
      </c>
      <c r="D103" s="1" t="s">
        <v>1846</v>
      </c>
      <c r="F103" s="1" t="s">
        <v>68</v>
      </c>
      <c r="G103" s="1" t="s">
        <v>69</v>
      </c>
      <c r="H103" s="1" t="s">
        <v>33</v>
      </c>
      <c r="I103" s="1" t="s">
        <v>302</v>
      </c>
      <c r="J103" s="1" t="s">
        <v>909</v>
      </c>
      <c r="K103" s="1" t="s">
        <v>304</v>
      </c>
      <c r="L103" s="1" t="s">
        <v>910</v>
      </c>
      <c r="M103" s="1" t="s">
        <v>911</v>
      </c>
      <c r="N103" s="1" t="s">
        <v>912</v>
      </c>
      <c r="O103" s="1" t="s">
        <v>909</v>
      </c>
      <c r="P103" s="1" t="s">
        <v>179</v>
      </c>
      <c r="Q103" s="1" t="s">
        <v>282</v>
      </c>
      <c r="R103" s="1" t="s">
        <v>308</v>
      </c>
      <c r="S103" s="1" t="s">
        <v>913</v>
      </c>
      <c r="T103" s="1" t="s">
        <v>76</v>
      </c>
      <c r="U103" s="1" t="s">
        <v>77</v>
      </c>
      <c r="V103" s="1" t="s">
        <v>522</v>
      </c>
      <c r="W103" s="1" t="s">
        <v>79</v>
      </c>
      <c r="Y103" s="1" t="s">
        <v>47</v>
      </c>
      <c r="Z103" s="1" t="s">
        <v>80</v>
      </c>
      <c r="AB103" s="1" t="s">
        <v>49</v>
      </c>
      <c r="AC103" s="1" t="s">
        <v>50</v>
      </c>
      <c r="AF103" s="1" t="s">
        <v>614</v>
      </c>
      <c r="AG103" s="1" t="s">
        <v>615</v>
      </c>
      <c r="AH103" s="1" t="s">
        <v>906</v>
      </c>
      <c r="AI103" s="1" t="s">
        <v>914</v>
      </c>
    </row>
    <row r="104" spans="1:35" x14ac:dyDescent="0.3">
      <c r="A104" s="1" t="str">
        <f>HYPERLINK("https://hsdes.intel.com/resource/14013187114","14013187114")</f>
        <v>14013187114</v>
      </c>
      <c r="B104" s="1" t="s">
        <v>915</v>
      </c>
      <c r="C104" s="1" t="s">
        <v>1845</v>
      </c>
      <c r="D104" s="1" t="s">
        <v>1846</v>
      </c>
      <c r="F104" s="1" t="s">
        <v>68</v>
      </c>
      <c r="G104" s="1" t="s">
        <v>69</v>
      </c>
      <c r="H104" s="1" t="s">
        <v>33</v>
      </c>
      <c r="I104" s="1" t="s">
        <v>302</v>
      </c>
      <c r="J104" s="1" t="s">
        <v>916</v>
      </c>
      <c r="K104" s="1" t="s">
        <v>304</v>
      </c>
      <c r="L104" s="1" t="s">
        <v>917</v>
      </c>
      <c r="M104" s="1" t="s">
        <v>306</v>
      </c>
      <c r="N104" s="1" t="s">
        <v>918</v>
      </c>
      <c r="O104" s="1" t="s">
        <v>916</v>
      </c>
      <c r="P104" s="1" t="s">
        <v>179</v>
      </c>
      <c r="Q104" s="1" t="s">
        <v>282</v>
      </c>
      <c r="R104" s="1" t="s">
        <v>308</v>
      </c>
      <c r="S104" s="1" t="s">
        <v>919</v>
      </c>
      <c r="T104" s="1" t="s">
        <v>76</v>
      </c>
      <c r="U104" s="1" t="s">
        <v>77</v>
      </c>
      <c r="V104" s="1" t="s">
        <v>522</v>
      </c>
      <c r="W104" s="1" t="s">
        <v>79</v>
      </c>
      <c r="Y104" s="1" t="s">
        <v>47</v>
      </c>
      <c r="Z104" s="1" t="s">
        <v>80</v>
      </c>
      <c r="AB104" s="1" t="s">
        <v>49</v>
      </c>
      <c r="AC104" s="1" t="s">
        <v>50</v>
      </c>
      <c r="AF104" s="1" t="s">
        <v>614</v>
      </c>
      <c r="AG104" s="1" t="s">
        <v>615</v>
      </c>
      <c r="AH104" s="1" t="s">
        <v>906</v>
      </c>
      <c r="AI104" s="1" t="s">
        <v>920</v>
      </c>
    </row>
    <row r="105" spans="1:35" x14ac:dyDescent="0.3">
      <c r="A105" s="1" t="str">
        <f>HYPERLINK("https://hsdes.intel.com/resource/14013187115","14013187115")</f>
        <v>14013187115</v>
      </c>
      <c r="B105" s="1" t="s">
        <v>921</v>
      </c>
      <c r="C105" s="1" t="s">
        <v>1845</v>
      </c>
      <c r="D105" s="1" t="s">
        <v>1846</v>
      </c>
      <c r="F105" s="1" t="s">
        <v>68</v>
      </c>
      <c r="G105" s="1" t="s">
        <v>69</v>
      </c>
      <c r="H105" s="1" t="s">
        <v>33</v>
      </c>
      <c r="I105" s="1" t="s">
        <v>302</v>
      </c>
      <c r="J105" s="1" t="s">
        <v>922</v>
      </c>
      <c r="K105" s="1" t="s">
        <v>304</v>
      </c>
      <c r="L105" s="1" t="s">
        <v>923</v>
      </c>
      <c r="M105" s="1" t="s">
        <v>306</v>
      </c>
      <c r="N105" s="1" t="s">
        <v>924</v>
      </c>
      <c r="O105" s="1" t="s">
        <v>922</v>
      </c>
      <c r="P105" s="1" t="s">
        <v>179</v>
      </c>
      <c r="Q105" s="1" t="s">
        <v>282</v>
      </c>
      <c r="R105" s="1" t="s">
        <v>308</v>
      </c>
      <c r="S105" s="1" t="s">
        <v>925</v>
      </c>
      <c r="T105" s="1" t="s">
        <v>76</v>
      </c>
      <c r="U105" s="1" t="s">
        <v>77</v>
      </c>
      <c r="V105" s="1" t="s">
        <v>522</v>
      </c>
      <c r="W105" s="1" t="s">
        <v>79</v>
      </c>
      <c r="Y105" s="1" t="s">
        <v>47</v>
      </c>
      <c r="Z105" s="1" t="s">
        <v>80</v>
      </c>
      <c r="AB105" s="1" t="s">
        <v>49</v>
      </c>
      <c r="AC105" s="1" t="s">
        <v>50</v>
      </c>
      <c r="AF105" s="1" t="s">
        <v>614</v>
      </c>
      <c r="AG105" s="1" t="s">
        <v>615</v>
      </c>
      <c r="AH105" s="1" t="s">
        <v>906</v>
      </c>
      <c r="AI105" s="1" t="s">
        <v>926</v>
      </c>
    </row>
    <row r="106" spans="1:35" x14ac:dyDescent="0.3">
      <c r="A106" s="1" t="str">
        <f>HYPERLINK("https://hsdes.intel.com/resource/14013187116","14013187116")</f>
        <v>14013187116</v>
      </c>
      <c r="B106" s="1" t="s">
        <v>927</v>
      </c>
      <c r="C106" s="1" t="s">
        <v>1845</v>
      </c>
      <c r="D106" s="1" t="s">
        <v>1846</v>
      </c>
      <c r="F106" s="1" t="s">
        <v>31</v>
      </c>
      <c r="G106" s="1" t="s">
        <v>69</v>
      </c>
      <c r="H106" s="1" t="s">
        <v>33</v>
      </c>
      <c r="I106" s="1" t="s">
        <v>302</v>
      </c>
      <c r="J106" s="1" t="s">
        <v>928</v>
      </c>
      <c r="K106" s="1" t="s">
        <v>304</v>
      </c>
      <c r="L106" s="1" t="s">
        <v>929</v>
      </c>
      <c r="M106" s="1" t="s">
        <v>748</v>
      </c>
      <c r="N106" s="1" t="s">
        <v>930</v>
      </c>
      <c r="O106" s="1" t="s">
        <v>928</v>
      </c>
      <c r="P106" s="1" t="s">
        <v>179</v>
      </c>
      <c r="Q106" s="1" t="s">
        <v>282</v>
      </c>
      <c r="R106" s="1" t="s">
        <v>308</v>
      </c>
      <c r="S106" s="1" t="s">
        <v>931</v>
      </c>
      <c r="T106" s="1" t="s">
        <v>76</v>
      </c>
      <c r="U106" s="1" t="s">
        <v>77</v>
      </c>
      <c r="V106" s="1" t="s">
        <v>463</v>
      </c>
      <c r="W106" s="1" t="s">
        <v>131</v>
      </c>
      <c r="Y106" s="1" t="s">
        <v>47</v>
      </c>
      <c r="Z106" s="1" t="s">
        <v>764</v>
      </c>
      <c r="AB106" s="1" t="s">
        <v>49</v>
      </c>
      <c r="AC106" s="1" t="s">
        <v>50</v>
      </c>
      <c r="AF106" s="1" t="s">
        <v>614</v>
      </c>
      <c r="AG106" s="1" t="s">
        <v>52</v>
      </c>
      <c r="AH106" s="1" t="s">
        <v>906</v>
      </c>
      <c r="AI106" s="1" t="s">
        <v>932</v>
      </c>
    </row>
    <row r="107" spans="1:35" x14ac:dyDescent="0.3">
      <c r="A107" s="1" t="str">
        <f>HYPERLINK("https://hsdes.intel.com/resource/14013187118","14013187118")</f>
        <v>14013187118</v>
      </c>
      <c r="B107" s="1" t="s">
        <v>933</v>
      </c>
      <c r="C107" s="1" t="s">
        <v>1845</v>
      </c>
      <c r="D107" s="1" t="s">
        <v>1846</v>
      </c>
      <c r="F107" s="1" t="s">
        <v>31</v>
      </c>
      <c r="G107" s="1" t="s">
        <v>69</v>
      </c>
      <c r="H107" s="1" t="s">
        <v>33</v>
      </c>
      <c r="I107" s="1" t="s">
        <v>302</v>
      </c>
      <c r="J107" s="1" t="s">
        <v>934</v>
      </c>
      <c r="K107" s="1" t="s">
        <v>304</v>
      </c>
      <c r="L107" s="1" t="s">
        <v>935</v>
      </c>
      <c r="M107" s="1" t="s">
        <v>748</v>
      </c>
      <c r="N107" s="1" t="s">
        <v>936</v>
      </c>
      <c r="O107" s="1" t="s">
        <v>934</v>
      </c>
      <c r="P107" s="1" t="s">
        <v>179</v>
      </c>
      <c r="Q107" s="1" t="s">
        <v>282</v>
      </c>
      <c r="R107" s="1" t="s">
        <v>308</v>
      </c>
      <c r="S107" s="1" t="s">
        <v>913</v>
      </c>
      <c r="T107" s="1" t="s">
        <v>76</v>
      </c>
      <c r="U107" s="1" t="s">
        <v>77</v>
      </c>
      <c r="V107" s="1" t="s">
        <v>79</v>
      </c>
      <c r="W107" s="1" t="s">
        <v>79</v>
      </c>
      <c r="Y107" s="1" t="s">
        <v>47</v>
      </c>
      <c r="Z107" s="1" t="s">
        <v>764</v>
      </c>
      <c r="AB107" s="1" t="s">
        <v>63</v>
      </c>
      <c r="AC107" s="1" t="s">
        <v>50</v>
      </c>
      <c r="AF107" s="1" t="s">
        <v>614</v>
      </c>
      <c r="AG107" s="1" t="s">
        <v>52</v>
      </c>
      <c r="AH107" s="1" t="s">
        <v>906</v>
      </c>
      <c r="AI107" s="1" t="s">
        <v>937</v>
      </c>
    </row>
    <row r="108" spans="1:35" x14ac:dyDescent="0.3">
      <c r="A108" s="1" t="str">
        <f>HYPERLINK("https://hsdes.intel.com/resource/14013187119","14013187119")</f>
        <v>14013187119</v>
      </c>
      <c r="B108" s="1" t="s">
        <v>938</v>
      </c>
      <c r="C108" s="1" t="s">
        <v>1845</v>
      </c>
      <c r="D108" s="1" t="s">
        <v>1846</v>
      </c>
      <c r="F108" s="1" t="s">
        <v>31</v>
      </c>
      <c r="G108" s="1" t="s">
        <v>69</v>
      </c>
      <c r="H108" s="1" t="s">
        <v>33</v>
      </c>
      <c r="I108" s="1" t="s">
        <v>302</v>
      </c>
      <c r="J108" s="1" t="s">
        <v>939</v>
      </c>
      <c r="K108" s="1" t="s">
        <v>304</v>
      </c>
      <c r="L108" s="1" t="s">
        <v>940</v>
      </c>
      <c r="M108" s="1" t="s">
        <v>748</v>
      </c>
      <c r="N108" s="1" t="s">
        <v>941</v>
      </c>
      <c r="O108" s="1" t="s">
        <v>939</v>
      </c>
      <c r="P108" s="1" t="s">
        <v>179</v>
      </c>
      <c r="Q108" s="1" t="s">
        <v>282</v>
      </c>
      <c r="R108" s="1" t="s">
        <v>308</v>
      </c>
      <c r="S108" s="1" t="s">
        <v>942</v>
      </c>
      <c r="T108" s="1" t="s">
        <v>76</v>
      </c>
      <c r="U108" s="1" t="s">
        <v>77</v>
      </c>
      <c r="V108" s="1" t="s">
        <v>79</v>
      </c>
      <c r="W108" s="1" t="s">
        <v>124</v>
      </c>
      <c r="Y108" s="1" t="s">
        <v>47</v>
      </c>
      <c r="Z108" s="1" t="s">
        <v>764</v>
      </c>
      <c r="AB108" s="1" t="s">
        <v>63</v>
      </c>
      <c r="AC108" s="1" t="s">
        <v>50</v>
      </c>
      <c r="AF108" s="1" t="s">
        <v>614</v>
      </c>
      <c r="AG108" s="1" t="s">
        <v>52</v>
      </c>
      <c r="AH108" s="1" t="s">
        <v>906</v>
      </c>
      <c r="AI108" s="1" t="s">
        <v>943</v>
      </c>
    </row>
    <row r="109" spans="1:35" x14ac:dyDescent="0.3">
      <c r="A109" s="1" t="str">
        <f>HYPERLINK("https://hsdes.intel.com/resource/14013187124","14013187124")</f>
        <v>14013187124</v>
      </c>
      <c r="B109" s="1" t="s">
        <v>944</v>
      </c>
      <c r="C109" s="1" t="s">
        <v>1845</v>
      </c>
      <c r="D109" s="1" t="s">
        <v>1846</v>
      </c>
      <c r="F109" s="1" t="s">
        <v>31</v>
      </c>
      <c r="G109" s="1" t="s">
        <v>69</v>
      </c>
      <c r="H109" s="1" t="s">
        <v>33</v>
      </c>
      <c r="I109" s="1" t="s">
        <v>302</v>
      </c>
      <c r="J109" s="1" t="s">
        <v>945</v>
      </c>
      <c r="K109" s="1" t="s">
        <v>304</v>
      </c>
      <c r="L109" s="1" t="s">
        <v>946</v>
      </c>
      <c r="M109" s="1" t="s">
        <v>748</v>
      </c>
      <c r="N109" s="1" t="s">
        <v>947</v>
      </c>
      <c r="O109" s="1" t="s">
        <v>945</v>
      </c>
      <c r="P109" s="1" t="s">
        <v>179</v>
      </c>
      <c r="Q109" s="1" t="s">
        <v>282</v>
      </c>
      <c r="R109" s="1" t="s">
        <v>308</v>
      </c>
      <c r="S109" s="1" t="s">
        <v>948</v>
      </c>
      <c r="T109" s="1" t="s">
        <v>76</v>
      </c>
      <c r="U109" s="1" t="s">
        <v>77</v>
      </c>
      <c r="V109" s="1" t="s">
        <v>79</v>
      </c>
      <c r="W109" s="1" t="s">
        <v>79</v>
      </c>
      <c r="Y109" s="1" t="s">
        <v>47</v>
      </c>
      <c r="Z109" s="1" t="s">
        <v>764</v>
      </c>
      <c r="AB109" s="1" t="s">
        <v>63</v>
      </c>
      <c r="AC109" s="1" t="s">
        <v>50</v>
      </c>
      <c r="AF109" s="1" t="s">
        <v>614</v>
      </c>
      <c r="AG109" s="1" t="s">
        <v>52</v>
      </c>
      <c r="AH109" s="1" t="s">
        <v>906</v>
      </c>
      <c r="AI109" s="1" t="s">
        <v>937</v>
      </c>
    </row>
    <row r="110" spans="1:35" x14ac:dyDescent="0.3">
      <c r="A110" s="1" t="str">
        <f>HYPERLINK("https://hsdes.intel.com/resource/14013187722","14013187722")</f>
        <v>14013187722</v>
      </c>
      <c r="B110" s="1" t="s">
        <v>1623</v>
      </c>
      <c r="C110" s="1" t="s">
        <v>1845</v>
      </c>
      <c r="D110" s="1" t="s">
        <v>1847</v>
      </c>
      <c r="F110" s="1" t="s">
        <v>68</v>
      </c>
      <c r="G110" s="1" t="s">
        <v>69</v>
      </c>
      <c r="H110" s="1" t="s">
        <v>33</v>
      </c>
      <c r="I110" s="1" t="s">
        <v>1624</v>
      </c>
      <c r="J110" s="1" t="s">
        <v>1625</v>
      </c>
      <c r="K110" s="1" t="s">
        <v>406</v>
      </c>
      <c r="L110" s="1" t="s">
        <v>1626</v>
      </c>
      <c r="M110" s="1" t="s">
        <v>1627</v>
      </c>
      <c r="N110" s="1" t="s">
        <v>1628</v>
      </c>
      <c r="O110" s="1" t="s">
        <v>1625</v>
      </c>
      <c r="P110" s="1" t="s">
        <v>179</v>
      </c>
      <c r="R110" s="1" t="s">
        <v>283</v>
      </c>
      <c r="S110" s="1" t="s">
        <v>1480</v>
      </c>
      <c r="T110" s="1" t="s">
        <v>76</v>
      </c>
      <c r="U110" s="1" t="s">
        <v>60</v>
      </c>
      <c r="V110" s="1" t="s">
        <v>1629</v>
      </c>
      <c r="W110" s="1" t="s">
        <v>1630</v>
      </c>
      <c r="Y110" s="1" t="s">
        <v>47</v>
      </c>
      <c r="Z110" s="1" t="s">
        <v>80</v>
      </c>
      <c r="AB110" s="1" t="s">
        <v>49</v>
      </c>
      <c r="AC110" s="1" t="s">
        <v>50</v>
      </c>
      <c r="AF110" s="1" t="s">
        <v>51</v>
      </c>
      <c r="AG110" s="1" t="s">
        <v>464</v>
      </c>
      <c r="AH110" s="1" t="s">
        <v>1631</v>
      </c>
      <c r="AI110" s="1" t="s">
        <v>1632</v>
      </c>
    </row>
    <row r="111" spans="1:35" x14ac:dyDescent="0.3">
      <c r="A111" s="1" t="str">
        <f>HYPERLINK("https://hsdes.intel.com/resource/14013187152","14013187152")</f>
        <v>14013187152</v>
      </c>
      <c r="B111" s="1" t="s">
        <v>957</v>
      </c>
      <c r="C111" s="1" t="s">
        <v>1845</v>
      </c>
      <c r="D111" s="1" t="s">
        <v>1846</v>
      </c>
      <c r="F111" s="1" t="s">
        <v>68</v>
      </c>
      <c r="G111" s="1" t="s">
        <v>69</v>
      </c>
      <c r="H111" s="1" t="s">
        <v>33</v>
      </c>
      <c r="I111" s="1" t="s">
        <v>356</v>
      </c>
      <c r="J111" s="1" t="s">
        <v>958</v>
      </c>
      <c r="K111" s="1" t="s">
        <v>304</v>
      </c>
      <c r="L111" s="1" t="s">
        <v>959</v>
      </c>
      <c r="M111" s="1" t="s">
        <v>960</v>
      </c>
      <c r="N111" s="1" t="s">
        <v>961</v>
      </c>
      <c r="O111" s="1" t="s">
        <v>958</v>
      </c>
      <c r="P111" s="1" t="s">
        <v>179</v>
      </c>
      <c r="Q111" s="1" t="s">
        <v>282</v>
      </c>
      <c r="R111" s="1" t="s">
        <v>308</v>
      </c>
      <c r="S111" s="1" t="s">
        <v>962</v>
      </c>
      <c r="T111" s="1" t="s">
        <v>76</v>
      </c>
      <c r="U111" s="1" t="s">
        <v>60</v>
      </c>
      <c r="V111" s="1" t="s">
        <v>160</v>
      </c>
      <c r="W111" s="1" t="s">
        <v>124</v>
      </c>
      <c r="Y111" s="1" t="s">
        <v>47</v>
      </c>
      <c r="Z111" s="1" t="s">
        <v>80</v>
      </c>
      <c r="AB111" s="1" t="s">
        <v>49</v>
      </c>
      <c r="AC111" s="1" t="s">
        <v>50</v>
      </c>
      <c r="AF111" s="1" t="s">
        <v>614</v>
      </c>
      <c r="AG111" s="1" t="s">
        <v>52</v>
      </c>
      <c r="AH111" s="1" t="s">
        <v>955</v>
      </c>
      <c r="AI111" s="1" t="s">
        <v>963</v>
      </c>
    </row>
    <row r="112" spans="1:35" x14ac:dyDescent="0.3">
      <c r="A112" s="1" t="str">
        <f>HYPERLINK("https://hsdes.intel.com/resource/14013186321","14013186321")</f>
        <v>14013186321</v>
      </c>
      <c r="B112" s="1" t="s">
        <v>414</v>
      </c>
      <c r="C112" s="1" t="s">
        <v>1845</v>
      </c>
      <c r="D112" s="1" t="s">
        <v>1847</v>
      </c>
      <c r="F112" s="1" t="s">
        <v>68</v>
      </c>
      <c r="G112" s="1" t="s">
        <v>69</v>
      </c>
      <c r="H112" s="1" t="s">
        <v>33</v>
      </c>
      <c r="I112" s="1" t="s">
        <v>142</v>
      </c>
      <c r="J112" s="1" t="s">
        <v>415</v>
      </c>
      <c r="K112" s="1" t="s">
        <v>144</v>
      </c>
      <c r="L112" s="1" t="s">
        <v>416</v>
      </c>
      <c r="M112" s="1" t="s">
        <v>417</v>
      </c>
      <c r="N112" s="1" t="s">
        <v>418</v>
      </c>
      <c r="O112" s="1" t="s">
        <v>415</v>
      </c>
      <c r="P112" s="1" t="s">
        <v>40</v>
      </c>
      <c r="Q112" s="1" t="s">
        <v>148</v>
      </c>
      <c r="R112" s="1" t="s">
        <v>149</v>
      </c>
      <c r="S112" s="1" t="s">
        <v>419</v>
      </c>
      <c r="T112" s="1" t="s">
        <v>76</v>
      </c>
      <c r="U112" s="1" t="s">
        <v>60</v>
      </c>
      <c r="V112" s="1" t="s">
        <v>160</v>
      </c>
      <c r="W112" s="1" t="s">
        <v>124</v>
      </c>
      <c r="Y112" s="1" t="s">
        <v>47</v>
      </c>
      <c r="Z112" s="1" t="s">
        <v>80</v>
      </c>
      <c r="AB112" s="1" t="s">
        <v>49</v>
      </c>
      <c r="AC112" s="1" t="s">
        <v>50</v>
      </c>
      <c r="AF112" s="1" t="s">
        <v>51</v>
      </c>
      <c r="AG112" s="1" t="s">
        <v>52</v>
      </c>
      <c r="AH112" s="1" t="s">
        <v>420</v>
      </c>
      <c r="AI112" s="1" t="s">
        <v>421</v>
      </c>
    </row>
    <row r="113" spans="1:35" x14ac:dyDescent="0.3">
      <c r="A113" s="1" t="str">
        <f>HYPERLINK("https://hsdes.intel.com/resource/14013185928","14013185928")</f>
        <v>14013185928</v>
      </c>
      <c r="B113" s="1" t="s">
        <v>211</v>
      </c>
      <c r="C113" s="1" t="s">
        <v>1845</v>
      </c>
      <c r="D113" s="1" t="s">
        <v>1846</v>
      </c>
      <c r="F113" s="1" t="s">
        <v>68</v>
      </c>
      <c r="G113" s="1" t="s">
        <v>69</v>
      </c>
      <c r="H113" s="1" t="s">
        <v>33</v>
      </c>
      <c r="I113" s="1" t="s">
        <v>84</v>
      </c>
      <c r="J113" s="1" t="s">
        <v>212</v>
      </c>
      <c r="K113" s="1" t="s">
        <v>36</v>
      </c>
      <c r="L113" s="1" t="s">
        <v>213</v>
      </c>
      <c r="M113" s="1" t="s">
        <v>214</v>
      </c>
      <c r="N113" s="1" t="s">
        <v>215</v>
      </c>
      <c r="O113" s="1" t="s">
        <v>212</v>
      </c>
      <c r="P113" s="1" t="s">
        <v>40</v>
      </c>
      <c r="R113" s="1" t="s">
        <v>41</v>
      </c>
      <c r="S113" s="1" t="s">
        <v>216</v>
      </c>
      <c r="T113" s="1" t="s">
        <v>76</v>
      </c>
      <c r="U113" s="1" t="s">
        <v>77</v>
      </c>
      <c r="V113" s="1" t="s">
        <v>78</v>
      </c>
      <c r="W113" s="1" t="s">
        <v>79</v>
      </c>
      <c r="Y113" s="1" t="s">
        <v>47</v>
      </c>
      <c r="Z113" s="1" t="s">
        <v>80</v>
      </c>
      <c r="AB113" s="1" t="s">
        <v>49</v>
      </c>
      <c r="AC113" s="1" t="s">
        <v>50</v>
      </c>
      <c r="AF113" s="1" t="s">
        <v>51</v>
      </c>
      <c r="AG113" s="1" t="s">
        <v>52</v>
      </c>
      <c r="AH113" s="1" t="s">
        <v>217</v>
      </c>
      <c r="AI113" s="1" t="s">
        <v>218</v>
      </c>
    </row>
    <row r="114" spans="1:35" x14ac:dyDescent="0.3">
      <c r="A114" s="1" t="str">
        <f>HYPERLINK("https://hsdes.intel.com/resource/14013187379","14013187379")</f>
        <v>14013187379</v>
      </c>
      <c r="B114" s="1" t="s">
        <v>1392</v>
      </c>
      <c r="C114" s="1" t="s">
        <v>1845</v>
      </c>
      <c r="D114" s="1" t="s">
        <v>1847</v>
      </c>
      <c r="F114" s="1" t="s">
        <v>68</v>
      </c>
      <c r="G114" s="1" t="s">
        <v>69</v>
      </c>
      <c r="H114" s="1" t="s">
        <v>33</v>
      </c>
      <c r="I114" s="1" t="s">
        <v>601</v>
      </c>
      <c r="J114" s="1" t="s">
        <v>1393</v>
      </c>
      <c r="K114" s="1" t="s">
        <v>144</v>
      </c>
      <c r="L114" s="1" t="s">
        <v>1394</v>
      </c>
      <c r="M114" s="1" t="s">
        <v>1395</v>
      </c>
      <c r="N114" s="1" t="s">
        <v>1396</v>
      </c>
      <c r="O114" s="1" t="s">
        <v>1393</v>
      </c>
      <c r="P114" s="1" t="s">
        <v>179</v>
      </c>
      <c r="R114" s="1" t="s">
        <v>41</v>
      </c>
      <c r="S114" s="1" t="s">
        <v>1397</v>
      </c>
      <c r="T114" s="1" t="s">
        <v>76</v>
      </c>
      <c r="U114" s="1" t="s">
        <v>77</v>
      </c>
      <c r="V114" s="1" t="s">
        <v>463</v>
      </c>
      <c r="W114" s="1" t="s">
        <v>124</v>
      </c>
      <c r="Y114" s="1" t="s">
        <v>47</v>
      </c>
      <c r="Z114" s="1" t="s">
        <v>80</v>
      </c>
      <c r="AB114" s="1" t="s">
        <v>49</v>
      </c>
      <c r="AC114" s="1" t="s">
        <v>50</v>
      </c>
      <c r="AF114" s="1" t="s">
        <v>51</v>
      </c>
      <c r="AG114" s="1" t="s">
        <v>1398</v>
      </c>
      <c r="AH114" s="1" t="s">
        <v>1399</v>
      </c>
      <c r="AI114" s="1" t="s">
        <v>1400</v>
      </c>
    </row>
    <row r="115" spans="1:35" x14ac:dyDescent="0.3">
      <c r="A115" s="1" t="str">
        <f>HYPERLINK("https://hsdes.intel.com/resource/14013187163","14013187163")</f>
        <v>14013187163</v>
      </c>
      <c r="B115" s="1" t="s">
        <v>987</v>
      </c>
      <c r="C115" s="1" t="s">
        <v>1845</v>
      </c>
      <c r="D115" s="1" t="s">
        <v>1847</v>
      </c>
      <c r="F115" s="1" t="s">
        <v>68</v>
      </c>
      <c r="G115" s="1" t="s">
        <v>69</v>
      </c>
      <c r="H115" s="1" t="s">
        <v>33</v>
      </c>
      <c r="I115" s="1" t="s">
        <v>142</v>
      </c>
      <c r="J115" s="1" t="s">
        <v>988</v>
      </c>
      <c r="K115" s="1" t="s">
        <v>144</v>
      </c>
      <c r="L115" s="1" t="s">
        <v>989</v>
      </c>
      <c r="M115" s="1" t="s">
        <v>470</v>
      </c>
      <c r="N115" s="1" t="s">
        <v>990</v>
      </c>
      <c r="O115" s="1" t="s">
        <v>988</v>
      </c>
      <c r="P115" s="1" t="s">
        <v>40</v>
      </c>
      <c r="Q115" s="1" t="s">
        <v>148</v>
      </c>
      <c r="R115" s="1" t="s">
        <v>149</v>
      </c>
      <c r="S115" s="1" t="s">
        <v>991</v>
      </c>
      <c r="T115" s="1" t="s">
        <v>76</v>
      </c>
      <c r="U115" s="1" t="s">
        <v>60</v>
      </c>
      <c r="V115" s="1" t="s">
        <v>160</v>
      </c>
      <c r="W115" s="1" t="s">
        <v>124</v>
      </c>
      <c r="Y115" s="1" t="s">
        <v>47</v>
      </c>
      <c r="Z115" s="1" t="s">
        <v>80</v>
      </c>
      <c r="AB115" s="1" t="s">
        <v>49</v>
      </c>
      <c r="AC115" s="1" t="s">
        <v>50</v>
      </c>
      <c r="AF115" s="1" t="s">
        <v>51</v>
      </c>
      <c r="AG115" s="1" t="s">
        <v>52</v>
      </c>
      <c r="AH115" s="1" t="s">
        <v>992</v>
      </c>
      <c r="AI115" s="1" t="s">
        <v>993</v>
      </c>
    </row>
    <row r="116" spans="1:35" x14ac:dyDescent="0.3">
      <c r="A116" s="1" t="str">
        <f>HYPERLINK("https://hsdes.intel.com/resource/14013187167","14013187167")</f>
        <v>14013187167</v>
      </c>
      <c r="B116" s="1" t="s">
        <v>994</v>
      </c>
      <c r="C116" s="1" t="s">
        <v>1845</v>
      </c>
      <c r="D116" s="1" t="s">
        <v>1846</v>
      </c>
      <c r="E116" s="1" t="s">
        <v>1842</v>
      </c>
      <c r="F116" s="1" t="s">
        <v>68</v>
      </c>
      <c r="G116" s="1" t="s">
        <v>69</v>
      </c>
      <c r="H116" s="1" t="s">
        <v>33</v>
      </c>
      <c r="I116" s="1" t="s">
        <v>346</v>
      </c>
      <c r="J116" s="1" t="s">
        <v>995</v>
      </c>
      <c r="K116" s="1" t="s">
        <v>327</v>
      </c>
      <c r="L116" s="1" t="s">
        <v>996</v>
      </c>
      <c r="M116" s="1" t="s">
        <v>349</v>
      </c>
      <c r="N116" s="1" t="s">
        <v>997</v>
      </c>
      <c r="O116" s="1" t="s">
        <v>995</v>
      </c>
      <c r="P116" s="1" t="s">
        <v>40</v>
      </c>
      <c r="R116" s="1" t="s">
        <v>331</v>
      </c>
      <c r="S116" s="1" t="s">
        <v>998</v>
      </c>
      <c r="T116" s="1" t="s">
        <v>76</v>
      </c>
      <c r="U116" s="1" t="s">
        <v>60</v>
      </c>
      <c r="V116" s="1" t="s">
        <v>160</v>
      </c>
      <c r="W116" s="1" t="s">
        <v>124</v>
      </c>
      <c r="Y116" s="1" t="s">
        <v>47</v>
      </c>
      <c r="Z116" s="1" t="s">
        <v>80</v>
      </c>
      <c r="AB116" s="1" t="s">
        <v>49</v>
      </c>
      <c r="AC116" s="1" t="s">
        <v>50</v>
      </c>
      <c r="AF116" s="1" t="s">
        <v>51</v>
      </c>
      <c r="AG116" s="1" t="s">
        <v>52</v>
      </c>
      <c r="AH116" s="1" t="s">
        <v>999</v>
      </c>
      <c r="AI116" s="1" t="s">
        <v>1000</v>
      </c>
    </row>
    <row r="117" spans="1:35" x14ac:dyDescent="0.3">
      <c r="A117" s="1" t="str">
        <f>HYPERLINK("https://hsdes.intel.com/resource/14013187171","14013187171")</f>
        <v>14013187171</v>
      </c>
      <c r="B117" s="1" t="s">
        <v>1001</v>
      </c>
      <c r="C117" s="1" t="s">
        <v>1845</v>
      </c>
      <c r="D117" s="1" t="s">
        <v>1846</v>
      </c>
      <c r="F117" s="1" t="s">
        <v>31</v>
      </c>
      <c r="G117" s="1" t="s">
        <v>69</v>
      </c>
      <c r="H117" s="1" t="s">
        <v>33</v>
      </c>
      <c r="I117" s="1" t="s">
        <v>346</v>
      </c>
      <c r="J117" s="1" t="s">
        <v>1002</v>
      </c>
      <c r="K117" s="1" t="s">
        <v>327</v>
      </c>
      <c r="L117" s="1" t="s">
        <v>1003</v>
      </c>
      <c r="M117" s="1" t="s">
        <v>1004</v>
      </c>
      <c r="N117" s="1" t="s">
        <v>1005</v>
      </c>
      <c r="O117" s="1" t="s">
        <v>1002</v>
      </c>
      <c r="P117" s="1" t="s">
        <v>40</v>
      </c>
      <c r="R117" s="1" t="s">
        <v>331</v>
      </c>
      <c r="S117" s="1" t="s">
        <v>1006</v>
      </c>
      <c r="T117" s="1" t="s">
        <v>76</v>
      </c>
      <c r="U117" s="1" t="s">
        <v>60</v>
      </c>
      <c r="V117" s="1" t="s">
        <v>463</v>
      </c>
      <c r="W117" s="1" t="s">
        <v>131</v>
      </c>
      <c r="Y117" s="1" t="s">
        <v>47</v>
      </c>
      <c r="Z117" s="1" t="s">
        <v>48</v>
      </c>
      <c r="AB117" s="1" t="s">
        <v>63</v>
      </c>
      <c r="AC117" s="1" t="s">
        <v>50</v>
      </c>
      <c r="AF117" s="1" t="s">
        <v>51</v>
      </c>
      <c r="AG117" s="1" t="s">
        <v>52</v>
      </c>
      <c r="AH117" s="1" t="s">
        <v>1007</v>
      </c>
      <c r="AI117" s="1" t="s">
        <v>1008</v>
      </c>
    </row>
    <row r="118" spans="1:35" x14ac:dyDescent="0.3">
      <c r="A118" s="1" t="str">
        <f>HYPERLINK("https://hsdes.intel.com/resource/14013187178","14013187178")</f>
        <v>14013187178</v>
      </c>
      <c r="B118" s="1" t="s">
        <v>1009</v>
      </c>
      <c r="C118" s="1" t="s">
        <v>1845</v>
      </c>
      <c r="D118" s="1" t="s">
        <v>1846</v>
      </c>
      <c r="F118" s="1" t="s">
        <v>31</v>
      </c>
      <c r="G118" s="1" t="s">
        <v>69</v>
      </c>
      <c r="H118" s="1" t="s">
        <v>33</v>
      </c>
      <c r="I118" s="1" t="s">
        <v>346</v>
      </c>
      <c r="J118" s="1" t="s">
        <v>1010</v>
      </c>
      <c r="K118" s="1" t="s">
        <v>327</v>
      </c>
      <c r="L118" s="1" t="s">
        <v>1011</v>
      </c>
      <c r="M118" s="1" t="s">
        <v>349</v>
      </c>
      <c r="N118" s="1" t="s">
        <v>1012</v>
      </c>
      <c r="O118" s="1" t="s">
        <v>1010</v>
      </c>
      <c r="P118" s="1" t="s">
        <v>40</v>
      </c>
      <c r="R118" s="1" t="s">
        <v>331</v>
      </c>
      <c r="S118" s="1" t="s">
        <v>1013</v>
      </c>
      <c r="T118" s="1" t="s">
        <v>76</v>
      </c>
      <c r="U118" s="1" t="s">
        <v>77</v>
      </c>
      <c r="V118" s="1" t="s">
        <v>160</v>
      </c>
      <c r="W118" s="1" t="s">
        <v>124</v>
      </c>
      <c r="Y118" s="1" t="s">
        <v>47</v>
      </c>
      <c r="Z118" s="1" t="s">
        <v>48</v>
      </c>
      <c r="AB118" s="1" t="s">
        <v>49</v>
      </c>
      <c r="AC118" s="1" t="s">
        <v>50</v>
      </c>
      <c r="AF118" s="1" t="s">
        <v>51</v>
      </c>
      <c r="AG118" s="1" t="s">
        <v>52</v>
      </c>
      <c r="AH118" s="1" t="s">
        <v>1007</v>
      </c>
      <c r="AI118" s="1" t="s">
        <v>1014</v>
      </c>
    </row>
    <row r="119" spans="1:35" x14ac:dyDescent="0.3">
      <c r="A119" s="1" t="str">
        <f>HYPERLINK("https://hsdes.intel.com/resource/14013187179","14013187179")</f>
        <v>14013187179</v>
      </c>
      <c r="B119" s="1" t="s">
        <v>1015</v>
      </c>
      <c r="C119" s="1" t="s">
        <v>1845</v>
      </c>
      <c r="D119" s="1" t="s">
        <v>1846</v>
      </c>
      <c r="F119" s="1" t="s">
        <v>31</v>
      </c>
      <c r="G119" s="1" t="s">
        <v>69</v>
      </c>
      <c r="H119" s="1" t="s">
        <v>33</v>
      </c>
      <c r="I119" s="1" t="s">
        <v>346</v>
      </c>
      <c r="J119" s="1" t="s">
        <v>1016</v>
      </c>
      <c r="K119" s="1" t="s">
        <v>327</v>
      </c>
      <c r="L119" s="1" t="s">
        <v>1003</v>
      </c>
      <c r="M119" s="1" t="s">
        <v>1004</v>
      </c>
      <c r="N119" s="1" t="s">
        <v>1005</v>
      </c>
      <c r="O119" s="1" t="s">
        <v>1016</v>
      </c>
      <c r="P119" s="1" t="s">
        <v>40</v>
      </c>
      <c r="R119" s="1" t="s">
        <v>331</v>
      </c>
      <c r="S119" s="1" t="s">
        <v>1017</v>
      </c>
      <c r="T119" s="1" t="s">
        <v>76</v>
      </c>
      <c r="U119" s="1" t="s">
        <v>60</v>
      </c>
      <c r="V119" s="1" t="s">
        <v>463</v>
      </c>
      <c r="W119" s="1" t="s">
        <v>131</v>
      </c>
      <c r="Y119" s="1" t="s">
        <v>47</v>
      </c>
      <c r="Z119" s="1" t="s">
        <v>48</v>
      </c>
      <c r="AB119" s="1" t="s">
        <v>49</v>
      </c>
      <c r="AC119" s="1" t="s">
        <v>50</v>
      </c>
      <c r="AF119" s="1" t="s">
        <v>51</v>
      </c>
      <c r="AG119" s="1" t="s">
        <v>52</v>
      </c>
      <c r="AH119" s="1" t="s">
        <v>1007</v>
      </c>
      <c r="AI119" s="1" t="s">
        <v>1018</v>
      </c>
    </row>
    <row r="120" spans="1:35" x14ac:dyDescent="0.3">
      <c r="A120" s="1" t="str">
        <f>HYPERLINK("https://hsdes.intel.com/resource/14013187189","14013187189")</f>
        <v>14013187189</v>
      </c>
      <c r="B120" s="1" t="s">
        <v>1019</v>
      </c>
      <c r="C120" s="1" t="s">
        <v>1845</v>
      </c>
      <c r="D120" s="1" t="s">
        <v>1846</v>
      </c>
      <c r="F120" s="1" t="s">
        <v>68</v>
      </c>
      <c r="G120" s="1" t="s">
        <v>69</v>
      </c>
      <c r="H120" s="1" t="s">
        <v>33</v>
      </c>
      <c r="I120" s="1" t="s">
        <v>634</v>
      </c>
      <c r="J120" s="1" t="s">
        <v>1020</v>
      </c>
      <c r="K120" s="1" t="s">
        <v>304</v>
      </c>
      <c r="L120" s="1" t="s">
        <v>1021</v>
      </c>
      <c r="M120" s="1" t="s">
        <v>1022</v>
      </c>
      <c r="N120" s="1" t="s">
        <v>1023</v>
      </c>
      <c r="O120" s="1" t="s">
        <v>1020</v>
      </c>
      <c r="P120" s="1" t="s">
        <v>179</v>
      </c>
      <c r="Q120" s="1" t="s">
        <v>282</v>
      </c>
      <c r="R120" s="1" t="s">
        <v>308</v>
      </c>
      <c r="S120" s="1" t="s">
        <v>1024</v>
      </c>
      <c r="T120" s="1" t="s">
        <v>76</v>
      </c>
      <c r="U120" s="1" t="s">
        <v>77</v>
      </c>
      <c r="V120" s="1" t="s">
        <v>392</v>
      </c>
      <c r="W120" s="1" t="s">
        <v>124</v>
      </c>
      <c r="Y120" s="1" t="s">
        <v>47</v>
      </c>
      <c r="Z120" s="1" t="s">
        <v>80</v>
      </c>
      <c r="AB120" s="1" t="s">
        <v>49</v>
      </c>
      <c r="AC120" s="1" t="s">
        <v>50</v>
      </c>
      <c r="AF120" s="1" t="s">
        <v>51</v>
      </c>
      <c r="AG120" s="1" t="s">
        <v>52</v>
      </c>
      <c r="AH120" s="1" t="s">
        <v>1025</v>
      </c>
      <c r="AI120" s="1" t="s">
        <v>1026</v>
      </c>
    </row>
    <row r="121" spans="1:35" x14ac:dyDescent="0.3">
      <c r="A121" s="1" t="str">
        <f>HYPERLINK("https://hsdes.intel.com/resource/14013187190","14013187190")</f>
        <v>14013187190</v>
      </c>
      <c r="B121" s="1" t="s">
        <v>1027</v>
      </c>
      <c r="C121" s="1" t="s">
        <v>1845</v>
      </c>
      <c r="D121" s="1" t="s">
        <v>1846</v>
      </c>
      <c r="F121" s="1" t="s">
        <v>68</v>
      </c>
      <c r="G121" s="1" t="s">
        <v>69</v>
      </c>
      <c r="H121" s="1" t="s">
        <v>33</v>
      </c>
      <c r="I121" s="1" t="s">
        <v>346</v>
      </c>
      <c r="J121" s="1" t="s">
        <v>1028</v>
      </c>
      <c r="K121" s="1" t="s">
        <v>327</v>
      </c>
      <c r="L121" s="1" t="s">
        <v>1029</v>
      </c>
      <c r="M121" s="1" t="s">
        <v>1030</v>
      </c>
      <c r="N121" s="1" t="s">
        <v>1031</v>
      </c>
      <c r="O121" s="1" t="s">
        <v>1028</v>
      </c>
      <c r="P121" s="1" t="s">
        <v>40</v>
      </c>
      <c r="R121" s="1" t="s">
        <v>331</v>
      </c>
      <c r="S121" s="1" t="s">
        <v>1032</v>
      </c>
      <c r="T121" s="1" t="s">
        <v>76</v>
      </c>
      <c r="U121" s="1" t="s">
        <v>77</v>
      </c>
      <c r="V121" s="1" t="s">
        <v>160</v>
      </c>
      <c r="W121" s="1" t="s">
        <v>124</v>
      </c>
      <c r="Y121" s="1" t="s">
        <v>47</v>
      </c>
      <c r="Z121" s="1" t="s">
        <v>80</v>
      </c>
      <c r="AB121" s="1" t="s">
        <v>49</v>
      </c>
      <c r="AC121" s="1" t="s">
        <v>50</v>
      </c>
      <c r="AF121" s="1" t="s">
        <v>51</v>
      </c>
      <c r="AG121" s="1" t="s">
        <v>52</v>
      </c>
      <c r="AH121" s="1" t="s">
        <v>1033</v>
      </c>
      <c r="AI121" s="1" t="s">
        <v>1034</v>
      </c>
    </row>
    <row r="122" spans="1:35" x14ac:dyDescent="0.3">
      <c r="A122" s="1" t="str">
        <f>HYPERLINK("https://hsdes.intel.com/resource/14013187192","14013187192")</f>
        <v>14013187192</v>
      </c>
      <c r="B122" s="1" t="s">
        <v>1035</v>
      </c>
      <c r="C122" s="1" t="s">
        <v>1845</v>
      </c>
      <c r="D122" s="1" t="s">
        <v>1846</v>
      </c>
      <c r="F122" s="1" t="s">
        <v>68</v>
      </c>
      <c r="G122" s="1" t="s">
        <v>69</v>
      </c>
      <c r="H122" s="1" t="s">
        <v>33</v>
      </c>
      <c r="I122" s="1" t="s">
        <v>346</v>
      </c>
      <c r="J122" s="1" t="s">
        <v>1036</v>
      </c>
      <c r="K122" s="1" t="s">
        <v>327</v>
      </c>
      <c r="L122" s="1" t="s">
        <v>1037</v>
      </c>
      <c r="M122" s="1" t="s">
        <v>1030</v>
      </c>
      <c r="N122" s="1" t="s">
        <v>1038</v>
      </c>
      <c r="O122" s="1" t="s">
        <v>1036</v>
      </c>
      <c r="P122" s="1" t="s">
        <v>179</v>
      </c>
      <c r="R122" s="1" t="s">
        <v>331</v>
      </c>
      <c r="S122" s="1" t="s">
        <v>1039</v>
      </c>
      <c r="T122" s="1" t="s">
        <v>76</v>
      </c>
      <c r="U122" s="1" t="s">
        <v>77</v>
      </c>
      <c r="V122" s="1" t="s">
        <v>160</v>
      </c>
      <c r="W122" s="1" t="s">
        <v>124</v>
      </c>
      <c r="Y122" s="1" t="s">
        <v>47</v>
      </c>
      <c r="Z122" s="1" t="s">
        <v>80</v>
      </c>
      <c r="AB122" s="1" t="s">
        <v>49</v>
      </c>
      <c r="AC122" s="1" t="s">
        <v>50</v>
      </c>
      <c r="AF122" s="1" t="s">
        <v>51</v>
      </c>
      <c r="AG122" s="1" t="s">
        <v>52</v>
      </c>
      <c r="AH122" s="1" t="s">
        <v>1033</v>
      </c>
      <c r="AI122" s="1" t="s">
        <v>1040</v>
      </c>
    </row>
    <row r="123" spans="1:35" x14ac:dyDescent="0.3">
      <c r="A123" s="1" t="str">
        <f>HYPERLINK("https://hsdes.intel.com/resource/14013187193","14013187193")</f>
        <v>14013187193</v>
      </c>
      <c r="B123" s="1" t="s">
        <v>1041</v>
      </c>
      <c r="C123" s="1" t="s">
        <v>1845</v>
      </c>
      <c r="D123" s="1" t="s">
        <v>1846</v>
      </c>
      <c r="F123" s="1" t="s">
        <v>31</v>
      </c>
      <c r="G123" s="1" t="s">
        <v>69</v>
      </c>
      <c r="H123" s="1" t="s">
        <v>33</v>
      </c>
      <c r="I123" s="1" t="s">
        <v>346</v>
      </c>
      <c r="J123" s="1" t="s">
        <v>1042</v>
      </c>
      <c r="K123" s="1" t="s">
        <v>327</v>
      </c>
      <c r="L123" s="1" t="s">
        <v>1043</v>
      </c>
      <c r="M123" s="1" t="s">
        <v>1044</v>
      </c>
      <c r="N123" s="1" t="s">
        <v>1045</v>
      </c>
      <c r="O123" s="1" t="s">
        <v>1042</v>
      </c>
      <c r="P123" s="1" t="s">
        <v>40</v>
      </c>
      <c r="R123" s="1" t="s">
        <v>331</v>
      </c>
      <c r="S123" s="1" t="s">
        <v>1046</v>
      </c>
      <c r="T123" s="1" t="s">
        <v>76</v>
      </c>
      <c r="U123" s="1" t="s">
        <v>77</v>
      </c>
      <c r="V123" s="1" t="s">
        <v>463</v>
      </c>
      <c r="W123" s="1" t="s">
        <v>131</v>
      </c>
      <c r="Y123" s="1" t="s">
        <v>47</v>
      </c>
      <c r="Z123" s="1" t="s">
        <v>48</v>
      </c>
      <c r="AB123" s="1" t="s">
        <v>49</v>
      </c>
      <c r="AC123" s="1" t="s">
        <v>50</v>
      </c>
      <c r="AF123" s="1" t="s">
        <v>51</v>
      </c>
      <c r="AG123" s="1" t="s">
        <v>52</v>
      </c>
      <c r="AH123" s="1" t="s">
        <v>1047</v>
      </c>
      <c r="AI123" s="1" t="s">
        <v>1048</v>
      </c>
    </row>
    <row r="124" spans="1:35" x14ac:dyDescent="0.3">
      <c r="A124" s="1" t="str">
        <f>HYPERLINK("https://hsdes.intel.com/resource/14013187194","14013187194")</f>
        <v>14013187194</v>
      </c>
      <c r="B124" s="1" t="s">
        <v>1049</v>
      </c>
      <c r="C124" s="1" t="s">
        <v>1845</v>
      </c>
      <c r="D124" s="1" t="s">
        <v>1846</v>
      </c>
      <c r="F124" s="1" t="s">
        <v>31</v>
      </c>
      <c r="G124" s="1" t="s">
        <v>69</v>
      </c>
      <c r="H124" s="1" t="s">
        <v>33</v>
      </c>
      <c r="I124" s="1" t="s">
        <v>346</v>
      </c>
      <c r="J124" s="1" t="s">
        <v>1050</v>
      </c>
      <c r="K124" s="1" t="s">
        <v>327</v>
      </c>
      <c r="L124" s="1" t="s">
        <v>1051</v>
      </c>
      <c r="M124" s="1" t="s">
        <v>1052</v>
      </c>
      <c r="N124" s="1" t="s">
        <v>1053</v>
      </c>
      <c r="O124" s="1" t="s">
        <v>1050</v>
      </c>
      <c r="P124" s="1" t="s">
        <v>40</v>
      </c>
      <c r="R124" s="1" t="s">
        <v>331</v>
      </c>
      <c r="S124" s="1" t="s">
        <v>1054</v>
      </c>
      <c r="T124" s="1" t="s">
        <v>76</v>
      </c>
      <c r="U124" s="1" t="s">
        <v>77</v>
      </c>
      <c r="V124" s="1" t="s">
        <v>463</v>
      </c>
      <c r="W124" s="1" t="s">
        <v>131</v>
      </c>
      <c r="Y124" s="1" t="s">
        <v>47</v>
      </c>
      <c r="Z124" s="1" t="s">
        <v>48</v>
      </c>
      <c r="AB124" s="1" t="s">
        <v>49</v>
      </c>
      <c r="AC124" s="1" t="s">
        <v>50</v>
      </c>
      <c r="AF124" s="1" t="s">
        <v>51</v>
      </c>
      <c r="AG124" s="1" t="s">
        <v>52</v>
      </c>
      <c r="AH124" s="1" t="s">
        <v>1047</v>
      </c>
      <c r="AI124" s="1" t="s">
        <v>1055</v>
      </c>
    </row>
    <row r="125" spans="1:35" x14ac:dyDescent="0.3">
      <c r="A125" s="1" t="str">
        <f>HYPERLINK("https://hsdes.intel.com/resource/14013187195","14013187195")</f>
        <v>14013187195</v>
      </c>
      <c r="B125" s="1" t="s">
        <v>1056</v>
      </c>
      <c r="C125" s="1" t="s">
        <v>1845</v>
      </c>
      <c r="D125" s="1" t="s">
        <v>1847</v>
      </c>
      <c r="F125" s="1" t="s">
        <v>68</v>
      </c>
      <c r="G125" s="1" t="s">
        <v>69</v>
      </c>
      <c r="H125" s="1" t="s">
        <v>33</v>
      </c>
      <c r="I125" s="1" t="s">
        <v>302</v>
      </c>
      <c r="J125" s="1" t="s">
        <v>1057</v>
      </c>
      <c r="K125" s="1" t="s">
        <v>304</v>
      </c>
      <c r="L125" s="1" t="s">
        <v>1058</v>
      </c>
      <c r="M125" s="1" t="s">
        <v>1059</v>
      </c>
      <c r="N125" s="1" t="s">
        <v>1060</v>
      </c>
      <c r="O125" s="1" t="s">
        <v>1057</v>
      </c>
      <c r="P125" s="1" t="s">
        <v>179</v>
      </c>
      <c r="Q125" s="1" t="s">
        <v>282</v>
      </c>
      <c r="R125" s="1" t="s">
        <v>308</v>
      </c>
      <c r="S125" s="1" t="s">
        <v>1061</v>
      </c>
      <c r="T125" s="1" t="s">
        <v>76</v>
      </c>
      <c r="U125" s="1" t="s">
        <v>77</v>
      </c>
      <c r="V125" s="1" t="s">
        <v>392</v>
      </c>
      <c r="W125" s="1" t="s">
        <v>124</v>
      </c>
      <c r="Y125" s="1" t="s">
        <v>47</v>
      </c>
      <c r="Z125" s="1" t="s">
        <v>80</v>
      </c>
      <c r="AB125" s="1" t="s">
        <v>49</v>
      </c>
      <c r="AC125" s="1" t="s">
        <v>50</v>
      </c>
      <c r="AF125" s="1" t="s">
        <v>51</v>
      </c>
      <c r="AG125" s="1" t="s">
        <v>52</v>
      </c>
      <c r="AH125" s="1" t="s">
        <v>1062</v>
      </c>
      <c r="AI125" s="1" t="s">
        <v>1063</v>
      </c>
    </row>
    <row r="126" spans="1:35" x14ac:dyDescent="0.3">
      <c r="A126" s="1" t="str">
        <f>HYPERLINK("https://hsdes.intel.com/resource/14013187197","14013187197")</f>
        <v>14013187197</v>
      </c>
      <c r="B126" s="1" t="s">
        <v>1064</v>
      </c>
      <c r="C126" s="1" t="s">
        <v>1845</v>
      </c>
      <c r="D126" s="1" t="s">
        <v>1847</v>
      </c>
      <c r="F126" s="1" t="s">
        <v>31</v>
      </c>
      <c r="G126" s="1" t="s">
        <v>69</v>
      </c>
      <c r="H126" s="1" t="s">
        <v>33</v>
      </c>
      <c r="I126" s="1" t="s">
        <v>634</v>
      </c>
      <c r="J126" s="1" t="s">
        <v>1065</v>
      </c>
      <c r="K126" s="1" t="s">
        <v>304</v>
      </c>
      <c r="L126" s="1" t="s">
        <v>1066</v>
      </c>
      <c r="M126" s="1" t="s">
        <v>1067</v>
      </c>
      <c r="N126" s="1" t="s">
        <v>1068</v>
      </c>
      <c r="O126" s="1" t="s">
        <v>1065</v>
      </c>
      <c r="P126" s="1" t="s">
        <v>179</v>
      </c>
      <c r="Q126" s="1" t="s">
        <v>282</v>
      </c>
      <c r="R126" s="1" t="s">
        <v>308</v>
      </c>
      <c r="S126" s="1" t="s">
        <v>1069</v>
      </c>
      <c r="T126" s="1" t="s">
        <v>76</v>
      </c>
      <c r="U126" s="1" t="s">
        <v>60</v>
      </c>
      <c r="V126" s="1" t="s">
        <v>171</v>
      </c>
      <c r="W126" s="1" t="s">
        <v>131</v>
      </c>
      <c r="Y126" s="1" t="s">
        <v>47</v>
      </c>
      <c r="Z126" s="1" t="s">
        <v>48</v>
      </c>
      <c r="AB126" s="1" t="s">
        <v>49</v>
      </c>
      <c r="AC126" s="1" t="s">
        <v>50</v>
      </c>
      <c r="AF126" s="1" t="s">
        <v>51</v>
      </c>
      <c r="AG126" s="1" t="s">
        <v>52</v>
      </c>
      <c r="AH126" s="1" t="s">
        <v>1070</v>
      </c>
      <c r="AI126" s="1" t="s">
        <v>1071</v>
      </c>
    </row>
    <row r="127" spans="1:35" x14ac:dyDescent="0.3">
      <c r="A127" s="1" t="str">
        <f>HYPERLINK("https://hsdes.intel.com/resource/14013187199","14013187199")</f>
        <v>14013187199</v>
      </c>
      <c r="B127" s="1" t="s">
        <v>1072</v>
      </c>
      <c r="C127" s="1" t="s">
        <v>1845</v>
      </c>
      <c r="D127" s="1" t="s">
        <v>1846</v>
      </c>
      <c r="F127" s="1" t="s">
        <v>68</v>
      </c>
      <c r="G127" s="1" t="s">
        <v>69</v>
      </c>
      <c r="H127" s="1" t="s">
        <v>33</v>
      </c>
      <c r="I127" s="1" t="s">
        <v>302</v>
      </c>
      <c r="J127" s="1" t="s">
        <v>1073</v>
      </c>
      <c r="K127" s="1" t="s">
        <v>304</v>
      </c>
      <c r="L127" s="1" t="s">
        <v>1074</v>
      </c>
      <c r="M127" s="1" t="s">
        <v>306</v>
      </c>
      <c r="N127" s="1" t="s">
        <v>1075</v>
      </c>
      <c r="O127" s="1" t="s">
        <v>1073</v>
      </c>
      <c r="P127" s="1" t="s">
        <v>179</v>
      </c>
      <c r="Q127" s="1" t="s">
        <v>282</v>
      </c>
      <c r="R127" s="1" t="s">
        <v>308</v>
      </c>
      <c r="S127" s="1" t="s">
        <v>1072</v>
      </c>
      <c r="T127" s="1" t="s">
        <v>76</v>
      </c>
      <c r="U127" s="1" t="s">
        <v>77</v>
      </c>
      <c r="V127" s="1" t="s">
        <v>1076</v>
      </c>
      <c r="W127" s="1" t="s">
        <v>234</v>
      </c>
      <c r="Y127" s="1" t="s">
        <v>47</v>
      </c>
      <c r="Z127" s="1" t="s">
        <v>80</v>
      </c>
      <c r="AB127" s="1" t="s">
        <v>49</v>
      </c>
      <c r="AC127" s="1" t="s">
        <v>50</v>
      </c>
      <c r="AF127" s="1" t="s">
        <v>614</v>
      </c>
      <c r="AG127" s="1" t="s">
        <v>52</v>
      </c>
      <c r="AH127" s="1" t="s">
        <v>1047</v>
      </c>
      <c r="AI127" s="1" t="s">
        <v>1077</v>
      </c>
    </row>
    <row r="128" spans="1:35" x14ac:dyDescent="0.3">
      <c r="A128" s="1" t="str">
        <f>HYPERLINK("https://hsdes.intel.com/resource/14013187200","14013187200")</f>
        <v>14013187200</v>
      </c>
      <c r="B128" s="1" t="s">
        <v>1078</v>
      </c>
      <c r="C128" s="1" t="s">
        <v>1845</v>
      </c>
      <c r="D128" s="1" t="s">
        <v>1846</v>
      </c>
      <c r="F128" s="1" t="s">
        <v>31</v>
      </c>
      <c r="G128" s="1" t="s">
        <v>69</v>
      </c>
      <c r="H128" s="1" t="s">
        <v>33</v>
      </c>
      <c r="I128" s="1" t="s">
        <v>302</v>
      </c>
      <c r="J128" s="1" t="s">
        <v>1079</v>
      </c>
      <c r="K128" s="1" t="s">
        <v>304</v>
      </c>
      <c r="L128" s="1" t="s">
        <v>1080</v>
      </c>
      <c r="M128" s="1" t="s">
        <v>1081</v>
      </c>
      <c r="N128" s="1" t="s">
        <v>1075</v>
      </c>
      <c r="O128" s="1" t="s">
        <v>1079</v>
      </c>
      <c r="P128" s="1" t="s">
        <v>179</v>
      </c>
      <c r="Q128" s="1" t="s">
        <v>282</v>
      </c>
      <c r="R128" s="1" t="s">
        <v>308</v>
      </c>
      <c r="S128" s="1" t="s">
        <v>1082</v>
      </c>
      <c r="T128" s="1" t="s">
        <v>76</v>
      </c>
      <c r="U128" s="1" t="s">
        <v>77</v>
      </c>
      <c r="V128" s="1" t="s">
        <v>728</v>
      </c>
      <c r="W128" s="1" t="s">
        <v>1083</v>
      </c>
      <c r="Y128" s="1" t="s">
        <v>47</v>
      </c>
      <c r="Z128" s="1" t="s">
        <v>764</v>
      </c>
      <c r="AB128" s="1" t="s">
        <v>49</v>
      </c>
      <c r="AC128" s="1" t="s">
        <v>50</v>
      </c>
      <c r="AF128" s="1" t="s">
        <v>614</v>
      </c>
      <c r="AG128" s="1" t="s">
        <v>52</v>
      </c>
      <c r="AH128" s="1" t="s">
        <v>1047</v>
      </c>
      <c r="AI128" s="1" t="s">
        <v>1084</v>
      </c>
    </row>
    <row r="129" spans="1:35" x14ac:dyDescent="0.3">
      <c r="A129" s="1" t="str">
        <f>HYPERLINK("https://hsdes.intel.com/resource/14013187203","14013187203")</f>
        <v>14013187203</v>
      </c>
      <c r="B129" s="1" t="s">
        <v>1085</v>
      </c>
      <c r="C129" s="1" t="s">
        <v>1845</v>
      </c>
      <c r="D129" s="1" t="s">
        <v>1846</v>
      </c>
      <c r="F129" s="1" t="s">
        <v>68</v>
      </c>
      <c r="G129" s="1" t="s">
        <v>69</v>
      </c>
      <c r="H129" s="1" t="s">
        <v>33</v>
      </c>
      <c r="I129" s="1" t="s">
        <v>346</v>
      </c>
      <c r="J129" s="1" t="s">
        <v>1086</v>
      </c>
      <c r="K129" s="1" t="s">
        <v>327</v>
      </c>
      <c r="L129" s="1" t="s">
        <v>1087</v>
      </c>
      <c r="M129" s="1" t="s">
        <v>1088</v>
      </c>
      <c r="N129" s="1" t="s">
        <v>1089</v>
      </c>
      <c r="O129" s="1" t="s">
        <v>1086</v>
      </c>
      <c r="P129" s="1" t="s">
        <v>40</v>
      </c>
      <c r="R129" s="1" t="s">
        <v>331</v>
      </c>
      <c r="S129" s="1" t="s">
        <v>1090</v>
      </c>
      <c r="T129" s="1" t="s">
        <v>76</v>
      </c>
      <c r="U129" s="1" t="s">
        <v>77</v>
      </c>
      <c r="V129" s="1" t="s">
        <v>160</v>
      </c>
      <c r="W129" s="1" t="s">
        <v>124</v>
      </c>
      <c r="Y129" s="1" t="s">
        <v>47</v>
      </c>
      <c r="Z129" s="1" t="s">
        <v>80</v>
      </c>
      <c r="AB129" s="1" t="s">
        <v>49</v>
      </c>
      <c r="AC129" s="1" t="s">
        <v>50</v>
      </c>
      <c r="AF129" s="1" t="s">
        <v>51</v>
      </c>
      <c r="AG129" s="1" t="s">
        <v>52</v>
      </c>
      <c r="AH129" s="1" t="s">
        <v>1033</v>
      </c>
      <c r="AI129" s="1" t="s">
        <v>1091</v>
      </c>
    </row>
    <row r="130" spans="1:35" x14ac:dyDescent="0.3">
      <c r="A130" s="1" t="str">
        <f>HYPERLINK("https://hsdes.intel.com/resource/14013187204","14013187204")</f>
        <v>14013187204</v>
      </c>
      <c r="B130" s="1" t="s">
        <v>1092</v>
      </c>
      <c r="C130" s="1" t="s">
        <v>1845</v>
      </c>
      <c r="D130" s="1" t="s">
        <v>1846</v>
      </c>
      <c r="F130" s="1" t="s">
        <v>31</v>
      </c>
      <c r="G130" s="1" t="s">
        <v>69</v>
      </c>
      <c r="H130" s="1" t="s">
        <v>33</v>
      </c>
      <c r="I130" s="1" t="s">
        <v>346</v>
      </c>
      <c r="J130" s="1" t="s">
        <v>1093</v>
      </c>
      <c r="K130" s="1" t="s">
        <v>327</v>
      </c>
      <c r="L130" s="1" t="s">
        <v>1094</v>
      </c>
      <c r="M130" s="1" t="s">
        <v>1044</v>
      </c>
      <c r="N130" s="1" t="s">
        <v>1095</v>
      </c>
      <c r="O130" s="1" t="s">
        <v>1093</v>
      </c>
      <c r="P130" s="1" t="s">
        <v>40</v>
      </c>
      <c r="R130" s="1" t="s">
        <v>331</v>
      </c>
      <c r="S130" s="1" t="s">
        <v>1096</v>
      </c>
      <c r="T130" s="1" t="s">
        <v>76</v>
      </c>
      <c r="U130" s="1" t="s">
        <v>60</v>
      </c>
      <c r="V130" s="1" t="s">
        <v>463</v>
      </c>
      <c r="W130" s="1" t="s">
        <v>131</v>
      </c>
      <c r="Y130" s="1" t="s">
        <v>47</v>
      </c>
      <c r="Z130" s="1" t="s">
        <v>48</v>
      </c>
      <c r="AB130" s="1" t="s">
        <v>49</v>
      </c>
      <c r="AC130" s="1" t="s">
        <v>50</v>
      </c>
      <c r="AF130" s="1" t="s">
        <v>51</v>
      </c>
      <c r="AG130" s="1" t="s">
        <v>52</v>
      </c>
      <c r="AH130" s="1" t="s">
        <v>1033</v>
      </c>
      <c r="AI130" s="1" t="s">
        <v>1097</v>
      </c>
    </row>
    <row r="131" spans="1:35" x14ac:dyDescent="0.3">
      <c r="A131" s="1" t="str">
        <f>HYPERLINK("https://hsdes.intel.com/resource/14013187207","14013187207")</f>
        <v>14013187207</v>
      </c>
      <c r="B131" s="1" t="s">
        <v>1098</v>
      </c>
      <c r="C131" s="1" t="s">
        <v>1845</v>
      </c>
      <c r="D131" s="1" t="s">
        <v>1846</v>
      </c>
      <c r="F131" s="1" t="s">
        <v>31</v>
      </c>
      <c r="G131" s="1" t="s">
        <v>69</v>
      </c>
      <c r="H131" s="1" t="s">
        <v>33</v>
      </c>
      <c r="I131" s="1" t="s">
        <v>346</v>
      </c>
      <c r="J131" s="1" t="s">
        <v>1099</v>
      </c>
      <c r="K131" s="1" t="s">
        <v>327</v>
      </c>
      <c r="L131" s="1" t="s">
        <v>1100</v>
      </c>
      <c r="M131" s="1" t="s">
        <v>1101</v>
      </c>
      <c r="N131" s="1" t="s">
        <v>1102</v>
      </c>
      <c r="O131" s="1" t="s">
        <v>1099</v>
      </c>
      <c r="P131" s="1" t="s">
        <v>40</v>
      </c>
      <c r="R131" s="1" t="s">
        <v>331</v>
      </c>
      <c r="S131" s="1" t="s">
        <v>1103</v>
      </c>
      <c r="T131" s="1" t="s">
        <v>76</v>
      </c>
      <c r="U131" s="1" t="s">
        <v>60</v>
      </c>
      <c r="V131" s="1" t="s">
        <v>463</v>
      </c>
      <c r="W131" s="1" t="s">
        <v>131</v>
      </c>
      <c r="Y131" s="1" t="s">
        <v>47</v>
      </c>
      <c r="Z131" s="1" t="s">
        <v>48</v>
      </c>
      <c r="AB131" s="1" t="s">
        <v>49</v>
      </c>
      <c r="AC131" s="1" t="s">
        <v>50</v>
      </c>
      <c r="AF131" s="1" t="s">
        <v>51</v>
      </c>
      <c r="AG131" s="1" t="s">
        <v>52</v>
      </c>
      <c r="AH131" s="1" t="s">
        <v>1033</v>
      </c>
      <c r="AI131" s="1" t="s">
        <v>1104</v>
      </c>
    </row>
    <row r="132" spans="1:35" x14ac:dyDescent="0.3">
      <c r="A132" s="1" t="str">
        <f>HYPERLINK("https://hsdes.intel.com/resource/14013187213","14013187213")</f>
        <v>14013187213</v>
      </c>
      <c r="B132" s="1" t="s">
        <v>1105</v>
      </c>
      <c r="C132" s="1" t="s">
        <v>1845</v>
      </c>
      <c r="D132" s="1" t="s">
        <v>1846</v>
      </c>
      <c r="F132" s="1" t="s">
        <v>31</v>
      </c>
      <c r="G132" s="1" t="s">
        <v>69</v>
      </c>
      <c r="H132" s="1" t="s">
        <v>33</v>
      </c>
      <c r="I132" s="1" t="s">
        <v>346</v>
      </c>
      <c r="J132" s="1" t="s">
        <v>1106</v>
      </c>
      <c r="K132" s="1" t="s">
        <v>327</v>
      </c>
      <c r="L132" s="1" t="s">
        <v>1107</v>
      </c>
      <c r="M132" s="1" t="s">
        <v>1052</v>
      </c>
      <c r="N132" s="1" t="s">
        <v>1108</v>
      </c>
      <c r="O132" s="1" t="s">
        <v>1106</v>
      </c>
      <c r="P132" s="1" t="s">
        <v>40</v>
      </c>
      <c r="R132" s="1" t="s">
        <v>331</v>
      </c>
      <c r="S132" s="1" t="s">
        <v>1109</v>
      </c>
      <c r="T132" s="1" t="s">
        <v>76</v>
      </c>
      <c r="U132" s="1" t="s">
        <v>60</v>
      </c>
      <c r="V132" s="1" t="s">
        <v>285</v>
      </c>
      <c r="W132" s="1" t="s">
        <v>286</v>
      </c>
      <c r="Y132" s="1" t="s">
        <v>47</v>
      </c>
      <c r="Z132" s="1" t="s">
        <v>48</v>
      </c>
      <c r="AB132" s="1" t="s">
        <v>49</v>
      </c>
      <c r="AC132" s="1" t="s">
        <v>50</v>
      </c>
      <c r="AF132" s="1" t="s">
        <v>51</v>
      </c>
      <c r="AG132" s="1" t="s">
        <v>52</v>
      </c>
      <c r="AH132" s="1" t="s">
        <v>1110</v>
      </c>
      <c r="AI132" s="1" t="s">
        <v>1111</v>
      </c>
    </row>
    <row r="133" spans="1:35" x14ac:dyDescent="0.3">
      <c r="A133" s="1" t="str">
        <f>HYPERLINK("https://hsdes.intel.com/resource/14013186480","14013186480")</f>
        <v>14013186480</v>
      </c>
      <c r="B133" s="1" t="s">
        <v>551</v>
      </c>
      <c r="C133" s="1" t="s">
        <v>1845</v>
      </c>
      <c r="D133" s="1" t="s">
        <v>1847</v>
      </c>
      <c r="F133" s="1" t="s">
        <v>31</v>
      </c>
      <c r="G133" s="1" t="s">
        <v>69</v>
      </c>
      <c r="H133" s="1" t="s">
        <v>33</v>
      </c>
      <c r="I133" s="1" t="s">
        <v>552</v>
      </c>
      <c r="J133" s="1" t="s">
        <v>553</v>
      </c>
      <c r="K133" s="1" t="s">
        <v>278</v>
      </c>
      <c r="L133" s="1" t="s">
        <v>554</v>
      </c>
      <c r="M133" s="1" t="s">
        <v>555</v>
      </c>
      <c r="N133" s="1" t="s">
        <v>556</v>
      </c>
      <c r="O133" s="1" t="s">
        <v>553</v>
      </c>
      <c r="P133" s="1" t="s">
        <v>179</v>
      </c>
      <c r="Q133" s="1" t="s">
        <v>282</v>
      </c>
      <c r="R133" s="1" t="s">
        <v>283</v>
      </c>
      <c r="S133" s="1" t="s">
        <v>557</v>
      </c>
      <c r="T133" s="1" t="s">
        <v>76</v>
      </c>
      <c r="U133" s="1" t="s">
        <v>77</v>
      </c>
      <c r="V133" s="1" t="s">
        <v>558</v>
      </c>
      <c r="W133" s="1" t="s">
        <v>559</v>
      </c>
      <c r="Y133" s="1" t="s">
        <v>47</v>
      </c>
      <c r="Z133" s="1" t="s">
        <v>48</v>
      </c>
      <c r="AB133" s="1" t="s">
        <v>49</v>
      </c>
      <c r="AC133" s="1" t="s">
        <v>50</v>
      </c>
      <c r="AF133" s="1" t="s">
        <v>51</v>
      </c>
      <c r="AG133" s="1" t="s">
        <v>287</v>
      </c>
      <c r="AH133" s="1" t="s">
        <v>560</v>
      </c>
      <c r="AI133" s="1" t="s">
        <v>561</v>
      </c>
    </row>
    <row r="134" spans="1:35" x14ac:dyDescent="0.3">
      <c r="A134" s="1" t="str">
        <f>HYPERLINK("https://hsdes.intel.com/resource/14013187501","14013187501")</f>
        <v>14013187501</v>
      </c>
      <c r="B134" s="1" t="s">
        <v>1442</v>
      </c>
      <c r="C134" s="1" t="s">
        <v>1845</v>
      </c>
      <c r="D134" s="1" t="s">
        <v>1847</v>
      </c>
      <c r="F134" s="1" t="s">
        <v>31</v>
      </c>
      <c r="G134" s="1" t="s">
        <v>69</v>
      </c>
      <c r="H134" s="1" t="s">
        <v>33</v>
      </c>
      <c r="I134" s="1" t="s">
        <v>276</v>
      </c>
      <c r="J134" s="1" t="s">
        <v>1443</v>
      </c>
      <c r="K134" s="1" t="s">
        <v>278</v>
      </c>
      <c r="L134" s="1" t="s">
        <v>1444</v>
      </c>
      <c r="M134" s="1" t="s">
        <v>1445</v>
      </c>
      <c r="N134" s="1" t="s">
        <v>1446</v>
      </c>
      <c r="O134" s="1" t="s">
        <v>1443</v>
      </c>
      <c r="P134" s="1" t="s">
        <v>179</v>
      </c>
      <c r="Q134" s="1" t="s">
        <v>282</v>
      </c>
      <c r="R134" s="1" t="s">
        <v>283</v>
      </c>
      <c r="S134" s="1" t="s">
        <v>1447</v>
      </c>
      <c r="T134" s="1" t="s">
        <v>76</v>
      </c>
      <c r="U134" s="1" t="s">
        <v>60</v>
      </c>
      <c r="V134" s="1" t="s">
        <v>106</v>
      </c>
      <c r="W134" s="1" t="s">
        <v>107</v>
      </c>
      <c r="Y134" s="1" t="s">
        <v>47</v>
      </c>
      <c r="Z134" s="1" t="s">
        <v>48</v>
      </c>
      <c r="AB134" s="1" t="s">
        <v>49</v>
      </c>
      <c r="AC134" s="1" t="s">
        <v>50</v>
      </c>
      <c r="AF134" s="1" t="s">
        <v>51</v>
      </c>
      <c r="AG134" s="1" t="s">
        <v>52</v>
      </c>
      <c r="AH134" s="1" t="s">
        <v>1448</v>
      </c>
      <c r="AI134" s="1" t="s">
        <v>1449</v>
      </c>
    </row>
    <row r="135" spans="1:35" x14ac:dyDescent="0.3">
      <c r="A135" s="1" t="str">
        <f>HYPERLINK("https://hsdes.intel.com/resource/14013187575","14013187575")</f>
        <v>14013187575</v>
      </c>
      <c r="B135" s="1" t="s">
        <v>1498</v>
      </c>
      <c r="C135" s="1" t="s">
        <v>1845</v>
      </c>
      <c r="D135" s="1" t="s">
        <v>1847</v>
      </c>
      <c r="F135" s="1" t="s">
        <v>31</v>
      </c>
      <c r="G135" s="1" t="s">
        <v>69</v>
      </c>
      <c r="H135" s="1" t="s">
        <v>33</v>
      </c>
      <c r="I135" s="1" t="s">
        <v>643</v>
      </c>
      <c r="J135" s="1" t="s">
        <v>1499</v>
      </c>
      <c r="K135" s="1" t="s">
        <v>304</v>
      </c>
      <c r="L135" s="1" t="s">
        <v>1500</v>
      </c>
      <c r="M135" s="1" t="s">
        <v>1501</v>
      </c>
      <c r="N135" s="1" t="s">
        <v>1502</v>
      </c>
      <c r="O135" s="1" t="s">
        <v>1499</v>
      </c>
      <c r="P135" s="1" t="s">
        <v>179</v>
      </c>
      <c r="Q135" s="1" t="s">
        <v>282</v>
      </c>
      <c r="R135" s="1" t="s">
        <v>308</v>
      </c>
      <c r="S135" s="1" t="s">
        <v>1069</v>
      </c>
      <c r="T135" s="1" t="s">
        <v>76</v>
      </c>
      <c r="U135" s="1" t="s">
        <v>60</v>
      </c>
      <c r="V135" s="1" t="s">
        <v>763</v>
      </c>
      <c r="W135" s="1" t="s">
        <v>286</v>
      </c>
      <c r="Y135" s="1" t="s">
        <v>47</v>
      </c>
      <c r="Z135" s="1" t="s">
        <v>48</v>
      </c>
      <c r="AB135" s="1" t="s">
        <v>49</v>
      </c>
      <c r="AC135" s="1" t="s">
        <v>50</v>
      </c>
      <c r="AF135" s="1" t="s">
        <v>51</v>
      </c>
      <c r="AG135" s="1" t="s">
        <v>52</v>
      </c>
      <c r="AH135" s="1" t="s">
        <v>1503</v>
      </c>
      <c r="AI135" s="1" t="s">
        <v>1504</v>
      </c>
    </row>
    <row r="136" spans="1:35" x14ac:dyDescent="0.3">
      <c r="A136" s="1" t="str">
        <f>HYPERLINK("https://hsdes.intel.com/resource/14013187300","14013187300")</f>
        <v>14013187300</v>
      </c>
      <c r="B136" s="1" t="s">
        <v>1309</v>
      </c>
      <c r="C136" s="1" t="s">
        <v>1845</v>
      </c>
      <c r="D136" s="1" t="s">
        <v>1846</v>
      </c>
      <c r="F136" s="1" t="s">
        <v>68</v>
      </c>
      <c r="G136" s="1" t="s">
        <v>69</v>
      </c>
      <c r="H136" s="1" t="s">
        <v>33</v>
      </c>
      <c r="I136" s="1" t="s">
        <v>1310</v>
      </c>
      <c r="J136" s="1" t="s">
        <v>1311</v>
      </c>
      <c r="K136" s="1" t="s">
        <v>304</v>
      </c>
      <c r="L136" s="1" t="s">
        <v>1312</v>
      </c>
      <c r="M136" s="1" t="s">
        <v>646</v>
      </c>
      <c r="N136" s="1" t="s">
        <v>1313</v>
      </c>
      <c r="O136" s="1" t="s">
        <v>1311</v>
      </c>
      <c r="P136" s="1" t="s">
        <v>179</v>
      </c>
      <c r="Q136" s="1" t="s">
        <v>282</v>
      </c>
      <c r="R136" s="1" t="s">
        <v>308</v>
      </c>
      <c r="S136" s="1" t="s">
        <v>1314</v>
      </c>
      <c r="T136" s="1" t="s">
        <v>76</v>
      </c>
      <c r="U136" s="1" t="s">
        <v>77</v>
      </c>
      <c r="V136" s="1" t="s">
        <v>392</v>
      </c>
      <c r="W136" s="1" t="s">
        <v>124</v>
      </c>
      <c r="Y136" s="1" t="s">
        <v>47</v>
      </c>
      <c r="Z136" s="1" t="s">
        <v>80</v>
      </c>
      <c r="AB136" s="1" t="s">
        <v>49</v>
      </c>
      <c r="AC136" s="1" t="s">
        <v>50</v>
      </c>
      <c r="AF136" s="1" t="s">
        <v>51</v>
      </c>
      <c r="AG136" s="1" t="s">
        <v>52</v>
      </c>
      <c r="AH136" s="1" t="s">
        <v>1315</v>
      </c>
      <c r="AI136" s="1" t="s">
        <v>1316</v>
      </c>
    </row>
    <row r="137" spans="1:35" x14ac:dyDescent="0.3">
      <c r="A137" s="1" t="str">
        <f>HYPERLINK("https://hsdes.intel.com/resource/14013187642","14013187642")</f>
        <v>14013187642</v>
      </c>
      <c r="B137" s="1" t="s">
        <v>1536</v>
      </c>
      <c r="C137" s="1" t="s">
        <v>1845</v>
      </c>
      <c r="D137" s="1" t="s">
        <v>1846</v>
      </c>
      <c r="F137" s="1" t="s">
        <v>68</v>
      </c>
      <c r="G137" s="1" t="s">
        <v>69</v>
      </c>
      <c r="H137" s="1" t="s">
        <v>33</v>
      </c>
      <c r="I137" s="1" t="s">
        <v>1537</v>
      </c>
      <c r="J137" s="1" t="s">
        <v>1538</v>
      </c>
      <c r="K137" s="1" t="s">
        <v>304</v>
      </c>
      <c r="L137" s="1" t="s">
        <v>1539</v>
      </c>
      <c r="M137" s="1" t="s">
        <v>1501</v>
      </c>
      <c r="N137" s="1" t="s">
        <v>1540</v>
      </c>
      <c r="O137" s="1" t="s">
        <v>1538</v>
      </c>
      <c r="P137" s="1" t="s">
        <v>179</v>
      </c>
      <c r="Q137" s="1" t="s">
        <v>282</v>
      </c>
      <c r="R137" s="1" t="s">
        <v>308</v>
      </c>
      <c r="S137" s="1" t="s">
        <v>1321</v>
      </c>
      <c r="T137" s="1" t="s">
        <v>76</v>
      </c>
      <c r="U137" s="1" t="s">
        <v>77</v>
      </c>
      <c r="V137" s="1" t="s">
        <v>411</v>
      </c>
      <c r="W137" s="1" t="s">
        <v>364</v>
      </c>
      <c r="Y137" s="1" t="s">
        <v>47</v>
      </c>
      <c r="Z137" s="1" t="s">
        <v>80</v>
      </c>
      <c r="AB137" s="1" t="s">
        <v>49</v>
      </c>
      <c r="AC137" s="1" t="s">
        <v>50</v>
      </c>
      <c r="AF137" s="1" t="s">
        <v>51</v>
      </c>
      <c r="AG137" s="1" t="s">
        <v>52</v>
      </c>
      <c r="AH137" s="1" t="s">
        <v>1315</v>
      </c>
      <c r="AI137" s="1" t="s">
        <v>1541</v>
      </c>
    </row>
    <row r="138" spans="1:35" x14ac:dyDescent="0.3">
      <c r="A138" s="1" t="str">
        <f>HYPERLINK("https://hsdes.intel.com/resource/14013187302","14013187302")</f>
        <v>14013187302</v>
      </c>
      <c r="B138" s="1" t="s">
        <v>1317</v>
      </c>
      <c r="C138" s="1" t="s">
        <v>1845</v>
      </c>
      <c r="D138" s="1" t="s">
        <v>1846</v>
      </c>
      <c r="F138" s="1" t="s">
        <v>31</v>
      </c>
      <c r="G138" s="1" t="s">
        <v>69</v>
      </c>
      <c r="H138" s="1" t="s">
        <v>33</v>
      </c>
      <c r="I138" s="1" t="s">
        <v>634</v>
      </c>
      <c r="J138" s="1" t="s">
        <v>1318</v>
      </c>
      <c r="K138" s="1" t="s">
        <v>304</v>
      </c>
      <c r="L138" s="1" t="s">
        <v>1319</v>
      </c>
      <c r="M138" s="1" t="s">
        <v>1067</v>
      </c>
      <c r="N138" s="1" t="s">
        <v>1320</v>
      </c>
      <c r="O138" s="1" t="s">
        <v>1318</v>
      </c>
      <c r="P138" s="1" t="s">
        <v>179</v>
      </c>
      <c r="Q138" s="1" t="s">
        <v>282</v>
      </c>
      <c r="R138" s="1" t="s">
        <v>308</v>
      </c>
      <c r="S138" s="1" t="s">
        <v>1321</v>
      </c>
      <c r="T138" s="1" t="s">
        <v>76</v>
      </c>
      <c r="U138" s="1" t="s">
        <v>77</v>
      </c>
      <c r="V138" s="1" t="s">
        <v>411</v>
      </c>
      <c r="W138" s="1" t="s">
        <v>364</v>
      </c>
      <c r="Y138" s="1" t="s">
        <v>47</v>
      </c>
      <c r="Z138" s="1" t="s">
        <v>48</v>
      </c>
      <c r="AB138" s="1" t="s">
        <v>49</v>
      </c>
      <c r="AC138" s="1" t="s">
        <v>50</v>
      </c>
      <c r="AF138" s="1" t="s">
        <v>51</v>
      </c>
      <c r="AG138" s="1" t="s">
        <v>52</v>
      </c>
      <c r="AH138" s="1" t="s">
        <v>1322</v>
      </c>
      <c r="AI138" s="1" t="s">
        <v>1323</v>
      </c>
    </row>
    <row r="139" spans="1:35" x14ac:dyDescent="0.3">
      <c r="A139" s="1" t="str">
        <f>HYPERLINK("https://hsdes.intel.com/resource/14013186700","14013186700")</f>
        <v>14013186700</v>
      </c>
      <c r="B139" s="1" t="s">
        <v>712</v>
      </c>
      <c r="C139" s="1" t="s">
        <v>1845</v>
      </c>
      <c r="D139" s="1" t="s">
        <v>1847</v>
      </c>
      <c r="F139" s="1" t="s">
        <v>31</v>
      </c>
      <c r="G139" s="1" t="s">
        <v>69</v>
      </c>
      <c r="H139" s="1" t="s">
        <v>33</v>
      </c>
      <c r="I139" s="1" t="s">
        <v>302</v>
      </c>
      <c r="J139" s="1" t="s">
        <v>713</v>
      </c>
      <c r="K139" s="1" t="s">
        <v>714</v>
      </c>
      <c r="L139" s="1" t="s">
        <v>715</v>
      </c>
      <c r="M139" s="1" t="s">
        <v>716</v>
      </c>
      <c r="N139" s="1" t="s">
        <v>717</v>
      </c>
      <c r="O139" s="1" t="s">
        <v>713</v>
      </c>
      <c r="P139" s="1" t="s">
        <v>179</v>
      </c>
      <c r="R139" s="1" t="s">
        <v>331</v>
      </c>
      <c r="S139" s="1" t="s">
        <v>718</v>
      </c>
      <c r="T139" s="1" t="s">
        <v>76</v>
      </c>
      <c r="U139" s="1" t="s">
        <v>77</v>
      </c>
      <c r="V139" s="1" t="s">
        <v>285</v>
      </c>
      <c r="W139" s="1" t="s">
        <v>286</v>
      </c>
      <c r="Y139" s="1" t="s">
        <v>47</v>
      </c>
      <c r="Z139" s="1" t="s">
        <v>48</v>
      </c>
      <c r="AB139" s="1" t="s">
        <v>49</v>
      </c>
      <c r="AC139" s="1" t="s">
        <v>50</v>
      </c>
      <c r="AF139" s="1" t="s">
        <v>51</v>
      </c>
      <c r="AG139" s="1" t="s">
        <v>719</v>
      </c>
      <c r="AH139" s="1" t="s">
        <v>720</v>
      </c>
      <c r="AI139" s="1" t="s">
        <v>721</v>
      </c>
    </row>
    <row r="140" spans="1:35" x14ac:dyDescent="0.3">
      <c r="A140" s="1" t="str">
        <f>HYPERLINK("https://hsdes.intel.com/resource/14013186089","14013186089")</f>
        <v>14013186089</v>
      </c>
      <c r="B140" s="1" t="s">
        <v>313</v>
      </c>
      <c r="C140" s="1" t="s">
        <v>1845</v>
      </c>
      <c r="D140" s="1" t="s">
        <v>1847</v>
      </c>
      <c r="F140" s="1" t="s">
        <v>68</v>
      </c>
      <c r="G140" s="1" t="s">
        <v>32</v>
      </c>
      <c r="H140" s="1" t="s">
        <v>33</v>
      </c>
      <c r="I140" s="1" t="s">
        <v>314</v>
      </c>
      <c r="J140" s="1" t="s">
        <v>315</v>
      </c>
      <c r="K140" s="1" t="s">
        <v>316</v>
      </c>
      <c r="L140" s="1" t="s">
        <v>317</v>
      </c>
      <c r="M140" s="1" t="s">
        <v>318</v>
      </c>
      <c r="N140" s="1" t="s">
        <v>319</v>
      </c>
      <c r="O140" s="1" t="s">
        <v>315</v>
      </c>
      <c r="P140" s="1" t="s">
        <v>40</v>
      </c>
      <c r="R140" s="1" t="s">
        <v>308</v>
      </c>
      <c r="S140" s="1" t="s">
        <v>320</v>
      </c>
      <c r="T140" s="1" t="s">
        <v>76</v>
      </c>
      <c r="U140" s="1" t="s">
        <v>60</v>
      </c>
      <c r="V140" s="1" t="s">
        <v>321</v>
      </c>
      <c r="W140" s="1" t="s">
        <v>322</v>
      </c>
      <c r="Y140" s="1" t="s">
        <v>47</v>
      </c>
      <c r="Z140" s="1" t="s">
        <v>80</v>
      </c>
      <c r="AB140" s="1" t="s">
        <v>49</v>
      </c>
      <c r="AC140" s="1" t="s">
        <v>50</v>
      </c>
      <c r="AF140" s="1" t="s">
        <v>51</v>
      </c>
      <c r="AG140" s="1" t="s">
        <v>52</v>
      </c>
      <c r="AH140" s="1" t="s">
        <v>323</v>
      </c>
      <c r="AI140" s="1" t="s">
        <v>324</v>
      </c>
    </row>
    <row r="141" spans="1:35" x14ac:dyDescent="0.3">
      <c r="A141" s="1" t="str">
        <f>HYPERLINK("https://hsdes.intel.com/resource/14013186815","14013186815")</f>
        <v>14013186815</v>
      </c>
      <c r="B141" s="1" t="s">
        <v>817</v>
      </c>
      <c r="C141" s="1" t="s">
        <v>1845</v>
      </c>
      <c r="D141" s="1" t="s">
        <v>1849</v>
      </c>
      <c r="F141" s="1" t="s">
        <v>31</v>
      </c>
      <c r="G141" s="1" t="s">
        <v>69</v>
      </c>
      <c r="H141" s="1" t="s">
        <v>33</v>
      </c>
      <c r="I141" s="1" t="s">
        <v>142</v>
      </c>
      <c r="J141" s="1" t="s">
        <v>818</v>
      </c>
      <c r="K141" s="1" t="s">
        <v>144</v>
      </c>
      <c r="L141" s="1" t="s">
        <v>819</v>
      </c>
      <c r="M141" s="1" t="s">
        <v>820</v>
      </c>
      <c r="N141" s="1" t="s">
        <v>821</v>
      </c>
      <c r="O141" s="1" t="s">
        <v>818</v>
      </c>
      <c r="P141" s="1" t="s">
        <v>40</v>
      </c>
      <c r="Q141" s="1" t="s">
        <v>148</v>
      </c>
      <c r="R141" s="1" t="s">
        <v>149</v>
      </c>
      <c r="S141" s="1" t="s">
        <v>822</v>
      </c>
      <c r="T141" s="1" t="s">
        <v>76</v>
      </c>
      <c r="U141" s="1" t="s">
        <v>60</v>
      </c>
      <c r="V141" s="1" t="s">
        <v>463</v>
      </c>
      <c r="W141" s="1" t="s">
        <v>131</v>
      </c>
      <c r="Y141" s="1" t="s">
        <v>47</v>
      </c>
      <c r="Z141" s="1" t="s">
        <v>48</v>
      </c>
      <c r="AB141" s="1" t="s">
        <v>49</v>
      </c>
      <c r="AC141" s="1" t="s">
        <v>50</v>
      </c>
      <c r="AF141" s="1" t="s">
        <v>51</v>
      </c>
      <c r="AG141" s="1" t="s">
        <v>52</v>
      </c>
      <c r="AH141" s="1" t="s">
        <v>823</v>
      </c>
      <c r="AI141" s="1" t="s">
        <v>824</v>
      </c>
    </row>
    <row r="142" spans="1:35" x14ac:dyDescent="0.3">
      <c r="A142" s="1" t="str">
        <f>HYPERLINK("https://hsdes.intel.com/resource/14013186345","14013186345")</f>
        <v>14013186345</v>
      </c>
      <c r="B142" s="1" t="s">
        <v>422</v>
      </c>
      <c r="C142" s="1" t="s">
        <v>1845</v>
      </c>
      <c r="D142" s="1" t="s">
        <v>1847</v>
      </c>
      <c r="F142" s="1" t="s">
        <v>68</v>
      </c>
      <c r="G142" s="1" t="s">
        <v>69</v>
      </c>
      <c r="H142" s="1" t="s">
        <v>33</v>
      </c>
      <c r="I142" s="1" t="s">
        <v>142</v>
      </c>
      <c r="J142" s="1" t="s">
        <v>423</v>
      </c>
      <c r="K142" s="1" t="s">
        <v>144</v>
      </c>
      <c r="L142" s="1" t="s">
        <v>424</v>
      </c>
      <c r="M142" s="1" t="s">
        <v>425</v>
      </c>
      <c r="N142" s="1" t="s">
        <v>426</v>
      </c>
      <c r="O142" s="1" t="s">
        <v>423</v>
      </c>
      <c r="P142" s="1" t="s">
        <v>40</v>
      </c>
      <c r="Q142" s="1" t="s">
        <v>148</v>
      </c>
      <c r="R142" s="1" t="s">
        <v>149</v>
      </c>
      <c r="S142" s="1" t="s">
        <v>427</v>
      </c>
      <c r="T142" s="1" t="s">
        <v>76</v>
      </c>
      <c r="U142" s="1" t="s">
        <v>60</v>
      </c>
      <c r="V142" s="1" t="s">
        <v>428</v>
      </c>
      <c r="W142" s="1" t="s">
        <v>234</v>
      </c>
      <c r="Y142" s="1" t="s">
        <v>47</v>
      </c>
      <c r="Z142" s="1" t="s">
        <v>80</v>
      </c>
      <c r="AB142" s="1" t="s">
        <v>63</v>
      </c>
      <c r="AC142" s="1" t="s">
        <v>50</v>
      </c>
      <c r="AF142" s="1" t="s">
        <v>51</v>
      </c>
      <c r="AG142" s="1" t="s">
        <v>52</v>
      </c>
      <c r="AH142" s="1" t="s">
        <v>429</v>
      </c>
      <c r="AI142" s="1" t="s">
        <v>430</v>
      </c>
    </row>
    <row r="143" spans="1:35" x14ac:dyDescent="0.3">
      <c r="A143" s="1" t="str">
        <f>HYPERLINK("https://hsdes.intel.com/resource/14013186497","14013186497")</f>
        <v>14013186497</v>
      </c>
      <c r="B143" s="1" t="s">
        <v>600</v>
      </c>
      <c r="C143" s="1" t="s">
        <v>1845</v>
      </c>
      <c r="D143" s="1" t="s">
        <v>1846</v>
      </c>
      <c r="F143" s="1" t="s">
        <v>68</v>
      </c>
      <c r="G143" s="1" t="s">
        <v>69</v>
      </c>
      <c r="H143" s="1" t="s">
        <v>33</v>
      </c>
      <c r="I143" s="1" t="s">
        <v>601</v>
      </c>
      <c r="J143" s="1" t="s">
        <v>602</v>
      </c>
      <c r="K143" s="1" t="s">
        <v>36</v>
      </c>
      <c r="L143" s="1" t="s">
        <v>603</v>
      </c>
      <c r="M143" s="1" t="s">
        <v>604</v>
      </c>
      <c r="N143" s="1" t="s">
        <v>605</v>
      </c>
      <c r="O143" s="1" t="s">
        <v>602</v>
      </c>
      <c r="P143" s="1" t="s">
        <v>40</v>
      </c>
      <c r="R143" s="1" t="s">
        <v>41</v>
      </c>
      <c r="S143" s="1" t="s">
        <v>606</v>
      </c>
      <c r="T143" s="1" t="s">
        <v>76</v>
      </c>
      <c r="U143" s="1" t="s">
        <v>77</v>
      </c>
      <c r="V143" s="1" t="s">
        <v>78</v>
      </c>
      <c r="W143" s="1" t="s">
        <v>79</v>
      </c>
      <c r="Y143" s="1" t="s">
        <v>47</v>
      </c>
      <c r="Z143" s="1" t="s">
        <v>80</v>
      </c>
      <c r="AB143" s="1" t="s">
        <v>63</v>
      </c>
      <c r="AC143" s="1" t="s">
        <v>50</v>
      </c>
      <c r="AF143" s="1" t="s">
        <v>51</v>
      </c>
      <c r="AG143" s="1" t="s">
        <v>52</v>
      </c>
      <c r="AH143" s="1" t="s">
        <v>607</v>
      </c>
      <c r="AI143" s="1" t="s">
        <v>608</v>
      </c>
    </row>
    <row r="144" spans="1:35" x14ac:dyDescent="0.3">
      <c r="A144" s="1" t="str">
        <f>HYPERLINK("https://hsdes.intel.com/resource/14013187237","14013187237")</f>
        <v>14013187237</v>
      </c>
      <c r="B144" s="1" t="s">
        <v>1180</v>
      </c>
      <c r="C144" s="1" t="s">
        <v>1845</v>
      </c>
      <c r="D144" s="1" t="s">
        <v>1846</v>
      </c>
      <c r="F144" s="1" t="s">
        <v>68</v>
      </c>
      <c r="G144" s="1" t="s">
        <v>69</v>
      </c>
      <c r="H144" s="1" t="s">
        <v>33</v>
      </c>
      <c r="I144" s="1" t="s">
        <v>142</v>
      </c>
      <c r="J144" s="1" t="s">
        <v>1181</v>
      </c>
      <c r="K144" s="1" t="s">
        <v>144</v>
      </c>
      <c r="L144" s="1" t="s">
        <v>1182</v>
      </c>
      <c r="M144" s="1" t="s">
        <v>470</v>
      </c>
      <c r="N144" s="1" t="s">
        <v>1183</v>
      </c>
      <c r="O144" s="1" t="s">
        <v>1181</v>
      </c>
      <c r="P144" s="1" t="s">
        <v>40</v>
      </c>
      <c r="Q144" s="1" t="s">
        <v>148</v>
      </c>
      <c r="R144" s="1" t="s">
        <v>149</v>
      </c>
      <c r="S144" s="1" t="s">
        <v>1184</v>
      </c>
      <c r="T144" s="1" t="s">
        <v>76</v>
      </c>
      <c r="U144" s="1" t="s">
        <v>77</v>
      </c>
      <c r="V144" s="1" t="s">
        <v>131</v>
      </c>
      <c r="W144" s="1" t="s">
        <v>124</v>
      </c>
      <c r="Y144" s="1" t="s">
        <v>47</v>
      </c>
      <c r="Z144" s="1" t="s">
        <v>80</v>
      </c>
      <c r="AB144" s="1" t="s">
        <v>49</v>
      </c>
      <c r="AC144" s="1" t="s">
        <v>50</v>
      </c>
      <c r="AF144" s="1" t="s">
        <v>51</v>
      </c>
      <c r="AG144" s="1" t="s">
        <v>52</v>
      </c>
      <c r="AH144" s="1" t="s">
        <v>1185</v>
      </c>
      <c r="AI144" s="1" t="s">
        <v>1186</v>
      </c>
    </row>
    <row r="145" spans="1:35" x14ac:dyDescent="0.3">
      <c r="A145" s="1" t="str">
        <f>HYPERLINK("https://hsdes.intel.com/resource/14013187239","14013187239")</f>
        <v>14013187239</v>
      </c>
      <c r="B145" s="1" t="s">
        <v>1187</v>
      </c>
      <c r="C145" s="1" t="s">
        <v>1845</v>
      </c>
      <c r="D145" s="1" t="s">
        <v>1846</v>
      </c>
      <c r="F145" s="1" t="s">
        <v>68</v>
      </c>
      <c r="G145" s="1" t="s">
        <v>69</v>
      </c>
      <c r="H145" s="1" t="s">
        <v>33</v>
      </c>
      <c r="I145" s="1" t="s">
        <v>142</v>
      </c>
      <c r="J145" s="1" t="s">
        <v>1188</v>
      </c>
      <c r="K145" s="1" t="s">
        <v>144</v>
      </c>
      <c r="L145" s="1" t="s">
        <v>1189</v>
      </c>
      <c r="M145" s="1" t="s">
        <v>470</v>
      </c>
      <c r="N145" s="1" t="s">
        <v>1190</v>
      </c>
      <c r="O145" s="1" t="s">
        <v>1188</v>
      </c>
      <c r="P145" s="1" t="s">
        <v>40</v>
      </c>
      <c r="Q145" s="1" t="s">
        <v>148</v>
      </c>
      <c r="R145" s="1" t="s">
        <v>149</v>
      </c>
      <c r="S145" s="1" t="s">
        <v>1191</v>
      </c>
      <c r="T145" s="1" t="s">
        <v>76</v>
      </c>
      <c r="U145" s="1" t="s">
        <v>77</v>
      </c>
      <c r="V145" s="1" t="s">
        <v>131</v>
      </c>
      <c r="W145" s="1" t="s">
        <v>124</v>
      </c>
      <c r="Y145" s="1" t="s">
        <v>47</v>
      </c>
      <c r="Z145" s="1" t="s">
        <v>80</v>
      </c>
      <c r="AB145" s="1" t="s">
        <v>49</v>
      </c>
      <c r="AC145" s="1" t="s">
        <v>50</v>
      </c>
      <c r="AF145" s="1" t="s">
        <v>51</v>
      </c>
      <c r="AG145" s="1" t="s">
        <v>52</v>
      </c>
      <c r="AH145" s="1" t="s">
        <v>1192</v>
      </c>
      <c r="AI145" s="1" t="s">
        <v>1193</v>
      </c>
    </row>
    <row r="146" spans="1:35" x14ac:dyDescent="0.3">
      <c r="A146" s="1" t="str">
        <f>HYPERLINK("https://hsdes.intel.com/resource/14013187240","14013187240")</f>
        <v>14013187240</v>
      </c>
      <c r="B146" s="1" t="s">
        <v>1194</v>
      </c>
      <c r="C146" s="1" t="s">
        <v>1845</v>
      </c>
      <c r="D146" s="1" t="s">
        <v>1847</v>
      </c>
      <c r="F146" s="1" t="s">
        <v>68</v>
      </c>
      <c r="G146" s="1" t="s">
        <v>69</v>
      </c>
      <c r="H146" s="1" t="s">
        <v>33</v>
      </c>
      <c r="I146" s="1" t="s">
        <v>142</v>
      </c>
      <c r="J146" s="1" t="s">
        <v>1195</v>
      </c>
      <c r="K146" s="1" t="s">
        <v>144</v>
      </c>
      <c r="L146" s="1" t="s">
        <v>1196</v>
      </c>
      <c r="M146" s="1" t="s">
        <v>87</v>
      </c>
      <c r="N146" s="1" t="s">
        <v>1197</v>
      </c>
      <c r="O146" s="1" t="s">
        <v>1195</v>
      </c>
      <c r="P146" s="1" t="s">
        <v>40</v>
      </c>
      <c r="Q146" s="1" t="s">
        <v>148</v>
      </c>
      <c r="R146" s="1" t="s">
        <v>149</v>
      </c>
      <c r="S146" s="1" t="s">
        <v>1198</v>
      </c>
      <c r="T146" s="1" t="s">
        <v>76</v>
      </c>
      <c r="U146" s="1" t="s">
        <v>77</v>
      </c>
      <c r="V146" s="1" t="s">
        <v>78</v>
      </c>
      <c r="W146" s="1" t="s">
        <v>79</v>
      </c>
      <c r="Y146" s="1" t="s">
        <v>47</v>
      </c>
      <c r="Z146" s="1" t="s">
        <v>80</v>
      </c>
      <c r="AB146" s="1" t="s">
        <v>49</v>
      </c>
      <c r="AC146" s="1" t="s">
        <v>50</v>
      </c>
      <c r="AF146" s="1" t="s">
        <v>51</v>
      </c>
      <c r="AG146" s="1" t="s">
        <v>52</v>
      </c>
      <c r="AH146" s="1" t="s">
        <v>1199</v>
      </c>
      <c r="AI146" s="1" t="s">
        <v>1200</v>
      </c>
    </row>
    <row r="147" spans="1:35" x14ac:dyDescent="0.3">
      <c r="A147" s="1" t="str">
        <f>HYPERLINK("https://hsdes.intel.com/resource/14013187242","14013187242")</f>
        <v>14013187242</v>
      </c>
      <c r="B147" s="1" t="s">
        <v>1201</v>
      </c>
      <c r="C147" s="1" t="s">
        <v>1845</v>
      </c>
      <c r="D147" s="1" t="s">
        <v>1846</v>
      </c>
      <c r="F147" s="1" t="s">
        <v>68</v>
      </c>
      <c r="G147" s="1" t="s">
        <v>69</v>
      </c>
      <c r="H147" s="1" t="s">
        <v>33</v>
      </c>
      <c r="I147" s="1" t="s">
        <v>276</v>
      </c>
      <c r="J147" s="1" t="s">
        <v>1202</v>
      </c>
      <c r="K147" s="1" t="s">
        <v>278</v>
      </c>
      <c r="L147" s="1" t="s">
        <v>1203</v>
      </c>
      <c r="M147" s="1" t="s">
        <v>280</v>
      </c>
      <c r="N147" s="1" t="s">
        <v>1204</v>
      </c>
      <c r="O147" s="1" t="s">
        <v>1202</v>
      </c>
      <c r="P147" s="1" t="s">
        <v>179</v>
      </c>
      <c r="Q147" s="1" t="s">
        <v>282</v>
      </c>
      <c r="R147" s="1" t="s">
        <v>283</v>
      </c>
      <c r="S147" s="1" t="s">
        <v>1205</v>
      </c>
      <c r="T147" s="1" t="s">
        <v>76</v>
      </c>
      <c r="U147" s="1" t="s">
        <v>77</v>
      </c>
      <c r="V147" s="1" t="s">
        <v>233</v>
      </c>
      <c r="W147" s="1" t="s">
        <v>234</v>
      </c>
      <c r="Y147" s="1" t="s">
        <v>47</v>
      </c>
      <c r="Z147" s="1" t="s">
        <v>80</v>
      </c>
      <c r="AB147" s="1" t="s">
        <v>49</v>
      </c>
      <c r="AC147" s="1" t="s">
        <v>50</v>
      </c>
      <c r="AF147" s="1" t="s">
        <v>51</v>
      </c>
      <c r="AG147" s="1" t="s">
        <v>287</v>
      </c>
      <c r="AH147" s="1" t="s">
        <v>1206</v>
      </c>
      <c r="AI147" s="1" t="s">
        <v>1207</v>
      </c>
    </row>
    <row r="148" spans="1:35" x14ac:dyDescent="0.3">
      <c r="A148" s="1" t="str">
        <f>HYPERLINK("https://hsdes.intel.com/resource/14013187243","14013187243")</f>
        <v>14013187243</v>
      </c>
      <c r="B148" s="1" t="s">
        <v>1208</v>
      </c>
      <c r="C148" s="1" t="s">
        <v>1845</v>
      </c>
      <c r="D148" s="1" t="s">
        <v>1846</v>
      </c>
      <c r="F148" s="1" t="s">
        <v>31</v>
      </c>
      <c r="G148" s="1" t="s">
        <v>69</v>
      </c>
      <c r="H148" s="1" t="s">
        <v>33</v>
      </c>
      <c r="I148" s="1" t="s">
        <v>276</v>
      </c>
      <c r="J148" s="1" t="s">
        <v>1209</v>
      </c>
      <c r="K148" s="1" t="s">
        <v>278</v>
      </c>
      <c r="L148" s="1" t="s">
        <v>1210</v>
      </c>
      <c r="M148" s="1" t="s">
        <v>1211</v>
      </c>
      <c r="N148" s="1" t="s">
        <v>1212</v>
      </c>
      <c r="O148" s="1" t="s">
        <v>1209</v>
      </c>
      <c r="P148" s="1" t="s">
        <v>179</v>
      </c>
      <c r="Q148" s="1" t="s">
        <v>282</v>
      </c>
      <c r="R148" s="1" t="s">
        <v>283</v>
      </c>
      <c r="S148" s="1" t="s">
        <v>1213</v>
      </c>
      <c r="T148" s="1" t="s">
        <v>76</v>
      </c>
      <c r="U148" s="1" t="s">
        <v>60</v>
      </c>
      <c r="V148" s="1" t="s">
        <v>728</v>
      </c>
      <c r="W148" s="1" t="s">
        <v>1083</v>
      </c>
      <c r="Y148" s="1" t="s">
        <v>47</v>
      </c>
      <c r="Z148" s="1" t="s">
        <v>48</v>
      </c>
      <c r="AB148" s="1" t="s">
        <v>49</v>
      </c>
      <c r="AC148" s="1" t="s">
        <v>50</v>
      </c>
      <c r="AF148" s="1" t="s">
        <v>51</v>
      </c>
      <c r="AG148" s="1" t="s">
        <v>287</v>
      </c>
      <c r="AH148" s="1" t="s">
        <v>1206</v>
      </c>
      <c r="AI148" s="1" t="s">
        <v>1214</v>
      </c>
    </row>
    <row r="149" spans="1:35" x14ac:dyDescent="0.3">
      <c r="A149" s="1" t="str">
        <f>HYPERLINK("https://hsdes.intel.com/resource/14013187244","14013187244")</f>
        <v>14013187244</v>
      </c>
      <c r="B149" s="1" t="s">
        <v>1215</v>
      </c>
      <c r="C149" s="1" t="s">
        <v>1845</v>
      </c>
      <c r="D149" s="1" t="s">
        <v>1846</v>
      </c>
      <c r="F149" s="1" t="s">
        <v>31</v>
      </c>
      <c r="G149" s="1" t="s">
        <v>69</v>
      </c>
      <c r="H149" s="1" t="s">
        <v>33</v>
      </c>
      <c r="I149" s="1" t="s">
        <v>276</v>
      </c>
      <c r="J149" s="1" t="s">
        <v>1216</v>
      </c>
      <c r="K149" s="1" t="s">
        <v>278</v>
      </c>
      <c r="L149" s="1" t="s">
        <v>1203</v>
      </c>
      <c r="M149" s="1" t="s">
        <v>280</v>
      </c>
      <c r="N149" s="1" t="s">
        <v>1217</v>
      </c>
      <c r="O149" s="1" t="s">
        <v>1216</v>
      </c>
      <c r="P149" s="1" t="s">
        <v>179</v>
      </c>
      <c r="Q149" s="1" t="s">
        <v>282</v>
      </c>
      <c r="R149" s="1" t="s">
        <v>283</v>
      </c>
      <c r="S149" s="1" t="s">
        <v>1218</v>
      </c>
      <c r="T149" s="1" t="s">
        <v>76</v>
      </c>
      <c r="U149" s="1" t="s">
        <v>60</v>
      </c>
      <c r="V149" s="1" t="s">
        <v>728</v>
      </c>
      <c r="W149" s="1" t="s">
        <v>1083</v>
      </c>
      <c r="Y149" s="1" t="s">
        <v>47</v>
      </c>
      <c r="Z149" s="1" t="s">
        <v>48</v>
      </c>
      <c r="AB149" s="1" t="s">
        <v>49</v>
      </c>
      <c r="AC149" s="1" t="s">
        <v>50</v>
      </c>
      <c r="AF149" s="1" t="s">
        <v>51</v>
      </c>
      <c r="AG149" s="1" t="s">
        <v>287</v>
      </c>
      <c r="AH149" s="1" t="s">
        <v>1219</v>
      </c>
      <c r="AI149" s="1" t="s">
        <v>1220</v>
      </c>
    </row>
    <row r="150" spans="1:35" x14ac:dyDescent="0.3">
      <c r="A150" s="1" t="str">
        <f>HYPERLINK("https://hsdes.intel.com/resource/14013187246","14013187246")</f>
        <v>14013187246</v>
      </c>
      <c r="B150" s="1" t="s">
        <v>1221</v>
      </c>
      <c r="C150" s="1" t="s">
        <v>1845</v>
      </c>
      <c r="D150" s="1" t="s">
        <v>1846</v>
      </c>
      <c r="F150" s="1" t="s">
        <v>31</v>
      </c>
      <c r="G150" s="1" t="s">
        <v>69</v>
      </c>
      <c r="H150" s="1" t="s">
        <v>33</v>
      </c>
      <c r="I150" s="1" t="s">
        <v>276</v>
      </c>
      <c r="J150" s="1" t="s">
        <v>1222</v>
      </c>
      <c r="K150" s="1" t="s">
        <v>278</v>
      </c>
      <c r="L150" s="1" t="s">
        <v>1210</v>
      </c>
      <c r="M150" s="1" t="s">
        <v>1211</v>
      </c>
      <c r="N150" s="1" t="s">
        <v>1212</v>
      </c>
      <c r="O150" s="1" t="s">
        <v>1222</v>
      </c>
      <c r="P150" s="1" t="s">
        <v>179</v>
      </c>
      <c r="Q150" s="1" t="s">
        <v>282</v>
      </c>
      <c r="R150" s="1" t="s">
        <v>283</v>
      </c>
      <c r="S150" s="1" t="s">
        <v>1223</v>
      </c>
      <c r="T150" s="1" t="s">
        <v>76</v>
      </c>
      <c r="U150" s="1" t="s">
        <v>60</v>
      </c>
      <c r="V150" s="1" t="s">
        <v>728</v>
      </c>
      <c r="W150" s="1" t="s">
        <v>1083</v>
      </c>
      <c r="Y150" s="1" t="s">
        <v>47</v>
      </c>
      <c r="Z150" s="1" t="s">
        <v>48</v>
      </c>
      <c r="AB150" s="1" t="s">
        <v>49</v>
      </c>
      <c r="AC150" s="1" t="s">
        <v>50</v>
      </c>
      <c r="AF150" s="1" t="s">
        <v>51</v>
      </c>
      <c r="AG150" s="1" t="s">
        <v>287</v>
      </c>
      <c r="AH150" s="1" t="s">
        <v>1206</v>
      </c>
      <c r="AI150" s="1" t="s">
        <v>1224</v>
      </c>
    </row>
    <row r="151" spans="1:35" x14ac:dyDescent="0.3">
      <c r="A151" s="1" t="str">
        <f>HYPERLINK("https://hsdes.intel.com/resource/14013187256","14013187256")</f>
        <v>14013187256</v>
      </c>
      <c r="B151" s="1" t="s">
        <v>1225</v>
      </c>
      <c r="C151" s="1" t="s">
        <v>1845</v>
      </c>
      <c r="D151" s="1" t="s">
        <v>1846</v>
      </c>
      <c r="F151" s="1" t="s">
        <v>68</v>
      </c>
      <c r="G151" s="1" t="s">
        <v>69</v>
      </c>
      <c r="H151" s="1" t="s">
        <v>33</v>
      </c>
      <c r="I151" s="1" t="s">
        <v>276</v>
      </c>
      <c r="J151" s="1" t="s">
        <v>1226</v>
      </c>
      <c r="K151" s="1" t="s">
        <v>278</v>
      </c>
      <c r="L151" s="1" t="s">
        <v>1227</v>
      </c>
      <c r="M151" s="1" t="s">
        <v>280</v>
      </c>
      <c r="N151" s="1" t="s">
        <v>1228</v>
      </c>
      <c r="O151" s="1" t="s">
        <v>1226</v>
      </c>
      <c r="P151" s="1" t="s">
        <v>179</v>
      </c>
      <c r="Q151" s="1" t="s">
        <v>282</v>
      </c>
      <c r="R151" s="1" t="s">
        <v>283</v>
      </c>
      <c r="S151" s="1" t="s">
        <v>1229</v>
      </c>
      <c r="T151" s="1" t="s">
        <v>76</v>
      </c>
      <c r="U151" s="1" t="s">
        <v>60</v>
      </c>
      <c r="V151" s="1" t="s">
        <v>233</v>
      </c>
      <c r="W151" s="1" t="s">
        <v>234</v>
      </c>
      <c r="Y151" s="1" t="s">
        <v>47</v>
      </c>
      <c r="Z151" s="1" t="s">
        <v>80</v>
      </c>
      <c r="AB151" s="1" t="s">
        <v>49</v>
      </c>
      <c r="AC151" s="1" t="s">
        <v>50</v>
      </c>
      <c r="AF151" s="1" t="s">
        <v>51</v>
      </c>
      <c r="AG151" s="1" t="s">
        <v>287</v>
      </c>
      <c r="AH151" s="1" t="s">
        <v>1230</v>
      </c>
      <c r="AI151" s="1" t="s">
        <v>1231</v>
      </c>
    </row>
    <row r="152" spans="1:35" x14ac:dyDescent="0.3">
      <c r="A152" s="1" t="str">
        <f>HYPERLINK("https://hsdes.intel.com/resource/14013187259","14013187259")</f>
        <v>14013187259</v>
      </c>
      <c r="B152" s="1" t="s">
        <v>1232</v>
      </c>
      <c r="C152" s="1" t="s">
        <v>1845</v>
      </c>
      <c r="D152" s="1" t="s">
        <v>1846</v>
      </c>
      <c r="F152" s="1" t="s">
        <v>31</v>
      </c>
      <c r="G152" s="1" t="s">
        <v>69</v>
      </c>
      <c r="H152" s="1" t="s">
        <v>33</v>
      </c>
      <c r="I152" s="1" t="s">
        <v>276</v>
      </c>
      <c r="J152" s="1" t="s">
        <v>1233</v>
      </c>
      <c r="K152" s="1" t="s">
        <v>278</v>
      </c>
      <c r="L152" s="1" t="s">
        <v>1234</v>
      </c>
      <c r="M152" s="1" t="s">
        <v>1211</v>
      </c>
      <c r="N152" s="1" t="s">
        <v>1235</v>
      </c>
      <c r="O152" s="1" t="s">
        <v>1233</v>
      </c>
      <c r="P152" s="1" t="s">
        <v>179</v>
      </c>
      <c r="Q152" s="1" t="s">
        <v>282</v>
      </c>
      <c r="R152" s="1" t="s">
        <v>283</v>
      </c>
      <c r="S152" s="1" t="s">
        <v>1236</v>
      </c>
      <c r="T152" s="1" t="s">
        <v>76</v>
      </c>
      <c r="U152" s="1" t="s">
        <v>60</v>
      </c>
      <c r="V152" s="1" t="s">
        <v>728</v>
      </c>
      <c r="W152" s="1" t="s">
        <v>1083</v>
      </c>
      <c r="Y152" s="1" t="s">
        <v>47</v>
      </c>
      <c r="Z152" s="1" t="s">
        <v>48</v>
      </c>
      <c r="AB152" s="1" t="s">
        <v>49</v>
      </c>
      <c r="AC152" s="1" t="s">
        <v>50</v>
      </c>
      <c r="AF152" s="1" t="s">
        <v>51</v>
      </c>
      <c r="AG152" s="1" t="s">
        <v>287</v>
      </c>
      <c r="AH152" s="1" t="s">
        <v>1237</v>
      </c>
      <c r="AI152" s="1" t="s">
        <v>1238</v>
      </c>
    </row>
    <row r="153" spans="1:35" x14ac:dyDescent="0.3">
      <c r="A153" s="1" t="str">
        <f>HYPERLINK("https://hsdes.intel.com/resource/14013187261","14013187261")</f>
        <v>14013187261</v>
      </c>
      <c r="B153" s="1" t="s">
        <v>1239</v>
      </c>
      <c r="C153" s="1" t="s">
        <v>1845</v>
      </c>
      <c r="D153" s="1" t="s">
        <v>1846</v>
      </c>
      <c r="F153" s="1" t="s">
        <v>31</v>
      </c>
      <c r="G153" s="1" t="s">
        <v>69</v>
      </c>
      <c r="H153" s="1" t="s">
        <v>33</v>
      </c>
      <c r="I153" s="1" t="s">
        <v>276</v>
      </c>
      <c r="J153" s="1" t="s">
        <v>1240</v>
      </c>
      <c r="K153" s="1" t="s">
        <v>278</v>
      </c>
      <c r="L153" s="1" t="s">
        <v>1241</v>
      </c>
      <c r="M153" s="1" t="s">
        <v>280</v>
      </c>
      <c r="N153" s="1" t="s">
        <v>1242</v>
      </c>
      <c r="O153" s="1" t="s">
        <v>1240</v>
      </c>
      <c r="P153" s="1" t="s">
        <v>179</v>
      </c>
      <c r="Q153" s="1" t="s">
        <v>282</v>
      </c>
      <c r="R153" s="1" t="s">
        <v>283</v>
      </c>
      <c r="S153" s="1" t="s">
        <v>1243</v>
      </c>
      <c r="T153" s="1" t="s">
        <v>76</v>
      </c>
      <c r="U153" s="1" t="s">
        <v>60</v>
      </c>
      <c r="V153" s="1" t="s">
        <v>728</v>
      </c>
      <c r="W153" s="1" t="s">
        <v>1083</v>
      </c>
      <c r="Y153" s="1" t="s">
        <v>47</v>
      </c>
      <c r="Z153" s="1" t="s">
        <v>48</v>
      </c>
      <c r="AB153" s="1" t="s">
        <v>49</v>
      </c>
      <c r="AC153" s="1" t="s">
        <v>50</v>
      </c>
      <c r="AF153" s="1" t="s">
        <v>51</v>
      </c>
      <c r="AG153" s="1" t="s">
        <v>287</v>
      </c>
      <c r="AH153" s="1" t="s">
        <v>807</v>
      </c>
      <c r="AI153" s="1" t="s">
        <v>1244</v>
      </c>
    </row>
    <row r="154" spans="1:35" x14ac:dyDescent="0.3">
      <c r="A154" s="1" t="str">
        <f>HYPERLINK("https://hsdes.intel.com/resource/14013187262","14013187262")</f>
        <v>14013187262</v>
      </c>
      <c r="B154" s="1" t="s">
        <v>1245</v>
      </c>
      <c r="C154" s="1" t="s">
        <v>1845</v>
      </c>
      <c r="D154" s="1" t="s">
        <v>1846</v>
      </c>
      <c r="F154" s="1" t="s">
        <v>31</v>
      </c>
      <c r="G154" s="1" t="s">
        <v>69</v>
      </c>
      <c r="H154" s="1" t="s">
        <v>33</v>
      </c>
      <c r="I154" s="1" t="s">
        <v>276</v>
      </c>
      <c r="J154" s="1" t="s">
        <v>1246</v>
      </c>
      <c r="K154" s="1" t="s">
        <v>278</v>
      </c>
      <c r="L154" s="1" t="s">
        <v>1247</v>
      </c>
      <c r="M154" s="1" t="s">
        <v>1211</v>
      </c>
      <c r="N154" s="1" t="s">
        <v>1235</v>
      </c>
      <c r="O154" s="1" t="s">
        <v>1246</v>
      </c>
      <c r="P154" s="1" t="s">
        <v>179</v>
      </c>
      <c r="Q154" s="1" t="s">
        <v>282</v>
      </c>
      <c r="R154" s="1" t="s">
        <v>283</v>
      </c>
      <c r="S154" s="1" t="s">
        <v>1248</v>
      </c>
      <c r="T154" s="1" t="s">
        <v>76</v>
      </c>
      <c r="U154" s="1" t="s">
        <v>60</v>
      </c>
      <c r="V154" s="1" t="s">
        <v>728</v>
      </c>
      <c r="W154" s="1" t="s">
        <v>1083</v>
      </c>
      <c r="Y154" s="1" t="s">
        <v>47</v>
      </c>
      <c r="Z154" s="1" t="s">
        <v>48</v>
      </c>
      <c r="AB154" s="1" t="s">
        <v>49</v>
      </c>
      <c r="AC154" s="1" t="s">
        <v>50</v>
      </c>
      <c r="AF154" s="1" t="s">
        <v>51</v>
      </c>
      <c r="AG154" s="1" t="s">
        <v>287</v>
      </c>
      <c r="AH154" s="1" t="s">
        <v>1249</v>
      </c>
      <c r="AI154" s="1" t="s">
        <v>1250</v>
      </c>
    </row>
    <row r="155" spans="1:35" x14ac:dyDescent="0.3">
      <c r="A155" s="1" t="str">
        <f>HYPERLINK("https://hsdes.intel.com/resource/14013187268","14013187268")</f>
        <v>14013187268</v>
      </c>
      <c r="B155" s="1" t="s">
        <v>1251</v>
      </c>
      <c r="C155" s="1" t="s">
        <v>1845</v>
      </c>
      <c r="D155" s="1" t="s">
        <v>1846</v>
      </c>
      <c r="F155" s="1" t="s">
        <v>31</v>
      </c>
      <c r="G155" s="1" t="s">
        <v>69</v>
      </c>
      <c r="H155" s="1" t="s">
        <v>33</v>
      </c>
      <c r="I155" s="1" t="s">
        <v>276</v>
      </c>
      <c r="J155" s="1" t="s">
        <v>1252</v>
      </c>
      <c r="K155" s="1" t="s">
        <v>278</v>
      </c>
      <c r="L155" s="1" t="s">
        <v>1253</v>
      </c>
      <c r="M155" s="1" t="s">
        <v>1211</v>
      </c>
      <c r="N155" s="1" t="s">
        <v>1254</v>
      </c>
      <c r="O155" s="1" t="s">
        <v>1252</v>
      </c>
      <c r="P155" s="1" t="s">
        <v>179</v>
      </c>
      <c r="Q155" s="1" t="s">
        <v>282</v>
      </c>
      <c r="R155" s="1" t="s">
        <v>283</v>
      </c>
      <c r="S155" s="1" t="s">
        <v>1255</v>
      </c>
      <c r="T155" s="1" t="s">
        <v>76</v>
      </c>
      <c r="U155" s="1" t="s">
        <v>60</v>
      </c>
      <c r="V155" s="1" t="s">
        <v>728</v>
      </c>
      <c r="W155" s="1" t="s">
        <v>1083</v>
      </c>
      <c r="Y155" s="1" t="s">
        <v>47</v>
      </c>
      <c r="Z155" s="1" t="s">
        <v>48</v>
      </c>
      <c r="AB155" s="1" t="s">
        <v>49</v>
      </c>
      <c r="AC155" s="1" t="s">
        <v>50</v>
      </c>
      <c r="AF155" s="1" t="s">
        <v>51</v>
      </c>
      <c r="AG155" s="1" t="s">
        <v>287</v>
      </c>
      <c r="AH155" s="1" t="s">
        <v>1237</v>
      </c>
      <c r="AI155" s="1" t="s">
        <v>1256</v>
      </c>
    </row>
    <row r="156" spans="1:35" x14ac:dyDescent="0.3">
      <c r="A156" s="1" t="str">
        <f>HYPERLINK("https://hsdes.intel.com/resource/14013187272","14013187272")</f>
        <v>14013187272</v>
      </c>
      <c r="B156" s="1" t="s">
        <v>1257</v>
      </c>
      <c r="C156" s="1" t="s">
        <v>1845</v>
      </c>
      <c r="D156" s="1" t="s">
        <v>1846</v>
      </c>
      <c r="F156" s="1" t="s">
        <v>31</v>
      </c>
      <c r="G156" s="1" t="s">
        <v>69</v>
      </c>
      <c r="H156" s="1" t="s">
        <v>33</v>
      </c>
      <c r="I156" s="1" t="s">
        <v>276</v>
      </c>
      <c r="J156" s="1" t="s">
        <v>1258</v>
      </c>
      <c r="K156" s="1" t="s">
        <v>278</v>
      </c>
      <c r="L156" s="1" t="s">
        <v>1259</v>
      </c>
      <c r="M156" s="1" t="s">
        <v>280</v>
      </c>
      <c r="N156" s="1" t="s">
        <v>1260</v>
      </c>
      <c r="O156" s="1" t="s">
        <v>1258</v>
      </c>
      <c r="P156" s="1" t="s">
        <v>179</v>
      </c>
      <c r="Q156" s="1" t="s">
        <v>282</v>
      </c>
      <c r="R156" s="1" t="s">
        <v>283</v>
      </c>
      <c r="S156" s="1" t="s">
        <v>1261</v>
      </c>
      <c r="T156" s="1" t="s">
        <v>76</v>
      </c>
      <c r="U156" s="1" t="s">
        <v>60</v>
      </c>
      <c r="V156" s="1" t="s">
        <v>728</v>
      </c>
      <c r="W156" s="1" t="s">
        <v>1083</v>
      </c>
      <c r="Y156" s="1" t="s">
        <v>47</v>
      </c>
      <c r="Z156" s="1" t="s">
        <v>48</v>
      </c>
      <c r="AB156" s="1" t="s">
        <v>49</v>
      </c>
      <c r="AC156" s="1" t="s">
        <v>50</v>
      </c>
      <c r="AF156" s="1" t="s">
        <v>51</v>
      </c>
      <c r="AG156" s="1" t="s">
        <v>287</v>
      </c>
      <c r="AH156" s="1" t="s">
        <v>807</v>
      </c>
      <c r="AI156" s="1" t="s">
        <v>1262</v>
      </c>
    </row>
    <row r="157" spans="1:35" x14ac:dyDescent="0.3">
      <c r="A157" s="1" t="str">
        <f>HYPERLINK("https://hsdes.intel.com/resource/14013187274","14013187274")</f>
        <v>14013187274</v>
      </c>
      <c r="B157" s="1" t="s">
        <v>1263</v>
      </c>
      <c r="C157" s="1" t="s">
        <v>1845</v>
      </c>
      <c r="D157" s="1" t="s">
        <v>1846</v>
      </c>
      <c r="F157" s="1" t="s">
        <v>31</v>
      </c>
      <c r="G157" s="1" t="s">
        <v>69</v>
      </c>
      <c r="H157" s="1" t="s">
        <v>33</v>
      </c>
      <c r="I157" s="1" t="s">
        <v>276</v>
      </c>
      <c r="J157" s="1" t="s">
        <v>1264</v>
      </c>
      <c r="K157" s="1" t="s">
        <v>278</v>
      </c>
      <c r="L157" s="1" t="s">
        <v>1253</v>
      </c>
      <c r="M157" s="1" t="s">
        <v>1211</v>
      </c>
      <c r="N157" s="1" t="s">
        <v>1254</v>
      </c>
      <c r="O157" s="1" t="s">
        <v>1264</v>
      </c>
      <c r="P157" s="1" t="s">
        <v>179</v>
      </c>
      <c r="Q157" s="1" t="s">
        <v>282</v>
      </c>
      <c r="R157" s="1" t="s">
        <v>283</v>
      </c>
      <c r="S157" s="1" t="s">
        <v>1265</v>
      </c>
      <c r="T157" s="1" t="s">
        <v>76</v>
      </c>
      <c r="U157" s="1" t="s">
        <v>60</v>
      </c>
      <c r="V157" s="1" t="s">
        <v>728</v>
      </c>
      <c r="W157" s="1" t="s">
        <v>1083</v>
      </c>
      <c r="Y157" s="1" t="s">
        <v>47</v>
      </c>
      <c r="Z157" s="1" t="s">
        <v>48</v>
      </c>
      <c r="AB157" s="1" t="s">
        <v>49</v>
      </c>
      <c r="AC157" s="1" t="s">
        <v>50</v>
      </c>
      <c r="AF157" s="1" t="s">
        <v>51</v>
      </c>
      <c r="AG157" s="1" t="s">
        <v>287</v>
      </c>
      <c r="AH157" s="1" t="s">
        <v>1266</v>
      </c>
      <c r="AI157" s="1" t="s">
        <v>1267</v>
      </c>
    </row>
    <row r="158" spans="1:35" x14ac:dyDescent="0.3">
      <c r="A158" s="1" t="str">
        <f>HYPERLINK("https://hsdes.intel.com/resource/14013187276","14013187276")</f>
        <v>14013187276</v>
      </c>
      <c r="B158" s="1" t="s">
        <v>1268</v>
      </c>
      <c r="C158" s="1" t="s">
        <v>1845</v>
      </c>
      <c r="D158" s="1" t="s">
        <v>1846</v>
      </c>
      <c r="F158" s="1" t="s">
        <v>31</v>
      </c>
      <c r="G158" s="1" t="s">
        <v>69</v>
      </c>
      <c r="H158" s="1" t="s">
        <v>33</v>
      </c>
      <c r="I158" s="1" t="s">
        <v>552</v>
      </c>
      <c r="J158" s="1" t="s">
        <v>1269</v>
      </c>
      <c r="K158" s="1" t="s">
        <v>278</v>
      </c>
      <c r="L158" s="1" t="s">
        <v>1270</v>
      </c>
      <c r="M158" s="1" t="s">
        <v>280</v>
      </c>
      <c r="N158" s="1" t="s">
        <v>1271</v>
      </c>
      <c r="O158" s="1" t="s">
        <v>1269</v>
      </c>
      <c r="P158" s="1" t="s">
        <v>179</v>
      </c>
      <c r="Q158" s="1" t="s">
        <v>282</v>
      </c>
      <c r="R158" s="1" t="s">
        <v>283</v>
      </c>
      <c r="S158" s="1" t="s">
        <v>1272</v>
      </c>
      <c r="T158" s="1" t="s">
        <v>76</v>
      </c>
      <c r="U158" s="1" t="s">
        <v>77</v>
      </c>
      <c r="V158" s="1" t="s">
        <v>1273</v>
      </c>
      <c r="W158" s="1" t="s">
        <v>1274</v>
      </c>
      <c r="Y158" s="1" t="s">
        <v>47</v>
      </c>
      <c r="Z158" s="1" t="s">
        <v>48</v>
      </c>
      <c r="AB158" s="1" t="s">
        <v>49</v>
      </c>
      <c r="AC158" s="1" t="s">
        <v>50</v>
      </c>
      <c r="AF158" s="1" t="s">
        <v>51</v>
      </c>
      <c r="AG158" s="1" t="s">
        <v>287</v>
      </c>
      <c r="AH158" s="1" t="s">
        <v>1230</v>
      </c>
      <c r="AI158" s="1" t="s">
        <v>1275</v>
      </c>
    </row>
    <row r="159" spans="1:35" x14ac:dyDescent="0.3">
      <c r="A159" s="1" t="str">
        <f>HYPERLINK("https://hsdes.intel.com/resource/14013187280","14013187280")</f>
        <v>14013187280</v>
      </c>
      <c r="B159" s="1" t="s">
        <v>1276</v>
      </c>
      <c r="C159" s="1" t="s">
        <v>1845</v>
      </c>
      <c r="D159" s="1" t="s">
        <v>1846</v>
      </c>
      <c r="F159" s="1" t="s">
        <v>68</v>
      </c>
      <c r="G159" s="1" t="s">
        <v>69</v>
      </c>
      <c r="H159" s="1" t="s">
        <v>33</v>
      </c>
      <c r="I159" s="1" t="s">
        <v>276</v>
      </c>
      <c r="J159" s="1" t="s">
        <v>1277</v>
      </c>
      <c r="K159" s="1" t="s">
        <v>278</v>
      </c>
      <c r="L159" s="1" t="s">
        <v>1278</v>
      </c>
      <c r="M159" s="1" t="s">
        <v>1211</v>
      </c>
      <c r="N159" s="1" t="s">
        <v>1279</v>
      </c>
      <c r="O159" s="1" t="s">
        <v>1277</v>
      </c>
      <c r="P159" s="1" t="s">
        <v>179</v>
      </c>
      <c r="Q159" s="1" t="s">
        <v>282</v>
      </c>
      <c r="R159" s="1" t="s">
        <v>283</v>
      </c>
      <c r="S159" s="1" t="s">
        <v>1280</v>
      </c>
      <c r="T159" s="1" t="s">
        <v>76</v>
      </c>
      <c r="U159" s="1" t="s">
        <v>60</v>
      </c>
      <c r="V159" s="1" t="s">
        <v>131</v>
      </c>
      <c r="W159" s="1" t="s">
        <v>124</v>
      </c>
      <c r="Y159" s="1" t="s">
        <v>47</v>
      </c>
      <c r="Z159" s="1" t="s">
        <v>80</v>
      </c>
      <c r="AB159" s="1" t="s">
        <v>49</v>
      </c>
      <c r="AC159" s="1" t="s">
        <v>50</v>
      </c>
      <c r="AF159" s="1" t="s">
        <v>51</v>
      </c>
      <c r="AG159" s="1" t="s">
        <v>287</v>
      </c>
      <c r="AH159" s="1" t="s">
        <v>1281</v>
      </c>
      <c r="AI159" s="1" t="s">
        <v>1282</v>
      </c>
    </row>
    <row r="160" spans="1:35" x14ac:dyDescent="0.3">
      <c r="A160" s="1" t="str">
        <f>HYPERLINK("https://hsdes.intel.com/resource/14013187284","14013187284")</f>
        <v>14013187284</v>
      </c>
      <c r="B160" s="1" t="s">
        <v>1283</v>
      </c>
      <c r="C160" s="1" t="s">
        <v>1845</v>
      </c>
      <c r="D160" s="1" t="s">
        <v>1846</v>
      </c>
      <c r="F160" s="1" t="s">
        <v>31</v>
      </c>
      <c r="G160" s="1" t="s">
        <v>69</v>
      </c>
      <c r="H160" s="1" t="s">
        <v>33</v>
      </c>
      <c r="I160" s="1" t="s">
        <v>276</v>
      </c>
      <c r="J160" s="1" t="s">
        <v>1284</v>
      </c>
      <c r="K160" s="1" t="s">
        <v>278</v>
      </c>
      <c r="L160" s="1" t="s">
        <v>1285</v>
      </c>
      <c r="M160" s="1" t="s">
        <v>280</v>
      </c>
      <c r="N160" s="1" t="s">
        <v>1286</v>
      </c>
      <c r="O160" s="1" t="s">
        <v>1284</v>
      </c>
      <c r="P160" s="1" t="s">
        <v>179</v>
      </c>
      <c r="Q160" s="1" t="s">
        <v>282</v>
      </c>
      <c r="R160" s="1" t="s">
        <v>283</v>
      </c>
      <c r="S160" s="1" t="s">
        <v>1287</v>
      </c>
      <c r="T160" s="1" t="s">
        <v>76</v>
      </c>
      <c r="U160" s="1" t="s">
        <v>60</v>
      </c>
      <c r="V160" s="1" t="s">
        <v>463</v>
      </c>
      <c r="W160" s="1" t="s">
        <v>131</v>
      </c>
      <c r="Y160" s="1" t="s">
        <v>47</v>
      </c>
      <c r="Z160" s="1" t="s">
        <v>48</v>
      </c>
      <c r="AB160" s="1" t="s">
        <v>49</v>
      </c>
      <c r="AC160" s="1" t="s">
        <v>50</v>
      </c>
      <c r="AF160" s="1" t="s">
        <v>51</v>
      </c>
      <c r="AG160" s="1" t="s">
        <v>287</v>
      </c>
      <c r="AH160" s="1" t="s">
        <v>807</v>
      </c>
      <c r="AI160" s="1" t="s">
        <v>1288</v>
      </c>
    </row>
    <row r="161" spans="1:35" x14ac:dyDescent="0.3">
      <c r="A161" s="1" t="str">
        <f>HYPERLINK("https://hsdes.intel.com/resource/14013187288","14013187288")</f>
        <v>14013187288</v>
      </c>
      <c r="B161" s="1" t="s">
        <v>1289</v>
      </c>
      <c r="C161" s="1" t="s">
        <v>1845</v>
      </c>
      <c r="D161" s="1" t="s">
        <v>1846</v>
      </c>
      <c r="F161" s="1" t="s">
        <v>31</v>
      </c>
      <c r="G161" s="1" t="s">
        <v>69</v>
      </c>
      <c r="H161" s="1" t="s">
        <v>33</v>
      </c>
      <c r="I161" s="1" t="s">
        <v>276</v>
      </c>
      <c r="J161" s="1" t="s">
        <v>1290</v>
      </c>
      <c r="K161" s="1" t="s">
        <v>278</v>
      </c>
      <c r="L161" s="1" t="s">
        <v>1291</v>
      </c>
      <c r="M161" s="1" t="s">
        <v>1211</v>
      </c>
      <c r="N161" s="1" t="s">
        <v>1292</v>
      </c>
      <c r="O161" s="1" t="s">
        <v>1290</v>
      </c>
      <c r="P161" s="1" t="s">
        <v>179</v>
      </c>
      <c r="Q161" s="1" t="s">
        <v>282</v>
      </c>
      <c r="R161" s="1" t="s">
        <v>283</v>
      </c>
      <c r="S161" s="1" t="s">
        <v>1293</v>
      </c>
      <c r="T161" s="1" t="s">
        <v>76</v>
      </c>
      <c r="U161" s="1" t="s">
        <v>60</v>
      </c>
      <c r="V161" s="1" t="s">
        <v>463</v>
      </c>
      <c r="W161" s="1" t="s">
        <v>131</v>
      </c>
      <c r="Y161" s="1" t="s">
        <v>47</v>
      </c>
      <c r="Z161" s="1" t="s">
        <v>48</v>
      </c>
      <c r="AB161" s="1" t="s">
        <v>49</v>
      </c>
      <c r="AC161" s="1" t="s">
        <v>50</v>
      </c>
      <c r="AF161" s="1" t="s">
        <v>51</v>
      </c>
      <c r="AG161" s="1" t="s">
        <v>287</v>
      </c>
      <c r="AH161" s="1" t="s">
        <v>1294</v>
      </c>
      <c r="AI161" s="1" t="s">
        <v>1295</v>
      </c>
    </row>
    <row r="162" spans="1:35" x14ac:dyDescent="0.3">
      <c r="A162" s="1" t="str">
        <f>HYPERLINK("https://hsdes.intel.com/resource/14013187298","14013187298")</f>
        <v>14013187298</v>
      </c>
      <c r="B162" s="1" t="s">
        <v>1296</v>
      </c>
      <c r="C162" s="1" t="s">
        <v>1845</v>
      </c>
      <c r="D162" s="1" t="s">
        <v>1846</v>
      </c>
      <c r="F162" s="1" t="s">
        <v>68</v>
      </c>
      <c r="G162" s="1" t="s">
        <v>69</v>
      </c>
      <c r="H162" s="1" t="s">
        <v>33</v>
      </c>
      <c r="I162" s="1" t="s">
        <v>302</v>
      </c>
      <c r="J162" s="1" t="s">
        <v>1297</v>
      </c>
      <c r="K162" s="1" t="s">
        <v>304</v>
      </c>
      <c r="L162" s="1" t="s">
        <v>1298</v>
      </c>
      <c r="M162" s="1" t="s">
        <v>306</v>
      </c>
      <c r="N162" s="1" t="s">
        <v>1299</v>
      </c>
      <c r="O162" s="1" t="s">
        <v>1297</v>
      </c>
      <c r="P162" s="1" t="s">
        <v>179</v>
      </c>
      <c r="Q162" s="1" t="s">
        <v>282</v>
      </c>
      <c r="R162" s="1" t="s">
        <v>308</v>
      </c>
      <c r="S162" s="1" t="s">
        <v>1300</v>
      </c>
      <c r="T162" s="1" t="s">
        <v>76</v>
      </c>
      <c r="U162" s="1" t="s">
        <v>77</v>
      </c>
      <c r="V162" s="1" t="s">
        <v>1076</v>
      </c>
      <c r="W162" s="1" t="s">
        <v>234</v>
      </c>
      <c r="Y162" s="1" t="s">
        <v>47</v>
      </c>
      <c r="Z162" s="1" t="s">
        <v>80</v>
      </c>
      <c r="AB162" s="1" t="s">
        <v>49</v>
      </c>
      <c r="AC162" s="1" t="s">
        <v>50</v>
      </c>
      <c r="AF162" s="1" t="s">
        <v>51</v>
      </c>
      <c r="AG162" s="1" t="s">
        <v>52</v>
      </c>
      <c r="AH162" s="1" t="s">
        <v>1301</v>
      </c>
      <c r="AI162" s="1" t="s">
        <v>1302</v>
      </c>
    </row>
    <row r="163" spans="1:35" x14ac:dyDescent="0.3">
      <c r="A163" s="1" t="str">
        <f>HYPERLINK("https://hsdes.intel.com/resource/14013187299","14013187299")</f>
        <v>14013187299</v>
      </c>
      <c r="B163" s="1" t="s">
        <v>1303</v>
      </c>
      <c r="C163" s="1" t="s">
        <v>1845</v>
      </c>
      <c r="D163" s="1" t="s">
        <v>1846</v>
      </c>
      <c r="F163" s="1" t="s">
        <v>31</v>
      </c>
      <c r="G163" s="1" t="s">
        <v>69</v>
      </c>
      <c r="H163" s="1" t="s">
        <v>33</v>
      </c>
      <c r="I163" s="1" t="s">
        <v>302</v>
      </c>
      <c r="J163" s="1" t="s">
        <v>1304</v>
      </c>
      <c r="K163" s="1" t="s">
        <v>304</v>
      </c>
      <c r="L163" s="1" t="s">
        <v>1305</v>
      </c>
      <c r="M163" s="1" t="s">
        <v>748</v>
      </c>
      <c r="N163" s="1" t="s">
        <v>1299</v>
      </c>
      <c r="O163" s="1" t="s">
        <v>1304</v>
      </c>
      <c r="P163" s="1" t="s">
        <v>179</v>
      </c>
      <c r="Q163" s="1" t="s">
        <v>282</v>
      </c>
      <c r="R163" s="1" t="s">
        <v>308</v>
      </c>
      <c r="S163" s="1" t="s">
        <v>1306</v>
      </c>
      <c r="T163" s="1" t="s">
        <v>76</v>
      </c>
      <c r="U163" s="1" t="s">
        <v>60</v>
      </c>
      <c r="V163" s="1" t="s">
        <v>728</v>
      </c>
      <c r="W163" s="1" t="s">
        <v>1083</v>
      </c>
      <c r="Y163" s="1" t="s">
        <v>47</v>
      </c>
      <c r="Z163" s="1" t="s">
        <v>764</v>
      </c>
      <c r="AB163" s="1" t="s">
        <v>49</v>
      </c>
      <c r="AC163" s="1" t="s">
        <v>50</v>
      </c>
      <c r="AF163" s="1" t="s">
        <v>51</v>
      </c>
      <c r="AG163" s="1" t="s">
        <v>52</v>
      </c>
      <c r="AH163" s="1" t="s">
        <v>1307</v>
      </c>
      <c r="AI163" s="1" t="s">
        <v>1308</v>
      </c>
    </row>
    <row r="164" spans="1:35" x14ac:dyDescent="0.3">
      <c r="A164" s="1" t="str">
        <f>HYPERLINK("https://hsdes.intel.com/resource/14013187797","14013187797")</f>
        <v>14013187797</v>
      </c>
      <c r="B164" s="1" t="s">
        <v>1730</v>
      </c>
      <c r="C164" s="1" t="s">
        <v>1845</v>
      </c>
      <c r="D164" s="1" t="s">
        <v>1847</v>
      </c>
      <c r="F164" s="1" t="s">
        <v>31</v>
      </c>
      <c r="G164" s="1" t="s">
        <v>69</v>
      </c>
      <c r="H164" s="1" t="s">
        <v>33</v>
      </c>
      <c r="I164" s="1" t="s">
        <v>100</v>
      </c>
      <c r="J164" s="1" t="s">
        <v>1731</v>
      </c>
      <c r="K164" s="1" t="s">
        <v>36</v>
      </c>
      <c r="L164" s="1" t="s">
        <v>1732</v>
      </c>
      <c r="M164" s="1" t="s">
        <v>1733</v>
      </c>
      <c r="N164" s="1" t="s">
        <v>1734</v>
      </c>
      <c r="O164" s="1" t="s">
        <v>1731</v>
      </c>
      <c r="P164" s="1" t="s">
        <v>40</v>
      </c>
      <c r="R164" s="1" t="s">
        <v>41</v>
      </c>
      <c r="S164" s="1" t="s">
        <v>1735</v>
      </c>
      <c r="T164" s="1" t="s">
        <v>76</v>
      </c>
      <c r="U164" s="1" t="s">
        <v>77</v>
      </c>
      <c r="V164" s="1" t="s">
        <v>106</v>
      </c>
      <c r="W164" s="1" t="s">
        <v>107</v>
      </c>
      <c r="Y164" s="1" t="s">
        <v>47</v>
      </c>
      <c r="Z164" s="1" t="s">
        <v>48</v>
      </c>
      <c r="AB164" s="1" t="s">
        <v>49</v>
      </c>
      <c r="AC164" s="1" t="s">
        <v>50</v>
      </c>
      <c r="AF164" s="1" t="s">
        <v>51</v>
      </c>
      <c r="AG164" s="1" t="s">
        <v>52</v>
      </c>
      <c r="AH164" s="1" t="s">
        <v>1736</v>
      </c>
      <c r="AI164" s="1" t="s">
        <v>1737</v>
      </c>
    </row>
    <row r="165" spans="1:35" x14ac:dyDescent="0.3">
      <c r="A165" s="1" t="str">
        <f>HYPERLINK("https://hsdes.intel.com/resource/14013173234","14013173234")</f>
        <v>14013173234</v>
      </c>
      <c r="B165" s="1" t="s">
        <v>30</v>
      </c>
      <c r="C165" s="1" t="s">
        <v>1845</v>
      </c>
      <c r="D165" s="1" t="s">
        <v>1847</v>
      </c>
      <c r="F165" s="1" t="s">
        <v>31</v>
      </c>
      <c r="G165" s="1" t="s">
        <v>32</v>
      </c>
      <c r="H165" s="1" t="s">
        <v>33</v>
      </c>
      <c r="I165" s="1" t="s">
        <v>34</v>
      </c>
      <c r="J165" s="1" t="s">
        <v>35</v>
      </c>
      <c r="K165" s="1" t="s">
        <v>36</v>
      </c>
      <c r="L165" s="1" t="s">
        <v>37</v>
      </c>
      <c r="M165" s="1" t="s">
        <v>38</v>
      </c>
      <c r="N165" s="1" t="s">
        <v>39</v>
      </c>
      <c r="O165" s="1" t="s">
        <v>35</v>
      </c>
      <c r="P165" s="1" t="s">
        <v>40</v>
      </c>
      <c r="R165" s="1" t="s">
        <v>41</v>
      </c>
      <c r="S165" s="1" t="s">
        <v>42</v>
      </c>
      <c r="T165" s="1" t="s">
        <v>43</v>
      </c>
      <c r="U165" s="1" t="s">
        <v>44</v>
      </c>
      <c r="V165" s="1" t="s">
        <v>45</v>
      </c>
      <c r="W165" s="1" t="s">
        <v>46</v>
      </c>
      <c r="Y165" s="1" t="s">
        <v>47</v>
      </c>
      <c r="Z165" s="1" t="s">
        <v>48</v>
      </c>
      <c r="AB165" s="1" t="s">
        <v>49</v>
      </c>
      <c r="AC165" s="1" t="s">
        <v>50</v>
      </c>
      <c r="AF165" s="1" t="s">
        <v>51</v>
      </c>
      <c r="AG165" s="1" t="s">
        <v>52</v>
      </c>
      <c r="AH165" s="1" t="s">
        <v>53</v>
      </c>
      <c r="AI165" s="1" t="s">
        <v>54</v>
      </c>
    </row>
    <row r="166" spans="1:35" x14ac:dyDescent="0.3">
      <c r="A166" s="1" t="str">
        <f>HYPERLINK("https://hsdes.intel.com/resource/14013187326","14013187326")</f>
        <v>14013187326</v>
      </c>
      <c r="B166" s="1" t="s">
        <v>1324</v>
      </c>
      <c r="C166" s="1" t="s">
        <v>1845</v>
      </c>
      <c r="D166" s="1" t="s">
        <v>1847</v>
      </c>
      <c r="F166" s="1" t="s">
        <v>31</v>
      </c>
      <c r="G166" s="1" t="s">
        <v>69</v>
      </c>
      <c r="H166" s="1" t="s">
        <v>33</v>
      </c>
      <c r="I166" s="1" t="s">
        <v>302</v>
      </c>
      <c r="J166" s="1" t="s">
        <v>1325</v>
      </c>
      <c r="K166" s="1" t="s">
        <v>304</v>
      </c>
      <c r="L166" s="1" t="s">
        <v>1326</v>
      </c>
      <c r="M166" s="1" t="s">
        <v>1067</v>
      </c>
      <c r="N166" s="1" t="s">
        <v>1327</v>
      </c>
      <c r="O166" s="1" t="s">
        <v>1325</v>
      </c>
      <c r="P166" s="1" t="s">
        <v>179</v>
      </c>
      <c r="Q166" s="1" t="s">
        <v>282</v>
      </c>
      <c r="R166" s="1" t="s">
        <v>308</v>
      </c>
      <c r="S166" s="1" t="s">
        <v>1328</v>
      </c>
      <c r="T166" s="1" t="s">
        <v>76</v>
      </c>
      <c r="U166" s="1" t="s">
        <v>77</v>
      </c>
      <c r="V166" s="1" t="s">
        <v>171</v>
      </c>
      <c r="W166" s="1" t="s">
        <v>131</v>
      </c>
      <c r="Y166" s="1" t="s">
        <v>47</v>
      </c>
      <c r="Z166" s="1" t="s">
        <v>764</v>
      </c>
      <c r="AB166" s="1" t="s">
        <v>251</v>
      </c>
      <c r="AC166" s="1" t="s">
        <v>50</v>
      </c>
      <c r="AF166" s="1" t="s">
        <v>51</v>
      </c>
      <c r="AG166" s="1" t="s">
        <v>52</v>
      </c>
      <c r="AH166" s="1" t="s">
        <v>1329</v>
      </c>
      <c r="AI166" s="1" t="s">
        <v>1330</v>
      </c>
    </row>
    <row r="167" spans="1:35" x14ac:dyDescent="0.3">
      <c r="A167" s="1" t="str">
        <f>HYPERLINK("https://hsdes.intel.com/resource/14013187327","14013187327")</f>
        <v>14013187327</v>
      </c>
      <c r="B167" s="1" t="s">
        <v>1331</v>
      </c>
      <c r="C167" s="1" t="s">
        <v>1845</v>
      </c>
      <c r="D167" s="1" t="s">
        <v>1847</v>
      </c>
      <c r="F167" s="1" t="s">
        <v>68</v>
      </c>
      <c r="G167" s="1" t="s">
        <v>69</v>
      </c>
      <c r="H167" s="1" t="s">
        <v>33</v>
      </c>
      <c r="I167" s="1" t="s">
        <v>1310</v>
      </c>
      <c r="J167" s="1" t="s">
        <v>1332</v>
      </c>
      <c r="K167" s="1" t="s">
        <v>304</v>
      </c>
      <c r="L167" s="1" t="s">
        <v>1333</v>
      </c>
      <c r="M167" s="1" t="s">
        <v>1334</v>
      </c>
      <c r="N167" s="1" t="s">
        <v>1335</v>
      </c>
      <c r="O167" s="1" t="s">
        <v>1332</v>
      </c>
      <c r="P167" s="1" t="s">
        <v>179</v>
      </c>
      <c r="Q167" s="1" t="s">
        <v>282</v>
      </c>
      <c r="R167" s="1" t="s">
        <v>308</v>
      </c>
      <c r="S167" s="1" t="s">
        <v>1336</v>
      </c>
      <c r="T167" s="1" t="s">
        <v>76</v>
      </c>
      <c r="U167" s="1" t="s">
        <v>77</v>
      </c>
      <c r="V167" s="1" t="s">
        <v>411</v>
      </c>
      <c r="W167" s="1" t="s">
        <v>364</v>
      </c>
      <c r="Y167" s="1" t="s">
        <v>47</v>
      </c>
      <c r="Z167" s="1" t="s">
        <v>80</v>
      </c>
      <c r="AB167" s="1" t="s">
        <v>49</v>
      </c>
      <c r="AC167" s="1" t="s">
        <v>50</v>
      </c>
      <c r="AF167" s="1" t="s">
        <v>51</v>
      </c>
      <c r="AG167" s="1" t="s">
        <v>52</v>
      </c>
      <c r="AH167" s="1" t="s">
        <v>1337</v>
      </c>
      <c r="AI167" s="1" t="s">
        <v>1338</v>
      </c>
    </row>
    <row r="168" spans="1:35" x14ac:dyDescent="0.3">
      <c r="A168" s="1" t="str">
        <f>HYPERLINK("https://hsdes.intel.com/resource/14013187330","14013187330")</f>
        <v>14013187330</v>
      </c>
      <c r="B168" s="1" t="s">
        <v>1339</v>
      </c>
      <c r="C168" s="1" t="s">
        <v>1845</v>
      </c>
      <c r="D168" s="1" t="s">
        <v>1847</v>
      </c>
      <c r="F168" s="1" t="s">
        <v>68</v>
      </c>
      <c r="G168" s="1" t="s">
        <v>69</v>
      </c>
      <c r="H168" s="1" t="s">
        <v>33</v>
      </c>
      <c r="I168" s="1" t="s">
        <v>1340</v>
      </c>
      <c r="J168" s="1" t="s">
        <v>1341</v>
      </c>
      <c r="K168" s="1" t="s">
        <v>304</v>
      </c>
      <c r="L168" s="1" t="s">
        <v>1342</v>
      </c>
      <c r="M168" s="1" t="s">
        <v>1343</v>
      </c>
      <c r="N168" s="1" t="s">
        <v>1344</v>
      </c>
      <c r="O168" s="1" t="s">
        <v>1341</v>
      </c>
      <c r="P168" s="1" t="s">
        <v>179</v>
      </c>
      <c r="Q168" s="1" t="s">
        <v>282</v>
      </c>
      <c r="R168" s="1" t="s">
        <v>361</v>
      </c>
      <c r="S168" s="1" t="s">
        <v>1345</v>
      </c>
      <c r="T168" s="1" t="s">
        <v>76</v>
      </c>
      <c r="U168" s="1" t="s">
        <v>77</v>
      </c>
      <c r="V168" s="1" t="s">
        <v>160</v>
      </c>
      <c r="W168" s="1" t="s">
        <v>124</v>
      </c>
      <c r="Y168" s="1" t="s">
        <v>47</v>
      </c>
      <c r="Z168" s="1" t="s">
        <v>80</v>
      </c>
      <c r="AB168" s="1" t="s">
        <v>49</v>
      </c>
      <c r="AC168" s="1" t="s">
        <v>50</v>
      </c>
      <c r="AF168" s="1" t="s">
        <v>51</v>
      </c>
      <c r="AG168" s="1" t="s">
        <v>52</v>
      </c>
      <c r="AH168" s="1" t="s">
        <v>1346</v>
      </c>
      <c r="AI168" s="1" t="s">
        <v>1347</v>
      </c>
    </row>
    <row r="169" spans="1:35" x14ac:dyDescent="0.3">
      <c r="A169" s="1" t="str">
        <f>HYPERLINK("https://hsdes.intel.com/resource/14013187331","14013187331")</f>
        <v>14013187331</v>
      </c>
      <c r="B169" s="1" t="s">
        <v>1348</v>
      </c>
      <c r="C169" s="1" t="s">
        <v>1845</v>
      </c>
      <c r="D169" s="1" t="s">
        <v>1847</v>
      </c>
      <c r="F169" s="1" t="s">
        <v>31</v>
      </c>
      <c r="G169" s="1" t="s">
        <v>69</v>
      </c>
      <c r="H169" s="1" t="s">
        <v>33</v>
      </c>
      <c r="I169" s="1" t="s">
        <v>643</v>
      </c>
      <c r="J169" s="1" t="s">
        <v>1349</v>
      </c>
      <c r="K169" s="1" t="s">
        <v>304</v>
      </c>
      <c r="L169" s="1" t="s">
        <v>1350</v>
      </c>
      <c r="M169" s="1" t="s">
        <v>1351</v>
      </c>
      <c r="N169" s="1" t="s">
        <v>1352</v>
      </c>
      <c r="O169" s="1" t="s">
        <v>1349</v>
      </c>
      <c r="P169" s="1" t="s">
        <v>179</v>
      </c>
      <c r="Q169" s="1" t="s">
        <v>282</v>
      </c>
      <c r="R169" s="1" t="s">
        <v>361</v>
      </c>
      <c r="S169" s="1" t="s">
        <v>1353</v>
      </c>
      <c r="T169" s="1" t="s">
        <v>76</v>
      </c>
      <c r="U169" s="1" t="s">
        <v>60</v>
      </c>
      <c r="V169" s="1" t="s">
        <v>285</v>
      </c>
      <c r="W169" s="1" t="s">
        <v>286</v>
      </c>
      <c r="Y169" s="1" t="s">
        <v>47</v>
      </c>
      <c r="Z169" s="1" t="s">
        <v>48</v>
      </c>
      <c r="AB169" s="1" t="s">
        <v>49</v>
      </c>
      <c r="AC169" s="1" t="s">
        <v>50</v>
      </c>
      <c r="AF169" s="1" t="s">
        <v>51</v>
      </c>
      <c r="AG169" s="1" t="s">
        <v>52</v>
      </c>
      <c r="AH169" s="1" t="s">
        <v>1354</v>
      </c>
      <c r="AI169" s="1" t="s">
        <v>1355</v>
      </c>
    </row>
    <row r="170" spans="1:35" x14ac:dyDescent="0.3">
      <c r="A170" s="1" t="str">
        <f>HYPERLINK("https://hsdes.intel.com/resource/14013187334","14013187334")</f>
        <v>14013187334</v>
      </c>
      <c r="B170" s="1" t="s">
        <v>1356</v>
      </c>
      <c r="C170" s="1" t="s">
        <v>1845</v>
      </c>
      <c r="D170" s="1" t="s">
        <v>1847</v>
      </c>
      <c r="F170" s="1" t="s">
        <v>31</v>
      </c>
      <c r="G170" s="1" t="s">
        <v>69</v>
      </c>
      <c r="H170" s="1" t="s">
        <v>33</v>
      </c>
      <c r="I170" s="1" t="s">
        <v>356</v>
      </c>
      <c r="J170" s="1" t="s">
        <v>1357</v>
      </c>
      <c r="K170" s="1" t="s">
        <v>316</v>
      </c>
      <c r="L170" s="1" t="s">
        <v>1358</v>
      </c>
      <c r="M170" s="1" t="s">
        <v>896</v>
      </c>
      <c r="N170" s="1" t="s">
        <v>1359</v>
      </c>
      <c r="O170" s="1" t="s">
        <v>1357</v>
      </c>
      <c r="P170" s="1" t="s">
        <v>40</v>
      </c>
      <c r="R170" s="1" t="s">
        <v>361</v>
      </c>
      <c r="S170" s="1" t="s">
        <v>1360</v>
      </c>
      <c r="T170" s="1" t="s">
        <v>76</v>
      </c>
      <c r="U170" s="1" t="s">
        <v>77</v>
      </c>
      <c r="V170" s="1" t="s">
        <v>160</v>
      </c>
      <c r="W170" s="1" t="s">
        <v>124</v>
      </c>
      <c r="Y170" s="1" t="s">
        <v>47</v>
      </c>
      <c r="Z170" s="1" t="s">
        <v>48</v>
      </c>
      <c r="AB170" s="1" t="s">
        <v>49</v>
      </c>
      <c r="AC170" s="1" t="s">
        <v>50</v>
      </c>
      <c r="AF170" s="1" t="s">
        <v>51</v>
      </c>
      <c r="AG170" s="1" t="s">
        <v>52</v>
      </c>
      <c r="AH170" s="1" t="s">
        <v>1361</v>
      </c>
      <c r="AI170" s="1" t="s">
        <v>1362</v>
      </c>
    </row>
    <row r="171" spans="1:35" x14ac:dyDescent="0.3">
      <c r="A171" s="1" t="str">
        <f>HYPERLINK("https://hsdes.intel.com/resource/14013187338","14013187338")</f>
        <v>14013187338</v>
      </c>
      <c r="B171" s="1" t="s">
        <v>1363</v>
      </c>
      <c r="C171" s="1" t="s">
        <v>1845</v>
      </c>
      <c r="D171" s="1" t="s">
        <v>1847</v>
      </c>
      <c r="F171" s="1" t="s">
        <v>68</v>
      </c>
      <c r="G171" s="1" t="s">
        <v>69</v>
      </c>
      <c r="H171" s="1" t="s">
        <v>33</v>
      </c>
      <c r="I171" s="1" t="s">
        <v>302</v>
      </c>
      <c r="J171" s="1" t="s">
        <v>1364</v>
      </c>
      <c r="K171" s="1" t="s">
        <v>304</v>
      </c>
      <c r="L171" s="1" t="s">
        <v>1365</v>
      </c>
      <c r="M171" s="1" t="s">
        <v>306</v>
      </c>
      <c r="N171" s="1" t="s">
        <v>1366</v>
      </c>
      <c r="O171" s="1" t="s">
        <v>1364</v>
      </c>
      <c r="P171" s="1" t="s">
        <v>179</v>
      </c>
      <c r="Q171" s="1" t="s">
        <v>282</v>
      </c>
      <c r="R171" s="1" t="s">
        <v>308</v>
      </c>
      <c r="S171" s="1" t="s">
        <v>1367</v>
      </c>
      <c r="T171" s="1" t="s">
        <v>76</v>
      </c>
      <c r="U171" s="1" t="s">
        <v>77</v>
      </c>
      <c r="V171" s="1" t="s">
        <v>411</v>
      </c>
      <c r="W171" s="1" t="s">
        <v>234</v>
      </c>
      <c r="Y171" s="1" t="s">
        <v>47</v>
      </c>
      <c r="Z171" s="1" t="s">
        <v>80</v>
      </c>
      <c r="AB171" s="1" t="s">
        <v>49</v>
      </c>
      <c r="AC171" s="1" t="s">
        <v>50</v>
      </c>
      <c r="AF171" s="1" t="s">
        <v>51</v>
      </c>
      <c r="AG171" s="1" t="s">
        <v>52</v>
      </c>
      <c r="AH171" s="1" t="s">
        <v>1368</v>
      </c>
      <c r="AI171" s="1" t="s">
        <v>1369</v>
      </c>
    </row>
    <row r="172" spans="1:35" x14ac:dyDescent="0.3">
      <c r="A172" s="1" t="str">
        <f>HYPERLINK("https://hsdes.intel.com/resource/14013187339","14013187339")</f>
        <v>14013187339</v>
      </c>
      <c r="B172" s="1" t="s">
        <v>1370</v>
      </c>
      <c r="C172" s="1" t="s">
        <v>1845</v>
      </c>
      <c r="D172" s="1" t="s">
        <v>1847</v>
      </c>
      <c r="F172" s="1" t="s">
        <v>68</v>
      </c>
      <c r="G172" s="1" t="s">
        <v>69</v>
      </c>
      <c r="H172" s="1" t="s">
        <v>33</v>
      </c>
      <c r="I172" s="1" t="s">
        <v>302</v>
      </c>
      <c r="J172" s="1" t="s">
        <v>1371</v>
      </c>
      <c r="K172" s="1" t="s">
        <v>304</v>
      </c>
      <c r="L172" s="1" t="s">
        <v>1372</v>
      </c>
      <c r="M172" s="1" t="s">
        <v>1373</v>
      </c>
      <c r="N172" s="1" t="s">
        <v>1374</v>
      </c>
      <c r="O172" s="1" t="s">
        <v>1371</v>
      </c>
      <c r="P172" s="1" t="s">
        <v>179</v>
      </c>
      <c r="Q172" s="1" t="s">
        <v>282</v>
      </c>
      <c r="R172" s="1" t="s">
        <v>308</v>
      </c>
      <c r="S172" s="1" t="s">
        <v>1375</v>
      </c>
      <c r="T172" s="1" t="s">
        <v>76</v>
      </c>
      <c r="U172" s="1" t="s">
        <v>60</v>
      </c>
      <c r="V172" s="1" t="s">
        <v>392</v>
      </c>
      <c r="W172" s="1" t="s">
        <v>124</v>
      </c>
      <c r="Y172" s="1" t="s">
        <v>47</v>
      </c>
      <c r="Z172" s="1" t="s">
        <v>80</v>
      </c>
      <c r="AB172" s="1" t="s">
        <v>49</v>
      </c>
      <c r="AC172" s="1" t="s">
        <v>50</v>
      </c>
      <c r="AF172" s="1" t="s">
        <v>51</v>
      </c>
      <c r="AG172" s="1" t="s">
        <v>52</v>
      </c>
      <c r="AH172" s="1" t="s">
        <v>1376</v>
      </c>
      <c r="AI172" s="1" t="s">
        <v>1377</v>
      </c>
    </row>
    <row r="173" spans="1:35" x14ac:dyDescent="0.3">
      <c r="A173" s="1" t="str">
        <f>HYPERLINK("https://hsdes.intel.com/resource/14013187363","14013187363")</f>
        <v>14013187363</v>
      </c>
      <c r="B173" s="1" t="s">
        <v>1378</v>
      </c>
      <c r="C173" s="1" t="s">
        <v>1845</v>
      </c>
      <c r="D173" s="1" t="s">
        <v>1847</v>
      </c>
      <c r="F173" s="1" t="s">
        <v>68</v>
      </c>
      <c r="G173" s="1" t="s">
        <v>69</v>
      </c>
      <c r="H173" s="1" t="s">
        <v>33</v>
      </c>
      <c r="I173" s="1" t="s">
        <v>142</v>
      </c>
      <c r="J173" s="1" t="s">
        <v>1379</v>
      </c>
      <c r="K173" s="1" t="s">
        <v>144</v>
      </c>
      <c r="L173" s="1" t="s">
        <v>1380</v>
      </c>
      <c r="M173" s="1" t="s">
        <v>661</v>
      </c>
      <c r="N173" s="1" t="s">
        <v>1381</v>
      </c>
      <c r="O173" s="1" t="s">
        <v>1379</v>
      </c>
      <c r="P173" s="1" t="s">
        <v>40</v>
      </c>
      <c r="Q173" s="1" t="s">
        <v>148</v>
      </c>
      <c r="R173" s="1" t="s">
        <v>149</v>
      </c>
      <c r="S173" s="1" t="s">
        <v>1382</v>
      </c>
      <c r="T173" s="1" t="s">
        <v>76</v>
      </c>
      <c r="U173" s="1" t="s">
        <v>77</v>
      </c>
      <c r="V173" s="1" t="s">
        <v>160</v>
      </c>
      <c r="W173" s="1" t="s">
        <v>124</v>
      </c>
      <c r="Y173" s="1" t="s">
        <v>47</v>
      </c>
      <c r="Z173" s="1" t="s">
        <v>80</v>
      </c>
      <c r="AB173" s="1" t="s">
        <v>49</v>
      </c>
      <c r="AC173" s="1" t="s">
        <v>50</v>
      </c>
      <c r="AF173" s="1" t="s">
        <v>51</v>
      </c>
      <c r="AG173" s="1" t="s">
        <v>52</v>
      </c>
      <c r="AH173" s="1" t="s">
        <v>1383</v>
      </c>
      <c r="AI173" s="1" t="s">
        <v>1384</v>
      </c>
    </row>
    <row r="174" spans="1:35" x14ac:dyDescent="0.3">
      <c r="A174" s="1" t="str">
        <f>HYPERLINK("https://hsdes.intel.com/resource/14013187377","14013187377")</f>
        <v>14013187377</v>
      </c>
      <c r="B174" s="1" t="s">
        <v>1385</v>
      </c>
      <c r="C174" s="1" t="s">
        <v>1845</v>
      </c>
      <c r="D174" s="1" t="s">
        <v>1849</v>
      </c>
      <c r="F174" s="1" t="s">
        <v>68</v>
      </c>
      <c r="G174" s="1" t="s">
        <v>69</v>
      </c>
      <c r="H174" s="1" t="s">
        <v>33</v>
      </c>
      <c r="I174" s="1" t="s">
        <v>276</v>
      </c>
      <c r="J174" s="1" t="s">
        <v>1386</v>
      </c>
      <c r="K174" s="1" t="s">
        <v>278</v>
      </c>
      <c r="L174" s="1" t="s">
        <v>1387</v>
      </c>
      <c r="M174" s="1" t="s">
        <v>371</v>
      </c>
      <c r="N174" s="1" t="s">
        <v>1388</v>
      </c>
      <c r="O174" s="1" t="s">
        <v>1386</v>
      </c>
      <c r="P174" s="1" t="s">
        <v>179</v>
      </c>
      <c r="Q174" s="1" t="s">
        <v>282</v>
      </c>
      <c r="R174" s="1" t="s">
        <v>283</v>
      </c>
      <c r="S174" s="1" t="s">
        <v>1389</v>
      </c>
      <c r="T174" s="1" t="s">
        <v>76</v>
      </c>
      <c r="U174" s="1" t="s">
        <v>77</v>
      </c>
      <c r="V174" s="1" t="s">
        <v>160</v>
      </c>
      <c r="W174" s="1" t="s">
        <v>124</v>
      </c>
      <c r="Y174" s="1" t="s">
        <v>47</v>
      </c>
      <c r="Z174" s="1" t="s">
        <v>80</v>
      </c>
      <c r="AB174" s="1" t="s">
        <v>49</v>
      </c>
      <c r="AC174" s="1" t="s">
        <v>50</v>
      </c>
      <c r="AF174" s="1" t="s">
        <v>51</v>
      </c>
      <c r="AG174" s="1" t="s">
        <v>52</v>
      </c>
      <c r="AH174" s="1" t="s">
        <v>1390</v>
      </c>
      <c r="AI174" s="1" t="s">
        <v>1391</v>
      </c>
    </row>
    <row r="175" spans="1:35" x14ac:dyDescent="0.3">
      <c r="A175" s="1" t="str">
        <f>HYPERLINK("https://hsdes.intel.com/resource/14013173236","14013173236")</f>
        <v>14013173236</v>
      </c>
      <c r="B175" s="1" t="s">
        <v>55</v>
      </c>
      <c r="C175" s="1" t="s">
        <v>1845</v>
      </c>
      <c r="D175" s="1" t="s">
        <v>1847</v>
      </c>
      <c r="F175" s="1" t="s">
        <v>31</v>
      </c>
      <c r="G175" s="1" t="s">
        <v>32</v>
      </c>
      <c r="H175" s="1" t="s">
        <v>33</v>
      </c>
      <c r="I175" s="1" t="s">
        <v>56</v>
      </c>
      <c r="J175" s="1" t="s">
        <v>57</v>
      </c>
      <c r="K175" s="1" t="s">
        <v>36</v>
      </c>
      <c r="L175" s="1" t="s">
        <v>37</v>
      </c>
      <c r="M175" s="1" t="s">
        <v>38</v>
      </c>
      <c r="N175" s="1" t="s">
        <v>58</v>
      </c>
      <c r="O175" s="1" t="s">
        <v>57</v>
      </c>
      <c r="P175" s="1" t="s">
        <v>40</v>
      </c>
      <c r="R175" s="1" t="s">
        <v>41</v>
      </c>
      <c r="S175" s="1" t="s">
        <v>59</v>
      </c>
      <c r="T175" s="1" t="s">
        <v>43</v>
      </c>
      <c r="U175" s="1" t="s">
        <v>60</v>
      </c>
      <c r="V175" s="1" t="s">
        <v>61</v>
      </c>
      <c r="W175" s="1" t="s">
        <v>62</v>
      </c>
      <c r="Y175" s="1" t="s">
        <v>47</v>
      </c>
      <c r="Z175" s="1" t="s">
        <v>48</v>
      </c>
      <c r="AB175" s="1" t="s">
        <v>63</v>
      </c>
      <c r="AC175" s="1" t="s">
        <v>50</v>
      </c>
      <c r="AF175" s="1" t="s">
        <v>51</v>
      </c>
      <c r="AG175" s="1" t="s">
        <v>64</v>
      </c>
      <c r="AH175" s="1" t="s">
        <v>65</v>
      </c>
      <c r="AI175" s="1" t="s">
        <v>66</v>
      </c>
    </row>
    <row r="176" spans="1:35" x14ac:dyDescent="0.3">
      <c r="A176" s="1" t="str">
        <f>HYPERLINK("https://hsdes.intel.com/resource/14013187382","14013187382")</f>
        <v>14013187382</v>
      </c>
      <c r="B176" s="1" t="s">
        <v>1401</v>
      </c>
      <c r="C176" s="1" t="s">
        <v>1845</v>
      </c>
      <c r="D176" s="1" t="s">
        <v>1846</v>
      </c>
      <c r="F176" s="1" t="s">
        <v>68</v>
      </c>
      <c r="G176" s="1" t="s">
        <v>69</v>
      </c>
      <c r="H176" s="1" t="s">
        <v>33</v>
      </c>
      <c r="I176" s="1" t="s">
        <v>142</v>
      </c>
      <c r="J176" s="1" t="s">
        <v>1402</v>
      </c>
      <c r="K176" s="1" t="s">
        <v>144</v>
      </c>
      <c r="L176" s="1" t="s">
        <v>1403</v>
      </c>
      <c r="M176" s="1" t="s">
        <v>470</v>
      </c>
      <c r="N176" s="1" t="s">
        <v>1404</v>
      </c>
      <c r="O176" s="1" t="s">
        <v>1402</v>
      </c>
      <c r="P176" s="1" t="s">
        <v>40</v>
      </c>
      <c r="Q176" s="1" t="s">
        <v>148</v>
      </c>
      <c r="R176" s="1" t="s">
        <v>149</v>
      </c>
      <c r="S176" s="1" t="s">
        <v>1405</v>
      </c>
      <c r="T176" s="1" t="s">
        <v>76</v>
      </c>
      <c r="U176" s="1" t="s">
        <v>77</v>
      </c>
      <c r="V176" s="1" t="s">
        <v>160</v>
      </c>
      <c r="W176" s="1" t="s">
        <v>124</v>
      </c>
      <c r="Y176" s="1" t="s">
        <v>47</v>
      </c>
      <c r="Z176" s="1" t="s">
        <v>80</v>
      </c>
      <c r="AB176" s="1" t="s">
        <v>49</v>
      </c>
      <c r="AC176" s="1" t="s">
        <v>50</v>
      </c>
      <c r="AF176" s="1" t="s">
        <v>51</v>
      </c>
      <c r="AG176" s="1" t="s">
        <v>52</v>
      </c>
      <c r="AH176" s="1" t="s">
        <v>1406</v>
      </c>
      <c r="AI176" s="1" t="s">
        <v>1407</v>
      </c>
    </row>
    <row r="177" spans="1:35" x14ac:dyDescent="0.3">
      <c r="A177" s="1" t="str">
        <f>HYPERLINK("https://hsdes.intel.com/resource/14013187391","14013187391")</f>
        <v>14013187391</v>
      </c>
      <c r="B177" s="1" t="s">
        <v>1408</v>
      </c>
      <c r="C177" s="1" t="s">
        <v>1845</v>
      </c>
      <c r="D177" s="1" t="s">
        <v>1847</v>
      </c>
      <c r="F177" s="1" t="s">
        <v>31</v>
      </c>
      <c r="G177" s="1" t="s">
        <v>69</v>
      </c>
      <c r="H177" s="1" t="s">
        <v>33</v>
      </c>
      <c r="I177" s="1" t="s">
        <v>356</v>
      </c>
      <c r="J177" s="1" t="s">
        <v>1409</v>
      </c>
      <c r="K177" s="1" t="s">
        <v>379</v>
      </c>
      <c r="L177" s="1" t="s">
        <v>1410</v>
      </c>
      <c r="M177" s="1" t="s">
        <v>896</v>
      </c>
      <c r="N177" s="1" t="s">
        <v>1411</v>
      </c>
      <c r="O177" s="1" t="s">
        <v>1409</v>
      </c>
      <c r="P177" s="1" t="s">
        <v>40</v>
      </c>
      <c r="R177" s="1" t="s">
        <v>361</v>
      </c>
      <c r="S177" s="1" t="s">
        <v>1412</v>
      </c>
      <c r="T177" s="1" t="s">
        <v>76</v>
      </c>
      <c r="U177" s="1" t="s">
        <v>77</v>
      </c>
      <c r="V177" s="1" t="s">
        <v>160</v>
      </c>
      <c r="W177" s="1" t="s">
        <v>124</v>
      </c>
      <c r="Y177" s="1" t="s">
        <v>47</v>
      </c>
      <c r="Z177" s="1" t="s">
        <v>48</v>
      </c>
      <c r="AB177" s="1" t="s">
        <v>49</v>
      </c>
      <c r="AC177" s="1" t="s">
        <v>50</v>
      </c>
      <c r="AF177" s="1" t="s">
        <v>51</v>
      </c>
      <c r="AG177" s="1" t="s">
        <v>52</v>
      </c>
      <c r="AH177" s="1" t="s">
        <v>1413</v>
      </c>
      <c r="AI177" s="1" t="s">
        <v>1414</v>
      </c>
    </row>
    <row r="178" spans="1:35" x14ac:dyDescent="0.3">
      <c r="A178" s="1" t="str">
        <f>HYPERLINK("https://hsdes.intel.com/resource/14013186569","14013186569")</f>
        <v>14013186569</v>
      </c>
      <c r="B178" s="1" t="s">
        <v>666</v>
      </c>
      <c r="C178" s="1" t="s">
        <v>1845</v>
      </c>
      <c r="D178" s="1" t="s">
        <v>1846</v>
      </c>
      <c r="F178" s="1" t="s">
        <v>68</v>
      </c>
      <c r="G178" s="1" t="s">
        <v>69</v>
      </c>
      <c r="H178" s="1" t="s">
        <v>33</v>
      </c>
      <c r="I178" s="1" t="s">
        <v>276</v>
      </c>
      <c r="J178" s="1" t="s">
        <v>667</v>
      </c>
      <c r="K178" s="1" t="s">
        <v>278</v>
      </c>
      <c r="L178" s="1" t="s">
        <v>668</v>
      </c>
      <c r="M178" s="1" t="s">
        <v>280</v>
      </c>
      <c r="N178" s="1" t="s">
        <v>669</v>
      </c>
      <c r="O178" s="1" t="s">
        <v>667</v>
      </c>
      <c r="P178" s="1" t="s">
        <v>179</v>
      </c>
      <c r="Q178" s="1" t="s">
        <v>282</v>
      </c>
      <c r="R178" s="1" t="s">
        <v>283</v>
      </c>
      <c r="S178" s="1" t="s">
        <v>670</v>
      </c>
      <c r="T178" s="1" t="s">
        <v>76</v>
      </c>
      <c r="U178" s="1" t="s">
        <v>77</v>
      </c>
      <c r="V178" s="1" t="s">
        <v>286</v>
      </c>
      <c r="W178" s="1" t="s">
        <v>364</v>
      </c>
      <c r="Y178" s="1" t="s">
        <v>47</v>
      </c>
      <c r="Z178" s="1" t="s">
        <v>80</v>
      </c>
      <c r="AB178" s="1" t="s">
        <v>63</v>
      </c>
      <c r="AC178" s="1" t="s">
        <v>50</v>
      </c>
      <c r="AF178" s="1" t="s">
        <v>51</v>
      </c>
      <c r="AG178" s="1" t="s">
        <v>52</v>
      </c>
      <c r="AH178" s="1" t="s">
        <v>671</v>
      </c>
      <c r="AI178" s="1" t="s">
        <v>672</v>
      </c>
    </row>
    <row r="179" spans="1:35" x14ac:dyDescent="0.3">
      <c r="A179" s="1" t="str">
        <f>HYPERLINK("https://hsdes.intel.com/resource/14013187458","14013187458")</f>
        <v>14013187458</v>
      </c>
      <c r="B179" s="1" t="s">
        <v>1422</v>
      </c>
      <c r="C179" s="1" t="s">
        <v>1845</v>
      </c>
      <c r="D179" s="1" t="s">
        <v>1846</v>
      </c>
      <c r="F179" s="1" t="s">
        <v>31</v>
      </c>
      <c r="G179" s="1" t="s">
        <v>69</v>
      </c>
      <c r="H179" s="1" t="s">
        <v>33</v>
      </c>
      <c r="I179" s="1" t="s">
        <v>276</v>
      </c>
      <c r="J179" s="1" t="s">
        <v>1423</v>
      </c>
      <c r="K179" s="1" t="s">
        <v>278</v>
      </c>
      <c r="L179" s="1" t="s">
        <v>1424</v>
      </c>
      <c r="M179" s="1" t="s">
        <v>1211</v>
      </c>
      <c r="N179" s="1" t="s">
        <v>1425</v>
      </c>
      <c r="O179" s="1" t="s">
        <v>1423</v>
      </c>
      <c r="P179" s="1" t="s">
        <v>179</v>
      </c>
      <c r="Q179" s="1" t="s">
        <v>282</v>
      </c>
      <c r="R179" s="1" t="s">
        <v>283</v>
      </c>
      <c r="S179" s="1" t="s">
        <v>1426</v>
      </c>
      <c r="T179" s="1" t="s">
        <v>76</v>
      </c>
      <c r="U179" s="1" t="s">
        <v>60</v>
      </c>
      <c r="V179" s="1" t="s">
        <v>728</v>
      </c>
      <c r="W179" s="1" t="s">
        <v>1083</v>
      </c>
      <c r="Y179" s="1" t="s">
        <v>47</v>
      </c>
      <c r="Z179" s="1" t="s">
        <v>48</v>
      </c>
      <c r="AB179" s="1" t="s">
        <v>49</v>
      </c>
      <c r="AC179" s="1" t="s">
        <v>50</v>
      </c>
      <c r="AF179" s="1" t="s">
        <v>51</v>
      </c>
      <c r="AG179" s="1" t="s">
        <v>287</v>
      </c>
      <c r="AH179" s="1" t="s">
        <v>1427</v>
      </c>
      <c r="AI179" s="1" t="s">
        <v>1428</v>
      </c>
    </row>
    <row r="180" spans="1:35" x14ac:dyDescent="0.3">
      <c r="A180" s="1" t="str">
        <f>HYPERLINK("https://hsdes.intel.com/resource/14013187459","14013187459")</f>
        <v>14013187459</v>
      </c>
      <c r="B180" s="1" t="s">
        <v>1429</v>
      </c>
      <c r="C180" s="1" t="s">
        <v>1845</v>
      </c>
      <c r="D180" s="1" t="s">
        <v>1846</v>
      </c>
      <c r="F180" s="1" t="s">
        <v>31</v>
      </c>
      <c r="G180" s="1" t="s">
        <v>69</v>
      </c>
      <c r="H180" s="1" t="s">
        <v>33</v>
      </c>
      <c r="I180" s="1" t="s">
        <v>276</v>
      </c>
      <c r="J180" s="1" t="s">
        <v>1430</v>
      </c>
      <c r="K180" s="1" t="s">
        <v>278</v>
      </c>
      <c r="L180" s="1" t="s">
        <v>1431</v>
      </c>
      <c r="M180" s="1" t="s">
        <v>280</v>
      </c>
      <c r="N180" s="1" t="s">
        <v>1432</v>
      </c>
      <c r="O180" s="1" t="s">
        <v>1430</v>
      </c>
      <c r="P180" s="1" t="s">
        <v>179</v>
      </c>
      <c r="Q180" s="1" t="s">
        <v>282</v>
      </c>
      <c r="R180" s="1" t="s">
        <v>283</v>
      </c>
      <c r="S180" s="1" t="s">
        <v>1218</v>
      </c>
      <c r="T180" s="1" t="s">
        <v>76</v>
      </c>
      <c r="U180" s="1" t="s">
        <v>60</v>
      </c>
      <c r="V180" s="1" t="s">
        <v>234</v>
      </c>
      <c r="W180" s="1" t="s">
        <v>234</v>
      </c>
      <c r="Y180" s="1" t="s">
        <v>47</v>
      </c>
      <c r="Z180" s="1" t="s">
        <v>48</v>
      </c>
      <c r="AB180" s="1" t="s">
        <v>49</v>
      </c>
      <c r="AC180" s="1" t="s">
        <v>50</v>
      </c>
      <c r="AF180" s="1" t="s">
        <v>51</v>
      </c>
      <c r="AG180" s="1" t="s">
        <v>287</v>
      </c>
      <c r="AH180" s="1" t="s">
        <v>1433</v>
      </c>
      <c r="AI180" s="1" t="s">
        <v>1434</v>
      </c>
    </row>
    <row r="181" spans="1:35" x14ac:dyDescent="0.3">
      <c r="A181" s="1" t="str">
        <f>HYPERLINK("https://hsdes.intel.com/resource/14013187460","14013187460")</f>
        <v>14013187460</v>
      </c>
      <c r="B181" s="1" t="s">
        <v>1435</v>
      </c>
      <c r="C181" s="1" t="s">
        <v>1845</v>
      </c>
      <c r="D181" s="1" t="s">
        <v>1846</v>
      </c>
      <c r="F181" s="1" t="s">
        <v>31</v>
      </c>
      <c r="G181" s="1" t="s">
        <v>69</v>
      </c>
      <c r="H181" s="1" t="s">
        <v>33</v>
      </c>
      <c r="I181" s="1" t="s">
        <v>276</v>
      </c>
      <c r="J181" s="1" t="s">
        <v>1436</v>
      </c>
      <c r="K181" s="1" t="s">
        <v>278</v>
      </c>
      <c r="L181" s="1" t="s">
        <v>1437</v>
      </c>
      <c r="M181" s="1" t="s">
        <v>1211</v>
      </c>
      <c r="N181" s="1" t="s">
        <v>1438</v>
      </c>
      <c r="O181" s="1" t="s">
        <v>1436</v>
      </c>
      <c r="P181" s="1" t="s">
        <v>179</v>
      </c>
      <c r="Q181" s="1" t="s">
        <v>282</v>
      </c>
      <c r="R181" s="1" t="s">
        <v>283</v>
      </c>
      <c r="S181" s="1" t="s">
        <v>1439</v>
      </c>
      <c r="T181" s="1" t="s">
        <v>76</v>
      </c>
      <c r="U181" s="1" t="s">
        <v>60</v>
      </c>
      <c r="V181" s="1" t="s">
        <v>234</v>
      </c>
      <c r="W181" s="1" t="s">
        <v>234</v>
      </c>
      <c r="Y181" s="1" t="s">
        <v>47</v>
      </c>
      <c r="Z181" s="1" t="s">
        <v>48</v>
      </c>
      <c r="AB181" s="1" t="s">
        <v>49</v>
      </c>
      <c r="AC181" s="1" t="s">
        <v>50</v>
      </c>
      <c r="AF181" s="1" t="s">
        <v>51</v>
      </c>
      <c r="AG181" s="1" t="s">
        <v>287</v>
      </c>
      <c r="AH181" s="1" t="s">
        <v>1440</v>
      </c>
      <c r="AI181" s="1" t="s">
        <v>1441</v>
      </c>
    </row>
    <row r="182" spans="1:35" x14ac:dyDescent="0.3">
      <c r="A182" s="1" t="str">
        <f>HYPERLINK("https://hsdes.intel.com/resource/14013186596","14013186596")</f>
        <v>14013186596</v>
      </c>
      <c r="B182" s="1" t="s">
        <v>681</v>
      </c>
      <c r="C182" s="1" t="s">
        <v>1845</v>
      </c>
      <c r="D182" s="1" t="s">
        <v>1847</v>
      </c>
      <c r="F182" s="1" t="s">
        <v>68</v>
      </c>
      <c r="G182" s="1" t="s">
        <v>69</v>
      </c>
      <c r="H182" s="1" t="s">
        <v>33</v>
      </c>
      <c r="I182" s="1" t="s">
        <v>142</v>
      </c>
      <c r="J182" s="1" t="s">
        <v>682</v>
      </c>
      <c r="K182" s="1" t="s">
        <v>144</v>
      </c>
      <c r="L182" s="1" t="s">
        <v>683</v>
      </c>
      <c r="M182" s="1" t="s">
        <v>684</v>
      </c>
      <c r="N182" s="1" t="s">
        <v>685</v>
      </c>
      <c r="O182" s="1" t="s">
        <v>682</v>
      </c>
      <c r="P182" s="1" t="s">
        <v>40</v>
      </c>
      <c r="Q182" s="1" t="s">
        <v>148</v>
      </c>
      <c r="R182" s="1" t="s">
        <v>149</v>
      </c>
      <c r="S182" s="1" t="s">
        <v>686</v>
      </c>
      <c r="T182" s="1" t="s">
        <v>76</v>
      </c>
      <c r="U182" s="1" t="s">
        <v>44</v>
      </c>
      <c r="V182" s="1" t="s">
        <v>151</v>
      </c>
      <c r="W182" s="1" t="s">
        <v>79</v>
      </c>
      <c r="Y182" s="1" t="s">
        <v>47</v>
      </c>
      <c r="Z182" s="1" t="s">
        <v>80</v>
      </c>
      <c r="AB182" s="1" t="s">
        <v>49</v>
      </c>
      <c r="AC182" s="1" t="s">
        <v>50</v>
      </c>
      <c r="AF182" s="1" t="s">
        <v>51</v>
      </c>
      <c r="AG182" s="1" t="s">
        <v>52</v>
      </c>
      <c r="AH182" s="1" t="s">
        <v>687</v>
      </c>
      <c r="AI182" s="1" t="s">
        <v>688</v>
      </c>
    </row>
    <row r="183" spans="1:35" x14ac:dyDescent="0.3">
      <c r="A183" s="1" t="str">
        <f>HYPERLINK("https://hsdes.intel.com/resource/14013187517","14013187517")</f>
        <v>14013187517</v>
      </c>
      <c r="B183" s="1" t="s">
        <v>1450</v>
      </c>
      <c r="C183" s="1" t="s">
        <v>1845</v>
      </c>
      <c r="D183" s="1" t="s">
        <v>1846</v>
      </c>
      <c r="F183" s="1" t="s">
        <v>31</v>
      </c>
      <c r="G183" s="1" t="s">
        <v>69</v>
      </c>
      <c r="H183" s="1" t="s">
        <v>33</v>
      </c>
      <c r="I183" s="1" t="s">
        <v>302</v>
      </c>
      <c r="J183" s="1" t="s">
        <v>1451</v>
      </c>
      <c r="K183" s="1" t="s">
        <v>316</v>
      </c>
      <c r="L183" s="1" t="s">
        <v>1452</v>
      </c>
      <c r="M183" s="1" t="s">
        <v>157</v>
      </c>
      <c r="N183" s="1" t="s">
        <v>1453</v>
      </c>
      <c r="O183" s="1" t="s">
        <v>1451</v>
      </c>
      <c r="P183" s="1" t="s">
        <v>40</v>
      </c>
      <c r="R183" s="1" t="s">
        <v>361</v>
      </c>
      <c r="S183" s="1" t="s">
        <v>1454</v>
      </c>
      <c r="T183" s="1" t="s">
        <v>76</v>
      </c>
      <c r="U183" s="1" t="s">
        <v>77</v>
      </c>
      <c r="V183" s="1" t="s">
        <v>160</v>
      </c>
      <c r="W183" s="1" t="s">
        <v>124</v>
      </c>
      <c r="Y183" s="1" t="s">
        <v>47</v>
      </c>
      <c r="Z183" s="1" t="s">
        <v>48</v>
      </c>
      <c r="AB183" s="1" t="s">
        <v>49</v>
      </c>
      <c r="AC183" s="1" t="s">
        <v>50</v>
      </c>
      <c r="AF183" s="1" t="s">
        <v>51</v>
      </c>
      <c r="AG183" s="1" t="s">
        <v>52</v>
      </c>
      <c r="AH183" s="1" t="s">
        <v>899</v>
      </c>
      <c r="AI183" s="1" t="s">
        <v>1455</v>
      </c>
    </row>
    <row r="184" spans="1:35" x14ac:dyDescent="0.3">
      <c r="A184" s="1" t="str">
        <f>HYPERLINK("https://hsdes.intel.com/resource/14013187530","14013187530")</f>
        <v>14013187530</v>
      </c>
      <c r="B184" s="1" t="s">
        <v>1456</v>
      </c>
      <c r="C184" s="1" t="s">
        <v>1845</v>
      </c>
      <c r="D184" s="1" t="s">
        <v>1846</v>
      </c>
      <c r="F184" s="1" t="s">
        <v>68</v>
      </c>
      <c r="G184" s="1" t="s">
        <v>69</v>
      </c>
      <c r="H184" s="1" t="s">
        <v>33</v>
      </c>
      <c r="I184" s="1" t="s">
        <v>643</v>
      </c>
      <c r="J184" s="1" t="s">
        <v>1457</v>
      </c>
      <c r="K184" s="1" t="s">
        <v>304</v>
      </c>
      <c r="L184" s="1" t="s">
        <v>1458</v>
      </c>
      <c r="M184" s="1" t="s">
        <v>1459</v>
      </c>
      <c r="N184" s="1" t="s">
        <v>1460</v>
      </c>
      <c r="O184" s="1" t="s">
        <v>1457</v>
      </c>
      <c r="P184" s="1" t="s">
        <v>179</v>
      </c>
      <c r="Q184" s="1" t="s">
        <v>282</v>
      </c>
      <c r="R184" s="1" t="s">
        <v>308</v>
      </c>
      <c r="S184" s="1" t="s">
        <v>1461</v>
      </c>
      <c r="T184" s="1" t="s">
        <v>76</v>
      </c>
      <c r="U184" s="1" t="s">
        <v>77</v>
      </c>
      <c r="V184" s="1" t="s">
        <v>411</v>
      </c>
      <c r="W184" s="1" t="s">
        <v>234</v>
      </c>
      <c r="Y184" s="1" t="s">
        <v>47</v>
      </c>
      <c r="Z184" s="1" t="s">
        <v>80</v>
      </c>
      <c r="AB184" s="1" t="s">
        <v>49</v>
      </c>
      <c r="AC184" s="1" t="s">
        <v>50</v>
      </c>
      <c r="AF184" s="1" t="s">
        <v>614</v>
      </c>
      <c r="AG184" s="1" t="s">
        <v>52</v>
      </c>
      <c r="AH184" s="1" t="s">
        <v>906</v>
      </c>
      <c r="AI184" s="1" t="s">
        <v>1462</v>
      </c>
    </row>
    <row r="185" spans="1:35" x14ac:dyDescent="0.3">
      <c r="A185" s="1" t="str">
        <f>HYPERLINK("https://hsdes.intel.com/resource/14013187534","14013187534")</f>
        <v>14013187534</v>
      </c>
      <c r="B185" s="1" t="s">
        <v>1463</v>
      </c>
      <c r="C185" s="1" t="s">
        <v>1845</v>
      </c>
      <c r="D185" s="1" t="s">
        <v>1846</v>
      </c>
      <c r="F185" s="1" t="s">
        <v>68</v>
      </c>
      <c r="G185" s="1" t="s">
        <v>69</v>
      </c>
      <c r="H185" s="1" t="s">
        <v>33</v>
      </c>
      <c r="I185" s="1" t="s">
        <v>643</v>
      </c>
      <c r="J185" s="1" t="s">
        <v>1464</v>
      </c>
      <c r="K185" s="1" t="s">
        <v>304</v>
      </c>
      <c r="L185" s="1" t="s">
        <v>1465</v>
      </c>
      <c r="M185" s="1" t="s">
        <v>1459</v>
      </c>
      <c r="N185" s="1" t="s">
        <v>1466</v>
      </c>
      <c r="O185" s="1" t="s">
        <v>1464</v>
      </c>
      <c r="P185" s="1" t="s">
        <v>179</v>
      </c>
      <c r="Q185" s="1" t="s">
        <v>282</v>
      </c>
      <c r="R185" s="1" t="s">
        <v>308</v>
      </c>
      <c r="S185" s="1" t="s">
        <v>913</v>
      </c>
      <c r="T185" s="1" t="s">
        <v>76</v>
      </c>
      <c r="U185" s="1" t="s">
        <v>77</v>
      </c>
      <c r="V185" s="1" t="s">
        <v>363</v>
      </c>
      <c r="W185" s="1" t="s">
        <v>234</v>
      </c>
      <c r="Y185" s="1" t="s">
        <v>47</v>
      </c>
      <c r="Z185" s="1" t="s">
        <v>80</v>
      </c>
      <c r="AB185" s="1" t="s">
        <v>49</v>
      </c>
      <c r="AC185" s="1" t="s">
        <v>50</v>
      </c>
      <c r="AF185" s="1" t="s">
        <v>614</v>
      </c>
      <c r="AG185" s="1" t="s">
        <v>52</v>
      </c>
      <c r="AH185" s="1" t="s">
        <v>906</v>
      </c>
      <c r="AI185" s="1" t="s">
        <v>1467</v>
      </c>
    </row>
    <row r="186" spans="1:35" x14ac:dyDescent="0.3">
      <c r="A186" s="1" t="str">
        <f>HYPERLINK("https://hsdes.intel.com/resource/14013187536","14013187536")</f>
        <v>14013187536</v>
      </c>
      <c r="B186" s="1" t="s">
        <v>1468</v>
      </c>
      <c r="C186" s="1" t="s">
        <v>1845</v>
      </c>
      <c r="D186" s="1" t="s">
        <v>1846</v>
      </c>
      <c r="F186" s="1" t="s">
        <v>68</v>
      </c>
      <c r="G186" s="1" t="s">
        <v>69</v>
      </c>
      <c r="H186" s="1" t="s">
        <v>33</v>
      </c>
      <c r="I186" s="1" t="s">
        <v>643</v>
      </c>
      <c r="J186" s="1" t="s">
        <v>1469</v>
      </c>
      <c r="K186" s="1" t="s">
        <v>304</v>
      </c>
      <c r="L186" s="1" t="s">
        <v>1458</v>
      </c>
      <c r="M186" s="1" t="s">
        <v>1459</v>
      </c>
      <c r="N186" s="1" t="s">
        <v>941</v>
      </c>
      <c r="O186" s="1" t="s">
        <v>1469</v>
      </c>
      <c r="P186" s="1" t="s">
        <v>179</v>
      </c>
      <c r="Q186" s="1" t="s">
        <v>282</v>
      </c>
      <c r="R186" s="1" t="s">
        <v>308</v>
      </c>
      <c r="S186" s="1" t="s">
        <v>1470</v>
      </c>
      <c r="T186" s="1" t="s">
        <v>76</v>
      </c>
      <c r="U186" s="1" t="s">
        <v>77</v>
      </c>
      <c r="V186" s="1" t="s">
        <v>411</v>
      </c>
      <c r="W186" s="1" t="s">
        <v>234</v>
      </c>
      <c r="Y186" s="1" t="s">
        <v>47</v>
      </c>
      <c r="Z186" s="1" t="s">
        <v>80</v>
      </c>
      <c r="AB186" s="1" t="s">
        <v>63</v>
      </c>
      <c r="AC186" s="1" t="s">
        <v>50</v>
      </c>
      <c r="AF186" s="1" t="s">
        <v>614</v>
      </c>
      <c r="AG186" s="1" t="s">
        <v>52</v>
      </c>
      <c r="AH186" s="1" t="s">
        <v>906</v>
      </c>
      <c r="AI186" s="1" t="s">
        <v>1471</v>
      </c>
    </row>
    <row r="187" spans="1:35" x14ac:dyDescent="0.3">
      <c r="A187" s="1" t="str">
        <f>HYPERLINK("https://hsdes.intel.com/resource/14013187538","14013187538")</f>
        <v>14013187538</v>
      </c>
      <c r="B187" s="1" t="s">
        <v>1472</v>
      </c>
      <c r="C187" s="1" t="s">
        <v>1845</v>
      </c>
      <c r="D187" s="1" t="s">
        <v>1846</v>
      </c>
      <c r="F187" s="1" t="s">
        <v>68</v>
      </c>
      <c r="G187" s="1" t="s">
        <v>69</v>
      </c>
      <c r="H187" s="1" t="s">
        <v>33</v>
      </c>
      <c r="I187" s="1" t="s">
        <v>643</v>
      </c>
      <c r="J187" s="1" t="s">
        <v>1473</v>
      </c>
      <c r="K187" s="1" t="s">
        <v>304</v>
      </c>
      <c r="L187" s="1" t="s">
        <v>1465</v>
      </c>
      <c r="M187" s="1" t="s">
        <v>1459</v>
      </c>
      <c r="N187" s="1" t="s">
        <v>947</v>
      </c>
      <c r="O187" s="1" t="s">
        <v>1473</v>
      </c>
      <c r="P187" s="1" t="s">
        <v>179</v>
      </c>
      <c r="Q187" s="1" t="s">
        <v>282</v>
      </c>
      <c r="R187" s="1" t="s">
        <v>308</v>
      </c>
      <c r="S187" s="1" t="s">
        <v>1474</v>
      </c>
      <c r="T187" s="1" t="s">
        <v>76</v>
      </c>
      <c r="U187" s="1" t="s">
        <v>77</v>
      </c>
      <c r="V187" s="1" t="s">
        <v>363</v>
      </c>
      <c r="W187" s="1" t="s">
        <v>234</v>
      </c>
      <c r="Y187" s="1" t="s">
        <v>47</v>
      </c>
      <c r="Z187" s="1" t="s">
        <v>80</v>
      </c>
      <c r="AB187" s="1" t="s">
        <v>63</v>
      </c>
      <c r="AC187" s="1" t="s">
        <v>50</v>
      </c>
      <c r="AF187" s="1" t="s">
        <v>614</v>
      </c>
      <c r="AG187" s="1" t="s">
        <v>52</v>
      </c>
      <c r="AH187" s="1" t="s">
        <v>906</v>
      </c>
      <c r="AI187" s="1" t="s">
        <v>1467</v>
      </c>
    </row>
    <row r="188" spans="1:35" x14ac:dyDescent="0.3">
      <c r="A188" s="1" t="str">
        <f>HYPERLINK("https://hsdes.intel.com/resource/14013187551","14013187551")</f>
        <v>14013187551</v>
      </c>
      <c r="B188" s="1" t="s">
        <v>1491</v>
      </c>
      <c r="C188" s="1" t="s">
        <v>1845</v>
      </c>
      <c r="D188" s="1" t="s">
        <v>1847</v>
      </c>
      <c r="F188" s="1" t="s">
        <v>68</v>
      </c>
      <c r="G188" s="1" t="s">
        <v>69</v>
      </c>
      <c r="H188" s="1" t="s">
        <v>33</v>
      </c>
      <c r="I188" s="1" t="s">
        <v>142</v>
      </c>
      <c r="J188" s="1" t="s">
        <v>1492</v>
      </c>
      <c r="K188" s="1" t="s">
        <v>144</v>
      </c>
      <c r="L188" s="1" t="s">
        <v>1493</v>
      </c>
      <c r="M188" s="1" t="s">
        <v>157</v>
      </c>
      <c r="N188" s="1" t="s">
        <v>1494</v>
      </c>
      <c r="O188" s="1" t="s">
        <v>1492</v>
      </c>
      <c r="P188" s="1" t="s">
        <v>40</v>
      </c>
      <c r="Q188" s="1" t="s">
        <v>148</v>
      </c>
      <c r="R188" s="1" t="s">
        <v>149</v>
      </c>
      <c r="S188" s="1" t="s">
        <v>1495</v>
      </c>
      <c r="T188" s="1" t="s">
        <v>76</v>
      </c>
      <c r="U188" s="1" t="s">
        <v>77</v>
      </c>
      <c r="V188" s="1" t="s">
        <v>160</v>
      </c>
      <c r="W188" s="1" t="s">
        <v>124</v>
      </c>
      <c r="Y188" s="1" t="s">
        <v>47</v>
      </c>
      <c r="Z188" s="1" t="s">
        <v>80</v>
      </c>
      <c r="AB188" s="1" t="s">
        <v>49</v>
      </c>
      <c r="AC188" s="1" t="s">
        <v>50</v>
      </c>
      <c r="AF188" s="1" t="s">
        <v>51</v>
      </c>
      <c r="AG188" s="1" t="s">
        <v>52</v>
      </c>
      <c r="AH188" s="1" t="s">
        <v>1496</v>
      </c>
      <c r="AI188" s="1" t="s">
        <v>1497</v>
      </c>
    </row>
    <row r="189" spans="1:35" x14ac:dyDescent="0.3">
      <c r="A189" s="1" t="str">
        <f>HYPERLINK("https://hsdes.intel.com/resource/14013187162","14013187162")</f>
        <v>14013187162</v>
      </c>
      <c r="B189" s="1" t="s">
        <v>980</v>
      </c>
      <c r="C189" s="1" t="s">
        <v>1845</v>
      </c>
      <c r="D189" s="1" t="s">
        <v>1847</v>
      </c>
      <c r="F189" s="1" t="s">
        <v>68</v>
      </c>
      <c r="G189" s="1" t="s">
        <v>69</v>
      </c>
      <c r="H189" s="1" t="s">
        <v>33</v>
      </c>
      <c r="I189" s="1" t="s">
        <v>142</v>
      </c>
      <c r="J189" s="1" t="s">
        <v>981</v>
      </c>
      <c r="K189" s="1" t="s">
        <v>144</v>
      </c>
      <c r="L189" s="1" t="s">
        <v>982</v>
      </c>
      <c r="M189" s="1" t="s">
        <v>470</v>
      </c>
      <c r="N189" s="1" t="s">
        <v>983</v>
      </c>
      <c r="O189" s="1" t="s">
        <v>981</v>
      </c>
      <c r="P189" s="1" t="s">
        <v>40</v>
      </c>
      <c r="Q189" s="1" t="s">
        <v>148</v>
      </c>
      <c r="R189" s="1" t="s">
        <v>149</v>
      </c>
      <c r="S189" s="1" t="s">
        <v>984</v>
      </c>
      <c r="T189" s="1" t="s">
        <v>76</v>
      </c>
      <c r="U189" s="1" t="s">
        <v>60</v>
      </c>
      <c r="V189" s="1" t="s">
        <v>463</v>
      </c>
      <c r="W189" s="1" t="s">
        <v>124</v>
      </c>
      <c r="Y189" s="1" t="s">
        <v>47</v>
      </c>
      <c r="Z189" s="1" t="s">
        <v>80</v>
      </c>
      <c r="AB189" s="1" t="s">
        <v>49</v>
      </c>
      <c r="AC189" s="1" t="s">
        <v>50</v>
      </c>
      <c r="AF189" s="1" t="s">
        <v>51</v>
      </c>
      <c r="AG189" s="1" t="s">
        <v>52</v>
      </c>
      <c r="AH189" s="1" t="s">
        <v>985</v>
      </c>
      <c r="AI189" s="1" t="s">
        <v>986</v>
      </c>
    </row>
    <row r="190" spans="1:35" x14ac:dyDescent="0.3">
      <c r="A190" s="1" t="str">
        <f>HYPERLINK("https://hsdes.intel.com/resource/14013185947","14013185947")</f>
        <v>14013185947</v>
      </c>
      <c r="B190" s="1" t="s">
        <v>245</v>
      </c>
      <c r="C190" s="1" t="s">
        <v>1845</v>
      </c>
      <c r="D190" s="1" t="s">
        <v>1846</v>
      </c>
      <c r="F190" s="1" t="s">
        <v>68</v>
      </c>
      <c r="G190" s="1" t="s">
        <v>69</v>
      </c>
      <c r="H190" s="1" t="s">
        <v>33</v>
      </c>
      <c r="I190" s="1" t="s">
        <v>84</v>
      </c>
      <c r="J190" s="1" t="s">
        <v>246</v>
      </c>
      <c r="K190" s="1" t="s">
        <v>36</v>
      </c>
      <c r="L190" s="1" t="s">
        <v>247</v>
      </c>
      <c r="M190" s="1" t="s">
        <v>248</v>
      </c>
      <c r="N190" s="1" t="s">
        <v>249</v>
      </c>
      <c r="O190" s="1" t="s">
        <v>246</v>
      </c>
      <c r="P190" s="1" t="s">
        <v>40</v>
      </c>
      <c r="R190" s="1" t="s">
        <v>41</v>
      </c>
      <c r="S190" s="1" t="s">
        <v>250</v>
      </c>
      <c r="T190" s="1" t="s">
        <v>76</v>
      </c>
      <c r="U190" s="1" t="s">
        <v>77</v>
      </c>
      <c r="V190" s="1" t="s">
        <v>78</v>
      </c>
      <c r="W190" s="1" t="s">
        <v>79</v>
      </c>
      <c r="Y190" s="1" t="s">
        <v>47</v>
      </c>
      <c r="Z190" s="1" t="s">
        <v>80</v>
      </c>
      <c r="AB190" s="1" t="s">
        <v>251</v>
      </c>
      <c r="AC190" s="1" t="s">
        <v>50</v>
      </c>
      <c r="AF190" s="1" t="s">
        <v>51</v>
      </c>
      <c r="AG190" s="1" t="s">
        <v>52</v>
      </c>
      <c r="AH190" s="1" t="s">
        <v>252</v>
      </c>
      <c r="AI190" s="1" t="s">
        <v>253</v>
      </c>
    </row>
    <row r="191" spans="1:35" x14ac:dyDescent="0.3">
      <c r="A191" s="1" t="str">
        <f>HYPERLINK("https://hsdes.intel.com/resource/14013185955","14013185955")</f>
        <v>14013185955</v>
      </c>
      <c r="B191" s="1" t="s">
        <v>261</v>
      </c>
      <c r="C191" s="1" t="s">
        <v>1845</v>
      </c>
      <c r="D191" s="1" t="s">
        <v>1846</v>
      </c>
      <c r="F191" s="1" t="s">
        <v>68</v>
      </c>
      <c r="G191" s="1" t="s">
        <v>69</v>
      </c>
      <c r="H191" s="1" t="s">
        <v>33</v>
      </c>
      <c r="I191" s="1" t="s">
        <v>84</v>
      </c>
      <c r="J191" s="1" t="s">
        <v>262</v>
      </c>
      <c r="K191" s="1" t="s">
        <v>36</v>
      </c>
      <c r="L191" s="1" t="s">
        <v>263</v>
      </c>
      <c r="M191" s="1" t="s">
        <v>264</v>
      </c>
      <c r="N191" s="1" t="s">
        <v>265</v>
      </c>
      <c r="O191" s="1" t="s">
        <v>262</v>
      </c>
      <c r="P191" s="1" t="s">
        <v>40</v>
      </c>
      <c r="R191" s="1" t="s">
        <v>41</v>
      </c>
      <c r="S191" s="1" t="s">
        <v>266</v>
      </c>
      <c r="T191" s="1" t="s">
        <v>76</v>
      </c>
      <c r="U191" s="1" t="s">
        <v>77</v>
      </c>
      <c r="V191" s="1" t="s">
        <v>78</v>
      </c>
      <c r="W191" s="1" t="s">
        <v>79</v>
      </c>
      <c r="Y191" s="1" t="s">
        <v>47</v>
      </c>
      <c r="Z191" s="1" t="s">
        <v>80</v>
      </c>
      <c r="AB191" s="1" t="s">
        <v>49</v>
      </c>
      <c r="AC191" s="1" t="s">
        <v>50</v>
      </c>
      <c r="AF191" s="1" t="s">
        <v>51</v>
      </c>
      <c r="AG191" s="1" t="s">
        <v>52</v>
      </c>
      <c r="AH191" s="1" t="s">
        <v>267</v>
      </c>
      <c r="AI191" s="1" t="s">
        <v>268</v>
      </c>
    </row>
    <row r="192" spans="1:35" x14ac:dyDescent="0.3">
      <c r="A192" s="1" t="str">
        <f>HYPERLINK("https://hsdes.intel.com/resource/14013187577","14013187577")</f>
        <v>14013187577</v>
      </c>
      <c r="B192" s="1" t="s">
        <v>1505</v>
      </c>
      <c r="C192" s="1" t="s">
        <v>1845</v>
      </c>
      <c r="D192" s="1" t="s">
        <v>1846</v>
      </c>
      <c r="F192" s="1" t="s">
        <v>68</v>
      </c>
      <c r="G192" s="1" t="s">
        <v>69</v>
      </c>
      <c r="H192" s="1" t="s">
        <v>33</v>
      </c>
      <c r="I192" s="1" t="s">
        <v>643</v>
      </c>
      <c r="J192" s="1" t="s">
        <v>1506</v>
      </c>
      <c r="K192" s="1" t="s">
        <v>304</v>
      </c>
      <c r="L192" s="1" t="s">
        <v>1507</v>
      </c>
      <c r="M192" s="1" t="s">
        <v>1459</v>
      </c>
      <c r="N192" s="1" t="s">
        <v>1508</v>
      </c>
      <c r="O192" s="1" t="s">
        <v>1506</v>
      </c>
      <c r="P192" s="1" t="s">
        <v>179</v>
      </c>
      <c r="Q192" s="1" t="s">
        <v>282</v>
      </c>
      <c r="R192" s="1" t="s">
        <v>308</v>
      </c>
      <c r="S192" s="1" t="s">
        <v>1082</v>
      </c>
      <c r="T192" s="1" t="s">
        <v>76</v>
      </c>
      <c r="U192" s="1" t="s">
        <v>77</v>
      </c>
      <c r="V192" s="1" t="s">
        <v>1076</v>
      </c>
      <c r="W192" s="1" t="s">
        <v>234</v>
      </c>
      <c r="Y192" s="1" t="s">
        <v>47</v>
      </c>
      <c r="Z192" s="1" t="s">
        <v>80</v>
      </c>
      <c r="AB192" s="1" t="s">
        <v>49</v>
      </c>
      <c r="AC192" s="1" t="s">
        <v>50</v>
      </c>
      <c r="AF192" s="1" t="s">
        <v>614</v>
      </c>
      <c r="AG192" s="1" t="s">
        <v>52</v>
      </c>
      <c r="AH192" s="1" t="s">
        <v>1509</v>
      </c>
      <c r="AI192" s="1" t="s">
        <v>1510</v>
      </c>
    </row>
    <row r="193" spans="1:35" x14ac:dyDescent="0.3">
      <c r="A193" s="1" t="str">
        <f>HYPERLINK("https://hsdes.intel.com/resource/14013187591","14013187591")</f>
        <v>14013187591</v>
      </c>
      <c r="B193" s="1" t="s">
        <v>1511</v>
      </c>
      <c r="C193" s="1" t="s">
        <v>1845</v>
      </c>
      <c r="D193" s="1" t="s">
        <v>1846</v>
      </c>
      <c r="F193" s="1" t="s">
        <v>68</v>
      </c>
      <c r="G193" s="1" t="s">
        <v>69</v>
      </c>
      <c r="H193" s="1" t="s">
        <v>33</v>
      </c>
      <c r="I193" s="1" t="s">
        <v>164</v>
      </c>
      <c r="J193" s="1" t="s">
        <v>1512</v>
      </c>
      <c r="K193" s="1" t="s">
        <v>166</v>
      </c>
      <c r="L193" s="1" t="s">
        <v>1513</v>
      </c>
      <c r="M193" s="1" t="s">
        <v>1514</v>
      </c>
      <c r="N193" s="1" t="s">
        <v>1515</v>
      </c>
      <c r="O193" s="1" t="s">
        <v>1512</v>
      </c>
      <c r="P193" s="1" t="s">
        <v>40</v>
      </c>
      <c r="R193" s="1" t="s">
        <v>41</v>
      </c>
      <c r="S193" s="1" t="s">
        <v>1516</v>
      </c>
      <c r="T193" s="1" t="s">
        <v>76</v>
      </c>
      <c r="U193" s="1" t="s">
        <v>77</v>
      </c>
      <c r="V193" s="1" t="s">
        <v>181</v>
      </c>
      <c r="W193" s="1" t="s">
        <v>124</v>
      </c>
      <c r="Y193" s="1" t="s">
        <v>47</v>
      </c>
      <c r="Z193" s="1" t="s">
        <v>80</v>
      </c>
      <c r="AB193" s="1" t="s">
        <v>49</v>
      </c>
      <c r="AC193" s="1" t="s">
        <v>50</v>
      </c>
      <c r="AF193" s="1" t="s">
        <v>51</v>
      </c>
      <c r="AG193" s="1" t="s">
        <v>52</v>
      </c>
      <c r="AH193" s="1" t="s">
        <v>1033</v>
      </c>
      <c r="AI193" s="1" t="s">
        <v>1517</v>
      </c>
    </row>
    <row r="194" spans="1:35" x14ac:dyDescent="0.3">
      <c r="A194" s="1" t="str">
        <f>HYPERLINK("https://hsdes.intel.com/resource/14013187540","14013187540")</f>
        <v>14013187540</v>
      </c>
      <c r="B194" s="1" t="s">
        <v>1475</v>
      </c>
      <c r="C194" s="1" t="s">
        <v>1845</v>
      </c>
      <c r="D194" s="1" t="s">
        <v>1847</v>
      </c>
      <c r="F194" s="1" t="s">
        <v>31</v>
      </c>
      <c r="G194" s="1" t="s">
        <v>69</v>
      </c>
      <c r="H194" s="1" t="s">
        <v>33</v>
      </c>
      <c r="I194" s="1" t="s">
        <v>457</v>
      </c>
      <c r="J194" s="1" t="s">
        <v>1476</v>
      </c>
      <c r="K194" s="1" t="s">
        <v>406</v>
      </c>
      <c r="L194" s="1" t="s">
        <v>1477</v>
      </c>
      <c r="M194" s="1" t="s">
        <v>1478</v>
      </c>
      <c r="N194" s="1" t="s">
        <v>1479</v>
      </c>
      <c r="O194" s="1" t="s">
        <v>1476</v>
      </c>
      <c r="P194" s="1" t="s">
        <v>179</v>
      </c>
      <c r="Q194" s="1" t="s">
        <v>282</v>
      </c>
      <c r="R194" s="1" t="s">
        <v>283</v>
      </c>
      <c r="S194" s="1" t="s">
        <v>1480</v>
      </c>
      <c r="T194" s="1" t="s">
        <v>76</v>
      </c>
      <c r="U194" s="1" t="s">
        <v>60</v>
      </c>
      <c r="V194" s="1" t="s">
        <v>463</v>
      </c>
      <c r="W194" s="1" t="s">
        <v>131</v>
      </c>
      <c r="Y194" s="1" t="s">
        <v>47</v>
      </c>
      <c r="Z194" s="1" t="s">
        <v>48</v>
      </c>
      <c r="AB194" s="1" t="s">
        <v>49</v>
      </c>
      <c r="AC194" s="1" t="s">
        <v>50</v>
      </c>
      <c r="AF194" s="1" t="s">
        <v>51</v>
      </c>
      <c r="AG194" s="1" t="s">
        <v>464</v>
      </c>
      <c r="AH194" s="1" t="s">
        <v>1481</v>
      </c>
      <c r="AI194" s="1" t="s">
        <v>1482</v>
      </c>
    </row>
    <row r="195" spans="1:35" x14ac:dyDescent="0.3">
      <c r="A195" s="1" t="str">
        <f>HYPERLINK("https://hsdes.intel.com/resource/14013186779","14013186779")</f>
        <v>14013186779</v>
      </c>
      <c r="B195" s="1" t="s">
        <v>784</v>
      </c>
      <c r="C195" s="1" t="s">
        <v>1845</v>
      </c>
      <c r="D195" s="1" t="s">
        <v>1847</v>
      </c>
      <c r="F195" s="1" t="s">
        <v>31</v>
      </c>
      <c r="G195" s="1" t="s">
        <v>69</v>
      </c>
      <c r="H195" s="1" t="s">
        <v>33</v>
      </c>
      <c r="I195" s="1" t="s">
        <v>346</v>
      </c>
      <c r="J195" s="1" t="s">
        <v>785</v>
      </c>
      <c r="K195" s="1" t="s">
        <v>441</v>
      </c>
      <c r="L195" s="1" t="s">
        <v>786</v>
      </c>
      <c r="M195" s="1" t="s">
        <v>787</v>
      </c>
      <c r="N195" s="1" t="s">
        <v>788</v>
      </c>
      <c r="O195" s="1" t="s">
        <v>785</v>
      </c>
      <c r="P195" s="1" t="s">
        <v>40</v>
      </c>
      <c r="R195" s="1" t="s">
        <v>361</v>
      </c>
      <c r="S195" s="1" t="s">
        <v>789</v>
      </c>
      <c r="T195" s="1" t="s">
        <v>76</v>
      </c>
      <c r="U195" s="1" t="s">
        <v>340</v>
      </c>
      <c r="V195" s="1" t="s">
        <v>160</v>
      </c>
      <c r="W195" s="1" t="s">
        <v>124</v>
      </c>
      <c r="Y195" s="1" t="s">
        <v>47</v>
      </c>
      <c r="Z195" s="1" t="s">
        <v>48</v>
      </c>
      <c r="AB195" s="1" t="s">
        <v>49</v>
      </c>
      <c r="AC195" s="1" t="s">
        <v>50</v>
      </c>
      <c r="AF195" s="1" t="s">
        <v>51</v>
      </c>
      <c r="AG195" s="1" t="s">
        <v>790</v>
      </c>
      <c r="AH195" s="1" t="s">
        <v>791</v>
      </c>
      <c r="AI195" s="1" t="s">
        <v>792</v>
      </c>
    </row>
    <row r="196" spans="1:35" x14ac:dyDescent="0.3">
      <c r="A196" s="1" t="str">
        <f>HYPERLINK("https://hsdes.intel.com/resource/14013187640","14013187640")</f>
        <v>14013187640</v>
      </c>
      <c r="B196" s="1" t="s">
        <v>1529</v>
      </c>
      <c r="C196" s="1" t="s">
        <v>1845</v>
      </c>
      <c r="D196" s="1" t="s">
        <v>1846</v>
      </c>
      <c r="F196" s="1" t="s">
        <v>68</v>
      </c>
      <c r="G196" s="1" t="s">
        <v>69</v>
      </c>
      <c r="H196" s="1" t="s">
        <v>33</v>
      </c>
      <c r="I196" s="1" t="s">
        <v>643</v>
      </c>
      <c r="J196" s="1" t="s">
        <v>1530</v>
      </c>
      <c r="K196" s="1" t="s">
        <v>304</v>
      </c>
      <c r="L196" s="1" t="s">
        <v>1531</v>
      </c>
      <c r="M196" s="1" t="s">
        <v>1532</v>
      </c>
      <c r="N196" s="1" t="s">
        <v>1533</v>
      </c>
      <c r="O196" s="1" t="s">
        <v>1530</v>
      </c>
      <c r="P196" s="1" t="s">
        <v>179</v>
      </c>
      <c r="Q196" s="1" t="s">
        <v>282</v>
      </c>
      <c r="R196" s="1" t="s">
        <v>308</v>
      </c>
      <c r="S196" s="1" t="s">
        <v>1306</v>
      </c>
      <c r="T196" s="1" t="s">
        <v>76</v>
      </c>
      <c r="U196" s="1" t="s">
        <v>60</v>
      </c>
      <c r="V196" s="1" t="s">
        <v>1076</v>
      </c>
      <c r="W196" s="1" t="s">
        <v>234</v>
      </c>
      <c r="Y196" s="1" t="s">
        <v>47</v>
      </c>
      <c r="Z196" s="1" t="s">
        <v>80</v>
      </c>
      <c r="AB196" s="1" t="s">
        <v>49</v>
      </c>
      <c r="AC196" s="1" t="s">
        <v>50</v>
      </c>
      <c r="AF196" s="1" t="s">
        <v>51</v>
      </c>
      <c r="AG196" s="1" t="s">
        <v>52</v>
      </c>
      <c r="AH196" s="1" t="s">
        <v>1534</v>
      </c>
      <c r="AI196" s="1" t="s">
        <v>1535</v>
      </c>
    </row>
    <row r="197" spans="1:35" x14ac:dyDescent="0.3">
      <c r="A197" s="1" t="str">
        <f>HYPERLINK("https://hsdes.intel.com/resource/14013185961","14013185961")</f>
        <v>14013185961</v>
      </c>
      <c r="B197" s="1" t="s">
        <v>269</v>
      </c>
      <c r="C197" s="1" t="s">
        <v>1845</v>
      </c>
      <c r="D197" s="1" t="s">
        <v>1847</v>
      </c>
      <c r="F197" s="1" t="s">
        <v>68</v>
      </c>
      <c r="G197" s="1" t="s">
        <v>69</v>
      </c>
      <c r="H197" s="1" t="s">
        <v>33</v>
      </c>
      <c r="I197" s="1" t="s">
        <v>84</v>
      </c>
      <c r="J197" s="1" t="s">
        <v>270</v>
      </c>
      <c r="K197" s="1" t="s">
        <v>36</v>
      </c>
      <c r="L197" s="1" t="s">
        <v>271</v>
      </c>
      <c r="M197" s="1" t="s">
        <v>73</v>
      </c>
      <c r="N197" s="1" t="s">
        <v>272</v>
      </c>
      <c r="O197" s="1" t="s">
        <v>270</v>
      </c>
      <c r="P197" s="1" t="s">
        <v>40</v>
      </c>
      <c r="R197" s="1" t="s">
        <v>41</v>
      </c>
      <c r="S197" s="1" t="s">
        <v>273</v>
      </c>
      <c r="T197" s="1" t="s">
        <v>76</v>
      </c>
      <c r="U197" s="1" t="s">
        <v>77</v>
      </c>
      <c r="V197" s="1" t="s">
        <v>78</v>
      </c>
      <c r="W197" s="1" t="s">
        <v>79</v>
      </c>
      <c r="Y197" s="1" t="s">
        <v>47</v>
      </c>
      <c r="Z197" s="1" t="s">
        <v>80</v>
      </c>
      <c r="AB197" s="1" t="s">
        <v>63</v>
      </c>
      <c r="AC197" s="1" t="s">
        <v>50</v>
      </c>
      <c r="AF197" s="1" t="s">
        <v>51</v>
      </c>
      <c r="AG197" s="1" t="s">
        <v>52</v>
      </c>
      <c r="AH197" s="1" t="s">
        <v>274</v>
      </c>
      <c r="AI197" s="1" t="s">
        <v>260</v>
      </c>
    </row>
    <row r="198" spans="1:35" x14ac:dyDescent="0.3">
      <c r="A198" s="1" t="str">
        <f>HYPERLINK("https://hsdes.intel.com/resource/14013187645","14013187645")</f>
        <v>14013187645</v>
      </c>
      <c r="B198" s="1" t="s">
        <v>1542</v>
      </c>
      <c r="C198" s="1" t="s">
        <v>1845</v>
      </c>
      <c r="D198" s="1" t="s">
        <v>1847</v>
      </c>
      <c r="F198" s="1" t="s">
        <v>68</v>
      </c>
      <c r="G198" s="1" t="s">
        <v>69</v>
      </c>
      <c r="H198" s="1" t="s">
        <v>33</v>
      </c>
      <c r="I198" s="1" t="s">
        <v>643</v>
      </c>
      <c r="J198" s="1" t="s">
        <v>1543</v>
      </c>
      <c r="K198" s="1" t="s">
        <v>304</v>
      </c>
      <c r="L198" s="1" t="s">
        <v>1544</v>
      </c>
      <c r="M198" s="1" t="s">
        <v>1545</v>
      </c>
      <c r="N198" s="1" t="s">
        <v>1546</v>
      </c>
      <c r="O198" s="1" t="s">
        <v>1543</v>
      </c>
      <c r="P198" s="1" t="s">
        <v>179</v>
      </c>
      <c r="Q198" s="1" t="s">
        <v>282</v>
      </c>
      <c r="R198" s="1" t="s">
        <v>308</v>
      </c>
      <c r="S198" s="1" t="s">
        <v>1547</v>
      </c>
      <c r="T198" s="1" t="s">
        <v>76</v>
      </c>
      <c r="U198" s="1" t="s">
        <v>77</v>
      </c>
      <c r="V198" s="1" t="s">
        <v>392</v>
      </c>
      <c r="W198" s="1" t="s">
        <v>124</v>
      </c>
      <c r="Y198" s="1" t="s">
        <v>47</v>
      </c>
      <c r="Z198" s="1" t="s">
        <v>80</v>
      </c>
      <c r="AB198" s="1" t="s">
        <v>49</v>
      </c>
      <c r="AC198" s="1" t="s">
        <v>50</v>
      </c>
      <c r="AF198" s="1" t="s">
        <v>51</v>
      </c>
      <c r="AG198" s="1" t="s">
        <v>52</v>
      </c>
      <c r="AH198" s="1" t="s">
        <v>1548</v>
      </c>
      <c r="AI198" s="1" t="s">
        <v>1549</v>
      </c>
    </row>
    <row r="199" spans="1:35" x14ac:dyDescent="0.3">
      <c r="A199" s="1" t="str">
        <f>HYPERLINK("https://hsdes.intel.com/resource/14013187647","14013187647")</f>
        <v>14013187647</v>
      </c>
      <c r="B199" s="1" t="s">
        <v>1550</v>
      </c>
      <c r="C199" s="1" t="s">
        <v>1845</v>
      </c>
      <c r="D199" s="1" t="s">
        <v>1847</v>
      </c>
      <c r="F199" s="1" t="s">
        <v>31</v>
      </c>
      <c r="G199" s="1" t="s">
        <v>69</v>
      </c>
      <c r="H199" s="1" t="s">
        <v>33</v>
      </c>
      <c r="I199" s="1" t="s">
        <v>302</v>
      </c>
      <c r="J199" s="1" t="s">
        <v>1551</v>
      </c>
      <c r="K199" s="1" t="s">
        <v>304</v>
      </c>
      <c r="L199" s="1" t="s">
        <v>1552</v>
      </c>
      <c r="M199" s="1" t="s">
        <v>157</v>
      </c>
      <c r="N199" s="1" t="s">
        <v>1553</v>
      </c>
      <c r="O199" s="1" t="s">
        <v>1551</v>
      </c>
      <c r="P199" s="1" t="s">
        <v>179</v>
      </c>
      <c r="Q199" s="1" t="s">
        <v>282</v>
      </c>
      <c r="R199" s="1" t="s">
        <v>308</v>
      </c>
      <c r="S199" s="1" t="s">
        <v>1554</v>
      </c>
      <c r="T199" s="1" t="s">
        <v>76</v>
      </c>
      <c r="U199" s="1" t="s">
        <v>60</v>
      </c>
      <c r="V199" s="1" t="s">
        <v>763</v>
      </c>
      <c r="W199" s="1" t="s">
        <v>286</v>
      </c>
      <c r="Y199" s="1" t="s">
        <v>47</v>
      </c>
      <c r="Z199" s="1" t="s">
        <v>764</v>
      </c>
      <c r="AB199" s="1" t="s">
        <v>49</v>
      </c>
      <c r="AC199" s="1" t="s">
        <v>50</v>
      </c>
      <c r="AF199" s="1" t="s">
        <v>51</v>
      </c>
      <c r="AG199" s="1" t="s">
        <v>52</v>
      </c>
      <c r="AH199" s="1" t="s">
        <v>1346</v>
      </c>
      <c r="AI199" s="1" t="s">
        <v>1555</v>
      </c>
    </row>
    <row r="200" spans="1:35" x14ac:dyDescent="0.3">
      <c r="A200" s="1" t="str">
        <f>HYPERLINK("https://hsdes.intel.com/resource/14013187687","14013187687")</f>
        <v>14013187687</v>
      </c>
      <c r="B200" s="1" t="s">
        <v>1556</v>
      </c>
      <c r="C200" s="1" t="s">
        <v>1845</v>
      </c>
      <c r="D200" s="1" t="s">
        <v>1846</v>
      </c>
      <c r="F200" s="1" t="s">
        <v>68</v>
      </c>
      <c r="G200" s="1" t="s">
        <v>69</v>
      </c>
      <c r="H200" s="1" t="s">
        <v>33</v>
      </c>
      <c r="I200" s="1" t="s">
        <v>346</v>
      </c>
      <c r="J200" s="1" t="s">
        <v>1557</v>
      </c>
      <c r="K200" s="1" t="s">
        <v>536</v>
      </c>
      <c r="L200" s="1" t="s">
        <v>1558</v>
      </c>
      <c r="M200" s="1" t="s">
        <v>1559</v>
      </c>
      <c r="N200" s="1" t="s">
        <v>1560</v>
      </c>
      <c r="O200" s="1" t="s">
        <v>1557</v>
      </c>
      <c r="P200" s="1" t="s">
        <v>40</v>
      </c>
      <c r="R200" s="1" t="s">
        <v>540</v>
      </c>
      <c r="S200" s="1" t="s">
        <v>1561</v>
      </c>
      <c r="T200" s="1" t="s">
        <v>76</v>
      </c>
      <c r="U200" s="1" t="s">
        <v>60</v>
      </c>
      <c r="V200" s="1" t="s">
        <v>181</v>
      </c>
      <c r="W200" s="1" t="s">
        <v>124</v>
      </c>
      <c r="Y200" s="1" t="s">
        <v>47</v>
      </c>
      <c r="Z200" s="1" t="s">
        <v>80</v>
      </c>
      <c r="AB200" s="1" t="s">
        <v>49</v>
      </c>
      <c r="AC200" s="1" t="s">
        <v>50</v>
      </c>
      <c r="AF200" s="1" t="s">
        <v>614</v>
      </c>
      <c r="AG200" s="1" t="s">
        <v>52</v>
      </c>
      <c r="AH200" s="1" t="s">
        <v>1562</v>
      </c>
      <c r="AI200" s="1" t="s">
        <v>1563</v>
      </c>
    </row>
    <row r="201" spans="1:35" x14ac:dyDescent="0.3">
      <c r="A201" s="1" t="str">
        <f>HYPERLINK("https://hsdes.intel.com/resource/14013187689","14013187689")</f>
        <v>14013187689</v>
      </c>
      <c r="B201" s="1" t="s">
        <v>1564</v>
      </c>
      <c r="C201" s="1" t="s">
        <v>1845</v>
      </c>
      <c r="D201" s="1" t="s">
        <v>1846</v>
      </c>
      <c r="F201" s="1" t="s">
        <v>31</v>
      </c>
      <c r="G201" s="1" t="s">
        <v>69</v>
      </c>
      <c r="H201" s="1" t="s">
        <v>33</v>
      </c>
      <c r="I201" s="1" t="s">
        <v>346</v>
      </c>
      <c r="J201" s="1" t="s">
        <v>1565</v>
      </c>
      <c r="K201" s="1" t="s">
        <v>536</v>
      </c>
      <c r="L201" s="1" t="s">
        <v>1566</v>
      </c>
      <c r="M201" s="1" t="s">
        <v>1567</v>
      </c>
      <c r="N201" s="1" t="s">
        <v>1568</v>
      </c>
      <c r="O201" s="1" t="s">
        <v>1565</v>
      </c>
      <c r="P201" s="1" t="s">
        <v>40</v>
      </c>
      <c r="R201" s="1" t="s">
        <v>540</v>
      </c>
      <c r="S201" s="1" t="s">
        <v>1569</v>
      </c>
      <c r="T201" s="1" t="s">
        <v>76</v>
      </c>
      <c r="U201" s="1" t="s">
        <v>77</v>
      </c>
      <c r="V201" s="1" t="s">
        <v>171</v>
      </c>
      <c r="W201" s="1" t="s">
        <v>131</v>
      </c>
      <c r="Y201" s="1" t="s">
        <v>47</v>
      </c>
      <c r="Z201" s="1" t="s">
        <v>48</v>
      </c>
      <c r="AB201" s="1" t="s">
        <v>63</v>
      </c>
      <c r="AC201" s="1" t="s">
        <v>50</v>
      </c>
      <c r="AF201" s="1" t="s">
        <v>51</v>
      </c>
      <c r="AG201" s="1" t="s">
        <v>52</v>
      </c>
      <c r="AH201" s="1" t="s">
        <v>1570</v>
      </c>
      <c r="AI201" s="1" t="s">
        <v>1571</v>
      </c>
    </row>
    <row r="202" spans="1:35" x14ac:dyDescent="0.3">
      <c r="A202" s="1" t="str">
        <f>HYPERLINK("https://hsdes.intel.com/resource/14013187692","14013187692")</f>
        <v>14013187692</v>
      </c>
      <c r="B202" s="1" t="s">
        <v>1572</v>
      </c>
      <c r="C202" s="1" t="s">
        <v>1845</v>
      </c>
      <c r="D202" s="1" t="s">
        <v>1846</v>
      </c>
      <c r="F202" s="1" t="s">
        <v>31</v>
      </c>
      <c r="G202" s="1" t="s">
        <v>69</v>
      </c>
      <c r="H202" s="1" t="s">
        <v>33</v>
      </c>
      <c r="I202" s="1" t="s">
        <v>346</v>
      </c>
      <c r="J202" s="1" t="s">
        <v>1573</v>
      </c>
      <c r="K202" s="1" t="s">
        <v>536</v>
      </c>
      <c r="L202" s="1" t="s">
        <v>1574</v>
      </c>
      <c r="M202" s="1" t="s">
        <v>1575</v>
      </c>
      <c r="N202" s="1" t="s">
        <v>1576</v>
      </c>
      <c r="O202" s="1" t="s">
        <v>1573</v>
      </c>
      <c r="P202" s="1" t="s">
        <v>40</v>
      </c>
      <c r="R202" s="1" t="s">
        <v>540</v>
      </c>
      <c r="S202" s="1" t="s">
        <v>1577</v>
      </c>
      <c r="T202" s="1" t="s">
        <v>76</v>
      </c>
      <c r="U202" s="1" t="s">
        <v>60</v>
      </c>
      <c r="V202" s="1" t="s">
        <v>171</v>
      </c>
      <c r="W202" s="1" t="s">
        <v>131</v>
      </c>
      <c r="Y202" s="1" t="s">
        <v>47</v>
      </c>
      <c r="Z202" s="1" t="s">
        <v>48</v>
      </c>
      <c r="AB202" s="1" t="s">
        <v>49</v>
      </c>
      <c r="AC202" s="1" t="s">
        <v>50</v>
      </c>
      <c r="AF202" s="1" t="s">
        <v>51</v>
      </c>
      <c r="AG202" s="1" t="s">
        <v>52</v>
      </c>
      <c r="AH202" s="1" t="s">
        <v>1578</v>
      </c>
      <c r="AI202" s="1" t="s">
        <v>1579</v>
      </c>
    </row>
    <row r="203" spans="1:35" x14ac:dyDescent="0.3">
      <c r="A203" s="1" t="str">
        <f>HYPERLINK("https://hsdes.intel.com/resource/14013187693","14013187693")</f>
        <v>14013187693</v>
      </c>
      <c r="B203" s="1" t="s">
        <v>1580</v>
      </c>
      <c r="C203" s="1" t="s">
        <v>1845</v>
      </c>
      <c r="D203" s="1" t="s">
        <v>1846</v>
      </c>
      <c r="F203" s="1" t="s">
        <v>31</v>
      </c>
      <c r="G203" s="1" t="s">
        <v>69</v>
      </c>
      <c r="H203" s="1" t="s">
        <v>33</v>
      </c>
      <c r="I203" s="1" t="s">
        <v>346</v>
      </c>
      <c r="J203" s="1" t="s">
        <v>1581</v>
      </c>
      <c r="K203" s="1" t="s">
        <v>536</v>
      </c>
      <c r="L203" s="1" t="s">
        <v>1582</v>
      </c>
      <c r="M203" s="1" t="s">
        <v>1567</v>
      </c>
      <c r="N203" s="1" t="s">
        <v>1583</v>
      </c>
      <c r="O203" s="1" t="s">
        <v>1581</v>
      </c>
      <c r="P203" s="1" t="s">
        <v>40</v>
      </c>
      <c r="R203" s="1" t="s">
        <v>540</v>
      </c>
      <c r="S203" s="1" t="s">
        <v>1584</v>
      </c>
      <c r="T203" s="1" t="s">
        <v>76</v>
      </c>
      <c r="U203" s="1" t="s">
        <v>77</v>
      </c>
      <c r="V203" s="1" t="s">
        <v>171</v>
      </c>
      <c r="W203" s="1" t="s">
        <v>131</v>
      </c>
      <c r="Y203" s="1" t="s">
        <v>47</v>
      </c>
      <c r="Z203" s="1" t="s">
        <v>48</v>
      </c>
      <c r="AB203" s="1" t="s">
        <v>63</v>
      </c>
      <c r="AC203" s="1" t="s">
        <v>50</v>
      </c>
      <c r="AF203" s="1" t="s">
        <v>51</v>
      </c>
      <c r="AG203" s="1" t="s">
        <v>52</v>
      </c>
      <c r="AH203" s="1" t="s">
        <v>1585</v>
      </c>
      <c r="AI203" s="1" t="s">
        <v>1586</v>
      </c>
    </row>
    <row r="204" spans="1:35" x14ac:dyDescent="0.3">
      <c r="A204" s="1" t="str">
        <f>HYPERLINK("https://hsdes.intel.com/resource/14013187704","14013187704")</f>
        <v>14013187704</v>
      </c>
      <c r="B204" s="1" t="s">
        <v>1587</v>
      </c>
      <c r="C204" s="1" t="s">
        <v>1845</v>
      </c>
      <c r="D204" s="1" t="s">
        <v>1846</v>
      </c>
      <c r="F204" s="1" t="s">
        <v>31</v>
      </c>
      <c r="G204" s="1" t="s">
        <v>69</v>
      </c>
      <c r="H204" s="1" t="s">
        <v>33</v>
      </c>
      <c r="I204" s="1" t="s">
        <v>346</v>
      </c>
      <c r="J204" s="1" t="s">
        <v>1588</v>
      </c>
      <c r="K204" s="1" t="s">
        <v>536</v>
      </c>
      <c r="L204" s="1" t="s">
        <v>1589</v>
      </c>
      <c r="M204" s="1" t="s">
        <v>1567</v>
      </c>
      <c r="N204" s="1" t="s">
        <v>1590</v>
      </c>
      <c r="O204" s="1" t="s">
        <v>1588</v>
      </c>
      <c r="P204" s="1" t="s">
        <v>40</v>
      </c>
      <c r="R204" s="1" t="s">
        <v>540</v>
      </c>
      <c r="S204" s="1" t="s">
        <v>1591</v>
      </c>
      <c r="T204" s="1" t="s">
        <v>76</v>
      </c>
      <c r="U204" s="1" t="s">
        <v>60</v>
      </c>
      <c r="V204" s="1" t="s">
        <v>171</v>
      </c>
      <c r="W204" s="1" t="s">
        <v>131</v>
      </c>
      <c r="Y204" s="1" t="s">
        <v>47</v>
      </c>
      <c r="Z204" s="1" t="s">
        <v>48</v>
      </c>
      <c r="AB204" s="1" t="s">
        <v>49</v>
      </c>
      <c r="AC204" s="1" t="s">
        <v>50</v>
      </c>
      <c r="AF204" s="1" t="s">
        <v>51</v>
      </c>
      <c r="AG204" s="1" t="s">
        <v>52</v>
      </c>
      <c r="AH204" s="1" t="s">
        <v>1592</v>
      </c>
      <c r="AI204" s="1" t="s">
        <v>1593</v>
      </c>
    </row>
    <row r="205" spans="1:35" x14ac:dyDescent="0.3">
      <c r="A205" s="1" t="str">
        <f>HYPERLINK("https://hsdes.intel.com/resource/14013187707","14013187707")</f>
        <v>14013187707</v>
      </c>
      <c r="B205" s="1" t="s">
        <v>1594</v>
      </c>
      <c r="C205" s="1" t="s">
        <v>1845</v>
      </c>
      <c r="D205" s="1" t="s">
        <v>1846</v>
      </c>
      <c r="F205" s="1" t="s">
        <v>68</v>
      </c>
      <c r="G205" s="1" t="s">
        <v>69</v>
      </c>
      <c r="H205" s="1" t="s">
        <v>33</v>
      </c>
      <c r="I205" s="1" t="s">
        <v>346</v>
      </c>
      <c r="J205" s="1" t="s">
        <v>1595</v>
      </c>
      <c r="K205" s="1" t="s">
        <v>536</v>
      </c>
      <c r="L205" s="1" t="s">
        <v>1596</v>
      </c>
      <c r="M205" s="1" t="s">
        <v>1559</v>
      </c>
      <c r="N205" s="1" t="s">
        <v>1597</v>
      </c>
      <c r="O205" s="1" t="s">
        <v>1595</v>
      </c>
      <c r="P205" s="1" t="s">
        <v>40</v>
      </c>
      <c r="R205" s="1" t="s">
        <v>540</v>
      </c>
      <c r="S205" s="1" t="s">
        <v>1598</v>
      </c>
      <c r="T205" s="1" t="s">
        <v>76</v>
      </c>
      <c r="U205" s="1" t="s">
        <v>77</v>
      </c>
      <c r="V205" s="1" t="s">
        <v>181</v>
      </c>
      <c r="W205" s="1" t="s">
        <v>124</v>
      </c>
      <c r="Y205" s="1" t="s">
        <v>47</v>
      </c>
      <c r="Z205" s="1" t="s">
        <v>80</v>
      </c>
      <c r="AB205" s="1" t="s">
        <v>49</v>
      </c>
      <c r="AC205" s="1" t="s">
        <v>50</v>
      </c>
      <c r="AF205" s="1" t="s">
        <v>51</v>
      </c>
      <c r="AG205" s="1" t="s">
        <v>52</v>
      </c>
      <c r="AH205" s="1" t="s">
        <v>1599</v>
      </c>
      <c r="AI205" s="1" t="s">
        <v>1600</v>
      </c>
    </row>
    <row r="206" spans="1:35" x14ac:dyDescent="0.3">
      <c r="A206" s="1" t="str">
        <f>HYPERLINK("https://hsdes.intel.com/resource/14013187709","14013187709")</f>
        <v>14013187709</v>
      </c>
      <c r="B206" s="1" t="s">
        <v>1601</v>
      </c>
      <c r="C206" s="1" t="s">
        <v>1845</v>
      </c>
      <c r="D206" s="1" t="s">
        <v>1846</v>
      </c>
      <c r="F206" s="1" t="s">
        <v>31</v>
      </c>
      <c r="G206" s="1" t="s">
        <v>69</v>
      </c>
      <c r="H206" s="1" t="s">
        <v>33</v>
      </c>
      <c r="I206" s="1" t="s">
        <v>346</v>
      </c>
      <c r="J206" s="1" t="s">
        <v>1602</v>
      </c>
      <c r="K206" s="1" t="s">
        <v>536</v>
      </c>
      <c r="L206" s="1" t="s">
        <v>1603</v>
      </c>
      <c r="M206" s="1" t="s">
        <v>1567</v>
      </c>
      <c r="N206" s="1" t="s">
        <v>1604</v>
      </c>
      <c r="O206" s="1" t="s">
        <v>1602</v>
      </c>
      <c r="P206" s="1" t="s">
        <v>40</v>
      </c>
      <c r="R206" s="1" t="s">
        <v>540</v>
      </c>
      <c r="S206" s="1" t="s">
        <v>1605</v>
      </c>
      <c r="T206" s="1" t="s">
        <v>76</v>
      </c>
      <c r="U206" s="1" t="s">
        <v>60</v>
      </c>
      <c r="V206" s="1" t="s">
        <v>171</v>
      </c>
      <c r="W206" s="1" t="s">
        <v>131</v>
      </c>
      <c r="Y206" s="1" t="s">
        <v>47</v>
      </c>
      <c r="Z206" s="1" t="s">
        <v>48</v>
      </c>
      <c r="AB206" s="1" t="s">
        <v>49</v>
      </c>
      <c r="AC206" s="1" t="s">
        <v>50</v>
      </c>
      <c r="AF206" s="1" t="s">
        <v>51</v>
      </c>
      <c r="AG206" s="1" t="s">
        <v>52</v>
      </c>
      <c r="AH206" s="1" t="s">
        <v>1592</v>
      </c>
      <c r="AI206" s="1" t="s">
        <v>1606</v>
      </c>
    </row>
    <row r="207" spans="1:35" x14ac:dyDescent="0.3">
      <c r="A207" s="1" t="str">
        <f>HYPERLINK("https://hsdes.intel.com/resource/14013187713","14013187713")</f>
        <v>14013187713</v>
      </c>
      <c r="B207" s="1" t="s">
        <v>1607</v>
      </c>
      <c r="C207" s="1" t="s">
        <v>1845</v>
      </c>
      <c r="D207" s="1" t="s">
        <v>1846</v>
      </c>
      <c r="F207" s="1" t="s">
        <v>68</v>
      </c>
      <c r="G207" s="1" t="s">
        <v>69</v>
      </c>
      <c r="H207" s="1" t="s">
        <v>33</v>
      </c>
      <c r="I207" s="1" t="s">
        <v>346</v>
      </c>
      <c r="J207" s="1" t="s">
        <v>1608</v>
      </c>
      <c r="K207" s="1" t="s">
        <v>327</v>
      </c>
      <c r="L207" s="1" t="s">
        <v>1609</v>
      </c>
      <c r="M207" s="1" t="s">
        <v>1610</v>
      </c>
      <c r="N207" s="1" t="s">
        <v>1611</v>
      </c>
      <c r="O207" s="1" t="s">
        <v>1608</v>
      </c>
      <c r="P207" s="1" t="s">
        <v>40</v>
      </c>
      <c r="R207" s="1" t="s">
        <v>331</v>
      </c>
      <c r="S207" s="1" t="s">
        <v>1612</v>
      </c>
      <c r="T207" s="1" t="s">
        <v>76</v>
      </c>
      <c r="U207" s="1" t="s">
        <v>60</v>
      </c>
      <c r="V207" s="1" t="s">
        <v>160</v>
      </c>
      <c r="W207" s="1" t="s">
        <v>124</v>
      </c>
      <c r="Y207" s="1" t="s">
        <v>47</v>
      </c>
      <c r="Z207" s="1" t="s">
        <v>80</v>
      </c>
      <c r="AB207" s="1" t="s">
        <v>49</v>
      </c>
      <c r="AC207" s="1" t="s">
        <v>50</v>
      </c>
      <c r="AF207" s="1" t="s">
        <v>51</v>
      </c>
      <c r="AG207" s="1" t="s">
        <v>52</v>
      </c>
      <c r="AH207" s="1" t="s">
        <v>1613</v>
      </c>
      <c r="AI207" s="1" t="s">
        <v>1614</v>
      </c>
    </row>
    <row r="208" spans="1:35" x14ac:dyDescent="0.3">
      <c r="A208" s="1" t="str">
        <f>HYPERLINK("https://hsdes.intel.com/resource/14013187716","14013187716")</f>
        <v>14013187716</v>
      </c>
      <c r="B208" s="1" t="s">
        <v>1615</v>
      </c>
      <c r="C208" s="1" t="s">
        <v>1845</v>
      </c>
      <c r="D208" s="1" t="s">
        <v>1847</v>
      </c>
      <c r="F208" s="1" t="s">
        <v>68</v>
      </c>
      <c r="G208" s="1" t="s">
        <v>69</v>
      </c>
      <c r="H208" s="1" t="s">
        <v>33</v>
      </c>
      <c r="I208" s="1" t="s">
        <v>164</v>
      </c>
      <c r="J208" s="1" t="s">
        <v>1616</v>
      </c>
      <c r="K208" s="1" t="s">
        <v>166</v>
      </c>
      <c r="L208" s="1" t="s">
        <v>1617</v>
      </c>
      <c r="M208" s="1" t="s">
        <v>1618</v>
      </c>
      <c r="N208" s="1" t="s">
        <v>1619</v>
      </c>
      <c r="O208" s="1" t="s">
        <v>1616</v>
      </c>
      <c r="P208" s="1" t="s">
        <v>40</v>
      </c>
      <c r="R208" s="1" t="s">
        <v>41</v>
      </c>
      <c r="S208" s="1" t="s">
        <v>1620</v>
      </c>
      <c r="T208" s="1" t="s">
        <v>76</v>
      </c>
      <c r="U208" s="1" t="s">
        <v>77</v>
      </c>
      <c r="V208" s="1" t="s">
        <v>181</v>
      </c>
      <c r="W208" s="1" t="s">
        <v>124</v>
      </c>
      <c r="Y208" s="1" t="s">
        <v>47</v>
      </c>
      <c r="Z208" s="1" t="s">
        <v>80</v>
      </c>
      <c r="AB208" s="1" t="s">
        <v>49</v>
      </c>
      <c r="AC208" s="1" t="s">
        <v>50</v>
      </c>
      <c r="AF208" s="1" t="s">
        <v>51</v>
      </c>
      <c r="AG208" s="1" t="s">
        <v>52</v>
      </c>
      <c r="AH208" s="1" t="s">
        <v>1621</v>
      </c>
      <c r="AI208" s="1" t="s">
        <v>1622</v>
      </c>
    </row>
    <row r="209" spans="1:35" x14ac:dyDescent="0.3">
      <c r="A209" s="1" t="str">
        <f>HYPERLINK("https://hsdes.intel.com/resource/14013185954","14013185954")</f>
        <v>14013185954</v>
      </c>
      <c r="B209" s="1" t="s">
        <v>254</v>
      </c>
      <c r="C209" s="1" t="s">
        <v>1845</v>
      </c>
      <c r="D209" s="1" t="s">
        <v>1847</v>
      </c>
      <c r="F209" s="1" t="s">
        <v>68</v>
      </c>
      <c r="G209" s="1" t="s">
        <v>69</v>
      </c>
      <c r="H209" s="1" t="s">
        <v>33</v>
      </c>
      <c r="I209" s="1" t="s">
        <v>84</v>
      </c>
      <c r="J209" s="1" t="s">
        <v>255</v>
      </c>
      <c r="K209" s="1" t="s">
        <v>36</v>
      </c>
      <c r="L209" s="1" t="s">
        <v>256</v>
      </c>
      <c r="M209" s="1" t="s">
        <v>73</v>
      </c>
      <c r="N209" s="1" t="s">
        <v>257</v>
      </c>
      <c r="O209" s="1" t="s">
        <v>255</v>
      </c>
      <c r="P209" s="1" t="s">
        <v>40</v>
      </c>
      <c r="R209" s="1" t="s">
        <v>41</v>
      </c>
      <c r="S209" s="1" t="s">
        <v>258</v>
      </c>
      <c r="T209" s="1" t="s">
        <v>76</v>
      </c>
      <c r="U209" s="1" t="s">
        <v>77</v>
      </c>
      <c r="V209" s="1" t="s">
        <v>78</v>
      </c>
      <c r="W209" s="1" t="s">
        <v>79</v>
      </c>
      <c r="Y209" s="1" t="s">
        <v>47</v>
      </c>
      <c r="Z209" s="1" t="s">
        <v>80</v>
      </c>
      <c r="AB209" s="1" t="s">
        <v>63</v>
      </c>
      <c r="AC209" s="1" t="s">
        <v>50</v>
      </c>
      <c r="AF209" s="1" t="s">
        <v>51</v>
      </c>
      <c r="AG209" s="1" t="s">
        <v>52</v>
      </c>
      <c r="AH209" s="1" t="s">
        <v>259</v>
      </c>
      <c r="AI209" s="1" t="s">
        <v>260</v>
      </c>
    </row>
    <row r="210" spans="1:35" x14ac:dyDescent="0.3">
      <c r="A210" s="1" t="str">
        <f>HYPERLINK("https://hsdes.intel.com/resource/14013187726","14013187726")</f>
        <v>14013187726</v>
      </c>
      <c r="B210" s="1" t="s">
        <v>1633</v>
      </c>
      <c r="C210" s="2" t="s">
        <v>1848</v>
      </c>
      <c r="D210" s="1" t="s">
        <v>1846</v>
      </c>
      <c r="F210" s="1" t="s">
        <v>31</v>
      </c>
      <c r="G210" s="1" t="s">
        <v>69</v>
      </c>
      <c r="H210" s="1" t="s">
        <v>33</v>
      </c>
      <c r="I210" s="1" t="s">
        <v>1634</v>
      </c>
      <c r="J210" s="1" t="s">
        <v>1635</v>
      </c>
      <c r="K210" s="1" t="s">
        <v>379</v>
      </c>
      <c r="L210" s="1" t="s">
        <v>1636</v>
      </c>
      <c r="M210" s="1" t="s">
        <v>1637</v>
      </c>
      <c r="N210" s="1" t="s">
        <v>1638</v>
      </c>
      <c r="O210" s="1" t="s">
        <v>1635</v>
      </c>
      <c r="P210" s="1" t="s">
        <v>40</v>
      </c>
      <c r="R210" s="1" t="s">
        <v>361</v>
      </c>
      <c r="S210" s="1" t="s">
        <v>1639</v>
      </c>
      <c r="T210" s="1" t="s">
        <v>76</v>
      </c>
      <c r="U210" s="1" t="s">
        <v>60</v>
      </c>
      <c r="V210" s="1" t="s">
        <v>285</v>
      </c>
      <c r="W210" s="1" t="s">
        <v>286</v>
      </c>
      <c r="Y210" s="1" t="s">
        <v>47</v>
      </c>
      <c r="Z210" s="1" t="s">
        <v>48</v>
      </c>
      <c r="AB210" s="1" t="s">
        <v>49</v>
      </c>
      <c r="AC210" s="1" t="s">
        <v>50</v>
      </c>
      <c r="AF210" s="1" t="s">
        <v>51</v>
      </c>
      <c r="AG210" s="1" t="s">
        <v>52</v>
      </c>
      <c r="AH210" s="1" t="s">
        <v>1640</v>
      </c>
      <c r="AI210" s="1" t="s">
        <v>1641</v>
      </c>
    </row>
    <row r="211" spans="1:35" x14ac:dyDescent="0.3">
      <c r="A211" s="1" t="str">
        <f>HYPERLINK("https://hsdes.intel.com/resource/14013186469","14013186469")</f>
        <v>14013186469</v>
      </c>
      <c r="B211" s="1" t="s">
        <v>516</v>
      </c>
      <c r="C211" s="1" t="s">
        <v>1845</v>
      </c>
      <c r="D211" s="1" t="s">
        <v>1847</v>
      </c>
      <c r="F211" s="1" t="s">
        <v>68</v>
      </c>
      <c r="G211" s="1" t="s">
        <v>69</v>
      </c>
      <c r="H211" s="1" t="s">
        <v>33</v>
      </c>
      <c r="I211" s="1" t="s">
        <v>276</v>
      </c>
      <c r="J211" s="1" t="s">
        <v>517</v>
      </c>
      <c r="K211" s="1" t="s">
        <v>406</v>
      </c>
      <c r="L211" s="1" t="s">
        <v>518</v>
      </c>
      <c r="M211" s="1" t="s">
        <v>519</v>
      </c>
      <c r="N211" s="1" t="s">
        <v>520</v>
      </c>
      <c r="O211" s="1" t="s">
        <v>517</v>
      </c>
      <c r="P211" s="1" t="s">
        <v>40</v>
      </c>
      <c r="R211" s="1" t="s">
        <v>283</v>
      </c>
      <c r="S211" s="1" t="s">
        <v>521</v>
      </c>
      <c r="T211" s="1" t="s">
        <v>76</v>
      </c>
      <c r="U211" s="1" t="s">
        <v>60</v>
      </c>
      <c r="V211" s="1" t="s">
        <v>522</v>
      </c>
      <c r="W211" s="1" t="s">
        <v>79</v>
      </c>
      <c r="Y211" s="1" t="s">
        <v>47</v>
      </c>
      <c r="Z211" s="1" t="s">
        <v>80</v>
      </c>
      <c r="AB211" s="1" t="s">
        <v>49</v>
      </c>
      <c r="AC211" s="1" t="s">
        <v>50</v>
      </c>
      <c r="AF211" s="1" t="s">
        <v>51</v>
      </c>
      <c r="AG211" s="1" t="s">
        <v>287</v>
      </c>
      <c r="AH211" s="1" t="s">
        <v>523</v>
      </c>
      <c r="AI211" s="1" t="s">
        <v>524</v>
      </c>
    </row>
    <row r="212" spans="1:35" x14ac:dyDescent="0.3">
      <c r="A212" s="1" t="str">
        <f>HYPERLINK("https://hsdes.intel.com/resource/14013187748","14013187748")</f>
        <v>14013187748</v>
      </c>
      <c r="B212" s="1" t="s">
        <v>1650</v>
      </c>
      <c r="C212" s="1" t="s">
        <v>1845</v>
      </c>
      <c r="D212" s="1" t="s">
        <v>1846</v>
      </c>
      <c r="F212" s="1" t="s">
        <v>68</v>
      </c>
      <c r="G212" s="1" t="s">
        <v>69</v>
      </c>
      <c r="H212" s="1" t="s">
        <v>33</v>
      </c>
      <c r="I212" s="1" t="s">
        <v>164</v>
      </c>
      <c r="J212" s="1" t="s">
        <v>1651</v>
      </c>
      <c r="K212" s="1" t="s">
        <v>166</v>
      </c>
      <c r="L212" s="1" t="s">
        <v>1652</v>
      </c>
      <c r="M212" s="1" t="s">
        <v>1653</v>
      </c>
      <c r="N212" s="1" t="s">
        <v>1654</v>
      </c>
      <c r="O212" s="1" t="s">
        <v>1651</v>
      </c>
      <c r="P212" s="1" t="s">
        <v>40</v>
      </c>
      <c r="R212" s="1" t="s">
        <v>41</v>
      </c>
      <c r="S212" s="1" t="s">
        <v>1655</v>
      </c>
      <c r="T212" s="1" t="s">
        <v>76</v>
      </c>
      <c r="U212" s="1" t="s">
        <v>340</v>
      </c>
      <c r="V212" s="1" t="s">
        <v>1656</v>
      </c>
      <c r="W212" s="1" t="s">
        <v>364</v>
      </c>
      <c r="Y212" s="1" t="s">
        <v>47</v>
      </c>
      <c r="Z212" s="1" t="s">
        <v>80</v>
      </c>
      <c r="AB212" s="1" t="s">
        <v>49</v>
      </c>
      <c r="AC212" s="1" t="s">
        <v>50</v>
      </c>
      <c r="AF212" s="1" t="s">
        <v>51</v>
      </c>
      <c r="AG212" s="1" t="s">
        <v>52</v>
      </c>
      <c r="AH212" s="1" t="s">
        <v>1655</v>
      </c>
      <c r="AI212" s="1" t="s">
        <v>1657</v>
      </c>
    </row>
    <row r="213" spans="1:35" x14ac:dyDescent="0.3">
      <c r="A213" s="1" t="str">
        <f>HYPERLINK("https://hsdes.intel.com/resource/14013187149","14013187149")</f>
        <v>14013187149</v>
      </c>
      <c r="B213" s="1" t="s">
        <v>949</v>
      </c>
      <c r="C213" s="1" t="s">
        <v>1845</v>
      </c>
      <c r="D213" s="1" t="s">
        <v>1847</v>
      </c>
      <c r="F213" s="1" t="s">
        <v>68</v>
      </c>
      <c r="G213" s="1" t="s">
        <v>69</v>
      </c>
      <c r="H213" s="1" t="s">
        <v>33</v>
      </c>
      <c r="I213" s="1" t="s">
        <v>356</v>
      </c>
      <c r="J213" s="1" t="s">
        <v>950</v>
      </c>
      <c r="K213" s="1" t="s">
        <v>304</v>
      </c>
      <c r="L213" s="1" t="s">
        <v>951</v>
      </c>
      <c r="M213" s="1" t="s">
        <v>952</v>
      </c>
      <c r="N213" s="1" t="s">
        <v>953</v>
      </c>
      <c r="O213" s="1" t="s">
        <v>950</v>
      </c>
      <c r="P213" s="1" t="s">
        <v>179</v>
      </c>
      <c r="Q213" s="1" t="s">
        <v>282</v>
      </c>
      <c r="R213" s="1" t="s">
        <v>308</v>
      </c>
      <c r="S213" s="1" t="s">
        <v>954</v>
      </c>
      <c r="T213" s="1" t="s">
        <v>76</v>
      </c>
      <c r="U213" s="1" t="s">
        <v>77</v>
      </c>
      <c r="V213" s="1" t="s">
        <v>160</v>
      </c>
      <c r="W213" s="1" t="s">
        <v>124</v>
      </c>
      <c r="Y213" s="1" t="s">
        <v>47</v>
      </c>
      <c r="Z213" s="1" t="s">
        <v>80</v>
      </c>
      <c r="AB213" s="1" t="s">
        <v>49</v>
      </c>
      <c r="AC213" s="1" t="s">
        <v>50</v>
      </c>
      <c r="AF213" s="1" t="s">
        <v>614</v>
      </c>
      <c r="AG213" s="1" t="s">
        <v>52</v>
      </c>
      <c r="AH213" s="1" t="s">
        <v>955</v>
      </c>
      <c r="AI213" s="1" t="s">
        <v>956</v>
      </c>
    </row>
    <row r="214" spans="1:35" x14ac:dyDescent="0.3">
      <c r="A214" s="1" t="str">
        <f>HYPERLINK("https://hsdes.intel.com/resource/14013187753","14013187753")</f>
        <v>14013187753</v>
      </c>
      <c r="B214" s="1" t="s">
        <v>1668</v>
      </c>
      <c r="C214" s="1" t="s">
        <v>1845</v>
      </c>
      <c r="D214" s="1" t="s">
        <v>1846</v>
      </c>
      <c r="F214" s="1" t="s">
        <v>31</v>
      </c>
      <c r="G214" s="1" t="s">
        <v>69</v>
      </c>
      <c r="H214" s="1" t="s">
        <v>33</v>
      </c>
      <c r="I214" s="1" t="s">
        <v>346</v>
      </c>
      <c r="J214" s="1" t="s">
        <v>1669</v>
      </c>
      <c r="K214" s="1" t="s">
        <v>441</v>
      </c>
      <c r="L214" s="1" t="s">
        <v>1670</v>
      </c>
      <c r="M214" s="1" t="s">
        <v>1671</v>
      </c>
      <c r="N214" s="1" t="s">
        <v>1672</v>
      </c>
      <c r="O214" s="1" t="s">
        <v>1669</v>
      </c>
      <c r="P214" s="1" t="s">
        <v>40</v>
      </c>
      <c r="R214" s="1" t="s">
        <v>361</v>
      </c>
      <c r="S214" s="1" t="s">
        <v>1673</v>
      </c>
      <c r="T214" s="1" t="s">
        <v>76</v>
      </c>
      <c r="U214" s="1" t="s">
        <v>340</v>
      </c>
      <c r="V214" s="1" t="s">
        <v>160</v>
      </c>
      <c r="W214" s="1" t="s">
        <v>124</v>
      </c>
      <c r="Y214" s="1" t="s">
        <v>47</v>
      </c>
      <c r="Z214" s="1" t="s">
        <v>48</v>
      </c>
      <c r="AB214" s="1" t="s">
        <v>49</v>
      </c>
      <c r="AC214" s="1" t="s">
        <v>50</v>
      </c>
      <c r="AF214" s="1" t="s">
        <v>51</v>
      </c>
      <c r="AG214" s="1" t="s">
        <v>52</v>
      </c>
      <c r="AH214" s="1" t="s">
        <v>1674</v>
      </c>
      <c r="AI214" s="1" t="s">
        <v>1675</v>
      </c>
    </row>
    <row r="215" spans="1:35" x14ac:dyDescent="0.3">
      <c r="A215" s="3" t="str">
        <f>HYPERLINK("https://hsdes.intel.com/resource/14013187760","14013187760")</f>
        <v>14013187760</v>
      </c>
      <c r="B215" s="1" t="s">
        <v>1676</v>
      </c>
      <c r="C215" s="1" t="s">
        <v>1845</v>
      </c>
      <c r="D215" s="1" t="s">
        <v>1846</v>
      </c>
      <c r="F215" s="1" t="s">
        <v>31</v>
      </c>
      <c r="G215" s="1" t="s">
        <v>69</v>
      </c>
      <c r="H215" s="1" t="s">
        <v>33</v>
      </c>
      <c r="I215" s="1" t="s">
        <v>302</v>
      </c>
      <c r="J215" s="1" t="s">
        <v>1677</v>
      </c>
      <c r="K215" s="1" t="s">
        <v>441</v>
      </c>
      <c r="L215" s="1" t="s">
        <v>1678</v>
      </c>
      <c r="M215" s="1" t="s">
        <v>1679</v>
      </c>
      <c r="N215" s="1" t="s">
        <v>1680</v>
      </c>
      <c r="O215" s="1" t="s">
        <v>1677</v>
      </c>
      <c r="P215" s="1" t="s">
        <v>40</v>
      </c>
      <c r="R215" s="1" t="s">
        <v>361</v>
      </c>
      <c r="S215" s="1" t="s">
        <v>1681</v>
      </c>
      <c r="T215" s="1" t="s">
        <v>76</v>
      </c>
      <c r="U215" s="1" t="s">
        <v>60</v>
      </c>
      <c r="V215" s="1" t="s">
        <v>160</v>
      </c>
      <c r="W215" s="1" t="s">
        <v>124</v>
      </c>
      <c r="Y215" s="1" t="s">
        <v>47</v>
      </c>
      <c r="Z215" s="1" t="s">
        <v>48</v>
      </c>
      <c r="AB215" s="1" t="s">
        <v>63</v>
      </c>
      <c r="AC215" s="1" t="s">
        <v>50</v>
      </c>
      <c r="AF215" s="1" t="s">
        <v>51</v>
      </c>
      <c r="AG215" s="1" t="s">
        <v>52</v>
      </c>
      <c r="AH215" s="1" t="s">
        <v>1682</v>
      </c>
      <c r="AI215" s="1" t="s">
        <v>1683</v>
      </c>
    </row>
    <row r="216" spans="1:35" x14ac:dyDescent="0.3">
      <c r="A216" s="1" t="str">
        <f>HYPERLINK("https://hsdes.intel.com/resource/14013187762","14013187762")</f>
        <v>14013187762</v>
      </c>
      <c r="B216" s="1" t="s">
        <v>1684</v>
      </c>
      <c r="C216" s="1" t="s">
        <v>1845</v>
      </c>
      <c r="D216" s="1" t="s">
        <v>1846</v>
      </c>
      <c r="F216" s="1" t="s">
        <v>31</v>
      </c>
      <c r="G216" s="1" t="s">
        <v>69</v>
      </c>
      <c r="H216" s="1" t="s">
        <v>33</v>
      </c>
      <c r="I216" s="1" t="s">
        <v>302</v>
      </c>
      <c r="J216" s="1" t="s">
        <v>1685</v>
      </c>
      <c r="K216" s="1" t="s">
        <v>441</v>
      </c>
      <c r="L216" s="1" t="s">
        <v>1678</v>
      </c>
      <c r="M216" s="1" t="s">
        <v>1679</v>
      </c>
      <c r="N216" s="1" t="s">
        <v>1686</v>
      </c>
      <c r="O216" s="1" t="s">
        <v>1685</v>
      </c>
      <c r="P216" s="1" t="s">
        <v>40</v>
      </c>
      <c r="R216" s="1" t="s">
        <v>361</v>
      </c>
      <c r="S216" s="1" t="s">
        <v>1681</v>
      </c>
      <c r="T216" s="1" t="s">
        <v>76</v>
      </c>
      <c r="U216" s="1" t="s">
        <v>60</v>
      </c>
      <c r="V216" s="1" t="s">
        <v>463</v>
      </c>
      <c r="W216" s="1" t="s">
        <v>131</v>
      </c>
      <c r="Y216" s="1" t="s">
        <v>47</v>
      </c>
      <c r="Z216" s="1" t="s">
        <v>48</v>
      </c>
      <c r="AB216" s="1" t="s">
        <v>63</v>
      </c>
      <c r="AC216" s="1" t="s">
        <v>50</v>
      </c>
      <c r="AF216" s="1" t="s">
        <v>51</v>
      </c>
      <c r="AG216" s="1" t="s">
        <v>52</v>
      </c>
      <c r="AH216" s="1" t="s">
        <v>1687</v>
      </c>
      <c r="AI216" s="1" t="s">
        <v>1688</v>
      </c>
    </row>
    <row r="217" spans="1:35" x14ac:dyDescent="0.3">
      <c r="A217" s="1" t="str">
        <f>HYPERLINK("https://hsdes.intel.com/resource/14013187769","14013187769")</f>
        <v>14013187769</v>
      </c>
      <c r="B217" s="1" t="s">
        <v>1689</v>
      </c>
      <c r="C217" s="1" t="s">
        <v>1845</v>
      </c>
      <c r="D217" s="1" t="s">
        <v>1847</v>
      </c>
      <c r="F217" s="1" t="s">
        <v>68</v>
      </c>
      <c r="G217" s="1" t="s">
        <v>69</v>
      </c>
      <c r="H217" s="1" t="s">
        <v>33</v>
      </c>
      <c r="I217" s="1" t="s">
        <v>142</v>
      </c>
      <c r="J217" s="1" t="s">
        <v>1690</v>
      </c>
      <c r="K217" s="1" t="s">
        <v>144</v>
      </c>
      <c r="L217" s="1" t="s">
        <v>1691</v>
      </c>
      <c r="M217" s="1" t="s">
        <v>470</v>
      </c>
      <c r="N217" s="1" t="s">
        <v>1692</v>
      </c>
      <c r="O217" s="1" t="s">
        <v>1690</v>
      </c>
      <c r="P217" s="1" t="s">
        <v>40</v>
      </c>
      <c r="Q217" s="1" t="s">
        <v>148</v>
      </c>
      <c r="R217" s="1" t="s">
        <v>149</v>
      </c>
      <c r="S217" s="1" t="s">
        <v>1693</v>
      </c>
      <c r="T217" s="1" t="s">
        <v>76</v>
      </c>
      <c r="U217" s="1" t="s">
        <v>77</v>
      </c>
      <c r="V217" s="1" t="s">
        <v>160</v>
      </c>
      <c r="W217" s="1" t="s">
        <v>123</v>
      </c>
      <c r="Y217" s="1" t="s">
        <v>47</v>
      </c>
      <c r="Z217" s="1" t="s">
        <v>80</v>
      </c>
      <c r="AB217" s="1" t="s">
        <v>49</v>
      </c>
      <c r="AC217" s="1" t="s">
        <v>50</v>
      </c>
      <c r="AF217" s="1" t="s">
        <v>51</v>
      </c>
      <c r="AG217" s="1" t="s">
        <v>52</v>
      </c>
      <c r="AH217" s="1" t="s">
        <v>1694</v>
      </c>
      <c r="AI217" s="1" t="s">
        <v>1695</v>
      </c>
    </row>
    <row r="218" spans="1:35" x14ac:dyDescent="0.3">
      <c r="A218" s="1" t="str">
        <f>HYPERLINK("https://hsdes.intel.com/resource/14013187772","14013187772")</f>
        <v>14013187772</v>
      </c>
      <c r="B218" s="1" t="s">
        <v>1696</v>
      </c>
      <c r="C218" s="1" t="s">
        <v>1845</v>
      </c>
      <c r="D218" s="1" t="s">
        <v>1847</v>
      </c>
      <c r="F218" s="1" t="s">
        <v>68</v>
      </c>
      <c r="G218" s="1" t="s">
        <v>69</v>
      </c>
      <c r="H218" s="1" t="s">
        <v>33</v>
      </c>
      <c r="I218" s="1" t="s">
        <v>142</v>
      </c>
      <c r="J218" s="1" t="s">
        <v>1697</v>
      </c>
      <c r="K218" s="1" t="s">
        <v>144</v>
      </c>
      <c r="L218" s="1" t="s">
        <v>1698</v>
      </c>
      <c r="M218" s="1" t="s">
        <v>470</v>
      </c>
      <c r="N218" s="1" t="s">
        <v>1699</v>
      </c>
      <c r="O218" s="1" t="s">
        <v>1697</v>
      </c>
      <c r="P218" s="1" t="s">
        <v>40</v>
      </c>
      <c r="Q218" s="1" t="s">
        <v>148</v>
      </c>
      <c r="R218" s="1" t="s">
        <v>149</v>
      </c>
      <c r="S218" s="1" t="s">
        <v>1700</v>
      </c>
      <c r="T218" s="1" t="s">
        <v>76</v>
      </c>
      <c r="U218" s="1" t="s">
        <v>77</v>
      </c>
      <c r="V218" s="1" t="s">
        <v>160</v>
      </c>
      <c r="W218" s="1" t="s">
        <v>124</v>
      </c>
      <c r="Y218" s="1" t="s">
        <v>47</v>
      </c>
      <c r="Z218" s="1" t="s">
        <v>80</v>
      </c>
      <c r="AB218" s="1" t="s">
        <v>49</v>
      </c>
      <c r="AC218" s="1" t="s">
        <v>50</v>
      </c>
      <c r="AF218" s="1" t="s">
        <v>51</v>
      </c>
      <c r="AG218" s="1" t="s">
        <v>52</v>
      </c>
      <c r="AH218" s="1" t="s">
        <v>1701</v>
      </c>
      <c r="AI218" s="1" t="s">
        <v>1702</v>
      </c>
    </row>
    <row r="219" spans="1:35" x14ac:dyDescent="0.3">
      <c r="A219" s="1" t="str">
        <f>HYPERLINK("https://hsdes.intel.com/resource/14013187779","14013187779")</f>
        <v>14013187779</v>
      </c>
      <c r="B219" s="1" t="s">
        <v>1703</v>
      </c>
      <c r="C219" s="1" t="s">
        <v>1845</v>
      </c>
      <c r="D219" s="1" t="s">
        <v>1847</v>
      </c>
      <c r="F219" s="1" t="s">
        <v>68</v>
      </c>
      <c r="G219" s="1" t="s">
        <v>69</v>
      </c>
      <c r="H219" s="1" t="s">
        <v>33</v>
      </c>
      <c r="I219" s="1" t="s">
        <v>142</v>
      </c>
      <c r="J219" s="1" t="s">
        <v>1704</v>
      </c>
      <c r="K219" s="1" t="s">
        <v>144</v>
      </c>
      <c r="L219" s="1" t="s">
        <v>1705</v>
      </c>
      <c r="M219" s="1" t="s">
        <v>470</v>
      </c>
      <c r="N219" s="1" t="s">
        <v>1706</v>
      </c>
      <c r="O219" s="1" t="s">
        <v>1704</v>
      </c>
      <c r="P219" s="1" t="s">
        <v>40</v>
      </c>
      <c r="Q219" s="1" t="s">
        <v>148</v>
      </c>
      <c r="R219" s="1" t="s">
        <v>149</v>
      </c>
      <c r="S219" s="1" t="s">
        <v>1707</v>
      </c>
      <c r="T219" s="1" t="s">
        <v>76</v>
      </c>
      <c r="U219" s="1" t="s">
        <v>77</v>
      </c>
      <c r="V219" s="1" t="s">
        <v>131</v>
      </c>
      <c r="W219" s="1" t="s">
        <v>124</v>
      </c>
      <c r="Y219" s="1" t="s">
        <v>47</v>
      </c>
      <c r="Z219" s="1" t="s">
        <v>80</v>
      </c>
      <c r="AB219" s="1" t="s">
        <v>49</v>
      </c>
      <c r="AC219" s="1" t="s">
        <v>50</v>
      </c>
      <c r="AF219" s="1" t="s">
        <v>51</v>
      </c>
      <c r="AG219" s="1" t="s">
        <v>52</v>
      </c>
      <c r="AH219" s="1" t="s">
        <v>1708</v>
      </c>
      <c r="AI219" s="1" t="s">
        <v>1709</v>
      </c>
    </row>
    <row r="220" spans="1:35" x14ac:dyDescent="0.3">
      <c r="A220" s="1" t="str">
        <f>HYPERLINK("https://hsdes.intel.com/resource/14013187223","14013187223")</f>
        <v>14013187223</v>
      </c>
      <c r="B220" s="1" t="s">
        <v>1140</v>
      </c>
      <c r="C220" s="1" t="s">
        <v>1845</v>
      </c>
      <c r="D220" s="1" t="s">
        <v>1847</v>
      </c>
      <c r="F220" s="1" t="s">
        <v>68</v>
      </c>
      <c r="G220" s="1" t="s">
        <v>69</v>
      </c>
      <c r="H220" s="1" t="s">
        <v>33</v>
      </c>
      <c r="I220" s="1" t="s">
        <v>84</v>
      </c>
      <c r="J220" s="1" t="s">
        <v>1141</v>
      </c>
      <c r="K220" s="1" t="s">
        <v>36</v>
      </c>
      <c r="L220" s="1" t="s">
        <v>1142</v>
      </c>
      <c r="M220" s="1" t="s">
        <v>1143</v>
      </c>
      <c r="N220" s="1" t="s">
        <v>1144</v>
      </c>
      <c r="O220" s="1" t="s">
        <v>1141</v>
      </c>
      <c r="P220" s="1" t="s">
        <v>40</v>
      </c>
      <c r="R220" s="1" t="s">
        <v>41</v>
      </c>
      <c r="S220" s="1" t="s">
        <v>1117</v>
      </c>
      <c r="T220" s="1" t="s">
        <v>76</v>
      </c>
      <c r="U220" s="1" t="s">
        <v>77</v>
      </c>
      <c r="V220" s="1" t="s">
        <v>78</v>
      </c>
      <c r="W220" s="1" t="s">
        <v>79</v>
      </c>
      <c r="Y220" s="1" t="s">
        <v>47</v>
      </c>
      <c r="Z220" s="1" t="s">
        <v>80</v>
      </c>
      <c r="AB220" s="1" t="s">
        <v>251</v>
      </c>
      <c r="AC220" s="1" t="s">
        <v>50</v>
      </c>
      <c r="AF220" s="1" t="s">
        <v>51</v>
      </c>
      <c r="AG220" s="1" t="s">
        <v>52</v>
      </c>
      <c r="AH220" s="1" t="s">
        <v>1145</v>
      </c>
      <c r="AI220" s="1" t="s">
        <v>1146</v>
      </c>
    </row>
    <row r="221" spans="1:35" x14ac:dyDescent="0.3">
      <c r="A221" s="1" t="str">
        <f>HYPERLINK("https://hsdes.intel.com/resource/14013187224","14013187224")</f>
        <v>14013187224</v>
      </c>
      <c r="B221" s="1" t="s">
        <v>1147</v>
      </c>
      <c r="C221" s="1" t="s">
        <v>1845</v>
      </c>
      <c r="D221" s="1" t="s">
        <v>1847</v>
      </c>
      <c r="F221" s="1" t="s">
        <v>68</v>
      </c>
      <c r="G221" s="1" t="s">
        <v>32</v>
      </c>
      <c r="H221" s="1" t="s">
        <v>33</v>
      </c>
      <c r="I221" s="1" t="s">
        <v>84</v>
      </c>
      <c r="J221" s="1" t="s">
        <v>1148</v>
      </c>
      <c r="K221" s="1" t="s">
        <v>36</v>
      </c>
      <c r="L221" s="1" t="s">
        <v>1149</v>
      </c>
      <c r="M221" s="1" t="s">
        <v>1150</v>
      </c>
      <c r="N221" s="1" t="s">
        <v>1151</v>
      </c>
      <c r="O221" s="1" t="s">
        <v>1148</v>
      </c>
      <c r="P221" s="1" t="s">
        <v>40</v>
      </c>
      <c r="R221" s="1" t="s">
        <v>41</v>
      </c>
      <c r="S221" s="1" t="s">
        <v>1125</v>
      </c>
      <c r="T221" s="1" t="s">
        <v>76</v>
      </c>
      <c r="U221" s="1" t="s">
        <v>77</v>
      </c>
      <c r="V221" s="1" t="s">
        <v>1126</v>
      </c>
      <c r="W221" s="1" t="s">
        <v>1127</v>
      </c>
      <c r="Y221" s="1" t="s">
        <v>47</v>
      </c>
      <c r="Z221" s="1" t="s">
        <v>80</v>
      </c>
      <c r="AB221" s="1" t="s">
        <v>251</v>
      </c>
      <c r="AC221" s="1" t="s">
        <v>50</v>
      </c>
      <c r="AF221" s="1" t="s">
        <v>51</v>
      </c>
      <c r="AG221" s="1" t="s">
        <v>52</v>
      </c>
      <c r="AH221" s="1" t="s">
        <v>1145</v>
      </c>
      <c r="AI221" s="1" t="s">
        <v>1152</v>
      </c>
    </row>
    <row r="222" spans="1:35" x14ac:dyDescent="0.3">
      <c r="A222" s="1" t="str">
        <f>HYPERLINK("https://hsdes.intel.com/resource/14013187225","14013187225")</f>
        <v>14013187225</v>
      </c>
      <c r="B222" s="1" t="s">
        <v>1153</v>
      </c>
      <c r="C222" s="1" t="s">
        <v>1845</v>
      </c>
      <c r="D222" s="1" t="s">
        <v>1847</v>
      </c>
      <c r="F222" s="1" t="s">
        <v>31</v>
      </c>
      <c r="G222" s="1" t="s">
        <v>69</v>
      </c>
      <c r="H222" s="1" t="s">
        <v>33</v>
      </c>
      <c r="I222" s="1" t="s">
        <v>100</v>
      </c>
      <c r="J222" s="1" t="s">
        <v>1154</v>
      </c>
      <c r="K222" s="1" t="s">
        <v>36</v>
      </c>
      <c r="L222" s="1" t="s">
        <v>1155</v>
      </c>
      <c r="M222" s="1" t="s">
        <v>1156</v>
      </c>
      <c r="N222" s="1" t="s">
        <v>1157</v>
      </c>
      <c r="O222" s="1" t="s">
        <v>1154</v>
      </c>
      <c r="P222" s="1" t="s">
        <v>40</v>
      </c>
      <c r="R222" s="1" t="s">
        <v>41</v>
      </c>
      <c r="S222" s="1" t="s">
        <v>1133</v>
      </c>
      <c r="T222" s="1" t="s">
        <v>76</v>
      </c>
      <c r="U222" s="1" t="s">
        <v>77</v>
      </c>
      <c r="V222" s="1" t="s">
        <v>1158</v>
      </c>
      <c r="W222" s="1" t="s">
        <v>1159</v>
      </c>
      <c r="Y222" s="1" t="s">
        <v>47</v>
      </c>
      <c r="Z222" s="1" t="s">
        <v>48</v>
      </c>
      <c r="AB222" s="1" t="s">
        <v>251</v>
      </c>
      <c r="AC222" s="1" t="s">
        <v>50</v>
      </c>
      <c r="AF222" s="1" t="s">
        <v>51</v>
      </c>
      <c r="AG222" s="1" t="s">
        <v>52</v>
      </c>
      <c r="AH222" s="1" t="s">
        <v>1145</v>
      </c>
      <c r="AI222" s="1" t="s">
        <v>1160</v>
      </c>
    </row>
    <row r="223" spans="1:35" x14ac:dyDescent="0.3">
      <c r="A223" s="1" t="str">
        <f>HYPERLINK("https://hsdes.intel.com/resource/14013187796","14013187796")</f>
        <v>14013187796</v>
      </c>
      <c r="B223" s="1" t="s">
        <v>1722</v>
      </c>
      <c r="C223" s="1" t="s">
        <v>1845</v>
      </c>
      <c r="D223" s="1" t="s">
        <v>1847</v>
      </c>
      <c r="F223" s="1" t="s">
        <v>31</v>
      </c>
      <c r="G223" s="1" t="s">
        <v>69</v>
      </c>
      <c r="H223" s="1" t="s">
        <v>33</v>
      </c>
      <c r="I223" s="1" t="s">
        <v>302</v>
      </c>
      <c r="J223" s="1" t="s">
        <v>1723</v>
      </c>
      <c r="K223" s="1" t="s">
        <v>316</v>
      </c>
      <c r="L223" s="1" t="s">
        <v>1724</v>
      </c>
      <c r="M223" s="1" t="s">
        <v>1725</v>
      </c>
      <c r="N223" s="1" t="s">
        <v>1726</v>
      </c>
      <c r="O223" s="1" t="s">
        <v>1723</v>
      </c>
      <c r="P223" s="1" t="s">
        <v>40</v>
      </c>
      <c r="R223" s="1" t="s">
        <v>361</v>
      </c>
      <c r="S223" s="1" t="s">
        <v>1727</v>
      </c>
      <c r="T223" s="1" t="s">
        <v>76</v>
      </c>
      <c r="U223" s="1" t="s">
        <v>60</v>
      </c>
      <c r="V223" s="1" t="s">
        <v>285</v>
      </c>
      <c r="W223" s="1" t="s">
        <v>286</v>
      </c>
      <c r="Y223" s="1" t="s">
        <v>47</v>
      </c>
      <c r="Z223" s="1" t="s">
        <v>48</v>
      </c>
      <c r="AB223" s="1" t="s">
        <v>49</v>
      </c>
      <c r="AC223" s="1" t="s">
        <v>50</v>
      </c>
      <c r="AF223" s="1" t="s">
        <v>51</v>
      </c>
      <c r="AG223" s="1" t="s">
        <v>52</v>
      </c>
      <c r="AH223" s="1" t="s">
        <v>1728</v>
      </c>
      <c r="AI223" s="1" t="s">
        <v>1729</v>
      </c>
    </row>
    <row r="224" spans="1:35" x14ac:dyDescent="0.3">
      <c r="A224" s="1" t="str">
        <f>HYPERLINK("https://hsdes.intel.com/resource/14013187800","14013187800")</f>
        <v>14013187800</v>
      </c>
      <c r="B224" s="1" t="s">
        <v>1738</v>
      </c>
      <c r="C224" s="1" t="s">
        <v>1845</v>
      </c>
      <c r="D224" s="1" t="s">
        <v>1846</v>
      </c>
      <c r="F224" s="1" t="s">
        <v>31</v>
      </c>
      <c r="G224" s="1" t="s">
        <v>69</v>
      </c>
      <c r="H224" s="1" t="s">
        <v>33</v>
      </c>
      <c r="I224" s="1" t="s">
        <v>346</v>
      </c>
      <c r="J224" s="1" t="s">
        <v>1739</v>
      </c>
      <c r="K224" s="1" t="s">
        <v>304</v>
      </c>
      <c r="L224" s="1" t="s">
        <v>1740</v>
      </c>
      <c r="M224" s="1" t="s">
        <v>1741</v>
      </c>
      <c r="N224" s="1" t="s">
        <v>1742</v>
      </c>
      <c r="O224" s="1" t="s">
        <v>1739</v>
      </c>
      <c r="P224" s="1" t="s">
        <v>179</v>
      </c>
      <c r="Q224" s="1" t="s">
        <v>282</v>
      </c>
      <c r="R224" s="1" t="s">
        <v>308</v>
      </c>
      <c r="S224" s="1" t="s">
        <v>1743</v>
      </c>
      <c r="T224" s="1" t="s">
        <v>76</v>
      </c>
      <c r="U224" s="1" t="s">
        <v>77</v>
      </c>
      <c r="V224" s="1" t="s">
        <v>171</v>
      </c>
      <c r="W224" s="1" t="s">
        <v>131</v>
      </c>
      <c r="Y224" s="1" t="s">
        <v>47</v>
      </c>
      <c r="Z224" s="1" t="s">
        <v>48</v>
      </c>
      <c r="AB224" s="1" t="s">
        <v>63</v>
      </c>
      <c r="AC224" s="1" t="s">
        <v>50</v>
      </c>
      <c r="AF224" s="1" t="s">
        <v>51</v>
      </c>
      <c r="AG224" s="1" t="s">
        <v>52</v>
      </c>
      <c r="AH224" s="1" t="s">
        <v>1744</v>
      </c>
      <c r="AI224" s="1" t="s">
        <v>1745</v>
      </c>
    </row>
    <row r="225" spans="1:35" x14ac:dyDescent="0.3">
      <c r="A225" s="1" t="str">
        <f>HYPERLINK("https://hsdes.intel.com/resource/14013187804","14013187804")</f>
        <v>14013187804</v>
      </c>
      <c r="B225" s="1" t="s">
        <v>1746</v>
      </c>
      <c r="C225" s="1" t="s">
        <v>1845</v>
      </c>
      <c r="D225" s="1" t="s">
        <v>1846</v>
      </c>
      <c r="F225" s="1" t="s">
        <v>31</v>
      </c>
      <c r="G225" s="1" t="s">
        <v>69</v>
      </c>
      <c r="H225" s="1" t="s">
        <v>33</v>
      </c>
      <c r="I225" s="1" t="s">
        <v>302</v>
      </c>
      <c r="J225" s="1" t="s">
        <v>1747</v>
      </c>
      <c r="K225" s="1" t="s">
        <v>441</v>
      </c>
      <c r="L225" s="1" t="s">
        <v>1748</v>
      </c>
      <c r="M225" s="1" t="s">
        <v>1749</v>
      </c>
      <c r="N225" s="1" t="s">
        <v>1750</v>
      </c>
      <c r="O225" s="1" t="s">
        <v>1747</v>
      </c>
      <c r="P225" s="1" t="s">
        <v>40</v>
      </c>
      <c r="R225" s="1" t="s">
        <v>361</v>
      </c>
      <c r="S225" s="1" t="s">
        <v>1751</v>
      </c>
      <c r="T225" s="1" t="s">
        <v>76</v>
      </c>
      <c r="U225" s="1" t="s">
        <v>60</v>
      </c>
      <c r="V225" s="1" t="s">
        <v>1076</v>
      </c>
      <c r="W225" s="1" t="s">
        <v>234</v>
      </c>
      <c r="Y225" s="1" t="s">
        <v>47</v>
      </c>
      <c r="Z225" s="1" t="s">
        <v>48</v>
      </c>
      <c r="AB225" s="1" t="s">
        <v>251</v>
      </c>
      <c r="AC225" s="1" t="s">
        <v>50</v>
      </c>
      <c r="AF225" s="1" t="s">
        <v>51</v>
      </c>
      <c r="AG225" s="1" t="s">
        <v>52</v>
      </c>
      <c r="AH225" s="1" t="s">
        <v>1752</v>
      </c>
      <c r="AI225" s="1" t="s">
        <v>1753</v>
      </c>
    </row>
    <row r="226" spans="1:35" x14ac:dyDescent="0.3">
      <c r="A226" s="1" t="str">
        <f>HYPERLINK("https://hsdes.intel.com/resource/14013187810","14013187810")</f>
        <v>14013187810</v>
      </c>
      <c r="B226" s="1" t="s">
        <v>1754</v>
      </c>
      <c r="C226" s="1" t="s">
        <v>1845</v>
      </c>
      <c r="D226" s="1" t="s">
        <v>1846</v>
      </c>
      <c r="F226" s="1" t="s">
        <v>31</v>
      </c>
      <c r="G226" s="1" t="s">
        <v>69</v>
      </c>
      <c r="H226" s="1" t="s">
        <v>33</v>
      </c>
      <c r="I226" s="1" t="s">
        <v>1537</v>
      </c>
      <c r="J226" s="1" t="s">
        <v>1755</v>
      </c>
      <c r="K226" s="1" t="s">
        <v>166</v>
      </c>
      <c r="L226" s="1" t="s">
        <v>1756</v>
      </c>
      <c r="M226" s="1" t="s">
        <v>1757</v>
      </c>
      <c r="N226" s="1" t="s">
        <v>1758</v>
      </c>
      <c r="O226" s="1" t="s">
        <v>1755</v>
      </c>
      <c r="P226" s="1" t="s">
        <v>179</v>
      </c>
      <c r="Q226" s="1" t="s">
        <v>282</v>
      </c>
      <c r="R226" s="1" t="s">
        <v>308</v>
      </c>
      <c r="S226" s="1" t="s">
        <v>224</v>
      </c>
      <c r="T226" s="1" t="s">
        <v>76</v>
      </c>
      <c r="U226" s="1" t="s">
        <v>77</v>
      </c>
      <c r="V226" s="1" t="s">
        <v>755</v>
      </c>
      <c r="W226" s="1" t="s">
        <v>1083</v>
      </c>
      <c r="Y226" s="1" t="s">
        <v>47</v>
      </c>
      <c r="Z226" s="1" t="s">
        <v>48</v>
      </c>
      <c r="AB226" s="1" t="s">
        <v>63</v>
      </c>
      <c r="AC226" s="1" t="s">
        <v>50</v>
      </c>
      <c r="AF226" s="1" t="s">
        <v>51</v>
      </c>
      <c r="AG226" s="1" t="s">
        <v>52</v>
      </c>
      <c r="AH226" s="1" t="s">
        <v>1759</v>
      </c>
      <c r="AI226" s="1" t="s">
        <v>1760</v>
      </c>
    </row>
    <row r="227" spans="1:35" x14ac:dyDescent="0.3">
      <c r="A227" s="1" t="str">
        <f>HYPERLINK("https://hsdes.intel.com/resource/14013187817","14013187817")</f>
        <v>14013187817</v>
      </c>
      <c r="B227" s="1" t="s">
        <v>1761</v>
      </c>
      <c r="C227" s="1" t="s">
        <v>1845</v>
      </c>
      <c r="D227" s="1" t="s">
        <v>1846</v>
      </c>
      <c r="F227" s="1" t="s">
        <v>31</v>
      </c>
      <c r="G227" s="1" t="s">
        <v>69</v>
      </c>
      <c r="H227" s="1" t="s">
        <v>33</v>
      </c>
      <c r="I227" s="1" t="s">
        <v>70</v>
      </c>
      <c r="J227" s="1" t="s">
        <v>1762</v>
      </c>
      <c r="K227" s="1" t="s">
        <v>441</v>
      </c>
      <c r="L227" s="1" t="s">
        <v>1763</v>
      </c>
      <c r="M227" s="1" t="s">
        <v>1764</v>
      </c>
      <c r="N227" s="1" t="s">
        <v>1765</v>
      </c>
      <c r="O227" s="1" t="s">
        <v>1762</v>
      </c>
      <c r="P227" s="1" t="s">
        <v>40</v>
      </c>
      <c r="R227" s="1" t="s">
        <v>361</v>
      </c>
      <c r="S227" s="1" t="s">
        <v>1766</v>
      </c>
      <c r="T227" s="1" t="s">
        <v>76</v>
      </c>
      <c r="U227" s="1" t="s">
        <v>60</v>
      </c>
      <c r="V227" s="1" t="s">
        <v>522</v>
      </c>
      <c r="W227" s="1" t="s">
        <v>79</v>
      </c>
      <c r="Y227" s="1" t="s">
        <v>47</v>
      </c>
      <c r="Z227" s="1" t="s">
        <v>48</v>
      </c>
      <c r="AB227" s="1" t="s">
        <v>63</v>
      </c>
      <c r="AC227" s="1" t="s">
        <v>50</v>
      </c>
      <c r="AF227" s="1" t="s">
        <v>51</v>
      </c>
      <c r="AG227" s="1" t="s">
        <v>52</v>
      </c>
      <c r="AH227" s="1" t="s">
        <v>1767</v>
      </c>
      <c r="AI227" s="1" t="s">
        <v>1768</v>
      </c>
    </row>
    <row r="228" spans="1:35" x14ac:dyDescent="0.3">
      <c r="A228" s="1" t="str">
        <f>HYPERLINK("https://hsdes.intel.com/resource/14013187871","14013187871")</f>
        <v>14013187871</v>
      </c>
      <c r="B228" s="1" t="s">
        <v>1769</v>
      </c>
      <c r="C228" s="2" t="s">
        <v>1848</v>
      </c>
      <c r="F228" s="1" t="s">
        <v>68</v>
      </c>
      <c r="G228" s="1" t="s">
        <v>69</v>
      </c>
      <c r="H228" s="1" t="s">
        <v>33</v>
      </c>
      <c r="I228" s="1" t="s">
        <v>302</v>
      </c>
      <c r="J228" s="1" t="s">
        <v>1770</v>
      </c>
      <c r="K228" s="1" t="s">
        <v>714</v>
      </c>
      <c r="L228" s="1" t="s">
        <v>1771</v>
      </c>
      <c r="M228" s="1" t="s">
        <v>716</v>
      </c>
      <c r="N228" s="1" t="s">
        <v>1772</v>
      </c>
      <c r="O228" s="1" t="s">
        <v>1770</v>
      </c>
      <c r="P228" s="1" t="s">
        <v>40</v>
      </c>
      <c r="R228" s="1" t="s">
        <v>331</v>
      </c>
      <c r="S228" s="1" t="s">
        <v>1773</v>
      </c>
      <c r="T228" s="1" t="s">
        <v>76</v>
      </c>
      <c r="U228" s="1" t="s">
        <v>77</v>
      </c>
      <c r="V228" s="1" t="s">
        <v>160</v>
      </c>
      <c r="W228" s="1" t="s">
        <v>124</v>
      </c>
      <c r="Y228" s="1" t="s">
        <v>47</v>
      </c>
      <c r="Z228" s="1" t="s">
        <v>80</v>
      </c>
      <c r="AB228" s="1" t="s">
        <v>49</v>
      </c>
      <c r="AC228" s="1" t="s">
        <v>50</v>
      </c>
      <c r="AF228" s="1" t="s">
        <v>51</v>
      </c>
      <c r="AG228" s="1" t="s">
        <v>52</v>
      </c>
      <c r="AH228" s="1" t="s">
        <v>1774</v>
      </c>
      <c r="AI228" s="1" t="s">
        <v>1775</v>
      </c>
    </row>
    <row r="229" spans="1:35" x14ac:dyDescent="0.3">
      <c r="A229" s="1" t="str">
        <f>HYPERLINK("https://hsdes.intel.com/resource/14013187873","14013187873")</f>
        <v>14013187873</v>
      </c>
      <c r="B229" s="1" t="s">
        <v>1776</v>
      </c>
      <c r="C229" s="2" t="s">
        <v>1848</v>
      </c>
      <c r="F229" s="1" t="s">
        <v>68</v>
      </c>
      <c r="G229" s="1" t="s">
        <v>69</v>
      </c>
      <c r="H229" s="1" t="s">
        <v>33</v>
      </c>
      <c r="I229" s="1" t="s">
        <v>302</v>
      </c>
      <c r="J229" s="1" t="s">
        <v>1777</v>
      </c>
      <c r="K229" s="1" t="s">
        <v>714</v>
      </c>
      <c r="L229" s="1" t="s">
        <v>1771</v>
      </c>
      <c r="M229" s="1" t="s">
        <v>716</v>
      </c>
      <c r="N229" s="1" t="s">
        <v>1778</v>
      </c>
      <c r="O229" s="1" t="s">
        <v>1777</v>
      </c>
      <c r="P229" s="1" t="s">
        <v>40</v>
      </c>
      <c r="R229" s="1" t="s">
        <v>331</v>
      </c>
      <c r="S229" s="1" t="s">
        <v>1773</v>
      </c>
      <c r="T229" s="1" t="s">
        <v>76</v>
      </c>
      <c r="U229" s="1" t="s">
        <v>77</v>
      </c>
      <c r="V229" s="1" t="s">
        <v>160</v>
      </c>
      <c r="W229" s="1" t="s">
        <v>124</v>
      </c>
      <c r="Y229" s="1" t="s">
        <v>47</v>
      </c>
      <c r="Z229" s="1" t="s">
        <v>80</v>
      </c>
      <c r="AB229" s="1" t="s">
        <v>49</v>
      </c>
      <c r="AC229" s="1" t="s">
        <v>50</v>
      </c>
      <c r="AF229" s="1" t="s">
        <v>51</v>
      </c>
      <c r="AG229" s="1" t="s">
        <v>52</v>
      </c>
      <c r="AH229" s="1" t="s">
        <v>1774</v>
      </c>
      <c r="AI229" s="1" t="s">
        <v>1779</v>
      </c>
    </row>
    <row r="230" spans="1:35" x14ac:dyDescent="0.3">
      <c r="A230" s="1" t="str">
        <f>HYPERLINK("https://hsdes.intel.com/resource/14013187883","14013187883")</f>
        <v>14013187883</v>
      </c>
      <c r="B230" s="1" t="s">
        <v>1780</v>
      </c>
      <c r="C230" s="1" t="s">
        <v>1845</v>
      </c>
      <c r="D230" s="1" t="s">
        <v>1847</v>
      </c>
      <c r="F230" s="1" t="s">
        <v>68</v>
      </c>
      <c r="G230" s="1" t="s">
        <v>69</v>
      </c>
      <c r="H230" s="1" t="s">
        <v>33</v>
      </c>
      <c r="I230" s="1" t="s">
        <v>142</v>
      </c>
      <c r="J230" s="1" t="s">
        <v>1781</v>
      </c>
      <c r="K230" s="1" t="s">
        <v>144</v>
      </c>
      <c r="L230" s="1" t="s">
        <v>1782</v>
      </c>
      <c r="M230" s="1" t="s">
        <v>1783</v>
      </c>
      <c r="N230" s="1" t="s">
        <v>1784</v>
      </c>
      <c r="O230" s="1" t="s">
        <v>1781</v>
      </c>
      <c r="P230" s="1" t="s">
        <v>40</v>
      </c>
      <c r="Q230" s="1" t="s">
        <v>148</v>
      </c>
      <c r="R230" s="1" t="s">
        <v>149</v>
      </c>
      <c r="S230" s="1" t="s">
        <v>1785</v>
      </c>
      <c r="T230" s="1" t="s">
        <v>76</v>
      </c>
      <c r="U230" s="1" t="s">
        <v>60</v>
      </c>
      <c r="V230" s="1" t="s">
        <v>160</v>
      </c>
      <c r="W230" s="1" t="s">
        <v>124</v>
      </c>
      <c r="Y230" s="1" t="s">
        <v>47</v>
      </c>
      <c r="Z230" s="1" t="s">
        <v>80</v>
      </c>
      <c r="AB230" s="1" t="s">
        <v>49</v>
      </c>
      <c r="AC230" s="1" t="s">
        <v>50</v>
      </c>
      <c r="AF230" s="1" t="s">
        <v>51</v>
      </c>
      <c r="AG230" s="1" t="s">
        <v>52</v>
      </c>
      <c r="AH230" s="1" t="s">
        <v>1786</v>
      </c>
      <c r="AI230" s="1" t="s">
        <v>1787</v>
      </c>
    </row>
    <row r="231" spans="1:35" x14ac:dyDescent="0.3">
      <c r="A231" s="1" t="str">
        <f>HYPERLINK("https://hsdes.intel.com/resource/14013187884","14013187884")</f>
        <v>14013187884</v>
      </c>
      <c r="B231" s="1" t="s">
        <v>1788</v>
      </c>
      <c r="C231" s="1" t="s">
        <v>1845</v>
      </c>
      <c r="D231" s="1" t="s">
        <v>1847</v>
      </c>
      <c r="F231" s="1" t="s">
        <v>31</v>
      </c>
      <c r="G231" s="1" t="s">
        <v>69</v>
      </c>
      <c r="H231" s="1" t="s">
        <v>33</v>
      </c>
      <c r="I231" s="1" t="s">
        <v>142</v>
      </c>
      <c r="J231" s="1" t="s">
        <v>1789</v>
      </c>
      <c r="K231" s="1" t="s">
        <v>144</v>
      </c>
      <c r="L231" s="1" t="s">
        <v>1790</v>
      </c>
      <c r="M231" s="1" t="s">
        <v>1791</v>
      </c>
      <c r="N231" s="1">
        <v>1604638265</v>
      </c>
      <c r="O231" s="1" t="s">
        <v>1789</v>
      </c>
      <c r="P231" s="1" t="s">
        <v>40</v>
      </c>
      <c r="Q231" s="1" t="s">
        <v>148</v>
      </c>
      <c r="R231" s="1" t="s">
        <v>149</v>
      </c>
      <c r="S231" s="1" t="s">
        <v>1792</v>
      </c>
      <c r="T231" s="1" t="s">
        <v>76</v>
      </c>
      <c r="U231" s="1" t="s">
        <v>44</v>
      </c>
      <c r="V231" s="1" t="s">
        <v>463</v>
      </c>
      <c r="W231" s="1" t="s">
        <v>131</v>
      </c>
      <c r="Y231" s="1" t="s">
        <v>47</v>
      </c>
      <c r="Z231" s="1" t="s">
        <v>48</v>
      </c>
      <c r="AB231" s="1" t="s">
        <v>49</v>
      </c>
      <c r="AC231" s="1" t="s">
        <v>50</v>
      </c>
      <c r="AF231" s="1" t="s">
        <v>51</v>
      </c>
      <c r="AG231" s="1" t="s">
        <v>52</v>
      </c>
      <c r="AH231" s="1" t="s">
        <v>1793</v>
      </c>
      <c r="AI231" s="1" t="s">
        <v>1794</v>
      </c>
    </row>
    <row r="232" spans="1:35" x14ac:dyDescent="0.3">
      <c r="A232" s="1" t="str">
        <f>HYPERLINK("https://hsdes.intel.com/resource/14013187885","14013187885")</f>
        <v>14013187885</v>
      </c>
      <c r="B232" s="1" t="s">
        <v>1795</v>
      </c>
      <c r="C232" s="1" t="s">
        <v>1845</v>
      </c>
      <c r="D232" s="1" t="s">
        <v>1847</v>
      </c>
      <c r="F232" s="1" t="s">
        <v>31</v>
      </c>
      <c r="G232" s="1" t="s">
        <v>69</v>
      </c>
      <c r="H232" s="1" t="s">
        <v>33</v>
      </c>
      <c r="I232" s="1" t="s">
        <v>142</v>
      </c>
      <c r="J232" s="1" t="s">
        <v>1796</v>
      </c>
      <c r="K232" s="1" t="s">
        <v>144</v>
      </c>
      <c r="L232" s="1" t="s">
        <v>1790</v>
      </c>
      <c r="M232" s="1" t="s">
        <v>1791</v>
      </c>
      <c r="N232" s="1">
        <v>1604638265</v>
      </c>
      <c r="O232" s="1" t="s">
        <v>1796</v>
      </c>
      <c r="P232" s="1" t="s">
        <v>40</v>
      </c>
      <c r="Q232" s="1" t="s">
        <v>148</v>
      </c>
      <c r="R232" s="1" t="s">
        <v>149</v>
      </c>
      <c r="S232" s="1" t="s">
        <v>1797</v>
      </c>
      <c r="T232" s="1" t="s">
        <v>76</v>
      </c>
      <c r="U232" s="1" t="s">
        <v>60</v>
      </c>
      <c r="V232" s="1" t="s">
        <v>463</v>
      </c>
      <c r="W232" s="1" t="s">
        <v>131</v>
      </c>
      <c r="Y232" s="1" t="s">
        <v>47</v>
      </c>
      <c r="Z232" s="1" t="s">
        <v>48</v>
      </c>
      <c r="AB232" s="1" t="s">
        <v>49</v>
      </c>
      <c r="AC232" s="1" t="s">
        <v>50</v>
      </c>
      <c r="AF232" s="1" t="s">
        <v>51</v>
      </c>
      <c r="AG232" s="1" t="s">
        <v>52</v>
      </c>
      <c r="AH232" s="1" t="s">
        <v>1798</v>
      </c>
      <c r="AI232" s="1" t="s">
        <v>1799</v>
      </c>
    </row>
    <row r="233" spans="1:35" x14ac:dyDescent="0.3">
      <c r="A233" s="1" t="str">
        <f>HYPERLINK("https://hsdes.intel.com/resource/14013187926","14013187926")</f>
        <v>14013187926</v>
      </c>
      <c r="B233" s="1" t="s">
        <v>1800</v>
      </c>
      <c r="C233" s="1" t="s">
        <v>1845</v>
      </c>
      <c r="D233" s="1" t="s">
        <v>1846</v>
      </c>
      <c r="F233" s="1" t="s">
        <v>68</v>
      </c>
      <c r="G233" s="1" t="s">
        <v>69</v>
      </c>
      <c r="H233" s="1" t="s">
        <v>33</v>
      </c>
      <c r="I233" s="1" t="s">
        <v>356</v>
      </c>
      <c r="J233" s="1" t="s">
        <v>1801</v>
      </c>
      <c r="K233" s="1" t="s">
        <v>316</v>
      </c>
      <c r="L233" s="1" t="s">
        <v>1802</v>
      </c>
      <c r="M233" s="1" t="s">
        <v>1803</v>
      </c>
      <c r="N233" s="1" t="s">
        <v>1804</v>
      </c>
      <c r="O233" s="1" t="s">
        <v>1801</v>
      </c>
      <c r="P233" s="1" t="s">
        <v>40</v>
      </c>
      <c r="R233" s="1" t="s">
        <v>361</v>
      </c>
      <c r="S233" s="1" t="s">
        <v>1805</v>
      </c>
      <c r="T233" s="1" t="s">
        <v>76</v>
      </c>
      <c r="U233" s="1" t="s">
        <v>77</v>
      </c>
      <c r="V233" s="1" t="s">
        <v>131</v>
      </c>
      <c r="W233" s="1" t="s">
        <v>124</v>
      </c>
      <c r="Y233" s="1" t="s">
        <v>47</v>
      </c>
      <c r="Z233" s="1" t="s">
        <v>80</v>
      </c>
      <c r="AB233" s="1" t="s">
        <v>251</v>
      </c>
      <c r="AC233" s="1" t="s">
        <v>50</v>
      </c>
      <c r="AF233" s="1" t="s">
        <v>51</v>
      </c>
      <c r="AG233" s="1" t="s">
        <v>52</v>
      </c>
      <c r="AH233" s="1" t="s">
        <v>1806</v>
      </c>
      <c r="AI233" s="1" t="s">
        <v>1807</v>
      </c>
    </row>
    <row r="234" spans="1:35" x14ac:dyDescent="0.3">
      <c r="A234" s="1" t="str">
        <f>HYPERLINK("https://hsdes.intel.com/resource/14013187929","14013187929")</f>
        <v>14013187929</v>
      </c>
      <c r="B234" s="1" t="s">
        <v>1808</v>
      </c>
      <c r="C234" s="1" t="s">
        <v>1845</v>
      </c>
      <c r="D234" s="1" t="s">
        <v>1846</v>
      </c>
      <c r="F234" s="1" t="s">
        <v>31</v>
      </c>
      <c r="G234" s="1" t="s">
        <v>69</v>
      </c>
      <c r="H234" s="1" t="s">
        <v>33</v>
      </c>
      <c r="I234" s="1" t="s">
        <v>1809</v>
      </c>
      <c r="J234" s="1" t="s">
        <v>1810</v>
      </c>
      <c r="K234" s="1" t="s">
        <v>166</v>
      </c>
      <c r="L234" s="1" t="s">
        <v>1811</v>
      </c>
      <c r="M234" s="1" t="s">
        <v>1812</v>
      </c>
      <c r="N234" s="1" t="s">
        <v>1813</v>
      </c>
      <c r="O234" s="1" t="s">
        <v>1810</v>
      </c>
      <c r="P234" s="1" t="s">
        <v>40</v>
      </c>
      <c r="R234" s="1" t="s">
        <v>41</v>
      </c>
      <c r="S234" s="1" t="s">
        <v>1814</v>
      </c>
      <c r="T234" s="1" t="s">
        <v>76</v>
      </c>
      <c r="U234" s="1" t="s">
        <v>60</v>
      </c>
      <c r="V234" s="1" t="s">
        <v>1815</v>
      </c>
      <c r="W234" s="1" t="s">
        <v>107</v>
      </c>
      <c r="Y234" s="1" t="s">
        <v>47</v>
      </c>
      <c r="Z234" s="1" t="s">
        <v>48</v>
      </c>
      <c r="AB234" s="1" t="s">
        <v>63</v>
      </c>
      <c r="AC234" s="1" t="s">
        <v>50</v>
      </c>
      <c r="AF234" s="1" t="s">
        <v>51</v>
      </c>
      <c r="AG234" s="1" t="s">
        <v>52</v>
      </c>
      <c r="AH234" s="1" t="s">
        <v>1816</v>
      </c>
      <c r="AI234" s="1" t="s">
        <v>1817</v>
      </c>
    </row>
    <row r="235" spans="1:35" x14ac:dyDescent="0.3">
      <c r="A235" s="1" t="str">
        <f>HYPERLINK("https://hsdes.intel.com/resource/14013187934","14013187934")</f>
        <v>14013187934</v>
      </c>
      <c r="B235" s="1" t="s">
        <v>1818</v>
      </c>
      <c r="C235" s="1" t="s">
        <v>1845</v>
      </c>
      <c r="D235" s="1" t="s">
        <v>1846</v>
      </c>
      <c r="F235" s="1" t="s">
        <v>68</v>
      </c>
      <c r="G235" s="1" t="s">
        <v>69</v>
      </c>
      <c r="H235" s="1" t="s">
        <v>33</v>
      </c>
      <c r="I235" s="1" t="s">
        <v>201</v>
      </c>
      <c r="J235" s="1" t="s">
        <v>1819</v>
      </c>
      <c r="K235" s="1" t="s">
        <v>166</v>
      </c>
      <c r="L235" s="1" t="s">
        <v>1820</v>
      </c>
      <c r="M235" s="1" t="s">
        <v>1821</v>
      </c>
      <c r="N235" s="1" t="s">
        <v>1822</v>
      </c>
      <c r="O235" s="1" t="s">
        <v>1819</v>
      </c>
      <c r="P235" s="1" t="s">
        <v>40</v>
      </c>
      <c r="R235" s="1" t="s">
        <v>41</v>
      </c>
      <c r="S235" s="1" t="s">
        <v>1823</v>
      </c>
      <c r="T235" s="1" t="s">
        <v>76</v>
      </c>
      <c r="U235" s="1" t="s">
        <v>60</v>
      </c>
      <c r="V235" s="1" t="s">
        <v>1824</v>
      </c>
      <c r="W235" s="1" t="s">
        <v>1825</v>
      </c>
      <c r="Y235" s="1" t="s">
        <v>47</v>
      </c>
      <c r="Z235" s="1" t="s">
        <v>80</v>
      </c>
      <c r="AB235" s="1" t="s">
        <v>63</v>
      </c>
      <c r="AC235" s="1" t="s">
        <v>50</v>
      </c>
      <c r="AF235" s="1" t="s">
        <v>51</v>
      </c>
      <c r="AG235" s="1" t="s">
        <v>52</v>
      </c>
      <c r="AH235" s="1" t="s">
        <v>1826</v>
      </c>
      <c r="AI235" s="1" t="s">
        <v>1827</v>
      </c>
    </row>
    <row r="236" spans="1:35" ht="18" customHeight="1" x14ac:dyDescent="0.3">
      <c r="A236" s="1" t="str">
        <f>HYPERLINK("https://hsdes.intel.com/resource/16012378931","16012378931")</f>
        <v>16012378931</v>
      </c>
      <c r="B236" s="1" t="s">
        <v>1828</v>
      </c>
      <c r="C236" s="1" t="s">
        <v>1845</v>
      </c>
      <c r="D236" s="1" t="s">
        <v>1846</v>
      </c>
      <c r="F236" s="1" t="s">
        <v>31</v>
      </c>
      <c r="G236" s="1" t="s">
        <v>69</v>
      </c>
      <c r="H236" s="1" t="s">
        <v>33</v>
      </c>
      <c r="I236" s="1" t="s">
        <v>142</v>
      </c>
      <c r="J236" s="1" t="s">
        <v>1829</v>
      </c>
      <c r="K236" s="1" t="s">
        <v>144</v>
      </c>
      <c r="L236" s="1" t="s">
        <v>1830</v>
      </c>
      <c r="M236" s="1" t="s">
        <v>1521</v>
      </c>
      <c r="N236" s="1" t="s">
        <v>1831</v>
      </c>
      <c r="P236" s="1" t="s">
        <v>179</v>
      </c>
      <c r="Q236" s="1" t="s">
        <v>148</v>
      </c>
      <c r="R236" s="1" t="s">
        <v>149</v>
      </c>
      <c r="S236" s="1" t="s">
        <v>1832</v>
      </c>
      <c r="T236" s="1" t="s">
        <v>76</v>
      </c>
      <c r="U236" s="1" t="s">
        <v>60</v>
      </c>
      <c r="V236" s="1" t="s">
        <v>728</v>
      </c>
      <c r="W236" s="1" t="s">
        <v>107</v>
      </c>
      <c r="Y236" s="1" t="s">
        <v>47</v>
      </c>
      <c r="Z236" s="1" t="s">
        <v>48</v>
      </c>
      <c r="AB236" s="1" t="s">
        <v>49</v>
      </c>
      <c r="AC236" s="1" t="s">
        <v>50</v>
      </c>
      <c r="AF236" s="1" t="s">
        <v>51</v>
      </c>
      <c r="AG236" s="1" t="s">
        <v>52</v>
      </c>
      <c r="AH236" s="1" t="s">
        <v>1833</v>
      </c>
      <c r="AI236" s="1" t="s">
        <v>1834</v>
      </c>
    </row>
    <row r="237" spans="1:35" x14ac:dyDescent="0.3">
      <c r="A237" s="1" t="str">
        <f>HYPERLINK("https://hsdes.intel.com/resource/16013828603","16013828603")</f>
        <v>16013828603</v>
      </c>
      <c r="B237" s="1" t="s">
        <v>1835</v>
      </c>
      <c r="C237" s="1" t="s">
        <v>1845</v>
      </c>
      <c r="D237" s="1" t="s">
        <v>1846</v>
      </c>
      <c r="F237" s="1" t="s">
        <v>31</v>
      </c>
      <c r="G237" s="1" t="s">
        <v>69</v>
      </c>
      <c r="H237" s="1" t="s">
        <v>33</v>
      </c>
      <c r="I237" s="1" t="s">
        <v>1809</v>
      </c>
      <c r="J237" s="1" t="s">
        <v>1810</v>
      </c>
      <c r="K237" s="1" t="s">
        <v>166</v>
      </c>
      <c r="L237" s="1" t="s">
        <v>1811</v>
      </c>
      <c r="M237" s="1" t="s">
        <v>1812</v>
      </c>
      <c r="N237" s="1" t="s">
        <v>1813</v>
      </c>
      <c r="O237" s="1" t="s">
        <v>1810</v>
      </c>
      <c r="P237" s="1" t="s">
        <v>40</v>
      </c>
      <c r="R237" s="1" t="s">
        <v>41</v>
      </c>
      <c r="S237" s="1" t="s">
        <v>1836</v>
      </c>
      <c r="T237" s="1" t="s">
        <v>76</v>
      </c>
      <c r="U237" s="1" t="s">
        <v>60</v>
      </c>
      <c r="V237" s="1" t="s">
        <v>1815</v>
      </c>
      <c r="W237" s="1" t="s">
        <v>107</v>
      </c>
      <c r="Y237" s="1" t="s">
        <v>47</v>
      </c>
      <c r="Z237" s="1" t="s">
        <v>48</v>
      </c>
      <c r="AB237" s="1" t="s">
        <v>49</v>
      </c>
      <c r="AC237" s="1" t="s">
        <v>50</v>
      </c>
      <c r="AF237" s="1" t="s">
        <v>51</v>
      </c>
      <c r="AG237" s="1" t="s">
        <v>52</v>
      </c>
      <c r="AH237" s="1" t="s">
        <v>1837</v>
      </c>
      <c r="AI237" s="1" t="s">
        <v>1838</v>
      </c>
    </row>
  </sheetData>
  <autoFilter ref="A1:AI237" xr:uid="{00000000-0001-0000-0000-000000000000}"/>
  <customSheetViews>
    <customSheetView guid="{5D7A2F7B-DD5F-4A14-86A5-F7F0EF6863A3}" scale="95" showAutoFilter="1">
      <selection activeCell="A189" sqref="A189:XFD189"/>
      <pageMargins left="0.7" right="0.7" top="0.75" bottom="0.75" header="0.3" footer="0.3"/>
      <pageSetup orientation="portrait" r:id="rId1"/>
      <autoFilter ref="A1:AI237" xr:uid="{00000000-0001-0000-0000-000000000000}"/>
    </customSheetView>
    <customSheetView guid="{FB410D75-BD5B-4A83-9BBC-3F704017C9BA}" scale="95" filter="1" showAutoFilter="1">
      <selection activeCell="B246" sqref="B246"/>
      <pageMargins left="0.7" right="0.7" top="0.75" bottom="0.75" header="0.3" footer="0.3"/>
      <pageSetup orientation="portrait" r:id="rId2"/>
      <autoFilter ref="A1:AI238" xr:uid="{D6B6E4F2-F511-45C0-B1D9-74F109450CA7}">
        <filterColumn colId="2">
          <filters blank="1"/>
        </filterColumn>
        <sortState xmlns:xlrd2="http://schemas.microsoft.com/office/spreadsheetml/2017/richdata2" ref="A3:AI238">
          <sortCondition ref="B1:B238"/>
        </sortState>
      </autoFilter>
    </customSheetView>
    <customSheetView guid="{16CDE3A1-D174-43A7-92E5-64556FE02408}" scale="95" showAutoFilter="1">
      <selection activeCell="C1" sqref="C1"/>
      <pageMargins left="0.7" right="0.7" top="0.75" bottom="0.75" header="0.3" footer="0.3"/>
      <autoFilter ref="A1:AI238" xr:uid="{1CE084C6-85F4-4CD8-8F07-B3D587D6685E}"/>
    </customSheetView>
    <customSheetView guid="{C91B73BD-CBEB-4CF0-AFBB-0E1C133DBA7A}" scale="95" filter="1" showAutoFilter="1">
      <selection activeCell="D101" sqref="D101"/>
      <pageMargins left="0.7" right="0.7" top="0.75" bottom="0.75" header="0.3" footer="0.3"/>
      <autoFilter ref="A1:AI238" xr:uid="{07F7CDDC-2CD6-4FEA-B979-BBBEA66A5C00}">
        <filterColumn colId="2">
          <filters blank="1"/>
        </filterColumn>
      </autoFilter>
    </customSheetView>
    <customSheetView guid="{C79BD775-F8CF-4999-929E-DD1843214553}" scale="95" filter="1" showAutoFilter="1">
      <selection activeCell="B26" activeCellId="1" sqref="D22 B26"/>
      <pageMargins left="0.7" right="0.7" top="0.75" bottom="0.75" header="0.3" footer="0.3"/>
      <pageSetup orientation="portrait" r:id="rId3"/>
      <autoFilter ref="A1:AI238" xr:uid="{82F1A88F-FDC0-4B9A-AE23-FA8A9960F828}">
        <filterColumn colId="2">
          <filters blank="1"/>
        </filterColumn>
      </autoFilter>
    </customSheetView>
    <customSheetView guid="{A50B1C50-9072-443E-AC72-E3E1892FEB2E}" scale="111" filter="1" showAutoFilter="1">
      <selection activeCell="B12" sqref="B12"/>
      <pageMargins left="0.7" right="0.7" top="0.75" bottom="0.75" header="0.3" footer="0.3"/>
      <pageSetup orientation="portrait" r:id="rId4"/>
      <autoFilter ref="A1:AI238" xr:uid="{751A7E85-F75D-4565-BA2E-F4AC597930A0}">
        <filterColumn colId="2">
          <filters blank="1"/>
        </filterColumn>
        <sortState xmlns:xlrd2="http://schemas.microsoft.com/office/spreadsheetml/2017/richdata2" ref="A3:AI238">
          <sortCondition ref="B1:B238"/>
        </sortState>
      </autoFilter>
    </customSheetView>
    <customSheetView guid="{E8E99E1C-B6D6-426E-9FB4-CB7B203FC817}" scale="111" filter="1" showAutoFilter="1">
      <selection activeCell="D36" sqref="D36"/>
      <pageMargins left="0.7" right="0.7" top="0.75" bottom="0.75" header="0.3" footer="0.3"/>
      <pageSetup orientation="portrait" r:id="rId5"/>
      <autoFilter ref="A1:AI238" xr:uid="{2746E4D6-3ACE-477D-9D11-482EB93BC3A7}">
        <filterColumn colId="2">
          <customFilters>
            <customFilter operator="notEqual" val=" "/>
          </customFilters>
        </filterColumn>
        <filterColumn colId="3">
          <filters blank="1">
            <filter val="Navya"/>
          </filters>
        </filterColumn>
        <sortState xmlns:xlrd2="http://schemas.microsoft.com/office/spreadsheetml/2017/richdata2" ref="A3:AI238">
          <sortCondition ref="B1:B238"/>
        </sortState>
      </autoFilter>
    </customSheetView>
    <customSheetView guid="{BDE12573-255D-420D-BFAC-3482BE6E8973}" scale="95" filter="1" showAutoFilter="1">
      <selection activeCell="E247" sqref="E247"/>
      <pageMargins left="0.7" right="0.7" top="0.75" bottom="0.75" header="0.3" footer="0.3"/>
      <pageSetup orientation="portrait" r:id="rId6"/>
      <autoFilter ref="A1:AI238" xr:uid="{4F5D35C8-72A7-479A-AC1D-D039D4B11C32}">
        <filterColumn colId="1">
          <filters>
            <filter val="Validate concurrent support of Windbg and DbC debug trace over same Type-A port"/>
            <filter val="Validate concurrent support of Windbg and DbC debug trace over same Type-C port"/>
            <filter val="Verify OS debug support using Windbg debugging via USB3.0 debug port"/>
            <filter val="Verify OS debug support using Windbg via native serial UART"/>
            <filter val="Verify System memory using Windows Memory Diagnostics tool (Extended)"/>
            <filter val="Verify System memory using Windows Memory Diagnostics tool (Standard)"/>
            <filter val="Verify Windows Update  successfully"/>
          </filters>
        </filterColumn>
        <sortState xmlns:xlrd2="http://schemas.microsoft.com/office/spreadsheetml/2017/richdata2" ref="A3:AI238">
          <sortCondition ref="B1:B238"/>
        </sortState>
      </autoFilter>
    </customSheetView>
  </customSheetViews>
  <pageMargins left="0.7" right="0.7" top="0.75" bottom="0.75" header="0.3" footer="0.3"/>
  <pageSetup orientation="portrait" r:id="rId7"/>
</worksheet>
</file>

<file path=xl/worksheets/wsSortMap1.xml><?xml version="1.0" encoding="utf-8"?>
<worksheetSortMap xmlns="http://schemas.microsoft.com/office/excel/2006/main">
  <rowSortMap ref="A2:XFD223" count="54">
    <row newVal="1" oldVal="219"/>
    <row newVal="2" oldVal="68"/>
    <row newVal="18" oldVal="67"/>
    <row newVal="22" oldVal="177"/>
    <row newVal="23" oldVal="133"/>
    <row newVal="24" oldVal="193"/>
    <row newVal="25" oldVal="134"/>
    <row newVal="29" oldVal="135"/>
    <row newVal="39" oldVal="220"/>
    <row newVal="40" oldVal="132"/>
    <row newVal="53" oldVal="139"/>
    <row newVal="57" oldVal="141"/>
    <row newVal="63" oldVal="142"/>
    <row newVal="67" oldVal="140"/>
    <row newVal="68" oldVal="194"/>
    <row newVal="71" oldVal="212"/>
    <row newVal="73" oldVal="111"/>
    <row newVal="77" oldVal="188"/>
    <row newVal="86" oldVal="112"/>
    <row newVal="90" oldVal="210"/>
    <row newVal="109" oldVal="208"/>
    <row newVal="111" oldVal="39"/>
    <row newVal="112" oldVal="18"/>
    <row newVal="113" oldVal="174"/>
    <row newVal="132" oldVal="57"/>
    <row newVal="133" oldVal="181"/>
    <row newVal="134" oldVal="190"/>
    <row newVal="135" oldVal="163"/>
    <row newVal="136" oldVal="196"/>
    <row newVal="137" oldVal="164"/>
    <row newVal="138" oldVal="77"/>
    <row newVal="139" oldVal="29"/>
    <row newVal="140" oldVal="90"/>
    <row newVal="141" oldVal="40"/>
    <row newVal="142" oldVal="63"/>
    <row newVal="163" oldVal="222"/>
    <row newVal="164" oldVal="1"/>
    <row newVal="174" oldVal="2"/>
    <row newVal="177" oldVal="71"/>
    <row newVal="181" oldVal="73"/>
    <row newVal="187" oldVal="189"/>
    <row newVal="188" oldVal="113"/>
    <row newVal="189" oldVal="22"/>
    <row newVal="190" oldVal="24"/>
    <row newVal="193" oldVal="187"/>
    <row newVal="194" oldVal="86"/>
    <row newVal="196" oldVal="25"/>
    <row newVal="208" oldVal="23"/>
    <row newVal="210" oldVal="53"/>
    <row newVal="212" oldVal="109"/>
    <row newVal="219" oldVal="136"/>
    <row newVal="220" oldVal="137"/>
    <row newVal="221" oldVal="138"/>
    <row newVal="222" oldVal="221"/>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ADL_N_IFWI_GC_Blue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PurushothamanX</dc:creator>
  <cp:lastModifiedBy>Agarwal, Naman</cp:lastModifiedBy>
  <dcterms:created xsi:type="dcterms:W3CDTF">2022-08-05T04:45:49Z</dcterms:created>
  <dcterms:modified xsi:type="dcterms:W3CDTF">2023-01-05T07:04:25Z</dcterms:modified>
</cp:coreProperties>
</file>