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NAMAN\Share\YBO\GNR\GNR-D\GNR-D IFWI BLUE Reports\"/>
    </mc:Choice>
  </mc:AlternateContent>
  <xr:revisionPtr revIDLastSave="0" documentId="13_ncr:1_{B5ADA418-10FC-46D3-B530-AA1B39079E86}" xr6:coauthVersionLast="47" xr6:coauthVersionMax="47" xr10:uidLastSave="{00000000-0000-0000-0000-000000000000}"/>
  <bookViews>
    <workbookView xWindow="-108" yWindow="-108" windowWidth="23256" windowHeight="12576" xr2:uid="{1C6DFBD3-40FD-425C-8772-33E1D0629C08}"/>
  </bookViews>
  <sheets>
    <sheet name="GNR-D_Blue_Eval_06D32" sheetId="1" r:id="rId1"/>
    <sheet name="Summary" sheetId="2" r:id="rId2"/>
    <sheet name="Breakup" sheetId="3" r:id="rId3"/>
  </sheets>
  <definedNames>
    <definedName name="_xlnm._FilterDatabase" localSheetId="0" hidden="1">'GNR-D_Blue_Eval_06D32'!$A$1:$J$583</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2" l="1"/>
  <c r="B10" i="2" s="1"/>
  <c r="B8" i="2" l="1"/>
  <c r="B9" i="2"/>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<sst xmlns="http://schemas.openxmlformats.org/spreadsheetml/2006/main" count="3026" uniqueCount="707">
  <si>
    <t>component</t>
  </si>
  <si>
    <t>Tester</t>
  </si>
  <si>
    <t>Status</t>
  </si>
  <si>
    <t>HSD</t>
  </si>
  <si>
    <t>Cores</t>
  </si>
  <si>
    <t>HCC/MCC</t>
  </si>
  <si>
    <t>Mode</t>
  </si>
  <si>
    <t>Comments</t>
  </si>
  <si>
    <t>[Post-Si] MRC should dump the SPD for each channel or slot populated</t>
  </si>
  <si>
    <t>bios.mrc_server</t>
  </si>
  <si>
    <t>Hari</t>
  </si>
  <si>
    <t>Pass</t>
  </si>
  <si>
    <t>MCC</t>
  </si>
  <si>
    <t>BMOD</t>
  </si>
  <si>
    <t>[Pre-Si] Check if CHA SAD Decode for IAL Interleave Schemes and Target ID Decode correctly.</t>
  </si>
  <si>
    <t>bios.mem_decode</t>
  </si>
  <si>
    <t>gangani</t>
  </si>
  <si>
    <t>HCC</t>
  </si>
  <si>
    <t>[PreSiPostSi]  BIOS support for fast RAPL duty cycle</t>
  </si>
  <si>
    <t>bios.cpu_pm</t>
  </si>
  <si>
    <t>[Pre-Si  Post-Si] Support for C1 Auto demotion undemotion</t>
  </si>
  <si>
    <t>[PostSi] SpeedStep Technology</t>
  </si>
  <si>
    <t>[Pre and Post Si] Spare Interrupt Selection</t>
  </si>
  <si>
    <t>bios.ras</t>
  </si>
  <si>
    <t>Chetana</t>
  </si>
  <si>
    <t>Fail</t>
  </si>
  <si>
    <t>BIOS: Support variable serial port baud rates</t>
  </si>
  <si>
    <t>bios.platform</t>
  </si>
  <si>
    <t>[Pre-Si   Post-Si] Need a BIOS menu option which enables running RMT after every advanced training step for Validation data collection</t>
  </si>
  <si>
    <t>[Post-Si  Pre-Si]To validate BIOS shall support SMBUS</t>
  </si>
  <si>
    <t>Set Dimm VRs for DDR4 dimms</t>
  </si>
  <si>
    <t>[Pre-Si  Post-Si] CHA or LLC Power  Clock modulation based on CHA activity</t>
  </si>
  <si>
    <t>bios.uncore</t>
  </si>
  <si>
    <t>[PreSi  PostSi] Add new BIOS knob for AVX ICCP pre-grant level</t>
  </si>
  <si>
    <t>[Post-Si] Data Scrambling for DDR is support on BIOS setup</t>
  </si>
  <si>
    <t>[Pre-Si  Post-Si]SMBIOS Type 17 -Memory Device</t>
  </si>
  <si>
    <t>[Pre-Si]Enable or Disable or Configure Periodic Comp check</t>
  </si>
  <si>
    <t>[PSS]Logging of DIMM Info check</t>
  </si>
  <si>
    <t>[Pre-Si  Post-Si]SMBIOS Type 1 -System Information</t>
  </si>
  <si>
    <t>[Post-Si  Pre -Si] To verify ECC memory bios knob status check</t>
  </si>
  <si>
    <t xml:space="preserve">step 3: Getting Read transaction not successful error after giving the command </t>
  </si>
  <si>
    <t>[Pre-Si  Post-Si]SMBIOS Type 2 - Baseboard (or Module) Information</t>
  </si>
  <si>
    <t>[Pre-Si  Post-Si]SMBIOS Type 4 - Processor Information</t>
  </si>
  <si>
    <t>[Pre-Si  Post-Si]SMBIOS Type 8 - Port Connector Information</t>
  </si>
  <si>
    <t>[Pre-Si  Post-Si]SMBIOS Type 32 - System Boot Information</t>
  </si>
  <si>
    <t>To verify BIOS prompts warnings when non-strong password change attempted in UEFI FW</t>
  </si>
  <si>
    <t>To verify BIOS should request cold reset in response to mem health check failure.</t>
  </si>
  <si>
    <t>[Post-Si] Verification for PM BIOS knob LTR IIO Input</t>
  </si>
  <si>
    <t>[Post-Si] CPU Flex Ratio Override</t>
  </si>
  <si>
    <t>[Pre-Si  Post-Si] C-State residency check - C state control switch</t>
  </si>
  <si>
    <t>To verify desired register fields behave as expected for CXL RCRBBAR, MEMBAR0 and PCICMD registers</t>
  </si>
  <si>
    <t>Block</t>
  </si>
  <si>
    <t>Check GBT or XML-CLI support in UEFI shell</t>
  </si>
  <si>
    <t>Arpitha</t>
  </si>
  <si>
    <t>[Pre-Si  Post-Si] To validate Bios knob for directory optimization in CHA for Crystal Ridge</t>
  </si>
  <si>
    <t>Command Timing check</t>
  </si>
  <si>
    <t>[Pre-Si  Post-Si] Configure CXL endpoint device mmio range to Downstream port in RCRB config space</t>
  </si>
  <si>
    <t>[Post-Si] To validate ACPI version 6.2 support and presence of ACPI tables</t>
  </si>
  <si>
    <t>[Post-Si]MSR  MISC_PWR_MGMT test in HWPM Native mode with No legacy support</t>
  </si>
  <si>
    <t>[Pres-Si]To Validate Satellite IEH detection is recognized by bios</t>
  </si>
  <si>
    <t>step 6: error in python command  "ValueError: pci_bus_map is missing our internal bus: 14".</t>
  </si>
  <si>
    <t>Enable or Disable ZQCAL check</t>
  </si>
  <si>
    <t>Check GBT and XML Cli functionality</t>
  </si>
  <si>
    <t>[Pre-Si &amp; Post-Si] To verify memory power down mode options</t>
  </si>
  <si>
    <t>BIOS support to enable or disable Memory Test feature</t>
  </si>
  <si>
    <t>[Pre-Si  Post-Si] Verify Core Disable Option</t>
  </si>
  <si>
    <t xml:space="preserve">checked  only with 42 cores CPU </t>
  </si>
  <si>
    <t>[Post-Si] Verify PCI config space protected  by PECI attacks made through the WrPCIConfig</t>
  </si>
  <si>
    <t>[Pre-Si  Post-Si] C-States MSR check (0XE2)</t>
  </si>
  <si>
    <t>In step 18 after Disbaling Enhanced Halt State(C1E) Knob  Bit1 of MSR (0x1FC) value is getting 1 instead of 0.</t>
  </si>
  <si>
    <t>[Pre-Si  Post-Si]BIOS knob to enable or disable DBP feature check</t>
  </si>
  <si>
    <t>[Post-Si  Pre-Si]BIOS program XPT_32_ENTRY_PREFETCH_BASE registers to 0 for UMA based clustering</t>
  </si>
  <si>
    <t>verified for socket 0</t>
  </si>
  <si>
    <t>[Post-Si  Pre-Si] To check LIMCA Knob is removed from BIOS Setup Page.</t>
  </si>
  <si>
    <t>To validate Bios to support SVOS operating system</t>
  </si>
  <si>
    <t>[Pre-si  Post-Si] To validate the valid M2IOSF numbers</t>
  </si>
  <si>
    <t>[Pre-SiPost-Si]  BIOS Support for Hardware P-States and Energy Perf BIAS</t>
  </si>
  <si>
    <t>[Pre-Si  Post-Si] Verify Bios an option to Enable_Disable Package RAPL Limit MSR Lock</t>
  </si>
  <si>
    <t>Verify  Bios boot  time</t>
  </si>
  <si>
    <t>[Post-Si] Verify AMP Prefetch Support</t>
  </si>
  <si>
    <t>[Post-Si]RIR register change for DDR.</t>
  </si>
  <si>
    <t>To verify Memory FRB check during memory training phase.</t>
  </si>
  <si>
    <t>[Post-Si  Pre-Si] Check DNNO stacks have allocated 5 and 9  buses</t>
  </si>
  <si>
    <t>stacks available(0,2,4,5,8,9,10)</t>
  </si>
  <si>
    <t>[Post-Si] Check if UEFI driver NacUndi is added in BIOS image.</t>
  </si>
  <si>
    <t>Verify standalone S3M FW FIT Table &amp; unified patch(core and uncore fw) integration status via Fitgen tool</t>
  </si>
  <si>
    <t>[Pre-Si  Post-Si] Verify Updated EPB config register to the tuned SAPM DLL value</t>
  </si>
  <si>
    <t>[Pre-Si  Post-Si]SMBIOS Type 0 - BIOS Information</t>
  </si>
  <si>
    <t>[Pre-Si  Post-Si] To validate OSB enabled in multi-socket with directory mode enabled</t>
  </si>
  <si>
    <t>Verify Bios DRAM RAPL option to enable or Disable</t>
  </si>
  <si>
    <t>Check the Presence of Release Notes</t>
  </si>
  <si>
    <t>[Pre-Si  Post-Si] To validate CHA Multicast on SPR GPSB Gen 2.0</t>
  </si>
  <si>
    <t>step 3: error in python command  "AttributeError: Unknown Attribute cha".</t>
  </si>
  <si>
    <t>[Pre-Si  Post-Si]SMBIOS Type 7 - Cache Information</t>
  </si>
  <si>
    <t>[Post Si] Shutdown Suppression</t>
  </si>
  <si>
    <t>BIOS can support RTC Wake from S4 or S5</t>
  </si>
  <si>
    <t>[Pre-Si  Post-Si]SMBIOS Type 16 - BIOS Information (Physical Memory array)</t>
  </si>
  <si>
    <t>[Pre-Si  Post-Si] Drop SoC support for  T-states</t>
  </si>
  <si>
    <t>[Pre-Si  Post-Si] Verify System Information  in Bios and OS</t>
  </si>
  <si>
    <t>[PostSi][Security][RPPC] Strong Admin Password Test</t>
  </si>
  <si>
    <t>[Post-Si]MPV needs a knob that will force the CPU frequency registers to be unchanged.</t>
  </si>
  <si>
    <t>[Post-Si]Fast cold boot support with Min populated DDR4 DIMM</t>
  </si>
  <si>
    <t>[Pre-Si &amp; Post-Si] Verify PMAX Detector Enhancement and Detector knobs behavior.</t>
  </si>
  <si>
    <t>To Check the CXL.ARB_Mux Register Value</t>
  </si>
  <si>
    <t>[Pre and Post Si] IIO Error Pins Enable</t>
  </si>
  <si>
    <t>In step 6 EDKII Menu -&gt; Platform Configuration -&gt; System Event Log -&gt; IIO Error Enabling -&gt; IIO MCA Support Knob is grayed.</t>
  </si>
  <si>
    <t>[Pre-Si] [Post-Si] To validate mcaonnonnemcacheablemmio default value is 1</t>
  </si>
  <si>
    <t>[Pre-Si  Post-Si] To validate BIOS should set MMIOH Granularity to 64GB by default</t>
  </si>
  <si>
    <t>[Pre-Si  Post-Si] To validate bios display Xeon processor badge with new Intel Brand logo</t>
  </si>
  <si>
    <t>[Pre-si and Post-Si]Check if the provide BIOS knob for PCIE Surprise Link Down Error can control Surprise down error status in AER</t>
  </si>
  <si>
    <t>Check if NCEVENTS_CR_UBOXERRCTL2_CFG.enable_pcc_eq0_sev1 will get set when SGX is enabled</t>
  </si>
  <si>
    <t>Verify CLTT (Closed Loop Thermal Throttling for memory) Register Programmed  for Different Memory Frequency</t>
  </si>
  <si>
    <t>With reference to TC 22013723207, this TC is passing</t>
  </si>
  <si>
    <t>[Post-Si  Pre-Si] Need to have Clock gating registers programmed for clk requests to de-assert</t>
  </si>
  <si>
    <t>[Pre-Si] To verify BIOS can detect valid Punits</t>
  </si>
  <si>
    <t>[Pre-Si  Post-Si] BIOS shall enable eSPI Decode (LDE)</t>
  </si>
  <si>
    <t>To check I3C native mode support for DDR5</t>
  </si>
  <si>
    <t>step 6: "switch to i3c mode" is still present in log.</t>
  </si>
  <si>
    <t>[Post-si]  To validate BIOS shall support Monitor Mwait Enable</t>
  </si>
  <si>
    <t>[Pre-Si  Post-Si] To validate the XPT PREFETCH CONFIG1 register</t>
  </si>
  <si>
    <t>[Post-Silicon][PSS]To Check the IAL.$M IP Register</t>
  </si>
  <si>
    <t>Verified with 64GB</t>
  </si>
  <si>
    <t>To Check the IAL.$M IP UMA Register</t>
  </si>
  <si>
    <t>[Post-Si  Pre-Si] xpt prefetch support for 1LM+2LM mixed mode</t>
  </si>
  <si>
    <t>[PostSi  PreSi]To check if unified ifwi can load the setup variable as per CPU type onboard.</t>
  </si>
  <si>
    <t>Verify checkpoint code added for Parallel Mode Dispatch and Mesh Mode Function</t>
  </si>
  <si>
    <t>Collect Performance Data from UEFI shell</t>
  </si>
  <si>
    <t>[Pre-Si  Post-Si] Verify MCCHAN 1 channel per memory controller</t>
  </si>
  <si>
    <t>[Pre-Si  Post-Si] Verify the number of memory controllers</t>
  </si>
  <si>
    <t>[Post-Si  Pre-Si] Verify BIOS have remove the “Config TDP Lock” knob and only allow the DynamicIss BIOS knob to control locking of the CONFIG_TDP commands</t>
  </si>
  <si>
    <t>[Pre and Post Si] Patrol Scrub Enable at End of POST</t>
  </si>
  <si>
    <t>STEP 3: error in python cmd "attributeerror: unknown attribute uncore".</t>
  </si>
  <si>
    <t>[Post Si] WheaERST replace MMIO read with SPI read</t>
  </si>
  <si>
    <t>Validate Correctable Error Cloaking functionality</t>
  </si>
  <si>
    <t>[Pre-Si  Post-Si]SMBIOS Type 3 - System Enclosure or Chassis</t>
  </si>
  <si>
    <t>[Pre-Si  Post-Si] SMBIOS Type 11 - OEM Strings and Type 12 - System Configuration Options</t>
  </si>
  <si>
    <t>Verify IPMI Device Information as part of SMBIOS table type 38</t>
  </si>
  <si>
    <t>need cd PETS_ACPI_Tool</t>
  </si>
  <si>
    <t>[Pre-Si  Post-Si]SMBIOS Type 13 - BIOS Language Information</t>
  </si>
  <si>
    <t>[Pre-Si  Post-Si]SMBIOS Type 19 - Memory Array Mapped Address</t>
  </si>
  <si>
    <t>[Pre-Si  Post-Si]SMBIOS Type 27 - Cooling Device</t>
  </si>
  <si>
    <t>[Pre-Si  Post-Si]SMBIOS Type 9 -System Slots</t>
  </si>
  <si>
    <t>[Pre-Si  Post-Si]SMBIOS Type 39 -System Power Supply</t>
  </si>
  <si>
    <t>[Pre-Si  Post-Si] Verify BIOS implementation from EDK2 which uses only Admin password.</t>
  </si>
  <si>
    <t>[Pre-Si  Post-Si] To verify that Targeted SMI knob is removed From BIOS</t>
  </si>
  <si>
    <t>[Pre-Si &amp; Post-Si] Check CHA 7-bit interleave list support</t>
  </si>
  <si>
    <t>[Pre-Si Post-Si] check 16 general purpose DRAM decoders and 14 remote DRAM decoders support</t>
  </si>
  <si>
    <t>[Pre-Si Post-Si] check CHA second-level decode interleave granularities</t>
  </si>
  <si>
    <t>[Pre-Si Post-Si] check support for first-level memory decode interleave granularities of 256B, 512B, 1KB, 2KB, 4KB and 8KB</t>
  </si>
  <si>
    <t>[Pre-Si Post-Si] check CHA 1-way interleaving target in SAD DRAM rule</t>
  </si>
  <si>
    <t>[Pre-Si Post-Si] check CHA general-purpose route tables</t>
  </si>
  <si>
    <t>[Pre-Si Post-Si] check CHA second-level decode interleave ways</t>
  </si>
  <si>
    <t>shariff</t>
  </si>
  <si>
    <t>[Pre-Si Post-Si] check CHA route table 6-bit target ID, 2-bit channel ID</t>
  </si>
  <si>
    <t>[Pre-Si Post-Si] check B2CMI TAD register refactoring</t>
  </si>
  <si>
    <t>[Post Si &amp; Pre Si] Inbound Traffic Controller Registers</t>
  </si>
  <si>
    <t>[Pre-si][GNR/SRF] BIOS Basic Boot to Windows OS/Linux/Busybox on Simics VP</t>
  </si>
  <si>
    <t>[Pre-si &amp; Post-si]Limit Maximum SMI Duration to 10ms</t>
  </si>
  <si>
    <t>[Pre-Si] DDR5 Memory Speed (2DPC) - platform capability</t>
  </si>
  <si>
    <t>[IP][MRC] DDR Frequency (Data Rate)</t>
  </si>
  <si>
    <t>[Post-Si] BIOS support for integrated/discrete Clock on BirchStream</t>
  </si>
  <si>
    <t>[Pre Si &amp; Post Si] Verify BHS have removed the Dynamic L1 knob and settings for bit IIO_DYNAMIC_L1_DISABLE of READ/WRITE_PCU_MISC_CONFIG.</t>
  </si>
  <si>
    <t>[Pre-Si &amp; Post-Si] Check the ACPI CEDT table</t>
  </si>
  <si>
    <t>To verify ADR/fADR knobs via BIOS menu to validate the GPIO config</t>
  </si>
  <si>
    <t>[Post-Si]UEFI support BMC remote setup settings configuration.</t>
  </si>
  <si>
    <t>To validate S3M CPU softstrap for FLEX_RATIO</t>
  </si>
  <si>
    <t>To validate S3M CPU softstrap for LIMIT_PA_TO_46</t>
  </si>
  <si>
    <t>[Post-Silicon][PSS]Validate S3M CPU softstrap for BITMAP_DISABLE</t>
  </si>
  <si>
    <t>[Post-Silicon][PSS] To validate BIOS support to change MMCFG Size</t>
  </si>
  <si>
    <t>[Pre-Si][Post-Si]To validate UMA Based Clustering modes</t>
  </si>
  <si>
    <t>[Post-Silicon][PSS] To validate OOB-MSM acts as Bus Owner</t>
  </si>
  <si>
    <t>[Pre-Si &amp; Post-Si] Thermal Throttling enable by MRC</t>
  </si>
  <si>
    <t>[Post Si] Dirty Warm Reset</t>
  </si>
  <si>
    <t>check CPUID program</t>
  </si>
  <si>
    <t>Show the simics variables list</t>
  </si>
  <si>
    <t>Update write_err_latency register programming for Gen3 GearRate</t>
  </si>
  <si>
    <t>Getting error while running python command. Unknown attribute scheduler.</t>
  </si>
  <si>
    <t>Compare  Setup Knobs by xmlcli tool</t>
  </si>
  <si>
    <t>To validate BSP reorder functionality to consider the BSP second thread position in MADT table</t>
  </si>
  <si>
    <t>MRC shall output warning, if a given channel is populated with MCR and any other dimm type</t>
  </si>
  <si>
    <t>Validate NPK SPK programming tracing</t>
  </si>
  <si>
    <t>Verifying  Critical Threshold  values in bios to Enable IO enforced ordering</t>
  </si>
  <si>
    <t>Validate WrCRC support with ADDDC/Mirroring</t>
  </si>
  <si>
    <t>Check Memhot Out configuration AFTER TSOD polling is available</t>
  </si>
  <si>
    <t>Review code for compliance with MC FAS cold boot sequences</t>
  </si>
  <si>
    <t>Review code for compliance with MC FAS warm boot sequences</t>
  </si>
  <si>
    <t>[GNRD] CAPID programming</t>
  </si>
  <si>
    <t>To Verify DPT enhancement in CHA</t>
  </si>
  <si>
    <t>To verify Pcie devices in order of SOC Pkg Numbering</t>
  </si>
  <si>
    <t>Support SMBUS instance mapping - GNR-D MCC / HCC</t>
  </si>
  <si>
    <t>To verify the Port IDs and BARs wrt GNRD – Uncore</t>
  </si>
  <si>
    <t>in step5 not able to read the value after running the pythonsv cmd</t>
  </si>
  <si>
    <t>[GNR-D]Boot Check for all IFWI builds</t>
  </si>
  <si>
    <t>Check TPMI Psys power_info register</t>
  </si>
  <si>
    <t>Check support for EET Coarse grain is removed</t>
  </si>
  <si>
    <t>Check the DISABLE_SAPM_CTRL bit 32 from MSR 0x1FC, POWER_CTL1</t>
  </si>
  <si>
    <t>BIOS should ensure MISC_PWR_MGMT[EPP_ENABLE] == MISC_PWR_MGMT[HWP_ENABLE]</t>
  </si>
  <si>
    <t>Check MC registers at the beginning and end of DDR training</t>
  </si>
  <si>
    <t>use this cmd for step7 " sv.socket0.soc.memss.mc8.ch0.mcchan.mccmicfg.req_ifc_credit_over_sub_error_enable.show()"</t>
  </si>
  <si>
    <t>[Post-Si][Pre-Si]To Verify Enhance RSF for IODC</t>
  </si>
  <si>
    <t>Boot successfully with kaseyville-sp.simics</t>
  </si>
  <si>
    <t>To verify S3M FW mailbox handler and mailbox requester must use sync point to ensure S3M is ready to accept data stream</t>
  </si>
  <si>
    <t>Check whether ipmi2.0 specification is supported</t>
  </si>
  <si>
    <t>Verify DRAM on platform</t>
  </si>
  <si>
    <t>Verify register value after knob changed for Rowhammer Adaptive RFM</t>
  </si>
  <si>
    <t>Validate the  support of PTRR DDR knob</t>
  </si>
  <si>
    <t>verify PMON offsets</t>
  </si>
  <si>
    <t>Delete the package current config option</t>
  </si>
  <si>
    <t>Remove SAPMCTL Menu from BIOS</t>
  </si>
  <si>
    <t>Enable CA Scrambler feature for MCR</t>
  </si>
  <si>
    <t>CPU self-boot without PCH</t>
  </si>
  <si>
    <t>Verify Thermal monitor status filter Time window value and IB_LOCK RO status bit</t>
  </si>
  <si>
    <t>Verify that MCR DIMMs do not support WrCRC</t>
  </si>
  <si>
    <t>TO verify uncore initialization includes CHA, Ubox, M2IOSF, HQM, PCIe root port enumeration</t>
  </si>
  <si>
    <t>To verify register capid1_19 was removed after gnrd_soc_mcc_21ww37_2 for GNRD</t>
  </si>
  <si>
    <t>verify Uncore ASI file from ACPI</t>
  </si>
  <si>
    <t>Verify ASL entries of stacks removed in ACPI table</t>
  </si>
  <si>
    <t>win TC</t>
  </si>
  <si>
    <t>Verify MRC disable DIMM unlocked on the lower blocks of the SPD device</t>
  </si>
  <si>
    <t>To verify CHA DBP register fields drop clean evictions even if not dead</t>
  </si>
  <si>
    <t>Verify channel disabled when rank on DIMM present in a channel is mapped out</t>
  </si>
  <si>
    <t>Verify CHA register tor_thresholds_cfg.prq_count_threshold</t>
  </si>
  <si>
    <t>Rank Margin Tool Support for DDR5</t>
  </si>
  <si>
    <t>Validate Rank Margin Tool Support for MCR</t>
  </si>
  <si>
    <t>[BHS]: BIOS support for Intel Processor Trace memory buffer</t>
  </si>
  <si>
    <t>Verify CAPID registers fileds changes</t>
  </si>
  <si>
    <t>getting mismatch in values after running python commands</t>
  </si>
  <si>
    <t>To verify SNC register related to SPK</t>
  </si>
  <si>
    <t>To Verify  PREV_BOOT_ERR_SRC_HOB output from FSP</t>
  </si>
  <si>
    <t>bios.fsp</t>
  </si>
  <si>
    <t>To verify CHA register programming</t>
  </si>
  <si>
    <t>Verify SystemInfoVarHob output from FSP</t>
  </si>
  <si>
    <t>[Pre and PostSi] PCIe CE and UCE with IOMCA enabled</t>
  </si>
  <si>
    <t>RAS feature not enabled(error injection )</t>
  </si>
  <si>
    <t>BIOS should program DIMM_TYPE register for the polling control during PkgC</t>
  </si>
  <si>
    <t>Verify that DDR5 DIMMs support WrCRC</t>
  </si>
  <si>
    <t>Verify BIOS hide ViralEn knob for Standard RAS</t>
  </si>
  <si>
    <t>[Pre and Post Si] Memory CE and UCE with EMCA enabled</t>
  </si>
  <si>
    <t>Verify IOMCA register not set to disable when eMCA option disabled in BIOS</t>
  </si>
  <si>
    <t>BIOS Opt-in knob for out-of-band Agent toAccess  Downstream MMIO Register space</t>
  </si>
  <si>
    <t>Verify clean RPPIOSTS Register (MEMURC and CFGURC) status after boot with CXL IO device</t>
  </si>
  <si>
    <t>Warm reset during BIOS boot flow</t>
  </si>
  <si>
    <t>Verify B2P mailbox header file from PrimeCode GNR 1p0 Model 7</t>
  </si>
  <si>
    <t>check all feature registers for  power saving after Training</t>
  </si>
  <si>
    <t>after giving python cmds values gettting as 0 instead of 1</t>
  </si>
  <si>
    <t>Verify reset flow with ECS option enabled / disabled in BIOS with DDR5 non MCR DIMMS</t>
  </si>
  <si>
    <t>Configure MC for DDR5 or MCR mode before DDR training</t>
  </si>
  <si>
    <t>in HCC channel 6and 7 not enaled</t>
  </si>
  <si>
    <t>Verify register value with dfxcaparity option enabled / disabled</t>
  </si>
  <si>
    <t>Verify Enable Wake on PECI in BIOS</t>
  </si>
  <si>
    <t>[GNR_PRD]Verify CMI Init Option is removed from setup.</t>
  </si>
  <si>
    <t>Validate system boot fine with RDIMM or MCR dimm as per Memory capacity table</t>
  </si>
  <si>
    <t>[GNR_PRD] Verify calltable PMIC supporting during MRC phase</t>
  </si>
  <si>
    <t>Validate memflow bits can be found before reading from simics virtual memflow msr registers.</t>
  </si>
  <si>
    <t>values will vary from config-config</t>
  </si>
  <si>
    <t>Verify DDRIO trace when XoverCalibration is executing</t>
  </si>
  <si>
    <t>Validate the register MEMTRIP0_TO_XXTHERMTRIP_N_EN bit4&amp;bit5 should be always 1 in Gen3Validate</t>
  </si>
  <si>
    <t>Verify BIOS shall configure SDSi MMIO structure (In-band accessibility for provision only)</t>
  </si>
  <si>
    <t>Verify stackID#8 can't be disabled</t>
  </si>
  <si>
    <t>check the related register about Setup Options List - IMODE</t>
  </si>
  <si>
    <t>check knob ForcePprOnAllDramUce function PPR repair policy for UCE on GNR</t>
  </si>
  <si>
    <t>Check the  DRAM_PWRGD_OK status using "dram_pwr_ok_status" register</t>
  </si>
  <si>
    <t>in precondition mentioned dimm file is not present.</t>
  </si>
  <si>
    <t>[GNR] – Verify DDRIO initiated RCOMP Static Leg Training to force comp update pulse</t>
  </si>
  <si>
    <t>Verify removed OLTT mode for GNR\SRF</t>
  </si>
  <si>
    <t>check the register related with Ecc Check and confirm the knob "DdrEccCheck" and "HbmEccCheck" removed</t>
  </si>
  <si>
    <t>Check the knob functionality for MC Disable.</t>
  </si>
  <si>
    <t>[FIV_MRC_Eval]Verify Samsung Advanced Memtest code when inject persistent error</t>
  </si>
  <si>
    <t>[Pre and Post Si] IEH W4 lookup table update</t>
  </si>
  <si>
    <t>step 5: not able to find table.</t>
  </si>
  <si>
    <t>[RegisterCheck] Verify CMI programming is correct with formula based consumption</t>
  </si>
  <si>
    <t>as per the attachment verified with RDIMM</t>
  </si>
  <si>
    <t>[SRF-CCB] Inform: MCR not supported on SRF-SP</t>
  </si>
  <si>
    <t>verified with MCR only, for MCR mixed with RDIM getting Fatal Error</t>
  </si>
  <si>
    <t>[GNRD]Verify knob “PPV Enabled” is added and "additional post codes" is removed</t>
  </si>
  <si>
    <t>In step 2 and 3 Bios knobs are not present in Miscellaneous configuration</t>
  </si>
  <si>
    <t>Verify the HBM_ENABLE is disabled</t>
  </si>
  <si>
    <t>TC is based on Gerrit code</t>
  </si>
  <si>
    <t>Verify "Architectural Documents, Specs and Spreadsheet Revision Numbers" O/P in the uBIOS logs</t>
  </si>
  <si>
    <t>check knob Rx CTLE Gain and the related register</t>
  </si>
  <si>
    <t>[MBIST/MPPR] Verify mbist and mppr functionality with good DIMM</t>
  </si>
  <si>
    <t>Verify IFWI version and SPI flash max physical address range</t>
  </si>
  <si>
    <t>[Pre-Si  Post-Si] To Verify Bios an option to Configure Hardware P-State (Native mode, OOB ) MSR 0X1AA</t>
  </si>
  <si>
    <t>[Pre-Si  Post-Si] To verify UEFI class 3 firmware</t>
  </si>
  <si>
    <t>Verify registers are programmed while IOMCA Enable is moving from Ubox to Global IEH</t>
  </si>
  <si>
    <t>[Pre-Silicon][Post-Silicon]To verify BIOS IEH Error handler to add support for local error registers of error logger and FunnyIO registers</t>
  </si>
  <si>
    <t>[Pre-Si]Verify UEFI FW support 4 set of RRL register for memory error logging</t>
  </si>
  <si>
    <t>To verify dynamic detection of SPD files in SIMICS with BIOS (Golden scripts)</t>
  </si>
  <si>
    <t>To verify BIOS to program SEGIDREG0.SEGID0 as SegID for IEH</t>
  </si>
  <si>
    <t>[Pre-Si &amp; Post-Si]Verify if PAM_CP_HOSTIA_POSTBOOT_SAI is removed after booting to OS</t>
  </si>
  <si>
    <t>To verify BIOS shall detect active B2CMI devices using CAPID3 register MC enable info on every present compute die and get the total count of enabled MC</t>
  </si>
  <si>
    <t>[Pre-Si &amp; Post-Si] To verify support for local error registers of error logger in BIOS IEH Error handler.by injecting I3C correctable error</t>
  </si>
  <si>
    <t>RAS feature block</t>
  </si>
  <si>
    <t>[Post-Si] To Check default data at build time and decompress them into Data Cache</t>
  </si>
  <si>
    <t>To validate PCU_CR_DESIRED_CORES_CFG register</t>
  </si>
  <si>
    <t>RAS - Verify FunnyIO Map and PLA Changes for 16 Bit Port IDs</t>
  </si>
  <si>
    <t>Verify CPU Crashlog bits disabled by default</t>
  </si>
  <si>
    <t>oobmsm not enabled</t>
  </si>
  <si>
    <t>[Pre-Si &amp; Post-Si] To check bios read CXL device RCRB address for Stack resource distribution HOB</t>
  </si>
  <si>
    <t>Patrol scrub register verification changes</t>
  </si>
  <si>
    <t>[Pre-Si &amp; Post-Si] To verify RCECABN register for wave 3 -- IEH RCEC Next bus/last bus programming</t>
  </si>
  <si>
    <t>IO Die Stack Configuration Check - FlexUPIy (Sx)</t>
  </si>
  <si>
    <t>To check OOB-MSM acts as MCTP bus owner</t>
  </si>
  <si>
    <t>To validate MSR_CRASHLOG_CONTROL_REGISTER definition for EnGprs bit  needed to enable GPR crashlog/Core Crash</t>
  </si>
  <si>
    <t>To validate OOBMSM Multi-Die Support (Master /Slave)</t>
  </si>
  <si>
    <t>FMOD OOBMSM</t>
  </si>
  <si>
    <t>GNR MC: Hidden registers that are accessed by BIOS - mcdata</t>
  </si>
  <si>
    <t>[Pre-Si &amp; Post-Si] To verify SGX – RAS MCA recovery Co-Existence</t>
  </si>
  <si>
    <t>To verify BIOS shall program ROOTBUS register correctly for each HIOP instance</t>
  </si>
  <si>
    <t>Verify BIOS implemented with change in register definitions for Memory Error injection</t>
  </si>
  <si>
    <t>To validate BIOS basic support when SNC is disabled</t>
  </si>
  <si>
    <t>To validate Simplified MDFS Training</t>
  </si>
  <si>
    <t>[Pre-Si &amp; Post-Si] To verify rank status with MCR x8 Memory dimm configuration</t>
  </si>
  <si>
    <t>Verify thermal throttling amount at three temperature levels when CLTT is enabled</t>
  </si>
  <si>
    <t>To verify bios pcode mailbox register values using B2P mailbox interface</t>
  </si>
  <si>
    <t>Verify the option CMS ENABLE DRAM PM is removed from the BIOS menu - RAPL</t>
  </si>
  <si>
    <t>[Pre-Si &amp; Post-Si] To verify MCR dram_x8 memory dimm configuration</t>
  </si>
  <si>
    <t>To validate BIOS knob for opportunistic-LLC-to-SF migration feature</t>
  </si>
  <si>
    <t>Verifying  DEVSEC ID, CXL.Mem registers and CXL.cache registers.</t>
  </si>
  <si>
    <t>Poison MMIO bits in IRP MISC DFX2 register should be masked to 0</t>
  </si>
  <si>
    <t>TC need modification</t>
  </si>
  <si>
    <t>Verify Legacy boot option not present in BIOS page</t>
  </si>
  <si>
    <t>[Pre-Si &amp; Post-Si] Lane reversal flow for MCP emulation model</t>
  </si>
  <si>
    <t>[Pre-Si &amp; Post-Si] Register bit of THR_CTRL0 mr4temp Throttle Mode and Throttle Enable should be set as per MC FAS by MRC</t>
  </si>
  <si>
    <t>To check t_rrsg value in MC based on the frequency selected for DDR5</t>
  </si>
  <si>
    <t>verified with 2,3 channel</t>
  </si>
  <si>
    <t>[Pre-Si &amp; Post-Si] Check t_rrsg value in MC based on the frequency selected for MCR DIMMs</t>
  </si>
  <si>
    <t>[Pre-Si &amp; Post-Si] ddrcc_train_ctl2.sample_sel is set to 0 for DCA training step by MRC</t>
  </si>
  <si>
    <t>To validate Disable/unused DDRIO controllers and channels with X1 Config Half population</t>
  </si>
  <si>
    <t>MBE shall be disabled on b2idi instances connected to SPK</t>
  </si>
  <si>
    <t>Verify BIOS configures different ECC modes with 10x4 memory config (1LM)</t>
  </si>
  <si>
    <t>Verify BIOS configures different ECC modes with 5x8 memory config (1LM)</t>
  </si>
  <si>
    <t>[Pre-Si &amp; Post-Si] bank_scheduler_selection and page_table_index_selection programming for Gen3 for MCR</t>
  </si>
  <si>
    <t>verified with ch 2,3</t>
  </si>
  <si>
    <t>[Pre-Si &amp; Post-Si] bank_scheduler_selection and page_table_index_selection programming for Gen3 for DDR5</t>
  </si>
  <si>
    <t>To validate  B2P mailbox to map Global Module Instance to Compute Die and Instance</t>
  </si>
  <si>
    <t>Verify BIOS support MBA4.0 and Verify UBOX registers mapping</t>
  </si>
  <si>
    <t>To validate Workaround to support strapset data length of 9 DWs</t>
  </si>
  <si>
    <t>DWORD String is not present in the logs</t>
  </si>
  <si>
    <t>To verify Validation MegaBlock and MerlinX tool supported</t>
  </si>
  <si>
    <t>knob not found in the mentioned path EDKII Menu &gt; Platform configuration &gt; Reserve Memory &gt; ValidationMegablock Version</t>
  </si>
  <si>
    <t>To verify Validation Megablock downgrade compatibility</t>
  </si>
  <si>
    <t>To verify flexibility to free memory reserved by Validation Mega Block</t>
  </si>
  <si>
    <t>[Pre-Si &amp; Post-Si] Verify CLTT temperature settings for TSOD by MRC as per CLTT doc</t>
  </si>
  <si>
    <t>step 19: value is mismatch.</t>
  </si>
  <si>
    <t>[Pre-Si &amp; Post-Si] Verify x4modesel.dimm0/1_mode to 1 for x4 DRAMs</t>
  </si>
  <si>
    <t>To verify x4modesel.dimm0_mode set to 0 for x8 MCR DIMMs and set to 1 for x4 MCR DIMMs</t>
  </si>
  <si>
    <t>To verify IIO stack ID assignment</t>
  </si>
  <si>
    <t>[Pre-Si &amp; Post-Si] Verification of Memory Thermal BIOS Menu Options for MEMTRIP and THERMTRIP</t>
  </si>
  <si>
    <t>Verification of Memory Thermal BIOS Menu Options for MEMHOT_IN</t>
  </si>
  <si>
    <t>Verify BIOS support for SHPC error logging enhancement</t>
  </si>
  <si>
    <t>To validate Disable/unused DDRIO controllers and channels with Full Population in 2DPC</t>
  </si>
  <si>
    <t>[Pre-Si &amp; Post-Si] Verification of Memory Thermal BIOS Menu Options for MEMHOT_OUT</t>
  </si>
  <si>
    <t>[Pre and Post Si] Verify BIOS should implement GHES v2 format for error logging</t>
  </si>
  <si>
    <t>need win VM</t>
  </si>
  <si>
    <t>[Pre-Si &amp; Post-Si] Verify Permanent Fault Detection (PFD) configuration according to ECC mode for 10x4 config</t>
  </si>
  <si>
    <t>[Pre-Si &amp; Post-Si] Verify Permanent Fault Detection (PFD) configuration according to ECC mode for 9x4 config</t>
  </si>
  <si>
    <t>[Pre and Post Si] [Windows] Validate PCIE CE using Wheahct tool with IOMCA option enabled in BIOS</t>
  </si>
  <si>
    <t>Validate Memory UCE non fatal error using Wheahct tool with EMCA option disabled in BIOS</t>
  </si>
  <si>
    <t>Verify BIOS configure Retry Register for Error logging</t>
  </si>
  <si>
    <t>Verify BIOS updates PCU registers for RAS based on register scope</t>
  </si>
  <si>
    <t>[Pre and Post Si] Verify register implementation and configuration to support PCIe DMWr ECN</t>
  </si>
  <si>
    <t>BIOS Knob for TPMI Control Interface Lock</t>
  </si>
  <si>
    <t>Go to page "EDKII Menu-&gt;Socket Configuration-&gt;Advanced Power Management Configuration-&gt;CPU - Advanced PM Tuning-&gt;TPMI Control Interface LOCK" this Bios knob is not present in XML and in Bios</t>
  </si>
  <si>
    <t>TestSignalBitMaskRMT to choose which parameters to run during RMT</t>
  </si>
  <si>
    <t>[Pre and Post Si] Verify BIOS enable support for Inbound P2P dataparity error</t>
  </si>
  <si>
    <t>Verify CAPID registers fileds changes for RAS domain</t>
  </si>
  <si>
    <t>Verify system boot with "CET" enabled</t>
  </si>
  <si>
    <t>Verify Data Scrambling status with MCR Dimms</t>
  </si>
  <si>
    <t>In step 5 after running python cmd getting error as AttributeError: Unknown Attribute mcchannels</t>
  </si>
  <si>
    <t>Direct To UPI (D2C) , Direct To Core (D2K) - Functionalilty Check on GNR</t>
  </si>
  <si>
    <t>In step 5 after running python cmd getting error as AttributeError: Unknown Attribute scf_b2cmis</t>
  </si>
  <si>
    <t>Verify BIOS knob PcieAerEcrcEn is global per system</t>
  </si>
  <si>
    <t>To validate BIOS is retrieving MC frequency and MC voltage in serial logs</t>
  </si>
  <si>
    <t>Validate Adaptive page policy is independent of ADDDC knob</t>
  </si>
  <si>
    <t>Verify tuning of Distress QoS related registers</t>
  </si>
  <si>
    <t>Validate MRC Promote Warning is Disable by default</t>
  </si>
  <si>
    <t>Validate Channel disabling by configuring DDR Channel Mask knob</t>
  </si>
  <si>
    <t>step 13: "socket 0 channel 0" string is not found in log</t>
  </si>
  <si>
    <t>Verify the MAX_IIO_STACKS and MAX_LOGIC_IIO_STACK for GNR-D</t>
  </si>
  <si>
    <t>values will vary from config to config as its expected</t>
  </si>
  <si>
    <t>Verify SPD-SMBUS access bios knob need to removed for Gen3 and above</t>
  </si>
  <si>
    <t>Verify DB CTLE and CTLE setting option on MCR DIMM</t>
  </si>
  <si>
    <t>Verify switching between verbose mode and non-verbose mode for each training step in MRC</t>
  </si>
  <si>
    <t>Verify MRC prints IP version of components support</t>
  </si>
  <si>
    <t>Veify IP lfclk gating is enabled by default</t>
  </si>
  <si>
    <t>Verify MC register cleanup that no longer exist in GNR</t>
  </si>
  <si>
    <t>Verify RAS setup clean-up</t>
  </si>
  <si>
    <t>To verify ERR_INJ_LCK_DFX_SB_FBLP_REG.eil bit set to 1</t>
  </si>
  <si>
    <t>To verify MRC boot for 1S configuration</t>
  </si>
  <si>
    <t>Verify MRC shall implement DFX Setup Knobs to control registers - Pre/Post Amble Setting</t>
  </si>
  <si>
    <t>Verify BIOS knobs DCA/DCS DFE gain</t>
  </si>
  <si>
    <t>Verify BIOS knob exists to enable/disable system event log and RAS log level</t>
  </si>
  <si>
    <t>Verify the BIOS knob RTT_NOM_RD</t>
  </si>
  <si>
    <t>Verify MRC shall implement new DFX Setup Knobs to control registers - ODT</t>
  </si>
  <si>
    <t>Verify the BIOS knobs CLK Imode</t>
  </si>
  <si>
    <t>Verify MRC shall implement DFX Setup Knobs to control registers - RON</t>
  </si>
  <si>
    <t>Verify reset flow with ECS option enabled / disabled in BIOS with DDR5 MCR DIMMS</t>
  </si>
  <si>
    <t>Verify MRC shall implement DFX Setup Knobs to control registers - Rx/Tx DFE TAP for RDIMM</t>
  </si>
  <si>
    <t>Verify MRC shall implement DFX Setup Knobs to control registers - DCA DFE TAP and RX/TX DFE Gain for RDIMM</t>
  </si>
  <si>
    <t>Verify Memory performance settings by verifying registers</t>
  </si>
  <si>
    <t>To verify LegacyADRMode , EadrSupport, EadrCacheFlushMode bios knob support are removed or hidden</t>
  </si>
  <si>
    <t>Verify MRC shall implement DFX Setup Knobs to control registers - DCA/DCS DFE TAP for MCR DIMM</t>
  </si>
  <si>
    <t>To Verify SYSTEM_MEMORY_MAP_HOB output from FSP</t>
  </si>
  <si>
    <t>Verify MRC shall implement DFX Setup Knobs to control registers - DCA DFE TAP and RX/TX DFE Gain for MCR DIMM</t>
  </si>
  <si>
    <t>Verify MRC shall implement DFX Setup Knobs to control registers - Rx/Tx DFE TAP for MCR DIMM</t>
  </si>
  <si>
    <t>To verify with Ubios Generation enabled no hang is observed</t>
  </si>
  <si>
    <t xml:space="preserve">In step 1 after removing those lines from user-settings.include In step 6 getting the output as No CLI variable "ubios" </t>
  </si>
  <si>
    <t>DDR5 BIOS: Configure cke_on and cke_override to 0x11 for DDR5 BIOS training</t>
  </si>
  <si>
    <t>In step 6, the system is not halting but continues to boot</t>
  </si>
  <si>
    <t>Verify  RTC wake from S5 through ICT tool</t>
  </si>
  <si>
    <t>[PostSi] Number of LLC hit entries should be reserved in the LLC_HIT_TOR_ENTRIES register</t>
  </si>
  <si>
    <t>[Pre-si &amp; Post-Si]Boot up BirchStream Platform and check for keywords</t>
  </si>
  <si>
    <t>Default UMA-Based Clustering</t>
  </si>
  <si>
    <t>Validating SystemRas Type for capid0 related bits.</t>
  </si>
  <si>
    <t>[PSS &amp; Psost-Si] BIOS to validate removal of Scalability, Turbo ratio cores knob.</t>
  </si>
  <si>
    <t>To validate Dielet - Total Count, Die ID, HIOP Stacks present</t>
  </si>
  <si>
    <t>[PSS &amp; Post-Si] To validate Distributed PkgC with Voltage actions</t>
  </si>
  <si>
    <t>[Pre-Si &amp; Post-Si] To check PCH devices option removed from bios knob configuration</t>
  </si>
  <si>
    <t>Intel Turbo Boost Technology - Energy Efficient Turbo</t>
  </si>
  <si>
    <t>[Pre-Si &amp; Post-Si] To verify CLTT Registers Programmed for Different Memory Frequency in 2DPC configuration</t>
  </si>
  <si>
    <t>1508608256</t>
  </si>
  <si>
    <t>[Post-Si]Verify the System Date  time in Bios setup menu and OS</t>
  </si>
  <si>
    <t>Gangani</t>
  </si>
  <si>
    <t>1508813130</t>
  </si>
  <si>
    <t>To verify MCCHAN 3-way rank interleave support in MC</t>
  </si>
  <si>
    <t>15010780825</t>
  </si>
  <si>
    <t>Cache Associativity should be correct between log and SMBIOS.</t>
  </si>
  <si>
    <t>15010874899</t>
  </si>
  <si>
    <t>Check the processor frequency to match the display</t>
  </si>
  <si>
    <t>1509300335</t>
  </si>
  <si>
    <t>Update turnaround register programming for MCR DIMMs</t>
  </si>
  <si>
    <t>15010395461</t>
  </si>
  <si>
    <t>Bios support for max supported cores</t>
  </si>
  <si>
    <t>CPU_008 - Verify BIOS always assign the BSP to be the lowest APIC ID when disable different cores, cover 4 conditions</t>
  </si>
  <si>
    <t>15010466735</t>
  </si>
  <si>
    <t>Verify BIOS enable send traces to TraceHub</t>
  </si>
  <si>
    <t>In step 6 after giving python cmd getting error as AttributeError: Unknown Attribute northpeak</t>
  </si>
  <si>
    <t>Check Directory mode changes for GNR 1S and all memory types</t>
  </si>
  <si>
    <t>16016680672</t>
  </si>
  <si>
    <t>Verify that MRC shall implement DFX Setup Knobs to control registers - CPGC Block Repeat/CPGC Base Repeat</t>
  </si>
  <si>
    <t>16016726297</t>
  </si>
  <si>
    <t>Verify RTC value initialized in BIOS</t>
  </si>
  <si>
    <t>1508603932</t>
  </si>
  <si>
    <t>[PreSi  PostSi]PSMI should be enabled without any trace regions</t>
  </si>
  <si>
    <t>1508604724</t>
  </si>
  <si>
    <t>SPECIAL_RESERVATION_CREG_INTERFACE REPORT</t>
  </si>
  <si>
    <t>Getting error while running python command Read transaction not successful</t>
  </si>
  <si>
    <t>15011181776</t>
  </si>
  <si>
    <t>Verify BIOS password required when overriding boot device via F7 hotkey after set password</t>
  </si>
  <si>
    <t>15011480877</t>
  </si>
  <si>
    <t>Verify DFx knobs reflects SCOMP registers</t>
  </si>
  <si>
    <t>16016232281</t>
  </si>
  <si>
    <t>NAC less SKU configuration</t>
  </si>
  <si>
    <t>16016844268</t>
  </si>
  <si>
    <t>To Verify Homeless Prefetcher knob functionality</t>
  </si>
  <si>
    <t>16017003104</t>
  </si>
  <si>
    <t>Verify MRC shall implement new DFX Setup Knobs to control registers - CTLE</t>
  </si>
  <si>
    <t>16017033623</t>
  </si>
  <si>
    <t>Verify Request to dump DB, RCD, and DRAM registers at any training step in MRC</t>
  </si>
  <si>
    <t>Skipped step8 as mentioned in tc notes</t>
  </si>
  <si>
    <t>18019754202</t>
  </si>
  <si>
    <t>Updated B2P commands for fADR support</t>
  </si>
  <si>
    <t>All values set are reflecting correctly in logs</t>
  </si>
  <si>
    <t>bios.security</t>
  </si>
  <si>
    <t>[PostSi][Security][RPPC] UEFI FW passwords need to be cleared from the keyboard buffer before booting OS or EFI</t>
  </si>
  <si>
    <t>[Post Si]UEFI check variable access protection and recovery</t>
  </si>
  <si>
    <t>[Pre-si  Post-Si]UEFI FW shall be fault tolerant to handle loss and tamper of runtime global data buffers used in SMI handlers and ACPI ASL code</t>
  </si>
  <si>
    <t>[PSS0.8Alpha][Post Si][Security][RP  PC] Check existing vulnerability</t>
  </si>
  <si>
    <t>BIOS knobs present in steps 7 and step 10 are not available. System is not booting after making the other BIOS option changes.</t>
  </si>
  <si>
    <t>To check Discard invalid values written to generate SWSMI</t>
  </si>
  <si>
    <t>[Post-Si] Verify Chipsec tool install and loads all the modules</t>
  </si>
  <si>
    <t>After enabling Secure Boot, unable to install chipsec tool. While giving the command BCdEdit /set TESTSIGNING ON, getting error as “The value is protected by Secure Boot policy and cannot be modified or deleted”. Due to this unable to disable driver signature, which is needed before running chipsec tool.</t>
  </si>
  <si>
    <t>Verify register values are up-to-date after state  change  (FHF-S3 ,S4 &amp; G3) (IVL-G3) using Chipsec Tool</t>
  </si>
  <si>
    <t>Getting Warning and Failure for pscs module. Warning:  chipsec.modules.common.pscs.spi_size. Warning: chipsec.modules.common.pscs.sample. Warning: chipsec.modules.common.pscs.ppin_ctl_lock. FAILED: chipsec.modules.common.pscs.region_access</t>
  </si>
  <si>
    <t>To validate self-Test tool run successful in EFI</t>
  </si>
  <si>
    <t>[TPM][PSS  Post-Si]TPM2.0 Configuration and settings</t>
  </si>
  <si>
    <t>[SGX][Boot Scenario Test]SGX Boot Scenario First Platform Binding</t>
  </si>
  <si>
    <t>New:15011678397</t>
  </si>
  <si>
    <t>[TPM][PSS  Post-Si]Verify TPM 2.0 Physical Presence</t>
  </si>
  <si>
    <t>[MKTME][PreSi  PostSi]Check whether UEFI FW generate new key or restore previous Key in NVDIMM present or S5 or cold or warm reset.</t>
  </si>
  <si>
    <t>[TPM][PSS  Post-Si] dTPM_PlatformPolicyConfig_before_PlatformAuth</t>
  </si>
  <si>
    <t>[MKTME][Pre-Si  PostS-i]No MKTME Error Code should be displayed in the BIOS Logs for boot without MKTME BIOS flow error cases.</t>
  </si>
  <si>
    <t>[MKTME][PostSi  PreSi]To validate Bios write 0 to CORE_MKTME_ACTIVATION to trigger ucode</t>
  </si>
  <si>
    <t>[MKTME][PreSi  PostSi] Verify keyid bits</t>
  </si>
  <si>
    <t>[MKTME][PreSi  PostSi] To Check if MKTME is able to exclude addresses and CR Persistent memory from memory encryption.</t>
  </si>
  <si>
    <t>[TPM][Pre-Si  Post-Si] To validate TPM2_HierarchyChangeAuth command on every boot.</t>
  </si>
  <si>
    <t>[SecureBoot]SecureBoot_001 - Linux Boot with Secure Boot enabled</t>
  </si>
  <si>
    <t>[MKTME] [PreSi  PostSi] [Security]TME or MKTME Support</t>
  </si>
  <si>
    <t>[TPM][PostSi][Security][RPPC] Check TPM 2.0 PCR7 to measure UEFI Secure Boot authorities</t>
  </si>
  <si>
    <t>[TPM][PSS  Post-Si] TPM Replay Test</t>
  </si>
  <si>
    <t>[TDX][Pre-Si  Post-Si]Verify SEAMRR BASE and SEAMRR MASK is programmed correctly after TDX enable</t>
  </si>
  <si>
    <t>[TDX][PostSi]Verify SEAMLDR_SVN field in MSR BIOS_SE_SVN is updated when TDX and SGX are both enabled</t>
  </si>
  <si>
    <t>[TDX][PreSi  PostSi]Verify the keysplit is programmed correctly during TDX initialization</t>
  </si>
  <si>
    <t>[TDX][Pre-Si  Post-Si]verify TDX can be enabled and disabled on BIOS setup menu</t>
  </si>
  <si>
    <t>[MKTME] [PostSi  PreSi]Check (MK)TME set up option when system support (MK)TME capability or not.</t>
  </si>
  <si>
    <t>[SGX][Boot Scenario Test]SGX Boot Scenario Normal Boot</t>
  </si>
  <si>
    <t>[SGX][MISC Test]PRMRR register check in UEFI Shell</t>
  </si>
  <si>
    <t>[SGX][MISC Test]Verify SGX QoS setup option</t>
  </si>
  <si>
    <t>[TPM] TME status can be extended to PCR1 with event type as 0000000A</t>
  </si>
  <si>
    <t>[TPM] MK-TME status can be extended to PCR1 with event type as 0000000A</t>
  </si>
  <si>
    <t>[TPM] BIOS extend TME status to PCR [1] and its digest is consistent across reboot.</t>
  </si>
  <si>
    <t>[MKTME][PSS  Post-Si] Enable MKTME with Integrity</t>
  </si>
  <si>
    <t>[SGX][MISC Test]BIOS will set SGX_RAS_MSR (0A3h) to opt-in SGX when SGX enabled</t>
  </si>
  <si>
    <t>[TPM][Post-si] BIOS should extend the values of TME  MSRs to TPM PCR[1]</t>
  </si>
  <si>
    <t>[SECURE TOOL][Pre-si  Post-si] Check FitGen tool to support type 4 and type 5 unified patch</t>
  </si>
  <si>
    <t>[TPM][POST-SI][PSS] Bios should show TPM2_ChangeEPS menu when it is available.</t>
  </si>
  <si>
    <t>[OTA][Post Si] OTA in band test with EFI Shell Resident Commands.</t>
  </si>
  <si>
    <t>New:15011684030;PASS with Non-ipclean 06.D32</t>
  </si>
  <si>
    <t>[CET][Post Si][Security] Verify shadowstack for CET is enabled by default.</t>
  </si>
  <si>
    <t>[MKTME][PreSi  PostSi] [Security] Verify 256bit Memory Encryption Engine (with or without integrity)</t>
  </si>
  <si>
    <t>[SECURE TOOL][Pre-si &amp; Post-si] Check FitGen tool to support S3M SOC IP</t>
  </si>
  <si>
    <t>[MKTME][PreSi  PostSi] [Security] Verify TME bypass mode for TME/TME-MT</t>
  </si>
  <si>
    <t>[TPM] Verify TPM PCR[4] Change When Press F2 and Reuse the EFI application</t>
  </si>
  <si>
    <t>[TPM] Verify TPM PCR[1] Change When Change Boot Order</t>
  </si>
  <si>
    <t>[TPM] Verify TPM PCR7 Value Change After Enable Secure Boot</t>
  </si>
  <si>
    <t>[TPM]Verify TPM PCR7 Value Change After Enable Secure Boot When Select SHA384</t>
  </si>
  <si>
    <t>[MKTME][PSS  Post-Si] BIOS shall restore TME_KEY during Fast Warm Reset</t>
  </si>
  <si>
    <t>[TPM] Read TPM_INTF and Check Locality0</t>
  </si>
  <si>
    <t>[TPM] TPM PCR value check - PCR0 and PCR1</t>
  </si>
  <si>
    <t>[SGX][MISC Test][GNR]SGX shall use SHA384 for RegistrationConfiguration Variable</t>
  </si>
  <si>
    <t>[TPM] TPM ACPI table should be consistent with the definition in TCG ACPI spec</t>
  </si>
  <si>
    <t>[TXT]Verifying ACM FW Version in BIOS Setup menu</t>
  </si>
  <si>
    <t>[BOOT GUARD] Verify system behavior when Boot Guard Profile is set to 0</t>
  </si>
  <si>
    <t>[BOOT GUARD]Verify system behavior when Boot Guard Profile is set to 5</t>
  </si>
  <si>
    <t>[TXT]dTPM_TXT_Trust Boot_measured launch_in_RHEL</t>
  </si>
  <si>
    <t>[TXT]Verify Setup option for BIOS ACM Error Reset</t>
  </si>
  <si>
    <t>[TXT]dTPM_TXT_dTPM_TXTINFO</t>
  </si>
  <si>
    <t>[TXT]dTPM_TXT_dTPM_GETSEC</t>
  </si>
  <si>
    <t>[TDX][Pre-Si &amp; Post-Si]Verify M2M SEAMRR BASE and SEAMRR MASK copies are  programmed correctly after TDX enable</t>
  </si>
  <si>
    <t>[DMA Protection]Test DMA Protection and IOMMU programming function</t>
  </si>
  <si>
    <t>[TDX][PreSi &amp; PostSi]Verify SMRR1 and SMRR2 are Locked when TDX is enabled</t>
  </si>
  <si>
    <t>[MKTME][PSS  Post-Si] Enable MKTME with Integrity disabled</t>
  </si>
  <si>
    <t>GNRD MCC config support</t>
  </si>
  <si>
    <t>bios.iio</t>
  </si>
  <si>
    <t>PCIe Speed Limiting</t>
  </si>
  <si>
    <t>PCIe ports Max Payload control</t>
  </si>
  <si>
    <t>SRIS enabling verification IIO</t>
  </si>
  <si>
    <t>IIO PTM Support Verification</t>
  </si>
  <si>
    <t>NPK BAR programming</t>
  </si>
  <si>
    <t>NTB Large BAR size</t>
  </si>
  <si>
    <t>Dynamic Link Width verification</t>
  </si>
  <si>
    <t>PCS Mux register programming</t>
  </si>
  <si>
    <t>Hot Plug support for IIO root ports</t>
  </si>
  <si>
    <t>ACSCAP register programming</t>
  </si>
  <si>
    <t>Clock gating support for gen5 root ports</t>
  </si>
  <si>
    <t>ENQCMD ENQCMDS programming verification</t>
  </si>
  <si>
    <t>FlexBusLogPhy initialization verification</t>
  </si>
  <si>
    <t>PI5 ARB MUX registers programming</t>
  </si>
  <si>
    <t>HQM CPM TIP devices visibility verification</t>
  </si>
  <si>
    <t>Extended Tag and 10-bit support verification</t>
  </si>
  <si>
    <t>DSA devices initialization</t>
  </si>
  <si>
    <t>Channel select enabling for CXPSMB verification</t>
  </si>
  <si>
    <t>CXL Debug mode verification</t>
  </si>
  <si>
    <t>Equalization bypass verification</t>
  </si>
  <si>
    <t>PXM pci bus verification</t>
  </si>
  <si>
    <t>VT-d DMAR Verification</t>
  </si>
  <si>
    <t>VMD PCIe Stack presence verification</t>
  </si>
  <si>
    <t>IOSF data parity check</t>
  </si>
  <si>
    <t>PSMI SCRPD1 programming verification</t>
  </si>
  <si>
    <t>Command Parity Detection and early exit from idle for HCx verifcation</t>
  </si>
  <si>
    <t>M2IOSF credits programming verification</t>
  </si>
  <si>
    <t>M2IOSF flags disable_vmd_rx_mailbox and disable_vmd_tx_mailbox verification</t>
  </si>
  <si>
    <t>Device and function programming in bank decoders</t>
  </si>
  <si>
    <t>IBL ITSS initialization verification</t>
  </si>
  <si>
    <t>bios.pch</t>
  </si>
  <si>
    <t>CXL 2.0 device initialization</t>
  </si>
  <si>
    <t>CXL 1.1 device initialization</t>
  </si>
  <si>
    <t>CXL1.1 type 1 link training verification.</t>
  </si>
  <si>
    <t>CXL1.1 type 2 link training verification</t>
  </si>
  <si>
    <t>CXL1.1 type 3 link training verification</t>
  </si>
  <si>
    <t>Devices hiding verification</t>
  </si>
  <si>
    <t>IBL SMBUS initialization verification</t>
  </si>
  <si>
    <t>CXL swizzling</t>
  </si>
  <si>
    <t>CXL bifurcation support</t>
  </si>
  <si>
    <t>IBL RTC initialization verification</t>
  </si>
  <si>
    <t>CXL1.1 x4 and x8 bifurcation support verification</t>
  </si>
  <si>
    <t>ACSCTL register value verification</t>
  </si>
  <si>
    <t>Downstream port preset for Gen3 Gen4 Gen5 verification</t>
  </si>
  <si>
    <t>VMD lock bit programming</t>
  </si>
  <si>
    <t>Drift buffer enabling verification</t>
  </si>
  <si>
    <t>CXL1.1 Extended and 10-b tag support verification</t>
  </si>
  <si>
    <t>CXL1.1 ASPM verification</t>
  </si>
  <si>
    <t>CXL1.1 Max Payload Size support</t>
  </si>
  <si>
    <t>CXL1.1 MRRS support</t>
  </si>
  <si>
    <t>NAC devices enumeration verification</t>
  </si>
  <si>
    <t>LVF card training verification</t>
  </si>
  <si>
    <t>SRIS in NTB mode verification</t>
  </si>
  <si>
    <t>Snoop timer values verification</t>
  </si>
  <si>
    <t>Force PCI MMIOL resource allocation rebalance</t>
  </si>
  <si>
    <t>Force PCI MMIOH resource allocation rebalance</t>
  </si>
  <si>
    <t>LVF2 card training verification</t>
  </si>
  <si>
    <t>Enable all PCI ports</t>
  </si>
  <si>
    <t>OOBMSM as MCTP Bus Owner</t>
  </si>
  <si>
    <t>Enable/Disable CPU Trace Hub for AET event tracing</t>
  </si>
  <si>
    <t>NTB initial configuration verification GNR</t>
  </si>
  <si>
    <t>Hot Plug support for CXL2.0 root ports</t>
  </si>
  <si>
    <t>Native PCIe Enclosure Management support</t>
  </si>
  <si>
    <t>CXL 2.0 BAR programming verification</t>
  </si>
  <si>
    <t>CXL 1.1 BAR programming verification</t>
  </si>
  <si>
    <t>CXL 1.1 SR-IOV support</t>
  </si>
  <si>
    <t>Enable CXL knobs in IIO menu</t>
  </si>
  <si>
    <t>MCTP enablement over all IIO ports</t>
  </si>
  <si>
    <t>CXL1.1 cards connected to all available PCIe stacks with enabled VT-d</t>
  </si>
  <si>
    <t>CXL2.0 devices connected to single IIO stack</t>
  </si>
  <si>
    <t>Enqueue Capability for PCIe check</t>
  </si>
  <si>
    <t>Vt-d bar programming</t>
  </si>
  <si>
    <t>SierraPeak memory allocation (SCF BAR space)</t>
  </si>
  <si>
    <t>BANK14 registers programming</t>
  </si>
  <si>
    <t>VMD registers programming GNR/SRF</t>
  </si>
  <si>
    <t>HIOP bank decoder programming for IIO stack GNR</t>
  </si>
  <si>
    <t>HIOP bank decoder programming for DINO stack GNR</t>
  </si>
  <si>
    <t>GNR-D IRDT table generation with CXL1.1</t>
  </si>
  <si>
    <t>NVME training verification (4xNVME on stack)</t>
  </si>
  <si>
    <t>CXL Header Bypass</t>
  </si>
  <si>
    <t>IIO PCIe Compliance Mode</t>
  </si>
  <si>
    <t>Switching CXL.mem and CXL.cache capability</t>
  </si>
  <si>
    <t>PCIe ASPM verification</t>
  </si>
  <si>
    <t>vGPIO initialization verification</t>
  </si>
  <si>
    <t>IIO error checklist</t>
  </si>
  <si>
    <t>ACPI GPIO Initialization Verification</t>
  </si>
  <si>
    <t>IBL UART service initialization</t>
  </si>
  <si>
    <t>Host warm reset using CF9 register</t>
  </si>
  <si>
    <t>Host cold reset using CF9 register</t>
  </si>
  <si>
    <t>State after G3 verification (S5 state)</t>
  </si>
  <si>
    <t>'IOAPIC 24-119 Entries' BIOS Knob verification</t>
  </si>
  <si>
    <t>Support CXL IDE for CXL.MEM verification</t>
  </si>
  <si>
    <t>'Flash Protection Range Registers (FPRR)' BIOS Knob verification</t>
  </si>
  <si>
    <t>XPTDEF register programming verification</t>
  </si>
  <si>
    <t>'After Type 8 Global Reset' BIOS Knob verification</t>
  </si>
  <si>
    <t>PCI port numeration</t>
  </si>
  <si>
    <t>GNR ECRC verification</t>
  </si>
  <si>
    <t>PCIe IDE support</t>
  </si>
  <si>
    <t>PIPECTL2 register programming</t>
  </si>
  <si>
    <t>HIOP dynamic OOBMSM BAR size</t>
  </si>
  <si>
    <t>IBL Dirty Warm Reset</t>
  </si>
  <si>
    <t>CXL memory isolation support</t>
  </si>
  <si>
    <t>ACPI DSDT vs PCI check</t>
  </si>
  <si>
    <t>NPK memory allocation verification (SNC)</t>
  </si>
  <si>
    <t>NPK BAR programming (SNC)</t>
  </si>
  <si>
    <t>SierraPeak memory allocation (SCF BAR space) (SNC)</t>
  </si>
  <si>
    <t>Enable/Disable CPU Trace Hub for AET event tracing (SNC)</t>
  </si>
  <si>
    <t>No resources conflict detected in Linux</t>
  </si>
  <si>
    <t>HIOP bank decoder programming for TIP stack</t>
  </si>
  <si>
    <t>Turbo IP (TIP) accelerator device initialization</t>
  </si>
  <si>
    <t>HIOP bank decoder programming for NAC stack</t>
  </si>
  <si>
    <t>Slot number unique verification</t>
  </si>
  <si>
    <t>DevTLB invalidation timeout</t>
  </si>
  <si>
    <t>Enable NOP check</t>
  </si>
  <si>
    <t>PCIe and CXL1.1 devices on single stack</t>
  </si>
  <si>
    <t>Sending B2P IO_CONFIG command</t>
  </si>
  <si>
    <t>SPI and eSPI initialization verification - IBL</t>
  </si>
  <si>
    <t>VMD enabled on all domains with MEMBAR check</t>
  </si>
  <si>
    <t>B2B Shadow Threshold value for ITC pipe programming</t>
  </si>
  <si>
    <t>Basic PCI device training test</t>
  </si>
  <si>
    <t>IBL -Bios Lock Enable feature verification</t>
  </si>
  <si>
    <t>PCIe Link disable verification</t>
  </si>
  <si>
    <t>[CodeReview] CXL Links require 500ms Timeout before disabling link</t>
  </si>
  <si>
    <t>[CodeReview] [GNR] BIOS shall remove programming of Flexbus clock gating registers for PI5 configured as DMI</t>
  </si>
  <si>
    <t>[CodeReview] [GNR] IIO BIOS shall skip PCH related code when running on IBL</t>
  </si>
  <si>
    <t>PCIe clock gating enable before link training</t>
  </si>
  <si>
    <t>[CodeReview] Enumerate Pcie devices in order of SOC Pkg Numbering</t>
  </si>
  <si>
    <t>[CodeReview] Review prev gen IIO silicon w/a list to identify these that should remain enabled in next gen silicon</t>
  </si>
  <si>
    <t>[CodeReview] [EGS] IODC support for DINO Stack</t>
  </si>
  <si>
    <t>HQM device initialization</t>
  </si>
  <si>
    <t>PCH information presence during system boot</t>
  </si>
  <si>
    <t>HPET Timer initialization verification</t>
  </si>
  <si>
    <t>Dirty Warm Reset Enablement</t>
  </si>
  <si>
    <t>State after G3 verification (S0 state)</t>
  </si>
  <si>
    <t>Check SPD write disable</t>
  </si>
  <si>
    <t>NPK memory allocation verification</t>
  </si>
  <si>
    <t>LTSSMSMSTS register programming verification</t>
  </si>
  <si>
    <t>ADR options</t>
  </si>
  <si>
    <t>No ME BIOS code on IBL</t>
  </si>
  <si>
    <t>bios.me</t>
  </si>
  <si>
    <t>CXL link encryption verification</t>
  </si>
  <si>
    <t>MADT table verification</t>
  </si>
  <si>
    <t>P2SB initialization verification</t>
  </si>
  <si>
    <t>ACPI PM Service initialization verification</t>
  </si>
  <si>
    <t>OOB bus ownership verification</t>
  </si>
  <si>
    <t>DPC trigger and RP PIO status verification</t>
  </si>
  <si>
    <t>Bifurcation Verification for GNR</t>
  </si>
  <si>
    <t>IBL Global SMI Lock BIOS Knob verification</t>
  </si>
  <si>
    <t xml:space="preserve">Status </t>
  </si>
  <si>
    <t xml:space="preserve">Count </t>
  </si>
  <si>
    <t>total</t>
  </si>
  <si>
    <t>Percentage</t>
  </si>
  <si>
    <t>after adding given CXL script system system is not booting</t>
  </si>
  <si>
    <t>after adding simics script, system is not booting</t>
  </si>
  <si>
    <t>After chaning the knob in last step, the python command output is showing 0</t>
  </si>
  <si>
    <t>In step 3 and 4 after executing python cmds, expected results are not seen</t>
  </si>
  <si>
    <t>In step 2 after giving cmd, getting error as ERROR: invalid FitEntry address 0x575FFFF!</t>
  </si>
  <si>
    <t>step 3: after changing the knob, the value remains zero</t>
  </si>
  <si>
    <t>In step 4 after giving python cmds values getting 1 instead of 0 
In step 6 not getting expected output</t>
  </si>
  <si>
    <t>not able to get expected value as per step4. value displayed as '0' instead of '1'</t>
  </si>
  <si>
    <t>In step 4 and 5 after running python commands, getting mismatch values</t>
  </si>
  <si>
    <t xml:space="preserve">sv.socket0.uncore.punith_multi0.ptpcioregs.ptpcioregs.capid10_0.show() - Getting attribute error Unknown attribute punith_multi0.
</t>
  </si>
  <si>
    <t>For RDIMM In step 4 in logs getting as MBIST and mPPR - Unsupported.</t>
  </si>
  <si>
    <t xml:space="preserve">After adding CXL.Mem and CXL.Cache lines script is not runing. </t>
  </si>
  <si>
    <t>ICT tool is not available</t>
  </si>
  <si>
    <t>Selftest tool is required</t>
  </si>
  <si>
    <t>Count of id</t>
  </si>
  <si>
    <t>Row Labels</t>
  </si>
  <si>
    <t>Grand Total</t>
  </si>
  <si>
    <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</si>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</sst>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242424"/>
      <name val="Segoe UI"/>
      <family val="2"/>
    </font>
    <font>
      <sz val="11"/>
      <color rgb="FF000000"/>
      <name val="Calibri"/>
      <family val="2"/>
      <scheme val="minor"/>
    </font>
    <font>
      <sz val="10"/>
      <color rgb="FF242424"/>
      <name val="Segoe UI"/>
      <family val="2"/>
    </font>
    <font>
      <u/>
      <sz val="11"/>
      <color theme="10"/>
      <name val="Calibri"/>
      <family val="2"/>
      <scheme val="minor"/>
    </font>
    <font>
      <sz val="11"/>
      <color rgb="FF000000"/>
      <name val="Calibri"/>
      <family val="2"/>
    </font>
    <font>
      <sz val="11"/>
      <color theme="1"/>
      <name val="Calibri"/>
      <family val="2"/>
    </font>
  </fonts>
  <fills count="6">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3"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xf numFmtId="0" fontId="0" fillId="2" borderId="1" xfId="0" applyFill="1" applyBorder="1"/>
    <xf numFmtId="0" fontId="0" fillId="3" borderId="1" xfId="0" applyFill="1" applyBorder="1"/>
    <xf numFmtId="0" fontId="1" fillId="0" borderId="0" xfId="0" applyFont="1"/>
    <xf numFmtId="0" fontId="0" fillId="4" borderId="1" xfId="0" applyFill="1" applyBorder="1"/>
    <xf numFmtId="0" fontId="2" fillId="0" borderId="0" xfId="0" applyFont="1"/>
    <xf numFmtId="0" fontId="3" fillId="0" borderId="0" xfId="0" applyFont="1"/>
    <xf numFmtId="0" fontId="4" fillId="0" borderId="1" xfId="0" applyFont="1" applyBorder="1"/>
    <xf numFmtId="0" fontId="0" fillId="0" borderId="2" xfId="0" applyBorder="1"/>
    <xf numFmtId="0" fontId="5" fillId="0" borderId="1" xfId="0" applyFont="1" applyBorder="1" applyAlignment="1">
      <alignment vertical="center"/>
    </xf>
    <xf numFmtId="0" fontId="6" fillId="0" borderId="1" xfId="0" applyFont="1" applyBorder="1" applyAlignment="1">
      <alignment vertical="center"/>
    </xf>
    <xf numFmtId="0" fontId="2" fillId="0" borderId="1" xfId="0" applyFont="1" applyBorder="1"/>
    <xf numFmtId="0" fontId="0" fillId="2" borderId="1" xfId="0" applyNumberFormat="1" applyFont="1" applyFill="1" applyBorder="1" applyAlignment="1" applyProtection="1"/>
    <xf numFmtId="0" fontId="0" fillId="4" borderId="1" xfId="0" applyNumberFormat="1" applyFont="1" applyFill="1" applyBorder="1" applyAlignment="1" applyProtection="1"/>
    <xf numFmtId="0" fontId="0" fillId="3" borderId="1" xfId="0" applyNumberFormat="1" applyFont="1" applyFill="1" applyBorder="1" applyAlignment="1" applyProtection="1"/>
    <xf numFmtId="0" fontId="0" fillId="5" borderId="1" xfId="0" applyFill="1" applyBorder="1"/>
    <xf numFmtId="2" fontId="0" fillId="0" borderId="1" xfId="0" applyNumberFormat="1" applyBorder="1"/>
    <xf numFmtId="0" fontId="2" fillId="0" borderId="0" xfId="0" applyFont="1" applyAlignment="1">
      <alignment vertical="center" wrapText="1"/>
    </xf>
    <xf numFmtId="0" fontId="0" fillId="0" borderId="1" xfId="0" applyBorder="1" applyAlignment="1">
      <alignment wrapText="1"/>
    </xf>
    <xf numFmtId="0" fontId="0" fillId="0" borderId="0" xfId="0" pivotButton="1"/>
    <xf numFmtId="0" fontId="0" fillId="0" borderId="0" xfId="0" applyAlignment="1">
      <alignment horizontal="left"/>
    </xf>
    <xf numFmtId="0" fontId="0" fillId="4" borderId="0" xfId="0" applyFill="1" applyAlignment="1">
      <alignment horizontal="center" vertical="center"/>
    </xf>
    <xf numFmtId="0" fontId="0" fillId="3" borderId="0" xfId="0" applyFill="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xf>
    <xf numFmtId="0" fontId="0" fillId="4" borderId="0" xfId="0" applyNumberFormat="1" applyFill="1" applyAlignment="1">
      <alignment horizontal="center" vertical="center"/>
    </xf>
    <xf numFmtId="0" fontId="0" fillId="3" borderId="0" xfId="0" applyNumberFormat="1" applyFill="1" applyAlignment="1">
      <alignment horizontal="center" vertical="center"/>
    </xf>
    <xf numFmtId="0" fontId="0" fillId="2" borderId="0" xfId="0" applyNumberFormat="1" applyFill="1" applyAlignment="1">
      <alignment horizontal="center" vertical="center"/>
    </xf>
    <xf numFmtId="0" fontId="0" fillId="0" borderId="0" xfId="0" applyNumberFormat="1" applyAlignment="1">
      <alignment horizontal="center" vertical="center"/>
    </xf>
  </cellXfs>
  <cellStyles count="1">
    <cellStyle name="Normal" xfId="0" builtinId="0"/>
  </cellStyles>
  <dxfs count="11">
    <dxf>
      <alignment vertical="center"/>
    </dxf>
    <dxf>
      <alignment vertical="center"/>
    </dxf>
    <dxf>
      <alignment vertical="center"/>
    </dxf>
    <dxf>
      <alignment horizontal="center"/>
    </dxf>
    <dxf>
      <alignment horizontal="center"/>
    </dxf>
    <dxf>
      <alignment horizontal="center"/>
    </dxf>
    <dxf>
      <fill>
        <patternFill patternType="solid">
          <bgColor rgb="FFFFFF00"/>
        </patternFill>
      </fill>
    </dxf>
    <dxf>
      <fill>
        <patternFill patternType="solid">
          <bgColor rgb="FFFF0000"/>
        </patternFill>
      </fill>
    </dxf>
    <dxf>
      <fill>
        <patternFill patternType="solid">
          <bgColor rgb="FF00B050"/>
        </patternFill>
      </fill>
    </dxf>
    <dxf>
      <fill>
        <patternFill patternType="solid">
          <bgColor rgb="FF00B05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 Vinay" refreshedDate="44778.818762037037" createdVersion="7" refreshedVersion="7" minRefreshableVersion="3" recordCount="582" xr:uid="{61757681-ED94-4EDD-BC75-C8147FCB5447}">
  <cacheSource type="worksheet">
    <worksheetSource ref="A1:J583" sheet="GNR-D_Blue_Eval_06D32"/>
  </cacheSource>
  <cacheFields count="10">
    <cacheField name="id" numFmtId="0">
      <sharedItems containsMixedTypes="1" containsNumber="1" containsInteger="1" minValue="1309576291" maxValue="22014703032"/>
    </cacheField>
    <cacheField name="title" numFmtId="0">
      <sharedItems/>
    </cacheField>
    <cacheField name="component" numFmtId="0">
      <sharedItems count="11">
        <s v="bios.mrc_server"/>
        <s v="bios.mem_decode"/>
        <s v="bios.cpu_pm"/>
        <s v="bios.ras"/>
        <s v="bios.platform"/>
        <s v="bios.uncore"/>
        <s v="bios.fsp"/>
        <s v="bios.security"/>
        <s v="bios.iio"/>
        <s v="bios.pch"/>
        <s v="bios.me"/>
      </sharedItems>
    </cacheField>
    <cacheField name="Tester" numFmtId="0">
      <sharedItems containsBlank="1"/>
    </cacheField>
    <cacheField name="Status" numFmtId="0">
      <sharedItems count="3">
        <s v="Pass"/>
        <s v="Fail"/>
        <s v="Block"/>
      </sharedItems>
    </cacheField>
    <cacheField name="HSD" numFmtId="0">
      <sharedItems containsBlank="1" containsMixedTypes="1" containsNumber="1" containsInteger="1" minValue="14017029254" maxValue="22015192451"/>
    </cacheField>
    <cacheField name="Cores" numFmtId="0">
      <sharedItems containsString="0" containsBlank="1" containsNumber="1" containsInteger="1" minValue="2" maxValue="42"/>
    </cacheField>
    <cacheField name="HCC/MCC" numFmtId="0">
      <sharedItems containsBlank="1"/>
    </cacheField>
    <cacheField name="Mode" numFmtId="0">
      <sharedItems containsBlank="1"/>
    </cacheField>
    <cacheField name="Comment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2">
  <r>
    <s v="1508602363"/>
    <s v="[Post-Si] MRC should dump the SPD for each channel or slot populated"/>
    <x v="0"/>
    <s v="Hari"/>
    <x v="0"/>
    <m/>
    <n v="18"/>
    <s v="MCC"/>
    <s v="BMOD"/>
    <m/>
  </r>
  <r>
    <s v="1508602410"/>
    <s v="[Pre-Si] Check if CHA SAD Decode for IAL Interleave Schemes and Target ID Decode correctly."/>
    <x v="1"/>
    <s v="gangani"/>
    <x v="0"/>
    <m/>
    <n v="42"/>
    <s v="HCC"/>
    <s v="BMOD"/>
    <m/>
  </r>
  <r>
    <s v="1508602888"/>
    <s v="[PreSiPostSi]  BIOS support for fast RAPL duty cycle"/>
    <x v="2"/>
    <s v="Hari"/>
    <x v="0"/>
    <m/>
    <n v="42"/>
    <s v="HCC"/>
    <s v="BMOD"/>
    <m/>
  </r>
  <r>
    <s v="1508603007"/>
    <s v="[Pre-Si  Post-Si] Support for C1 Auto demotion undemotion"/>
    <x v="2"/>
    <s v="Hari"/>
    <x v="0"/>
    <m/>
    <n v="42"/>
    <s v="HCC"/>
    <s v="BMOD"/>
    <m/>
  </r>
  <r>
    <s v="1508603011"/>
    <s v="[PostSi] SpeedStep Technology"/>
    <x v="2"/>
    <s v="Hari"/>
    <x v="0"/>
    <m/>
    <n v="42"/>
    <s v="HCC"/>
    <s v="BMOD"/>
    <m/>
  </r>
  <r>
    <s v="1508603052"/>
    <s v="[Pre and Post Si] Spare Interrupt Selection"/>
    <x v="3"/>
    <s v="gangani"/>
    <x v="0"/>
    <m/>
    <n v="42"/>
    <s v="HCC"/>
    <s v="BMOD"/>
    <m/>
  </r>
  <r>
    <s v="1508603137"/>
    <s v="BIOS: Support variable serial port baud rates"/>
    <x v="4"/>
    <s v="Hari"/>
    <x v="0"/>
    <m/>
    <n v="42"/>
    <s v="HCC"/>
    <s v="BMOD"/>
    <m/>
  </r>
  <r>
    <s v="1508603165"/>
    <s v="[Pre-Si   Post-Si] Need a BIOS menu option which enables running RMT after every advanced training step for Validation data collection"/>
    <x v="0"/>
    <s v="Hari"/>
    <x v="0"/>
    <m/>
    <n v="42"/>
    <s v="HCC"/>
    <s v="BMOD"/>
    <m/>
  </r>
  <r>
    <s v="1508603195"/>
    <s v="[Post-Si  Pre-Si]To validate BIOS shall support SMBUS"/>
    <x v="4"/>
    <s v="Hari"/>
    <x v="0"/>
    <m/>
    <n v="42"/>
    <s v="HCC"/>
    <s v="BMOD"/>
    <m/>
  </r>
  <r>
    <s v="1508603224"/>
    <s v="Set Dimm VRs for DDR4 dimms"/>
    <x v="0"/>
    <s v="gangani"/>
    <x v="0"/>
    <m/>
    <n v="42"/>
    <s v="HCC"/>
    <s v="BMOD"/>
    <m/>
  </r>
  <r>
    <s v="1508603387"/>
    <s v="[Pre-Si  Post-Si] CHA or LLC Power  Clock modulation based on CHA activity"/>
    <x v="5"/>
    <s v="Hari"/>
    <x v="0"/>
    <m/>
    <n v="42"/>
    <s v="HCC"/>
    <s v="BMOD"/>
    <m/>
  </r>
  <r>
    <s v="1508603407"/>
    <s v="[PreSi  PostSi] Add new BIOS knob for AVX ICCP pre-grant level"/>
    <x v="2"/>
    <s v="gangani"/>
    <x v="1"/>
    <m/>
    <n v="42"/>
    <s v="HCC"/>
    <s v="BMOD"/>
    <s v="After chaning the knob in last step, the python command output is showing 0"/>
  </r>
  <r>
    <s v="1508603652"/>
    <s v="[Post-Si] Data Scrambling for DDR is support on BIOS setup"/>
    <x v="0"/>
    <s v="Chetana"/>
    <x v="0"/>
    <m/>
    <n v="42"/>
    <s v="HCC"/>
    <s v="BMOD"/>
    <m/>
  </r>
  <r>
    <s v="1508603662"/>
    <s v="[Pre-Si  Post-Si]SMBIOS Type 17 -Memory Device"/>
    <x v="4"/>
    <s v="Chetana"/>
    <x v="0"/>
    <m/>
    <n v="42"/>
    <s v="HCC"/>
    <s v="BMOD"/>
    <m/>
  </r>
  <r>
    <s v="1508603688"/>
    <s v="[Pre-Si]Enable or Disable or Configure Periodic Comp check"/>
    <x v="0"/>
    <s v="Chetana"/>
    <x v="0"/>
    <m/>
    <n v="42"/>
    <s v="HCC"/>
    <s v="BMOD"/>
    <m/>
  </r>
  <r>
    <s v="1508603707"/>
    <s v="[PSS]Logging of DIMM Info check"/>
    <x v="4"/>
    <s v="Chetana"/>
    <x v="0"/>
    <m/>
    <n v="42"/>
    <s v="HCC"/>
    <s v="BMOD"/>
    <m/>
  </r>
  <r>
    <s v="1508603712"/>
    <s v="[Pre-Si  Post-Si]SMBIOS Type 1 -System Information"/>
    <x v="4"/>
    <s v="Chetana"/>
    <x v="0"/>
    <m/>
    <n v="42"/>
    <s v="HCC"/>
    <s v="BMOD"/>
    <m/>
  </r>
  <r>
    <s v="1508603727"/>
    <s v="[Post-Si  Pre -Si] To verify ECC memory bios knob status check"/>
    <x v="0"/>
    <s v="gangani"/>
    <x v="1"/>
    <m/>
    <n v="42"/>
    <s v="HCC"/>
    <s v="BMOD"/>
    <s v="step 3: Getting Read transaction not successful error after giving the command "/>
  </r>
  <r>
    <s v="1508603759"/>
    <s v="[Pre-Si  Post-Si]SMBIOS Type 2 - Baseboard (or Module) Information"/>
    <x v="4"/>
    <s v="Chetana"/>
    <x v="0"/>
    <m/>
    <n v="42"/>
    <s v="HCC"/>
    <s v="BMOD"/>
    <m/>
  </r>
  <r>
    <s v="1508603769"/>
    <s v="[Pre-Si  Post-Si]SMBIOS Type 4 - Processor Information"/>
    <x v="4"/>
    <s v="Chetana"/>
    <x v="0"/>
    <m/>
    <n v="42"/>
    <s v="HCC"/>
    <s v="BMOD"/>
    <m/>
  </r>
  <r>
    <s v="1508603777"/>
    <s v="[Pre-Si  Post-Si]SMBIOS Type 8 - Port Connector Information"/>
    <x v="4"/>
    <s v="Chetana"/>
    <x v="0"/>
    <m/>
    <n v="42"/>
    <s v="HCC"/>
    <s v="BMOD"/>
    <m/>
  </r>
  <r>
    <s v="1508603784"/>
    <s v="[Pre-Si  Post-Si]SMBIOS Type 32 - System Boot Information"/>
    <x v="4"/>
    <s v="Chetana"/>
    <x v="0"/>
    <m/>
    <n v="42"/>
    <s v="HCC"/>
    <s v="BMOD"/>
    <m/>
  </r>
  <r>
    <s v="1508603838"/>
    <s v="To verify BIOS prompts warnings when non-strong password change attempted in UEFI FW"/>
    <x v="4"/>
    <s v="gangani"/>
    <x v="0"/>
    <m/>
    <n v="42"/>
    <s v="HCC"/>
    <s v="BMOD"/>
    <m/>
  </r>
  <r>
    <s v="1508604047"/>
    <s v="To verify BIOS should request cold reset in response to mem health check failure."/>
    <x v="0"/>
    <s v="gangani"/>
    <x v="0"/>
    <m/>
    <n v="42"/>
    <s v="HCC"/>
    <s v="BMOD"/>
    <m/>
  </r>
  <r>
    <s v="1508604064"/>
    <s v="[Post-Si] Verification for PM BIOS knob LTR IIO Input"/>
    <x v="2"/>
    <s v="Chetana"/>
    <x v="0"/>
    <m/>
    <n v="42"/>
    <s v="HCC"/>
    <s v="BMOD"/>
    <m/>
  </r>
  <r>
    <s v="1508604170"/>
    <s v="[Post-Si] CPU Flex Ratio Override"/>
    <x v="2"/>
    <s v="Chetana"/>
    <x v="0"/>
    <m/>
    <n v="42"/>
    <s v="HCC"/>
    <s v="BMOD"/>
    <m/>
  </r>
  <r>
    <s v="1508604198"/>
    <s v="[Pre-Si  Post-Si] C-State residency check - C state control switch"/>
    <x v="2"/>
    <s v="Chetana"/>
    <x v="0"/>
    <m/>
    <n v="42"/>
    <s v="HCC"/>
    <s v="BMOD"/>
    <m/>
  </r>
  <r>
    <s v="1508604363"/>
    <s v="To verify desired register fields behave as expected for CXL RCRBBAR, MEMBAR0 and PCICMD registers"/>
    <x v="5"/>
    <s v="gangani"/>
    <x v="1"/>
    <m/>
    <n v="42"/>
    <s v="HCC"/>
    <s v="BMOD"/>
    <s v="after adding given CXL script system system is not booting"/>
  </r>
  <r>
    <s v="1508604614"/>
    <s v="Check GBT or XML-CLI support in UEFI shell"/>
    <x v="4"/>
    <s v="Arpitha"/>
    <x v="0"/>
    <m/>
    <n v="42"/>
    <s v="HCC"/>
    <s v="BMOD"/>
    <m/>
  </r>
  <r>
    <s v="1508604652"/>
    <s v="[Pre-Si  Post-Si] To validate Bios knob for directory optimization in CHA for Crystal Ridge"/>
    <x v="5"/>
    <s v="Chetana"/>
    <x v="0"/>
    <m/>
    <n v="42"/>
    <s v="HCC"/>
    <s v="BMOD"/>
    <m/>
  </r>
  <r>
    <s v="1508604681"/>
    <s v="Command Timing check"/>
    <x v="0"/>
    <s v="Chetana"/>
    <x v="0"/>
    <m/>
    <n v="42"/>
    <s v="HCC"/>
    <s v="BMOD"/>
    <m/>
  </r>
  <r>
    <s v="1508604881"/>
    <s v="[Pre-Si  Post-Si] Configure CXL endpoint device mmio range to Downstream port in RCRB config space"/>
    <x v="5"/>
    <s v="gangani"/>
    <x v="1"/>
    <m/>
    <n v="42"/>
    <s v="HCC"/>
    <s v="BMOD"/>
    <s v="after adding given CXL script system system is not booting"/>
  </r>
  <r>
    <s v="1508604912"/>
    <s v="[Post-Si] To validate ACPI version 6.2 support and presence of ACPI tables"/>
    <x v="4"/>
    <s v="gangani"/>
    <x v="0"/>
    <m/>
    <n v="42"/>
    <s v="HCC"/>
    <s v="BMOD"/>
    <m/>
  </r>
  <r>
    <s v="1508605002"/>
    <s v="[Post-Si]MSR  MISC_PWR_MGMT test in HWPM Native mode with No legacy support"/>
    <x v="2"/>
    <s v="Chetana"/>
    <x v="0"/>
    <m/>
    <n v="42"/>
    <s v="HCC"/>
    <s v="BMOD"/>
    <m/>
  </r>
  <r>
    <s v="1508605149"/>
    <s v="[Pres-Si]To Validate Satellite IEH detection is recognized by bios"/>
    <x v="3"/>
    <s v="gangani"/>
    <x v="1"/>
    <m/>
    <n v="42"/>
    <s v="HCC"/>
    <s v="BMOD"/>
    <s v="step 6: error in python command  &quot;ValueError: pci_bus_map is missing our internal bus: 14&quot;."/>
  </r>
  <r>
    <s v="1508605194"/>
    <s v="Enable or Disable ZQCAL check"/>
    <x v="0"/>
    <s v="gangani"/>
    <x v="0"/>
    <m/>
    <n v="42"/>
    <s v="HCC"/>
    <s v="BMOD"/>
    <m/>
  </r>
  <r>
    <s v="1508605237"/>
    <s v="Check GBT and XML Cli functionality"/>
    <x v="4"/>
    <s v="Arpitha"/>
    <x v="0"/>
    <m/>
    <n v="42"/>
    <s v="HCC"/>
    <s v="BMOD"/>
    <m/>
  </r>
  <r>
    <s v="1508605330"/>
    <s v="[Pre-Si &amp; Post-Si] To verify memory power down mode options"/>
    <x v="0"/>
    <s v="Chetana"/>
    <x v="0"/>
    <m/>
    <n v="42"/>
    <s v="HCC"/>
    <s v="BMOD"/>
    <m/>
  </r>
  <r>
    <s v="1508605372"/>
    <s v="BIOS support to enable or disable Memory Test feature"/>
    <x v="0"/>
    <s v="gangani"/>
    <x v="0"/>
    <m/>
    <n v="42"/>
    <s v="HCC"/>
    <s v="BMOD"/>
    <m/>
  </r>
  <r>
    <s v="1508605402"/>
    <s v="[Pre-Si  Post-Si] Verify Core Disable Option"/>
    <x v="4"/>
    <s v="Arpitha"/>
    <x v="0"/>
    <m/>
    <n v="42"/>
    <s v="HCC"/>
    <s v="BMOD"/>
    <s v="checked  only with 42 cores CPU "/>
  </r>
  <r>
    <s v="1508605536"/>
    <s v="[Post-Si] Verify PCI config space protected  by PECI attacks made through the WrPCIConfig"/>
    <x v="4"/>
    <s v="gangani"/>
    <x v="0"/>
    <m/>
    <n v="42"/>
    <s v="HCC"/>
    <s v="BMOD"/>
    <m/>
  </r>
  <r>
    <s v="1508605570"/>
    <s v="[Pre-Si  Post-Si] C-States MSR check (0XE2)"/>
    <x v="2"/>
    <s v="Chetana"/>
    <x v="2"/>
    <m/>
    <n v="42"/>
    <s v="HCC"/>
    <s v="BMOD"/>
    <s v="In step 18 after Disbaling Enhanced Halt State(C1E) Knob  Bit1 of MSR (0x1FC) value is getting 1 instead of 0."/>
  </r>
  <r>
    <s v="1508605748"/>
    <s v="[Pre-Si  Post-Si]BIOS knob to enable or disable DBP feature check"/>
    <x v="5"/>
    <s v="Chetana"/>
    <x v="0"/>
    <m/>
    <n v="42"/>
    <s v="HCC"/>
    <s v="BMOD"/>
    <m/>
  </r>
  <r>
    <s v="1508605865"/>
    <s v="[Post-Si  Pre-Si]BIOS program XPT_32_ENTRY_PREFETCH_BASE registers to 0 for UMA based clustering"/>
    <x v="5"/>
    <s v="Chetana"/>
    <x v="0"/>
    <m/>
    <n v="18"/>
    <s v="MCC"/>
    <s v="BMOD"/>
    <s v="verified for socket 0"/>
  </r>
  <r>
    <s v="1508605900"/>
    <s v="[Post-Si  Pre-Si] To check LIMCA Knob is removed from BIOS Setup Page."/>
    <x v="2"/>
    <s v="Chetana"/>
    <x v="0"/>
    <m/>
    <n v="42"/>
    <s v="HCC"/>
    <s v="BMOD"/>
    <m/>
  </r>
  <r>
    <s v="1508605916"/>
    <s v="To validate Bios to support SVOS operating system"/>
    <x v="4"/>
    <s v="Chetana"/>
    <x v="0"/>
    <m/>
    <n v="42"/>
    <s v="HCC"/>
    <s v="BMOD"/>
    <m/>
  </r>
  <r>
    <s v="1508606106"/>
    <s v="[Pre-si  Post-Si] To validate the valid M2IOSF numbers"/>
    <x v="5"/>
    <s v="Chetana"/>
    <x v="0"/>
    <m/>
    <n v="42"/>
    <s v="HCC"/>
    <s v="BMOD"/>
    <m/>
  </r>
  <r>
    <s v="1508606108"/>
    <s v="[Pre-SiPost-Si]  BIOS Support for Hardware P-States and Energy Perf BIAS"/>
    <x v="2"/>
    <s v="Chetana"/>
    <x v="0"/>
    <m/>
    <n v="42"/>
    <s v="HCC"/>
    <s v="BMOD"/>
    <m/>
  </r>
  <r>
    <s v="1508606168"/>
    <s v="[Pre-Si  Post-Si] Verify Bios an option to Enable_Disable Package RAPL Limit MSR Lock"/>
    <x v="2"/>
    <s v="Chetana"/>
    <x v="0"/>
    <m/>
    <n v="42"/>
    <s v="HCC"/>
    <s v="BMOD"/>
    <m/>
  </r>
  <r>
    <s v="1508606208"/>
    <s v="Verify  Bios boot  time"/>
    <x v="4"/>
    <s v="Chetana"/>
    <x v="0"/>
    <m/>
    <n v="42"/>
    <s v="HCC"/>
    <s v="BMOD"/>
    <m/>
  </r>
  <r>
    <s v="1508606348"/>
    <s v="[Post-Si] Verify AMP Prefetch Support"/>
    <x v="2"/>
    <s v="Chetana"/>
    <x v="0"/>
    <m/>
    <n v="42"/>
    <s v="HCC"/>
    <s v="BMOD"/>
    <m/>
  </r>
  <r>
    <s v="1508606415"/>
    <s v="[Post-Si]RIR register change for DDR."/>
    <x v="1"/>
    <s v="Chetana"/>
    <x v="1"/>
    <m/>
    <n v="42"/>
    <s v="HCC"/>
    <s v="BMOD"/>
    <s v="In step 3 and 4 after executing python cmds, expected results are not seen"/>
  </r>
  <r>
    <s v="1508606427"/>
    <s v="To verify Memory FRB check during memory training phase."/>
    <x v="0"/>
    <s v="Chetana"/>
    <x v="0"/>
    <m/>
    <n v="42"/>
    <s v="HCC"/>
    <s v="BMOD"/>
    <m/>
  </r>
  <r>
    <s v="1508606500"/>
    <s v="[Post-Si  Pre-Si] Check DNNO stacks have allocated 5 and 9  buses"/>
    <x v="5"/>
    <s v="Chetana"/>
    <x v="0"/>
    <m/>
    <n v="42"/>
    <s v="HCC"/>
    <s v="BMOD"/>
    <s v="stacks available(0,2,4,5,8,9,10)"/>
  </r>
  <r>
    <s v="1508606520"/>
    <s v="[Post-Si] Check if UEFI driver NacUndi is added in BIOS image."/>
    <x v="4"/>
    <s v="Chetana"/>
    <x v="0"/>
    <m/>
    <n v="42"/>
    <s v="HCC"/>
    <s v="BMOD"/>
    <m/>
  </r>
  <r>
    <s v="1508606640"/>
    <s v="Verify standalone S3M FW FIT Table &amp; unified patch(core and uncore fw) integration status via Fitgen tool"/>
    <x v="4"/>
    <s v="Chetana"/>
    <x v="1"/>
    <n v="16017559518"/>
    <n v="42"/>
    <s v="HCC"/>
    <s v="BMOD"/>
    <s v="In step 2 after giving cmd, getting error as ERROR: invalid FitEntry address 0x575FFFF!"/>
  </r>
  <r>
    <s v="1508606652"/>
    <s v="[Pre-Si  Post-Si] Verify Updated EPB config register to the tuned SAPM DLL value"/>
    <x v="2"/>
    <s v="Chetana"/>
    <x v="0"/>
    <m/>
    <n v="42"/>
    <s v="HCC"/>
    <s v="BMOD"/>
    <m/>
  </r>
  <r>
    <s v="1508607234"/>
    <s v="[Pre-Si  Post-Si]SMBIOS Type 0 - BIOS Information"/>
    <x v="4"/>
    <s v="Chetana"/>
    <x v="0"/>
    <m/>
    <n v="42"/>
    <s v="HCC"/>
    <s v="BMOD"/>
    <m/>
  </r>
  <r>
    <s v="1508607296"/>
    <s v="[Pre-Si  Post-Si] To validate OSB enabled in multi-socket with directory mode enabled"/>
    <x v="5"/>
    <s v="Chetana"/>
    <x v="0"/>
    <m/>
    <n v="42"/>
    <s v="HCC"/>
    <s v="BMOD"/>
    <m/>
  </r>
  <r>
    <s v="1508607374"/>
    <s v="Verify Bios DRAM RAPL option to enable or Disable"/>
    <x v="2"/>
    <s v="gangani"/>
    <x v="0"/>
    <m/>
    <n v="18"/>
    <s v="MCC"/>
    <s v="BMOD"/>
    <m/>
  </r>
  <r>
    <s v="1508607605"/>
    <s v="Check the Presence of Release Notes"/>
    <x v="4"/>
    <s v="Chetana"/>
    <x v="0"/>
    <m/>
    <n v="42"/>
    <s v="HCC"/>
    <s v="BMOD"/>
    <m/>
  </r>
  <r>
    <s v="1508607824"/>
    <s v="[Pre-Si  Post-Si] To validate CHA Multicast on SPR GPSB Gen 2.0"/>
    <x v="5"/>
    <s v="gangani"/>
    <x v="1"/>
    <m/>
    <n v="42"/>
    <s v="HCC"/>
    <s v="BMOD"/>
    <s v="step 3: error in python command  &quot;AttributeError: Unknown Attribute cha&quot;."/>
  </r>
  <r>
    <s v="1508607892"/>
    <s v="[Pre-Si  Post-Si]SMBIOS Type 7 - Cache Information"/>
    <x v="4"/>
    <s v="gangani"/>
    <x v="0"/>
    <m/>
    <n v="42"/>
    <s v="HCC"/>
    <s v="BMOD"/>
    <m/>
  </r>
  <r>
    <s v="1508607951"/>
    <s v="[Post Si] Shutdown Suppression"/>
    <x v="3"/>
    <s v="Chetana"/>
    <x v="0"/>
    <m/>
    <n v="42"/>
    <s v="HCC"/>
    <s v="BMOD"/>
    <m/>
  </r>
  <r>
    <s v="1508608060"/>
    <s v="BIOS can support RTC Wake from S4 or S5"/>
    <x v="4"/>
    <s v="gangani"/>
    <x v="0"/>
    <m/>
    <n v="42"/>
    <s v="HCC"/>
    <s v="BMOD"/>
    <m/>
  </r>
  <r>
    <s v="1508608135"/>
    <s v="[Pre-Si  Post-Si]SMBIOS Type 16 - BIOS Information (Physical Memory array)"/>
    <x v="4"/>
    <s v="gangani"/>
    <x v="0"/>
    <m/>
    <n v="42"/>
    <s v="HCC"/>
    <s v="BMOD"/>
    <m/>
  </r>
  <r>
    <s v="1508608138"/>
    <s v="[Pre-Si  Post-Si] Drop SoC support for  T-states"/>
    <x v="2"/>
    <s v="gangani"/>
    <x v="0"/>
    <m/>
    <n v="42"/>
    <s v="HCC"/>
    <s v="BMOD"/>
    <m/>
  </r>
  <r>
    <s v="1508608187"/>
    <s v="[Pre-Si  Post-Si] Verify System Information  in Bios and OS"/>
    <x v="4"/>
    <s v="gangani"/>
    <x v="0"/>
    <m/>
    <n v="42"/>
    <s v="HCC"/>
    <s v="BMOD"/>
    <m/>
  </r>
  <r>
    <s v="1508608254"/>
    <s v="[PostSi][Security][RPPC] Strong Admin Password Test"/>
    <x v="4"/>
    <s v="Chetana"/>
    <x v="0"/>
    <m/>
    <n v="42"/>
    <s v="HCC"/>
    <s v="BMOD"/>
    <m/>
  </r>
  <r>
    <s v="1508608465"/>
    <s v="[Post-Si]MPV needs a knob that will force the CPU frequency registers to be unchanged."/>
    <x v="2"/>
    <s v="gangani"/>
    <x v="1"/>
    <m/>
    <n v="42"/>
    <s v="HCC"/>
    <s v="BMOD"/>
    <s v="step 3: after changing the knob, the value remains zero"/>
  </r>
  <r>
    <s v="1508608672"/>
    <s v="[Post-Si]Fast cold boot support with Min populated DDR4 DIMM"/>
    <x v="1"/>
    <s v="gangani"/>
    <x v="0"/>
    <m/>
    <n v="42"/>
    <s v="HCC"/>
    <s v="BMOD"/>
    <m/>
  </r>
  <r>
    <s v="1508608677"/>
    <s v="[Pre-Si &amp; Post-Si] Verify PMAX Detector Enhancement and Detector knobs behavior."/>
    <x v="2"/>
    <s v="gangani"/>
    <x v="0"/>
    <m/>
    <n v="42"/>
    <s v="HCC"/>
    <s v="BMOD"/>
    <m/>
  </r>
  <r>
    <s v="1508608791"/>
    <s v="To Check the CXL.ARB_Mux Register Value"/>
    <x v="5"/>
    <s v="Chetana"/>
    <x v="0"/>
    <m/>
    <n v="42"/>
    <s v="HCC"/>
    <s v="BMOD"/>
    <m/>
  </r>
  <r>
    <s v="1508608898"/>
    <s v="[Pre and Post Si] IIO Error Pins Enable"/>
    <x v="3"/>
    <s v="Chetana"/>
    <x v="2"/>
    <m/>
    <n v="42"/>
    <s v="HCC"/>
    <s v="BMOD"/>
    <s v="In step 6 EDKII Menu -&gt; Platform Configuration -&gt; System Event Log -&gt; IIO Error Enabling -&gt; IIO MCA Support Knob is grayed."/>
  </r>
  <r>
    <s v="1508609113"/>
    <s v="[Pre-Si] [Post-Si] To validate mcaonnonnemcacheablemmio default value is 1"/>
    <x v="5"/>
    <s v="gangani"/>
    <x v="0"/>
    <m/>
    <n v="42"/>
    <s v="HCC"/>
    <s v="BMOD"/>
    <m/>
  </r>
  <r>
    <s v="1508609355"/>
    <s v="[Pre-Si  Post-Si] To validate BIOS should set MMIOH Granularity to 64GB by default"/>
    <x v="4"/>
    <s v="gangani"/>
    <x v="0"/>
    <m/>
    <n v="42"/>
    <s v="HCC"/>
    <s v="BMOD"/>
    <m/>
  </r>
  <r>
    <s v="1508609554"/>
    <s v="[Pre-Si  Post-Si] To validate bios display Xeon processor badge with new Intel Brand logo"/>
    <x v="4"/>
    <s v="Chetana"/>
    <x v="0"/>
    <m/>
    <n v="42"/>
    <s v="HCC"/>
    <s v="BMOD"/>
    <m/>
  </r>
  <r>
    <s v="1508609751"/>
    <s v="[Pre-si and Post-Si]Check if the provide BIOS knob for PCIE Surprise Link Down Error can control Surprise down error status in AER"/>
    <x v="3"/>
    <s v="Chetana"/>
    <x v="0"/>
    <m/>
    <n v="42"/>
    <s v="HCC"/>
    <s v="BMOD"/>
    <m/>
  </r>
  <r>
    <s v="1508609768"/>
    <s v="Check if NCEVENTS_CR_UBOXERRCTL2_CFG.enable_pcc_eq0_sev1 will get set when SGX is enabled"/>
    <x v="3"/>
    <s v="gangani"/>
    <x v="0"/>
    <m/>
    <n v="42"/>
    <s v="HCC"/>
    <s v="BMOD"/>
    <m/>
  </r>
  <r>
    <s v="1508609817"/>
    <s v="Verify CLTT (Closed Loop Thermal Throttling for memory) Register Programmed  for Different Memory Frequency"/>
    <x v="0"/>
    <s v="Chetana"/>
    <x v="0"/>
    <m/>
    <n v="18"/>
    <s v="MCC"/>
    <s v="BMOD"/>
    <s v="With reference to TC 22013723207, this TC is passing"/>
  </r>
  <r>
    <s v="1508610076"/>
    <s v="[Post-Si  Pre-Si] Need to have Clock gating registers programmed for clk requests to de-assert"/>
    <x v="5"/>
    <s v="Chetana"/>
    <x v="0"/>
    <m/>
    <n v="42"/>
    <s v="HCC"/>
    <s v="BMOD"/>
    <m/>
  </r>
  <r>
    <s v="1508610148"/>
    <s v="[Pre-Si] To verify BIOS can detect valid Punits"/>
    <x v="5"/>
    <s v="gangani"/>
    <x v="0"/>
    <m/>
    <n v="42"/>
    <s v="HCC"/>
    <s v="BMOD"/>
    <m/>
  </r>
  <r>
    <s v="1508610279"/>
    <s v="[Pre-Si  Post-Si] BIOS shall enable eSPI Decode (LDE)"/>
    <x v="4"/>
    <s v="gangani"/>
    <x v="0"/>
    <m/>
    <n v="42"/>
    <s v="HCC"/>
    <s v="BMOD"/>
    <m/>
  </r>
  <r>
    <s v="1508610555"/>
    <s v="To check I3C native mode support for DDR5"/>
    <x v="0"/>
    <s v="gangani"/>
    <x v="1"/>
    <n v="16017556754"/>
    <n v="42"/>
    <s v="HCC"/>
    <s v="BMOD"/>
    <s v="step 6: &quot;switch to i3c mode&quot; is still present in log."/>
  </r>
  <r>
    <s v="1508610606"/>
    <s v="[Post-si]  To validate BIOS shall support Monitor Mwait Enable"/>
    <x v="2"/>
    <s v="gangani"/>
    <x v="0"/>
    <m/>
    <n v="42"/>
    <s v="HCC"/>
    <s v="BMOD"/>
    <m/>
  </r>
  <r>
    <s v="1508611262"/>
    <s v="[Pre-Si  Post-Si] To validate the XPT PREFETCH CONFIG1 register"/>
    <x v="5"/>
    <s v="gangani"/>
    <x v="0"/>
    <m/>
    <n v="42"/>
    <s v="HCC"/>
    <s v="BMOD"/>
    <m/>
  </r>
  <r>
    <s v="1508611928"/>
    <s v="[Post-Silicon][PSS]To Check the IAL.$M IP Register"/>
    <x v="5"/>
    <s v="Chetana"/>
    <x v="0"/>
    <m/>
    <n v="42"/>
    <s v="HCC"/>
    <s v="BMOD"/>
    <s v="Verified with 64GB"/>
  </r>
  <r>
    <s v="1508611946"/>
    <s v="To Check the IAL.$M IP UMA Register"/>
    <x v="5"/>
    <s v="Chetana"/>
    <x v="0"/>
    <m/>
    <n v="42"/>
    <s v="HCC"/>
    <s v="BMOD"/>
    <m/>
  </r>
  <r>
    <s v="1508612039"/>
    <s v="[Post-Si  Pre-Si] xpt prefetch support for 1LM+2LM mixed mode"/>
    <x v="5"/>
    <s v="Chetana"/>
    <x v="1"/>
    <m/>
    <n v="42"/>
    <s v="HCC"/>
    <s v="BMOD"/>
    <s v="In step 4 after giving python cmds values getting 1 instead of 0 _x000a_In step 6 not getting expected output"/>
  </r>
  <r>
    <s v="1508612042"/>
    <s v="[PostSi  PreSi]To check if unified ifwi can load the setup variable as per CPU type onboard."/>
    <x v="0"/>
    <s v="gangani"/>
    <x v="0"/>
    <m/>
    <n v="42"/>
    <s v="HCC"/>
    <s v="BMOD"/>
    <m/>
  </r>
  <r>
    <s v="1508612447"/>
    <s v="Verify checkpoint code added for Parallel Mode Dispatch and Mesh Mode Function"/>
    <x v="5"/>
    <s v="Chetana"/>
    <x v="0"/>
    <m/>
    <n v="42"/>
    <s v="HCC"/>
    <s v="BMOD"/>
    <m/>
  </r>
  <r>
    <s v="1508613277"/>
    <s v="Collect Performance Data from UEFI shell"/>
    <x v="4"/>
    <s v="gangani"/>
    <x v="0"/>
    <m/>
    <n v="42"/>
    <s v="HCC"/>
    <s v="BMOD"/>
    <m/>
  </r>
  <r>
    <s v="1508613443"/>
    <s v="[Pre-Si  Post-Si] Verify MCCHAN 1 channel per memory controller"/>
    <x v="1"/>
    <s v="gangani"/>
    <x v="0"/>
    <m/>
    <n v="42"/>
    <s v="HCC"/>
    <s v="BMOD"/>
    <m/>
  </r>
  <r>
    <s v="1508613485"/>
    <s v="[Pre-Si  Post-Si] Verify the number of memory controllers"/>
    <x v="1"/>
    <s v="gangani"/>
    <x v="0"/>
    <m/>
    <n v="42"/>
    <s v="HCC"/>
    <s v="BMOD"/>
    <m/>
  </r>
  <r>
    <s v="1508613569"/>
    <s v="[Post-Si  Pre-Si] Verify BIOS have remove the “Config TDP Lock” knob and only allow the DynamicIss BIOS knob to control locking of the CONFIG_TDP commands"/>
    <x v="2"/>
    <s v="gangani"/>
    <x v="0"/>
    <m/>
    <n v="42"/>
    <s v="HCC"/>
    <s v="BMOD"/>
    <m/>
  </r>
  <r>
    <s v="1508613620"/>
    <s v="[Pre and Post Si] Patrol Scrub Enable at End of POST"/>
    <x v="3"/>
    <s v="gangani"/>
    <x v="1"/>
    <m/>
    <n v="42"/>
    <s v="HCC"/>
    <s v="BMOD"/>
    <s v="STEP 3: error in python cmd &quot;attributeerror: unknown attribute uncore&quot;."/>
  </r>
  <r>
    <s v="1508613626"/>
    <s v="[Post Si] WheaERST replace MMIO read with SPI read"/>
    <x v="3"/>
    <s v="Arpitha"/>
    <x v="0"/>
    <m/>
    <n v="42"/>
    <s v="HCC"/>
    <s v="BMOD"/>
    <m/>
  </r>
  <r>
    <s v="1508613683"/>
    <s v="Validate Correctable Error Cloaking functionality"/>
    <x v="3"/>
    <s v="gangani"/>
    <x v="1"/>
    <n v="16015631966"/>
    <n v="42"/>
    <s v="HCC"/>
    <s v="BMOD"/>
    <m/>
  </r>
  <r>
    <s v="1508615408"/>
    <s v="[Pre-Si  Post-Si]SMBIOS Type 3 - System Enclosure or Chassis"/>
    <x v="4"/>
    <s v="gangani"/>
    <x v="0"/>
    <m/>
    <n v="42"/>
    <s v="HCC"/>
    <s v="BMOD"/>
    <m/>
  </r>
  <r>
    <s v="1508615418"/>
    <s v="[Pre-Si  Post-Si] SMBIOS Type 11 - OEM Strings and Type 12 - System Configuration Options"/>
    <x v="4"/>
    <s v="gangani"/>
    <x v="0"/>
    <m/>
    <n v="42"/>
    <s v="HCC"/>
    <s v="BMOD"/>
    <m/>
  </r>
  <r>
    <s v="1508615437"/>
    <s v="Verify IPMI Device Information as part of SMBIOS table type 38"/>
    <x v="4"/>
    <s v="Chetana"/>
    <x v="2"/>
    <m/>
    <n v="42"/>
    <s v="HCC"/>
    <s v="BMOD"/>
    <s v="need cd PETS_ACPI_Tool"/>
  </r>
  <r>
    <s v="1508615507"/>
    <s v="[Pre-Si  Post-Si]SMBIOS Type 13 - BIOS Language Information"/>
    <x v="4"/>
    <s v="gangani"/>
    <x v="0"/>
    <m/>
    <n v="42"/>
    <s v="HCC"/>
    <s v="BMOD"/>
    <m/>
  </r>
  <r>
    <s v="1508615521"/>
    <s v="[Pre-Si  Post-Si]SMBIOS Type 19 - Memory Array Mapped Address"/>
    <x v="4"/>
    <s v="gangani"/>
    <x v="0"/>
    <m/>
    <n v="42"/>
    <s v="HCC"/>
    <s v="BMOD"/>
    <m/>
  </r>
  <r>
    <s v="1508615533"/>
    <s v="[Pre-Si  Post-Si]SMBIOS Type 27 - Cooling Device"/>
    <x v="4"/>
    <s v="Hari"/>
    <x v="0"/>
    <m/>
    <n v="42"/>
    <s v="HCC"/>
    <s v="BMOD"/>
    <m/>
  </r>
  <r>
    <s v="1508615540"/>
    <s v="[Pre-Si  Post-Si]SMBIOS Type 9 -System Slots"/>
    <x v="4"/>
    <s v="Hari"/>
    <x v="0"/>
    <m/>
    <n v="42"/>
    <s v="HCC"/>
    <s v="BMOD"/>
    <m/>
  </r>
  <r>
    <s v="1508615583"/>
    <s v="[Pre-Si  Post-Si]SMBIOS Type 39 -System Power Supply"/>
    <x v="4"/>
    <s v="Hari"/>
    <x v="0"/>
    <m/>
    <n v="42"/>
    <s v="HCC"/>
    <s v="BMOD"/>
    <m/>
  </r>
  <r>
    <s v="1508615618"/>
    <s v="[Pre-Si  Post-Si] Verify BIOS implementation from EDK2 which uses only Admin password."/>
    <x v="4"/>
    <s v="Hari"/>
    <x v="0"/>
    <m/>
    <n v="42"/>
    <s v="HCC"/>
    <s v="BMOD"/>
    <m/>
  </r>
  <r>
    <s v="1508616007"/>
    <s v="[Post-Si] MRC should dump the SPD for each channel or slot populated"/>
    <x v="0"/>
    <s v="Hari"/>
    <x v="0"/>
    <m/>
    <n v="18"/>
    <s v="MCC"/>
    <s v="BMOD"/>
    <m/>
  </r>
  <r>
    <s v="1508616122"/>
    <s v="[Pre-Si  Post-Si] To verify that Targeted SMI knob is removed From BIOS"/>
    <x v="2"/>
    <s v="Chetana"/>
    <x v="1"/>
    <n v="16015631966"/>
    <n v="42"/>
    <s v="HCC"/>
    <s v="BMOD"/>
    <m/>
  </r>
  <r>
    <s v="1508780448"/>
    <s v="[Pre-Si &amp; Post-Si] Check CHA 7-bit interleave list support"/>
    <x v="1"/>
    <s v="Hari"/>
    <x v="0"/>
    <m/>
    <n v="42"/>
    <s v="HCC"/>
    <s v="BMOD"/>
    <m/>
  </r>
  <r>
    <s v="1508780617"/>
    <s v="[Pre-Si Post-Si] check 16 general purpose DRAM decoders and 14 remote DRAM decoders support"/>
    <x v="1"/>
    <s v="Hari"/>
    <x v="0"/>
    <m/>
    <n v="18"/>
    <s v="MCC"/>
    <s v="BMOD"/>
    <m/>
  </r>
  <r>
    <s v="1508780676"/>
    <s v="[Pre-Si Post-Si] check CHA second-level decode interleave granularities"/>
    <x v="1"/>
    <s v="Hari"/>
    <x v="0"/>
    <m/>
    <n v="18"/>
    <s v="MCC"/>
    <s v="BMOD"/>
    <m/>
  </r>
  <r>
    <s v="1508780727"/>
    <s v="[Pre-Si Post-Si] check support for first-level memory decode interleave granularities of 256B, 512B, 1KB, 2KB, 4KB and 8KB"/>
    <x v="1"/>
    <s v="Hari"/>
    <x v="0"/>
    <m/>
    <n v="18"/>
    <s v="MCC"/>
    <s v="BMOD"/>
    <m/>
  </r>
  <r>
    <s v="1508780778"/>
    <s v="[Pre-Si Post-Si] check CHA 1-way interleaving target in SAD DRAM rule"/>
    <x v="1"/>
    <s v="Hari"/>
    <x v="0"/>
    <m/>
    <n v="18"/>
    <s v="MCC"/>
    <s v="BMOD"/>
    <m/>
  </r>
  <r>
    <s v="1508781056"/>
    <s v="[Pre-Si Post-Si] check CHA general-purpose route tables"/>
    <x v="1"/>
    <s v="Hari"/>
    <x v="0"/>
    <m/>
    <n v="18"/>
    <s v="MCC"/>
    <s v="BMOD"/>
    <m/>
  </r>
  <r>
    <s v="1508783492"/>
    <s v="[Pre-Si Post-Si] check CHA second-level decode interleave ways"/>
    <x v="1"/>
    <s v="shariff"/>
    <x v="0"/>
    <m/>
    <n v="18"/>
    <s v="MCC"/>
    <s v="BMOD"/>
    <m/>
  </r>
  <r>
    <s v="1508783501"/>
    <s v="[Pre-Si Post-Si] check CHA route table 6-bit target ID, 2-bit channel ID"/>
    <x v="1"/>
    <s v="shariff"/>
    <x v="0"/>
    <m/>
    <n v="42"/>
    <s v="HCC"/>
    <s v="BMOD"/>
    <m/>
  </r>
  <r>
    <s v="1508783530"/>
    <s v="[Pre-Si Post-Si] check B2CMI TAD register refactoring"/>
    <x v="1"/>
    <s v="shariff"/>
    <x v="0"/>
    <m/>
    <n v="42"/>
    <s v="HCC"/>
    <s v="BMOD"/>
    <m/>
  </r>
  <r>
    <s v="1508970373"/>
    <s v="[Post Si &amp; Pre Si] Inbound Traffic Controller Registers"/>
    <x v="3"/>
    <s v="Hari"/>
    <x v="0"/>
    <m/>
    <n v="42"/>
    <s v="HCC"/>
    <s v="BMOD"/>
    <m/>
  </r>
  <r>
    <s v="1508976568"/>
    <s v="[Pre-si][GNR/SRF] BIOS Basic Boot to Windows OS/Linux/Busybox on Simics VP"/>
    <x v="4"/>
    <s v="shariff"/>
    <x v="0"/>
    <m/>
    <n v="42"/>
    <s v="HCC"/>
    <s v="BMOD"/>
    <m/>
  </r>
  <r>
    <s v="1508988274"/>
    <s v="[Pre-si &amp; Post-si]Limit Maximum SMI Duration to 10ms"/>
    <x v="4"/>
    <s v="Chetana"/>
    <x v="0"/>
    <m/>
    <n v="42"/>
    <s v="HCC"/>
    <s v="BMOD"/>
    <m/>
  </r>
  <r>
    <s v="1509009327"/>
    <s v="[Pre-Si] DDR5 Memory Speed (2DPC) - platform capability"/>
    <x v="0"/>
    <s v="shariff"/>
    <x v="0"/>
    <m/>
    <n v="42"/>
    <s v="HCC"/>
    <s v="BMOD"/>
    <m/>
  </r>
  <r>
    <s v="1509009361"/>
    <s v="[IP][MRC] DDR Frequency (Data Rate)"/>
    <x v="0"/>
    <s v="shariff"/>
    <x v="0"/>
    <m/>
    <n v="42"/>
    <s v="HCC"/>
    <s v="BMOD"/>
    <m/>
  </r>
  <r>
    <s v="1509041141"/>
    <s v="[Post-Si] BIOS support for integrated/discrete Clock on BirchStream"/>
    <x v="4"/>
    <s v="Hari"/>
    <x v="0"/>
    <m/>
    <n v="42"/>
    <s v="HCC"/>
    <s v="BMOD"/>
    <m/>
  </r>
  <r>
    <s v="1509105312"/>
    <s v="[Pre Si &amp; Post Si] Verify BHS have removed the Dynamic L1 knob and settings for bit IIO_DYNAMIC_L1_DISABLE of READ/WRITE_PCU_MISC_CONFIG."/>
    <x v="2"/>
    <s v="shariff"/>
    <x v="0"/>
    <m/>
    <n v="42"/>
    <s v="HCC"/>
    <s v="BMOD"/>
    <m/>
  </r>
  <r>
    <s v="1509170040"/>
    <s v="[Pre-Si &amp; Post-Si] Check the ACPI CEDT table"/>
    <x v="4"/>
    <s v="Chetana"/>
    <x v="0"/>
    <m/>
    <n v="42"/>
    <s v="HCC"/>
    <s v="BMOD"/>
    <m/>
  </r>
  <r>
    <s v="1509177961"/>
    <s v="To verify ADR/fADR knobs via BIOS menu to validate the GPIO config"/>
    <x v="4"/>
    <s v="Chetana"/>
    <x v="0"/>
    <m/>
    <n v="42"/>
    <s v="HCC"/>
    <s v="BMOD"/>
    <m/>
  </r>
  <r>
    <s v="1509185807"/>
    <s v="[Post-Si]UEFI support BMC remote setup settings configuration."/>
    <x v="4"/>
    <s v="shariff"/>
    <x v="0"/>
    <m/>
    <n v="42"/>
    <s v="HCC"/>
    <s v="BMOD"/>
    <m/>
  </r>
  <r>
    <s v="1509236246"/>
    <s v="To validate S3M CPU softstrap for FLEX_RATIO"/>
    <x v="5"/>
    <s v="Chetana"/>
    <x v="0"/>
    <m/>
    <n v="42"/>
    <s v="HCC"/>
    <s v="BMOD"/>
    <m/>
  </r>
  <r>
    <s v="1509237249"/>
    <s v="To validate S3M CPU softstrap for LIMIT_PA_TO_46"/>
    <x v="5"/>
    <s v="Hari"/>
    <x v="0"/>
    <m/>
    <n v="42"/>
    <s v="HCC"/>
    <s v="BMOD"/>
    <m/>
  </r>
  <r>
    <s v="1509240462"/>
    <s v="[Post-Silicon][PSS]Validate S3M CPU softstrap for BITMAP_DISABLE"/>
    <x v="5"/>
    <s v="Hari"/>
    <x v="0"/>
    <m/>
    <n v="42"/>
    <s v="HCC"/>
    <s v="BMOD"/>
    <m/>
  </r>
  <r>
    <s v="1509287935"/>
    <s v="[Post-Silicon][PSS] To validate BIOS support to change MMCFG Size"/>
    <x v="5"/>
    <s v="Hari"/>
    <x v="0"/>
    <m/>
    <n v="42"/>
    <s v="HCC"/>
    <s v="BMOD"/>
    <m/>
  </r>
  <r>
    <s v="1509310575"/>
    <s v="[Pre-Si][Post-Si]To validate UMA Based Clustering modes"/>
    <x v="5"/>
    <s v="Hari"/>
    <x v="0"/>
    <m/>
    <n v="42"/>
    <s v="HCC"/>
    <s v="BMOD"/>
    <m/>
  </r>
  <r>
    <s v="1509628378"/>
    <s v="[Post-Silicon][PSS] To validate OOB-MSM acts as Bus Owner"/>
    <x v="5"/>
    <s v="Hari"/>
    <x v="0"/>
    <m/>
    <n v="42"/>
    <s v="HCC"/>
    <s v="BMOD"/>
    <m/>
  </r>
  <r>
    <s v="1509818812"/>
    <s v="[Pre-Si &amp; Post-Si] Thermal Throttling enable by MRC"/>
    <x v="0"/>
    <s v="shariff"/>
    <x v="0"/>
    <m/>
    <n v="42"/>
    <s v="HCC"/>
    <s v="BMOD"/>
    <m/>
  </r>
  <r>
    <s v="1509907149"/>
    <s v="[Post Si] Dirty Warm Reset"/>
    <x v="3"/>
    <s v="Hari"/>
    <x v="0"/>
    <m/>
    <n v="42"/>
    <s v="HCC"/>
    <s v="BMOD"/>
    <m/>
  </r>
  <r>
    <s v="1509986822"/>
    <s v="check CPUID program"/>
    <x v="5"/>
    <s v="shariff"/>
    <x v="0"/>
    <m/>
    <n v="42"/>
    <s v="HCC"/>
    <s v="BMOD"/>
    <m/>
  </r>
  <r>
    <s v="1509987918"/>
    <s v="Show the simics variables list"/>
    <x v="4"/>
    <s v="Hari"/>
    <x v="0"/>
    <m/>
    <n v="42"/>
    <s v="HCC"/>
    <s v="BMOD"/>
    <m/>
  </r>
  <r>
    <s v="1509991302"/>
    <s v="Update write_err_latency register programming for Gen3 GearRate"/>
    <x v="0"/>
    <s v="Hari"/>
    <x v="1"/>
    <m/>
    <n v="18"/>
    <s v="MCC"/>
    <s v="BMOD"/>
    <s v="Getting error while running python command. Unknown attribute scheduler."/>
  </r>
  <r>
    <s v="1509998413"/>
    <s v="Compare  Setup Knobs by xmlcli tool"/>
    <x v="4"/>
    <s v="Hari"/>
    <x v="0"/>
    <m/>
    <n v="42"/>
    <s v="HCC"/>
    <s v="BMOD"/>
    <m/>
  </r>
  <r>
    <s v="14013300050"/>
    <s v="To validate BSP reorder functionality to consider the BSP second thread position in MADT table"/>
    <x v="2"/>
    <s v="gangani"/>
    <x v="0"/>
    <m/>
    <n v="42"/>
    <s v="HCC"/>
    <s v="BMOD"/>
    <m/>
  </r>
  <r>
    <s v="14014449779"/>
    <s v="MRC shall output warning, if a given channel is populated with MCR and any other dimm type"/>
    <x v="0"/>
    <s v="shariff"/>
    <x v="0"/>
    <m/>
    <n v="42"/>
    <s v="HCC"/>
    <s v="BMOD"/>
    <m/>
  </r>
  <r>
    <s v="14016374816"/>
    <s v="Validate NPK SPK programming tracing"/>
    <x v="4"/>
    <s v="Hari"/>
    <x v="0"/>
    <m/>
    <n v="42"/>
    <s v="HCC"/>
    <s v="BMOD"/>
    <m/>
  </r>
  <r>
    <s v="15010008243"/>
    <s v="Verifying  Critical Threshold  values in bios to Enable IO enforced ordering"/>
    <x v="5"/>
    <s v="shariff"/>
    <x v="0"/>
    <m/>
    <n v="42"/>
    <s v="HCC"/>
    <s v="BMOD"/>
    <m/>
  </r>
  <r>
    <s v="15010016759"/>
    <s v="Validate WrCRC support with ADDDC/Mirroring"/>
    <x v="0"/>
    <s v="shariff"/>
    <x v="0"/>
    <m/>
    <n v="42"/>
    <s v="HCC"/>
    <s v="BMOD"/>
    <m/>
  </r>
  <r>
    <s v="15010024500"/>
    <s v="Check Memhot Out configuration AFTER TSOD polling is available"/>
    <x v="0"/>
    <s v="shariff"/>
    <x v="0"/>
    <m/>
    <n v="42"/>
    <s v="HCC"/>
    <s v="BMOD"/>
    <m/>
  </r>
  <r>
    <s v="15010034853"/>
    <s v="Review code for compliance with MC FAS cold boot sequences"/>
    <x v="0"/>
    <s v="shariff"/>
    <x v="0"/>
    <m/>
    <n v="42"/>
    <s v="HCC"/>
    <s v="BMOD"/>
    <m/>
  </r>
  <r>
    <s v="15010078543"/>
    <s v="Review code for compliance with MC FAS warm boot sequences"/>
    <x v="0"/>
    <s v="shariff"/>
    <x v="0"/>
    <m/>
    <n v="42"/>
    <s v="HCC"/>
    <s v="BMOD"/>
    <m/>
  </r>
  <r>
    <s v="15010116652"/>
    <s v="[GNRD] CAPID programming"/>
    <x v="4"/>
    <s v="shariff"/>
    <x v="0"/>
    <m/>
    <n v="42"/>
    <s v="HCC"/>
    <s v="BMOD"/>
    <m/>
  </r>
  <r>
    <s v="15010120240"/>
    <s v="To Verify DPT enhancement in CHA"/>
    <x v="5"/>
    <s v="Hari"/>
    <x v="0"/>
    <m/>
    <n v="42"/>
    <s v="HCC"/>
    <s v="BMOD"/>
    <m/>
  </r>
  <r>
    <s v="15010120455"/>
    <s v="To verify Pcie devices in order of SOC Pkg Numbering"/>
    <x v="5"/>
    <s v="shariff"/>
    <x v="0"/>
    <m/>
    <n v="42"/>
    <s v="HCC"/>
    <s v="BMOD"/>
    <m/>
  </r>
  <r>
    <s v="15010127375"/>
    <s v="Support SMBUS instance mapping - GNR-D MCC / HCC"/>
    <x v="0"/>
    <s v="shariff"/>
    <x v="0"/>
    <m/>
    <n v="42"/>
    <s v="HCC"/>
    <s v="BMOD"/>
    <m/>
  </r>
  <r>
    <s v="15010137351"/>
    <s v="To verify the Port IDs and BARs wrt GNRD – Uncore"/>
    <x v="5"/>
    <s v="shariff"/>
    <x v="1"/>
    <m/>
    <n v="42"/>
    <s v="HCC"/>
    <s v="BMOD"/>
    <s v="in step5 not able to read the value after running the pythonsv cmd"/>
  </r>
  <r>
    <s v="15010139402"/>
    <s v="[GNR-D]Boot Check for all IFWI builds"/>
    <x v="4"/>
    <s v="shariff"/>
    <x v="0"/>
    <m/>
    <n v="42"/>
    <s v="HCC"/>
    <s v="BMOD"/>
    <m/>
  </r>
  <r>
    <s v="15010145975"/>
    <s v="Check TPMI Psys power_info register"/>
    <x v="2"/>
    <s v="shariff"/>
    <x v="1"/>
    <m/>
    <n v="42"/>
    <s v="HCC"/>
    <s v="BMOD"/>
    <s v="not able to get expected value as per step4. value displayed as '0' instead of '1'"/>
  </r>
  <r>
    <s v="15010149220"/>
    <s v="Check support for EET Coarse grain is removed"/>
    <x v="2"/>
    <s v="shariff"/>
    <x v="0"/>
    <m/>
    <n v="18"/>
    <s v="MCC"/>
    <s v="BMOD"/>
    <m/>
  </r>
  <r>
    <s v="15010156191"/>
    <s v="Check the DISABLE_SAPM_CTRL bit 32 from MSR 0x1FC, POWER_CTL1"/>
    <x v="2"/>
    <s v="shariff"/>
    <x v="0"/>
    <m/>
    <n v="42"/>
    <s v="HCC"/>
    <s v="BMOD"/>
    <m/>
  </r>
  <r>
    <s v="15010161355"/>
    <s v="BIOS should ensure MISC_PWR_MGMT[EPP_ENABLE] == MISC_PWR_MGMT[HWP_ENABLE]"/>
    <x v="2"/>
    <s v="shariff"/>
    <x v="0"/>
    <m/>
    <n v="42"/>
    <s v="HCC"/>
    <s v="BMOD"/>
    <m/>
  </r>
  <r>
    <s v="15010170492"/>
    <s v="Check MC registers at the beginning and end of DDR training"/>
    <x v="0"/>
    <s v="shariff"/>
    <x v="0"/>
    <m/>
    <n v="42"/>
    <s v="HCC"/>
    <s v="BMOD"/>
    <s v="use this cmd for step7 &quot; sv.socket0.soc.memss.mc8.ch0.mcchan.mccmicfg.req_ifc_credit_over_sub_error_enable.show()&quot;"/>
  </r>
  <r>
    <s v="15010185782"/>
    <s v="[Post-Si][Pre-Si]To Verify Enhance RSF for IODC"/>
    <x v="5"/>
    <s v="shariff"/>
    <x v="0"/>
    <m/>
    <n v="42"/>
    <s v="HCC"/>
    <s v="BMOD"/>
    <m/>
  </r>
  <r>
    <s v="15010186183"/>
    <s v="Boot successfully with kaseyville-sp.simics"/>
    <x v="4"/>
    <s v="shariff"/>
    <x v="0"/>
    <m/>
    <n v="42"/>
    <s v="HCC"/>
    <s v="BMOD"/>
    <m/>
  </r>
  <r>
    <s v="15010191527"/>
    <s v="To verify S3M FW mailbox handler and mailbox requester must use sync point to ensure S3M is ready to accept data stream"/>
    <x v="5"/>
    <s v="shariff"/>
    <x v="0"/>
    <m/>
    <n v="42"/>
    <s v="HCC"/>
    <s v="BMOD"/>
    <m/>
  </r>
  <r>
    <s v="15010198579"/>
    <s v="Check whether ipmi2.0 specification is supported"/>
    <x v="4"/>
    <s v="shariff"/>
    <x v="0"/>
    <m/>
    <n v="42"/>
    <s v="HCC"/>
    <s v="BMOD"/>
    <m/>
  </r>
  <r>
    <s v="15010215708"/>
    <s v="Verify DRAM on platform"/>
    <x v="0"/>
    <s v="Hari"/>
    <x v="0"/>
    <m/>
    <n v="42"/>
    <s v="HCC"/>
    <s v="BMOD"/>
    <m/>
  </r>
  <r>
    <s v="15010231461"/>
    <s v="Verify register value after knob changed for Rowhammer Adaptive RFM"/>
    <x v="0"/>
    <s v="shariff"/>
    <x v="0"/>
    <m/>
    <n v="42"/>
    <s v="HCC"/>
    <s v="BMOD"/>
    <m/>
  </r>
  <r>
    <s v="15010287572"/>
    <s v="Validate the  support of PTRR DDR knob"/>
    <x v="0"/>
    <s v="shariff"/>
    <x v="0"/>
    <m/>
    <n v="42"/>
    <s v="HCC"/>
    <s v="BMOD"/>
    <m/>
  </r>
  <r>
    <s v="15010295190"/>
    <s v="verify PMON offsets"/>
    <x v="5"/>
    <s v="shariff"/>
    <x v="0"/>
    <m/>
    <n v="42"/>
    <s v="HCC"/>
    <s v="BMOD"/>
    <m/>
  </r>
  <r>
    <s v="15010297018"/>
    <s v="Delete the package current config option"/>
    <x v="2"/>
    <s v="shariff"/>
    <x v="0"/>
    <m/>
    <n v="42"/>
    <s v="HCC"/>
    <s v="BMOD"/>
    <m/>
  </r>
  <r>
    <s v="15010317435"/>
    <s v="Remove SAPMCTL Menu from BIOS"/>
    <x v="2"/>
    <s v="shariff"/>
    <x v="0"/>
    <m/>
    <n v="42"/>
    <s v="HCC"/>
    <s v="BMOD"/>
    <m/>
  </r>
  <r>
    <s v="15010356986"/>
    <s v="Enable CA Scrambler feature for MCR"/>
    <x v="0"/>
    <s v="shariff"/>
    <x v="0"/>
    <m/>
    <n v="42"/>
    <s v="HCC"/>
    <s v="BMOD"/>
    <m/>
  </r>
  <r>
    <s v="15010357324"/>
    <s v="CPU self-boot without PCH"/>
    <x v="5"/>
    <s v="shariff"/>
    <x v="0"/>
    <m/>
    <n v="42"/>
    <s v="HCC"/>
    <s v="BMOD"/>
    <m/>
  </r>
  <r>
    <s v="15010365047"/>
    <s v="Verify Thermal monitor status filter Time window value and IB_LOCK RO status bit"/>
    <x v="2"/>
    <s v="shariff"/>
    <x v="0"/>
    <m/>
    <n v="42"/>
    <s v="HCC"/>
    <s v="BMOD"/>
    <m/>
  </r>
  <r>
    <s v="15010373674"/>
    <s v="Verify that MCR DIMMs do not support WrCRC"/>
    <x v="0"/>
    <s v="shariff"/>
    <x v="0"/>
    <m/>
    <n v="42"/>
    <s v="HCC"/>
    <s v="BMOD"/>
    <m/>
  </r>
  <r>
    <s v="15010379750"/>
    <s v="TO verify uncore initialization includes CHA, Ubox, M2IOSF, HQM, PCIe root port enumeration"/>
    <x v="5"/>
    <s v="shariff"/>
    <x v="0"/>
    <m/>
    <n v="42"/>
    <s v="HCC"/>
    <s v="BMOD"/>
    <m/>
  </r>
  <r>
    <s v="15010379895"/>
    <s v="To verify register capid1_19 was removed after gnrd_soc_mcc_21ww37_2 for GNRD"/>
    <x v="5"/>
    <s v="shariff"/>
    <x v="0"/>
    <m/>
    <n v="42"/>
    <s v="HCC"/>
    <s v="BMOD"/>
    <m/>
  </r>
  <r>
    <s v="15010380160"/>
    <s v="verify Uncore ASI file from ACPI"/>
    <x v="5"/>
    <s v="Chetana"/>
    <x v="0"/>
    <m/>
    <n v="42"/>
    <s v="HCC"/>
    <s v="BMOD"/>
    <m/>
  </r>
  <r>
    <s v="15010380383"/>
    <s v="Verify ASL entries of stacks removed in ACPI table"/>
    <x v="4"/>
    <s v="shariff"/>
    <x v="0"/>
    <m/>
    <n v="42"/>
    <s v="HCC"/>
    <s v="BMOD"/>
    <s v="win TC"/>
  </r>
  <r>
    <s v="15010385443"/>
    <s v="Verify MRC disable DIMM unlocked on the lower blocks of the SPD device"/>
    <x v="0"/>
    <s v="shariff"/>
    <x v="1"/>
    <n v="15011087488"/>
    <n v="18"/>
    <s v="MCC"/>
    <s v="BMOD"/>
    <m/>
  </r>
  <r>
    <s v="15010396727"/>
    <s v="To verify CHA DBP register fields drop clean evictions even if not dead"/>
    <x v="5"/>
    <s v="shariff"/>
    <x v="0"/>
    <m/>
    <n v="42"/>
    <s v="HCC"/>
    <s v="BMOD"/>
    <m/>
  </r>
  <r>
    <s v="15010402098"/>
    <s v="Verify channel disabled when rank on DIMM present in a channel is mapped out"/>
    <x v="0"/>
    <s v="shariff"/>
    <x v="0"/>
    <m/>
    <n v="18"/>
    <s v="MCC"/>
    <s v="BMOD"/>
    <m/>
  </r>
  <r>
    <s v="15010407454"/>
    <s v="Verify CHA register tor_thresholds_cfg.prq_count_threshold"/>
    <x v="5"/>
    <s v="gangani"/>
    <x v="0"/>
    <m/>
    <n v="42"/>
    <s v="HCC"/>
    <s v="BMOD"/>
    <m/>
  </r>
  <r>
    <s v="15010414098"/>
    <s v="Rank Margin Tool Support for DDR5"/>
    <x v="0"/>
    <s v="shariff"/>
    <x v="0"/>
    <m/>
    <n v="18"/>
    <s v="MCC"/>
    <s v="BMOD"/>
    <m/>
  </r>
  <r>
    <s v="15010431950"/>
    <s v="Validate Rank Margin Tool Support for MCR"/>
    <x v="0"/>
    <s v="shariff"/>
    <x v="0"/>
    <m/>
    <n v="18"/>
    <s v="MCC"/>
    <s v="BMOD"/>
    <m/>
  </r>
  <r>
    <s v="15010443411"/>
    <s v="[BHS]: BIOS support for Intel Processor Trace memory buffer"/>
    <x v="2"/>
    <s v="shariff"/>
    <x v="0"/>
    <m/>
    <n v="42"/>
    <s v="HCC"/>
    <s v="BMOD"/>
    <m/>
  </r>
  <r>
    <s v="15010445151"/>
    <s v="Verify CAPID registers fileds changes"/>
    <x v="5"/>
    <s v="Chetana"/>
    <x v="1"/>
    <m/>
    <n v="42"/>
    <s v="HCC"/>
    <s v="BMOD"/>
    <s v="getting mismatch in values after running python commands"/>
  </r>
  <r>
    <s v="15010453277"/>
    <s v="To verify SNC register related to SPK"/>
    <x v="5"/>
    <s v="Hari"/>
    <x v="0"/>
    <m/>
    <n v="42"/>
    <s v="HCC"/>
    <s v="BMOD"/>
    <m/>
  </r>
  <r>
    <s v="15010453895"/>
    <s v="To Verify  PREV_BOOT_ERR_SRC_HOB output from FSP"/>
    <x v="6"/>
    <s v="shariff"/>
    <x v="0"/>
    <m/>
    <n v="18"/>
    <s v="MCC"/>
    <s v="BMOD"/>
    <m/>
  </r>
  <r>
    <s v="15010457036"/>
    <s v="To verify CHA register programming"/>
    <x v="5"/>
    <s v="gangani"/>
    <x v="0"/>
    <m/>
    <n v="42"/>
    <s v="HCC"/>
    <s v="BMOD"/>
    <m/>
  </r>
  <r>
    <s v="15010457171"/>
    <s v="Verify SystemInfoVarHob output from FSP"/>
    <x v="6"/>
    <s v="shariff"/>
    <x v="0"/>
    <m/>
    <n v="42"/>
    <s v="HCC"/>
    <s v="BMOD"/>
    <m/>
  </r>
  <r>
    <s v="15010463277"/>
    <s v="[Pre and PostSi] PCIe CE and UCE with IOMCA enabled"/>
    <x v="3"/>
    <s v="shariff"/>
    <x v="2"/>
    <m/>
    <n v="42"/>
    <s v="HCC"/>
    <s v="BMOD"/>
    <s v="RAS feature not enabled(error injection )"/>
  </r>
  <r>
    <s v="15010490163"/>
    <s v="BIOS should program DIMM_TYPE register for the polling control during PkgC"/>
    <x v="0"/>
    <s v="shariff"/>
    <x v="0"/>
    <m/>
    <n v="18"/>
    <s v="MCC"/>
    <s v="BMOD"/>
    <m/>
  </r>
  <r>
    <s v="15010504494"/>
    <s v="Verify that DDR5 DIMMs support WrCRC"/>
    <x v="0"/>
    <s v="shariff"/>
    <x v="0"/>
    <m/>
    <n v="42"/>
    <s v="HCC"/>
    <s v="BMOD"/>
    <m/>
  </r>
  <r>
    <s v="15010548250"/>
    <s v="Verify BIOS hide ViralEn knob for Standard RAS"/>
    <x v="3"/>
    <s v="shariff"/>
    <x v="0"/>
    <m/>
    <n v="42"/>
    <s v="HCC"/>
    <s v="BMOD"/>
    <m/>
  </r>
  <r>
    <s v="15010552686"/>
    <s v="[Pre and Post Si] Memory CE and UCE with EMCA enabled"/>
    <x v="3"/>
    <s v="shariff"/>
    <x v="2"/>
    <m/>
    <n v="42"/>
    <s v="HCC"/>
    <s v="BMOD"/>
    <s v="RAS feature not enabled(error injection )"/>
  </r>
  <r>
    <s v="15010575618"/>
    <s v="Verify IOMCA register not set to disable when eMCA option disabled in BIOS"/>
    <x v="3"/>
    <s v="shariff"/>
    <x v="0"/>
    <m/>
    <n v="42"/>
    <s v="HCC"/>
    <s v="BMOD"/>
    <m/>
  </r>
  <r>
    <s v="15010680434"/>
    <s v="BIOS Opt-in knob for out-of-band Agent toAccess  Downstream MMIO Register space"/>
    <x v="5"/>
    <s v="Chetana"/>
    <x v="1"/>
    <m/>
    <n v="42"/>
    <s v="HCC"/>
    <s v="BMOD"/>
    <s v="In step 4 and 5 after running python commands, getting mismatch values"/>
  </r>
  <r>
    <s v="15010690628"/>
    <s v="Verify clean RPPIOSTS Register (MEMURC and CFGURC) status after boot with CXL IO device"/>
    <x v="3"/>
    <s v="Chetana"/>
    <x v="0"/>
    <m/>
    <n v="42"/>
    <s v="HCC"/>
    <s v="BMOD"/>
    <m/>
  </r>
  <r>
    <s v="15010695640"/>
    <s v="Warm reset during BIOS boot flow"/>
    <x v="2"/>
    <s v="Arpitha"/>
    <x v="0"/>
    <m/>
    <n v="42"/>
    <s v="HCC"/>
    <s v="BMOD"/>
    <m/>
  </r>
  <r>
    <s v="15010704996"/>
    <s v="Verify B2P mailbox header file from PrimeCode GNR 1p0 Model 7"/>
    <x v="5"/>
    <s v="Arpitha"/>
    <x v="0"/>
    <m/>
    <n v="42"/>
    <s v="HCC"/>
    <s v="BMOD"/>
    <m/>
  </r>
  <r>
    <s v="15010715544"/>
    <s v="check all feature registers for  power saving after Training"/>
    <x v="0"/>
    <s v="Chetana"/>
    <x v="1"/>
    <m/>
    <n v="18"/>
    <s v="MCC"/>
    <s v="BMOD"/>
    <s v="after giving python cmds values gettting as 0 instead of 1"/>
  </r>
  <r>
    <s v="15010717711"/>
    <s v="Verify reset flow with ECS option enabled / disabled in BIOS with DDR5 non MCR DIMMS"/>
    <x v="3"/>
    <s v="Arpitha"/>
    <x v="0"/>
    <m/>
    <n v="42"/>
    <s v="HCC"/>
    <s v="BMOD"/>
    <m/>
  </r>
  <r>
    <s v="15010750901"/>
    <s v="Configure MC for DDR5 or MCR mode before DDR training"/>
    <x v="0"/>
    <s v="shariff"/>
    <x v="0"/>
    <m/>
    <n v="18"/>
    <s v="MCC"/>
    <s v="BMOD"/>
    <s v="in HCC channel 6and 7 not enaled"/>
  </r>
  <r>
    <s v="15010767162"/>
    <s v="Verify register value with dfxcaparity option enabled / disabled"/>
    <x v="3"/>
    <s v="Chetana"/>
    <x v="0"/>
    <m/>
    <n v="42"/>
    <s v="HCC"/>
    <s v="BMOD"/>
    <m/>
  </r>
  <r>
    <s v="15010774981"/>
    <s v="Verify Enable Wake on PECI in BIOS"/>
    <x v="5"/>
    <s v="Arpitha"/>
    <x v="0"/>
    <m/>
    <n v="42"/>
    <s v="HCC"/>
    <s v="BMOD"/>
    <m/>
  </r>
  <r>
    <s v="15010783482"/>
    <s v="[GNR_PRD]Verify CMI Init Option is removed from setup."/>
    <x v="0"/>
    <s v="Arpitha"/>
    <x v="0"/>
    <m/>
    <n v="42"/>
    <s v="HCC"/>
    <s v="BMOD"/>
    <m/>
  </r>
  <r>
    <s v="15010787566"/>
    <s v="Validate system boot fine with RDIMM or MCR dimm as per Memory capacity table"/>
    <x v="0"/>
    <s v="Arpitha"/>
    <x v="0"/>
    <m/>
    <n v="18"/>
    <s v="MCC"/>
    <s v="BMOD"/>
    <m/>
  </r>
  <r>
    <s v="15010797404"/>
    <s v="[GNR_PRD] Verify calltable PMIC supporting during MRC phase"/>
    <x v="0"/>
    <s v="Arpitha"/>
    <x v="0"/>
    <m/>
    <n v="18"/>
    <s v="MCC"/>
    <s v="BMOD"/>
    <m/>
  </r>
  <r>
    <s v="15010829430"/>
    <s v="Validate memflow bits can be found before reading from simics virtual memflow msr registers."/>
    <x v="0"/>
    <s v="Arpitha"/>
    <x v="0"/>
    <m/>
    <n v="42"/>
    <s v="HCC"/>
    <s v="BMOD"/>
    <s v="values will vary from config-config"/>
  </r>
  <r>
    <s v="15010833490"/>
    <s v="Verify DDRIO trace when XoverCalibration is executing"/>
    <x v="0"/>
    <s v="Chetana"/>
    <x v="0"/>
    <m/>
    <n v="42"/>
    <s v="HCC"/>
    <s v="BMOD"/>
    <m/>
  </r>
  <r>
    <s v="15010834932"/>
    <s v="Validate the register MEMTRIP0_TO_XXTHERMTRIP_N_EN bit4&amp;bit5 should be always 1 in Gen3Validate"/>
    <x v="0"/>
    <s v="gangani"/>
    <x v="0"/>
    <m/>
    <n v="42"/>
    <s v="HCC"/>
    <s v="BMOD"/>
    <m/>
  </r>
  <r>
    <s v="15010835392"/>
    <s v="Verify BIOS shall configure SDSi MMIO structure (In-band accessibility for provision only)"/>
    <x v="5"/>
    <s v="gangani"/>
    <x v="0"/>
    <m/>
    <n v="42"/>
    <s v="HCC"/>
    <s v="BMOD"/>
    <m/>
  </r>
  <r>
    <s v="15010884543"/>
    <s v="Verify stackID#8 can't be disabled"/>
    <x v="5"/>
    <s v="gangani"/>
    <x v="0"/>
    <m/>
    <n v="42"/>
    <s v="HCC"/>
    <s v="BMOD"/>
    <m/>
  </r>
  <r>
    <s v="15010913401"/>
    <s v="check the related register about Setup Options List - IMODE"/>
    <x v="0"/>
    <s v="gangani"/>
    <x v="0"/>
    <m/>
    <n v="42"/>
    <s v="HCC"/>
    <s v="BMOD"/>
    <m/>
  </r>
  <r>
    <s v="15010938736"/>
    <s v="check knob ForcePprOnAllDramUce function PPR repair policy for UCE on GNR"/>
    <x v="0"/>
    <s v="gangani"/>
    <x v="1"/>
    <n v="16015631966"/>
    <n v="42"/>
    <s v="HCC"/>
    <s v="BMOD"/>
    <m/>
  </r>
  <r>
    <s v="15011078842"/>
    <s v="Check the  DRAM_PWRGD_OK status using &quot;dram_pwr_ok_status&quot; register"/>
    <x v="0"/>
    <s v="gangani"/>
    <x v="2"/>
    <m/>
    <n v="42"/>
    <s v="HCC"/>
    <s v="BMOD"/>
    <s v="in precondition mentioned dimm file is not present."/>
  </r>
  <r>
    <s v="15011082016"/>
    <s v="[GNR] – Verify DDRIO initiated RCOMP Static Leg Training to force comp update pulse"/>
    <x v="0"/>
    <s v="gangani"/>
    <x v="0"/>
    <m/>
    <n v="42"/>
    <s v="HCC"/>
    <s v="BMOD"/>
    <m/>
  </r>
  <r>
    <s v="15011087827"/>
    <s v="Verify removed OLTT mode for GNR\SRF"/>
    <x v="0"/>
    <s v="Chetana"/>
    <x v="0"/>
    <m/>
    <n v="42"/>
    <s v="HCC"/>
    <s v="BMOD"/>
    <m/>
  </r>
  <r>
    <s v="15011089244"/>
    <s v="check the register related with Ecc Check and confirm the knob &quot;DdrEccCheck&quot; and &quot;HbmEccCheck&quot; removed"/>
    <x v="0"/>
    <s v="gangani"/>
    <x v="0"/>
    <m/>
    <n v="42"/>
    <s v="HCC"/>
    <s v="BMOD"/>
    <m/>
  </r>
  <r>
    <s v="15011101508"/>
    <s v="Check the knob functionality for MC Disable."/>
    <x v="0"/>
    <s v="Hari"/>
    <x v="0"/>
    <m/>
    <n v="42"/>
    <s v="HCC"/>
    <s v="BMOD"/>
    <m/>
  </r>
  <r>
    <s v="15011111257"/>
    <s v="[FIV_MRC_Eval]Verify Samsung Advanced Memtest code when inject persistent error"/>
    <x v="0"/>
    <s v="gangani"/>
    <x v="1"/>
    <n v="16015631966"/>
    <n v="42"/>
    <s v="HCC"/>
    <s v="BMOD"/>
    <m/>
  </r>
  <r>
    <s v="15011177272"/>
    <s v="[Pre and Post Si] IEH W4 lookup table update"/>
    <x v="3"/>
    <s v="gangani"/>
    <x v="0"/>
    <m/>
    <n v="42"/>
    <s v="HCC"/>
    <s v="BMOD"/>
    <s v="step 5: not able to find table."/>
  </r>
  <r>
    <s v="15011210735"/>
    <s v="[RegisterCheck] Verify CMI programming is correct with formula based consumption"/>
    <x v="0"/>
    <s v="Chetana"/>
    <x v="0"/>
    <m/>
    <n v="42"/>
    <s v="HCC"/>
    <s v="BMOD"/>
    <s v="as per the attachment verified with RDIMM"/>
  </r>
  <r>
    <s v="15011257770"/>
    <s v="[SRF-CCB] Inform: MCR not supported on SRF-SP"/>
    <x v="0"/>
    <s v="Chetana"/>
    <x v="2"/>
    <m/>
    <n v="42"/>
    <s v="HCC"/>
    <s v="BMOD"/>
    <s v="verified with MCR only, for MCR mixed with RDIM getting Fatal Error"/>
  </r>
  <r>
    <s v="15011343911"/>
    <s v="[GNRD]Verify knob “PPV Enabled” is added and &quot;additional post codes&quot; is removed"/>
    <x v="4"/>
    <s v="Chetana"/>
    <x v="2"/>
    <m/>
    <n v="42"/>
    <s v="HCC"/>
    <s v="BMOD"/>
    <s v="In step 2 and 3 Bios knobs are not present in Miscellaneous configuration"/>
  </r>
  <r>
    <s v="15011405057"/>
    <s v="Verify the HBM_ENABLE is disabled"/>
    <x v="0"/>
    <s v="Arpitha"/>
    <x v="2"/>
    <m/>
    <n v="42"/>
    <s v="HCC"/>
    <s v="BMOD"/>
    <s v="TC is based on Gerrit code"/>
  </r>
  <r>
    <s v="15011475983"/>
    <s v="Verify &quot;Architectural Documents, Specs and Spreadsheet Revision Numbers&quot; O/P in the uBIOS logs"/>
    <x v="5"/>
    <s v="Chetana"/>
    <x v="0"/>
    <m/>
    <n v="42"/>
    <s v="HCC"/>
    <s v="BMOD"/>
    <m/>
  </r>
  <r>
    <s v="15011485142"/>
    <s v="check knob Rx CTLE Gain and the related register"/>
    <x v="0"/>
    <s v="Chetana"/>
    <x v="0"/>
    <m/>
    <n v="18"/>
    <s v="MCC"/>
    <s v="BMOD"/>
    <m/>
  </r>
  <r>
    <s v="15011519683"/>
    <s v="[MBIST/MPPR] Verify mbist and mppr functionality with good DIMM"/>
    <x v="0"/>
    <s v="Chetana"/>
    <x v="2"/>
    <m/>
    <n v="42"/>
    <s v="HCC"/>
    <s v="BMOD"/>
    <s v="For RDIMM In step 4 in logs getting as MBIST and mPPR - Unsupported."/>
  </r>
  <r>
    <s v="15011520201"/>
    <s v="Verify IFWI version and SPI flash max physical address range"/>
    <x v="4"/>
    <s v="Arpitha"/>
    <x v="0"/>
    <m/>
    <n v="42"/>
    <s v="HCC"/>
    <s v="BMOD"/>
    <m/>
  </r>
  <r>
    <s v="16012239274"/>
    <s v="[Pre-Si  Post-Si] To Verify Bios an option to Configure Hardware P-State (Native mode, OOB ) MSR 0X1AA"/>
    <x v="2"/>
    <s v="Hari"/>
    <x v="0"/>
    <m/>
    <n v="42"/>
    <s v="HCC"/>
    <s v="BMOD"/>
    <m/>
  </r>
  <r>
    <s v="16012239299"/>
    <s v="[Pre-Si  Post-Si] To verify UEFI class 3 firmware"/>
    <x v="4"/>
    <s v="Chetana"/>
    <x v="0"/>
    <m/>
    <n v="42"/>
    <s v="HCC"/>
    <s v="BMOD"/>
    <m/>
  </r>
  <r>
    <s v="16012400387"/>
    <s v="Verify registers are programmed while IOMCA Enable is moving from Ubox to Global IEH"/>
    <x v="3"/>
    <s v="Hari"/>
    <x v="0"/>
    <m/>
    <n v="42"/>
    <s v="HCC"/>
    <s v="BMOD"/>
    <m/>
  </r>
  <r>
    <s v="16012413333"/>
    <s v="[Pre-Silicon][Post-Silicon]To verify BIOS IEH Error handler to add support for local error registers of error logger and FunnyIO registers"/>
    <x v="3"/>
    <s v="gangani"/>
    <x v="0"/>
    <m/>
    <n v="42"/>
    <s v="HCC"/>
    <s v="BMOD"/>
    <m/>
  </r>
  <r>
    <s v="16012486425"/>
    <s v="[Pre-Si]Verify UEFI FW support 4 set of RRL register for memory error logging"/>
    <x v="3"/>
    <s v="shariff"/>
    <x v="0"/>
    <m/>
    <n v="42"/>
    <s v="HCC"/>
    <s v="BMOD"/>
    <m/>
  </r>
  <r>
    <s v="16012489977"/>
    <s v="To verify dynamic detection of SPD files in SIMICS with BIOS (Golden scripts)"/>
    <x v="4"/>
    <s v="Hari"/>
    <x v="0"/>
    <m/>
    <n v="42"/>
    <s v="HCC"/>
    <s v="BMOD"/>
    <m/>
  </r>
  <r>
    <s v="16012511779"/>
    <s v="To verify BIOS to program SEGIDREG0.SEGID0 as SegID for IEH"/>
    <x v="3"/>
    <s v="Hari"/>
    <x v="0"/>
    <m/>
    <n v="42"/>
    <s v="HCC"/>
    <s v="BMOD"/>
    <m/>
  </r>
  <r>
    <s v="16012542791"/>
    <s v="[Pre-Si &amp; Post-Si]Verify if PAM_CP_HOSTIA_POSTBOOT_SAI is removed after booting to OS"/>
    <x v="4"/>
    <s v="gangani"/>
    <x v="0"/>
    <m/>
    <n v="42"/>
    <s v="HCC"/>
    <s v="BMOD"/>
    <m/>
  </r>
  <r>
    <s v="16012577838"/>
    <s v="To verify BIOS shall detect active B2CMI devices using CAPID3 register MC enable info on every present compute die and get the total count of enabled MC"/>
    <x v="5"/>
    <s v="Hari"/>
    <x v="0"/>
    <m/>
    <n v="42"/>
    <s v="HCC"/>
    <s v="BMOD"/>
    <m/>
  </r>
  <r>
    <s v="16012616661"/>
    <s v="[Pre-Si &amp; Post-Si] To verify support for local error registers of error logger in BIOS IEH Error handler.by injecting I3C correctable error"/>
    <x v="3"/>
    <s v="Hari"/>
    <x v="2"/>
    <m/>
    <n v="42"/>
    <s v="HCC"/>
    <s v="BMOD"/>
    <s v="RAS feature block"/>
  </r>
  <r>
    <s v="16012703150"/>
    <s v="[Post-Si] To Check default data at build time and decompress them into Data Cache"/>
    <x v="4"/>
    <s v="Hari"/>
    <x v="0"/>
    <m/>
    <n v="42"/>
    <s v="HCC"/>
    <s v="BMOD"/>
    <m/>
  </r>
  <r>
    <s v="16012706362"/>
    <s v="To validate PCU_CR_DESIRED_CORES_CFG register"/>
    <x v="2"/>
    <s v="Hari"/>
    <x v="0"/>
    <m/>
    <n v="2"/>
    <s v="MCC"/>
    <s v="BMOD"/>
    <m/>
  </r>
  <r>
    <s v="16012710104"/>
    <s v="RAS - Verify FunnyIO Map and PLA Changes for 16 Bit Port IDs"/>
    <x v="3"/>
    <s v="Hari"/>
    <x v="0"/>
    <m/>
    <n v="42"/>
    <s v="HCC"/>
    <s v="BMOD"/>
    <m/>
  </r>
  <r>
    <s v="16012719010"/>
    <s v="Verify CPU Crashlog bits disabled by default"/>
    <x v="3"/>
    <s v="shariff"/>
    <x v="2"/>
    <m/>
    <n v="42"/>
    <s v="HCC"/>
    <s v="BMOD"/>
    <s v="oobmsm not enabled"/>
  </r>
  <r>
    <s v="16012756639"/>
    <s v="[Pre-Si &amp; Post-Si] To check bios read CXL device RCRB address for Stack resource distribution HOB"/>
    <x v="5"/>
    <s v="Arpitha"/>
    <x v="0"/>
    <m/>
    <n v="42"/>
    <s v="HCC"/>
    <s v="BMOD"/>
    <m/>
  </r>
  <r>
    <s v="16012801464"/>
    <s v="Patrol scrub register verification changes"/>
    <x v="3"/>
    <s v="Hari"/>
    <x v="0"/>
    <m/>
    <n v="42"/>
    <s v="HCC"/>
    <s v="BMOD"/>
    <m/>
  </r>
  <r>
    <s v="16012832585"/>
    <s v="[Pre-Si &amp; Post-Si] To verify RCECABN register for wave 3 -- IEH RCEC Next bus/last bus programming"/>
    <x v="3"/>
    <s v="Hari"/>
    <x v="0"/>
    <m/>
    <n v="42"/>
    <s v="HCC"/>
    <s v="BMOD"/>
    <m/>
  </r>
  <r>
    <s v="16012967177"/>
    <s v="IO Die Stack Configuration Check - FlexUPIy (Sx)"/>
    <x v="5"/>
    <s v="Hari"/>
    <x v="0"/>
    <m/>
    <n v="42"/>
    <s v="HCC"/>
    <s v="BMOD"/>
    <m/>
  </r>
  <r>
    <s v="16012995676"/>
    <s v="To check OOB-MSM acts as MCTP bus owner"/>
    <x v="5"/>
    <s v="gangani"/>
    <x v="0"/>
    <m/>
    <n v="42"/>
    <s v="HCC"/>
    <s v="BMOD"/>
    <m/>
  </r>
  <r>
    <s v="16013023908"/>
    <s v="To validate MSR_CRASHLOG_CONTROL_REGISTER definition for EnGprs bit  needed to enable GPR crashlog/Core Crash"/>
    <x v="2"/>
    <s v="Hari"/>
    <x v="0"/>
    <m/>
    <n v="42"/>
    <s v="HCC"/>
    <s v="BMOD"/>
    <m/>
  </r>
  <r>
    <s v="16013072581"/>
    <s v="To validate OOBMSM Multi-Die Support (Master /Slave)"/>
    <x v="5"/>
    <s v="Hari"/>
    <x v="0"/>
    <m/>
    <n v="42"/>
    <s v="HCC"/>
    <s v="FMOD OOBMSM"/>
    <m/>
  </r>
  <r>
    <s v="16013094343"/>
    <s v="GNR MC: Hidden registers that are accessed by BIOS - mcdata"/>
    <x v="3"/>
    <s v="Hari"/>
    <x v="0"/>
    <m/>
    <n v="42"/>
    <s v="HCC"/>
    <s v="BMOD"/>
    <m/>
  </r>
  <r>
    <s v="16013095934"/>
    <s v="[Pre-Si &amp; Post-Si] To verify SGX – RAS MCA recovery Co-Existence"/>
    <x v="3"/>
    <s v="gangani"/>
    <x v="0"/>
    <m/>
    <n v="42"/>
    <s v="HCC"/>
    <s v="BMOD"/>
    <m/>
  </r>
  <r>
    <s v="16013100653"/>
    <s v="To verify BIOS shall program ROOTBUS register correctly for each HIOP instance"/>
    <x v="5"/>
    <s v="Hari"/>
    <x v="0"/>
    <m/>
    <n v="42"/>
    <s v="HCC"/>
    <s v="BMOD"/>
    <m/>
  </r>
  <r>
    <s v="16013184461"/>
    <s v="Verify BIOS implemented with change in register definitions for Memory Error injection"/>
    <x v="3"/>
    <s v="Hari"/>
    <x v="0"/>
    <m/>
    <n v="42"/>
    <s v="HCC"/>
    <s v="BMOD"/>
    <m/>
  </r>
  <r>
    <s v="16013761117"/>
    <s v="To validate BIOS basic support when SNC is disabled"/>
    <x v="5"/>
    <s v="Hari"/>
    <x v="0"/>
    <m/>
    <n v="42"/>
    <s v="HCC"/>
    <s v="BMOD"/>
    <m/>
  </r>
  <r>
    <s v="16013850075"/>
    <s v="To validate Simplified MDFS Training"/>
    <x v="5"/>
    <s v="Arpitha"/>
    <x v="0"/>
    <m/>
    <n v="42"/>
    <s v="HCC"/>
    <s v="BMOD"/>
    <m/>
  </r>
  <r>
    <s v="16013856473"/>
    <s v="[Pre-Si &amp; Post-Si] To verify rank status with MCR x8 Memory dimm configuration"/>
    <x v="0"/>
    <s v="Hari"/>
    <x v="0"/>
    <m/>
    <n v="18"/>
    <s v="MCC"/>
    <s v="BMOD"/>
    <m/>
  </r>
  <r>
    <s v="16014084695"/>
    <s v="Verify thermal throttling amount at three temperature levels when CLTT is enabled"/>
    <x v="0"/>
    <s v="gangani"/>
    <x v="0"/>
    <m/>
    <n v="42"/>
    <s v="HCC"/>
    <s v="BMOD"/>
    <m/>
  </r>
  <r>
    <s v="16014302646"/>
    <s v="To verify bios pcode mailbox register values using B2P mailbox interface"/>
    <x v="0"/>
    <s v="gangani"/>
    <x v="0"/>
    <m/>
    <n v="42"/>
    <s v="HCC"/>
    <s v="BMOD"/>
    <m/>
  </r>
  <r>
    <s v="16014302756"/>
    <s v="Verify the option CMS ENABLE DRAM PM is removed from the BIOS menu - RAPL"/>
    <x v="0"/>
    <s v="Hari"/>
    <x v="0"/>
    <m/>
    <n v="42"/>
    <s v="HCC"/>
    <s v="BMOD"/>
    <m/>
  </r>
  <r>
    <s v="16014361056"/>
    <s v="[Pre-Si &amp; Post-Si] To verify MCR dram_x8 memory dimm configuration"/>
    <x v="0"/>
    <s v="Hari"/>
    <x v="0"/>
    <m/>
    <n v="18"/>
    <s v="MCC"/>
    <s v="BMOD"/>
    <m/>
  </r>
  <r>
    <s v="16014366509"/>
    <s v="To validate BIOS knob for opportunistic-LLC-to-SF migration feature"/>
    <x v="5"/>
    <s v="Hari"/>
    <x v="0"/>
    <m/>
    <n v="42"/>
    <s v="HCC"/>
    <s v="BMOD"/>
    <m/>
  </r>
  <r>
    <s v="16014377117"/>
    <s v="Verifying  DEVSEC ID, CXL.Mem registers and CXL.cache registers."/>
    <x v="5"/>
    <s v="Chetana"/>
    <x v="2"/>
    <m/>
    <n v="42"/>
    <s v="HCC"/>
    <s v="BMOD"/>
    <s v="After adding CXL.Mem and CXL.Cache lines script is not runing. "/>
  </r>
  <r>
    <s v="16014401560"/>
    <s v="Poison MMIO bits in IRP MISC DFX2 register should be masked to 0"/>
    <x v="3"/>
    <s v="shariff"/>
    <x v="0"/>
    <m/>
    <n v="42"/>
    <s v="HCC"/>
    <s v="BMOD"/>
    <s v="TC need modification"/>
  </r>
  <r>
    <s v="16014492421"/>
    <s v="Verify Legacy boot option not present in BIOS page"/>
    <x v="4"/>
    <s v="Hari"/>
    <x v="0"/>
    <m/>
    <n v="42"/>
    <s v="HCC"/>
    <s v="BMOD"/>
    <m/>
  </r>
  <r>
    <s v="16014496583"/>
    <s v="[Pre-Si &amp; Post-Si] Lane reversal flow for MCP emulation model"/>
    <x v="0"/>
    <s v="Hari"/>
    <x v="0"/>
    <m/>
    <n v="18"/>
    <s v="MCC"/>
    <s v="BMOD"/>
    <m/>
  </r>
  <r>
    <s v="16014526968"/>
    <s v="[Pre-Si &amp; Post-Si] Register bit of THR_CTRL0 mr4temp Throttle Mode and Throttle Enable should be set as per MC FAS by MRC"/>
    <x v="0"/>
    <s v="Hari"/>
    <x v="0"/>
    <m/>
    <n v="18"/>
    <s v="MCC"/>
    <s v="BMOD"/>
    <m/>
  </r>
  <r>
    <s v="16014554388"/>
    <s v="To check t_rrsg value in MC based on the frequency selected for DDR5"/>
    <x v="0"/>
    <s v="shariff"/>
    <x v="0"/>
    <m/>
    <n v="42"/>
    <s v="HCC"/>
    <s v="BMOD"/>
    <s v="verified with 2,3 channel"/>
  </r>
  <r>
    <s v="16014557822"/>
    <s v="[Pre-Si &amp; Post-Si] Check t_rrsg value in MC based on the frequency selected for MCR DIMMs"/>
    <x v="0"/>
    <s v="Hari"/>
    <x v="0"/>
    <m/>
    <n v="18"/>
    <s v="MCC"/>
    <s v="BMOD"/>
    <m/>
  </r>
  <r>
    <s v="16014566571"/>
    <s v="[Pre-Si &amp; Post-Si] ddrcc_train_ctl2.sample_sel is set to 0 for DCA training step by MRC"/>
    <x v="0"/>
    <s v="Hari"/>
    <x v="0"/>
    <m/>
    <n v="18"/>
    <s v="MCC"/>
    <s v="BMOD"/>
    <m/>
  </r>
  <r>
    <s v="16014588156"/>
    <s v="To validate Disable/unused DDRIO controllers and channels with X1 Config Half population"/>
    <x v="0"/>
    <s v="shariff"/>
    <x v="0"/>
    <m/>
    <n v="42"/>
    <s v="HCC"/>
    <s v="BMOD"/>
    <m/>
  </r>
  <r>
    <s v="16014604975"/>
    <s v="MBE shall be disabled on b2idi instances connected to SPK"/>
    <x v="5"/>
    <s v="shariff"/>
    <x v="0"/>
    <m/>
    <n v="42"/>
    <s v="HCC"/>
    <s v="BMOD"/>
    <m/>
  </r>
  <r>
    <s v="16014629205"/>
    <s v="Verify BIOS configures different ECC modes with 10x4 memory config (1LM)"/>
    <x v="3"/>
    <s v="gangani"/>
    <x v="1"/>
    <m/>
    <n v="42"/>
    <s v="HCC"/>
    <s v="BMOD"/>
    <s v="after adding simics script, system is not booting"/>
  </r>
  <r>
    <s v="16014634860"/>
    <s v="Verify BIOS configures different ECC modes with 5x8 memory config (1LM)"/>
    <x v="3"/>
    <s v="gangani"/>
    <x v="1"/>
    <m/>
    <n v="42"/>
    <s v="HCC"/>
    <s v="BMOD"/>
    <s v="after adding simics script, system is not booting"/>
  </r>
  <r>
    <s v="16014636884"/>
    <s v="[Pre-Si &amp; Post-Si] bank_scheduler_selection and page_table_index_selection programming for Gen3 for MCR"/>
    <x v="0"/>
    <s v="shariff"/>
    <x v="0"/>
    <m/>
    <n v="42"/>
    <s v="HCC"/>
    <s v="BMOD"/>
    <s v="verified with ch 2,3"/>
  </r>
  <r>
    <s v="16014636911"/>
    <s v="[Pre-Si &amp; Post-Si] bank_scheduler_selection and page_table_index_selection programming for Gen3 for DDR5"/>
    <x v="0"/>
    <s v="shariff"/>
    <x v="0"/>
    <m/>
    <n v="42"/>
    <s v="HCC"/>
    <s v="BMOD"/>
    <s v="verified with ch 2,3"/>
  </r>
  <r>
    <s v="16014657531"/>
    <s v="To validate  B2P mailbox to map Global Module Instance to Compute Die and Instance"/>
    <x v="2"/>
    <s v="shariff"/>
    <x v="0"/>
    <m/>
    <n v="42"/>
    <s v="HCC"/>
    <s v="BMOD"/>
    <m/>
  </r>
  <r>
    <s v="16014658044"/>
    <s v="Verify BIOS support MBA4.0 and Verify UBOX registers mapping"/>
    <x v="5"/>
    <s v="shariff"/>
    <x v="0"/>
    <m/>
    <n v="42"/>
    <s v="HCC"/>
    <s v="BMOD"/>
    <m/>
  </r>
  <r>
    <s v="16014677761"/>
    <s v="To validate Workaround to support strapset data length of 9 DWs"/>
    <x v="5"/>
    <s v="shariff"/>
    <x v="2"/>
    <m/>
    <n v="42"/>
    <s v="HCC"/>
    <s v="BMOD"/>
    <s v="DWORD String is not present in the logs"/>
  </r>
  <r>
    <s v="16014683437"/>
    <s v="To verify Validation MegaBlock and MerlinX tool supported"/>
    <x v="4"/>
    <s v="shariff"/>
    <x v="2"/>
    <m/>
    <n v="42"/>
    <s v="HCC"/>
    <s v="BMOD"/>
    <s v="knob not found in the mentioned path EDKII Menu &gt; Platform configuration &gt; Reserve Memory &gt; ValidationMegablock Version"/>
  </r>
  <r>
    <s v="16014685628"/>
    <s v="To verify Validation Megablock downgrade compatibility"/>
    <x v="4"/>
    <s v="shariff"/>
    <x v="2"/>
    <m/>
    <n v="42"/>
    <s v="HCC"/>
    <s v="BMOD"/>
    <s v="knob not found in the mentioned path EDKII Menu &gt; Platform configuration &gt; Reserve Memory &gt; ValidationMegablock Version"/>
  </r>
  <r>
    <s v="16014685962"/>
    <s v="To verify flexibility to free memory reserved by Validation Mega Block"/>
    <x v="4"/>
    <s v="shariff"/>
    <x v="2"/>
    <m/>
    <n v="42"/>
    <s v="HCC"/>
    <s v="BMOD"/>
    <s v="knob not found in the mentioned path EDKII Menu &gt; Platform configuration &gt; Reserve Memory &gt; ValidationMegablock Version"/>
  </r>
  <r>
    <s v="16014717731"/>
    <s v="[Pre-Si &amp; Post-Si] Verify CLTT temperature settings for TSOD by MRC as per CLTT doc"/>
    <x v="0"/>
    <s v="gangani"/>
    <x v="1"/>
    <m/>
    <n v="42"/>
    <s v="HCC"/>
    <s v="BMOD"/>
    <s v="step 19: value is mismatch."/>
  </r>
  <r>
    <s v="16014722237"/>
    <s v="[Pre-Si &amp; Post-Si] Verify x4modesel.dimm0/1_mode to 1 for x4 DRAMs"/>
    <x v="0"/>
    <s v="gangani"/>
    <x v="0"/>
    <m/>
    <n v="42"/>
    <s v="HCC"/>
    <s v="BMOD"/>
    <m/>
  </r>
  <r>
    <s v="16014764882"/>
    <s v="To verify x4modesel.dimm0_mode set to 0 for x8 MCR DIMMs and set to 1 for x4 MCR DIMMs"/>
    <x v="0"/>
    <s v="gangani"/>
    <x v="0"/>
    <m/>
    <n v="42"/>
    <s v="HCC"/>
    <s v="BMOD"/>
    <m/>
  </r>
  <r>
    <s v="16014777372"/>
    <s v="To verify IIO stack ID assignment"/>
    <x v="5"/>
    <s v="gangani"/>
    <x v="0"/>
    <m/>
    <n v="42"/>
    <s v="HCC"/>
    <s v="BMOD"/>
    <m/>
  </r>
  <r>
    <s v="16014794198"/>
    <s v="[Pre-Si &amp; Post-Si] Verification of Memory Thermal BIOS Menu Options for MEMTRIP and THERMTRIP"/>
    <x v="0"/>
    <s v="gangani"/>
    <x v="0"/>
    <m/>
    <n v="42"/>
    <s v="HCC"/>
    <s v="BMOD"/>
    <m/>
  </r>
  <r>
    <s v="16014795784"/>
    <s v="Verification of Memory Thermal BIOS Menu Options for MEMHOT_IN"/>
    <x v="0"/>
    <s v="gangani"/>
    <x v="0"/>
    <m/>
    <n v="42"/>
    <s v="HCC"/>
    <s v="BMOD"/>
    <m/>
  </r>
  <r>
    <s v="16014830101"/>
    <s v="Verify BIOS support for SHPC error logging enhancement"/>
    <x v="3"/>
    <s v="shariff"/>
    <x v="0"/>
    <m/>
    <n v="42"/>
    <s v="HCC"/>
    <s v="BMOD"/>
    <m/>
  </r>
  <r>
    <s v="16014841919"/>
    <s v="To validate Disable/unused DDRIO controllers and channels with Full Population in 2DPC"/>
    <x v="0"/>
    <s v="gangani"/>
    <x v="0"/>
    <m/>
    <n v="18"/>
    <s v="MCC"/>
    <s v="BMOD"/>
    <m/>
  </r>
  <r>
    <s v="16014853886"/>
    <s v="[Pre-Si &amp; Post-Si] Verification of Memory Thermal BIOS Menu Options for MEMHOT_OUT"/>
    <x v="0"/>
    <s v="gangani"/>
    <x v="0"/>
    <m/>
    <n v="42"/>
    <s v="HCC"/>
    <s v="BMOD"/>
    <m/>
  </r>
  <r>
    <s v="16014920348"/>
    <s v="[Pre and Post Si] Verify BIOS should implement GHES v2 format for error logging"/>
    <x v="3"/>
    <s v="shariff"/>
    <x v="0"/>
    <m/>
    <n v="42"/>
    <s v="HCC"/>
    <s v="BMOD"/>
    <s v="need win VM"/>
  </r>
  <r>
    <s v="16015007744"/>
    <s v="[Pre-Si &amp; Post-Si] Verify Permanent Fault Detection (PFD) configuration according to ECC mode for 10x4 config"/>
    <x v="3"/>
    <s v="gangani"/>
    <x v="1"/>
    <m/>
    <n v="42"/>
    <s v="HCC"/>
    <s v="BMOD"/>
    <s v="after adding simics script, system is not booting"/>
  </r>
  <r>
    <s v="16015007981"/>
    <s v="[Pre-Si &amp; Post-Si] Verify Permanent Fault Detection (PFD) configuration according to ECC mode for 9x4 config"/>
    <x v="3"/>
    <s v="gangani"/>
    <x v="0"/>
    <m/>
    <n v="42"/>
    <s v="HCC"/>
    <s v="BMOD"/>
    <m/>
  </r>
  <r>
    <s v="16015022674"/>
    <s v="[Pre and Post Si] [Windows] Validate PCIE CE using Wheahct tool with IOMCA option enabled in BIOS"/>
    <x v="3"/>
    <s v="Hari"/>
    <x v="1"/>
    <n v="16015631966"/>
    <n v="42"/>
    <s v="HCC"/>
    <s v="BMOD"/>
    <m/>
  </r>
  <r>
    <s v="16015106438"/>
    <s v="Validate Memory UCE non fatal error using Wheahct tool with EMCA option disabled in BIOS"/>
    <x v="3"/>
    <s v="Hari"/>
    <x v="1"/>
    <n v="16015631966"/>
    <n v="42"/>
    <s v="HCC"/>
    <s v="BMOD"/>
    <m/>
  </r>
  <r>
    <s v="16015265295"/>
    <s v="Verify BIOS configure Retry Register for Error logging"/>
    <x v="3"/>
    <s v="gangani"/>
    <x v="0"/>
    <m/>
    <n v="42"/>
    <s v="HCC"/>
    <s v="BMOD"/>
    <m/>
  </r>
  <r>
    <s v="16015313061"/>
    <s v="Verify BIOS updates PCU registers for RAS based on register scope"/>
    <x v="3"/>
    <s v="shariff"/>
    <x v="0"/>
    <m/>
    <n v="42"/>
    <s v="HCC"/>
    <s v="BMOD"/>
    <m/>
  </r>
  <r>
    <s v="16015326278"/>
    <s v="[Pre and Post Si] Verify register implementation and configuration to support PCIe DMWr ECN"/>
    <x v="3"/>
    <s v="shariff"/>
    <x v="0"/>
    <m/>
    <n v="42"/>
    <s v="HCC"/>
    <s v="BMOD"/>
    <m/>
  </r>
  <r>
    <s v="16015335381"/>
    <s v="BIOS Knob for TPMI Control Interface Lock"/>
    <x v="2"/>
    <s v="Chetana"/>
    <x v="2"/>
    <m/>
    <n v="42"/>
    <s v="HCC"/>
    <s v="BMOD"/>
    <s v="Go to page &quot;EDKII Menu-&gt;Socket Configuration-&gt;Advanced Power Management Configuration-&gt;CPU - Advanced PM Tuning-&gt;TPMI Control Interface LOCK&quot; this Bios knob is not present in XML and in Bios"/>
  </r>
  <r>
    <s v="16015335982"/>
    <s v="TestSignalBitMaskRMT to choose which parameters to run during RMT"/>
    <x v="0"/>
    <s v="gangani"/>
    <x v="0"/>
    <m/>
    <n v="42"/>
    <s v="HCC"/>
    <s v="BMOD"/>
    <m/>
  </r>
  <r>
    <s v="16015399622"/>
    <s v="[Pre and Post Si] Verify BIOS enable support for Inbound P2P dataparity error"/>
    <x v="3"/>
    <s v="shariff"/>
    <x v="0"/>
    <m/>
    <n v="42"/>
    <s v="HCC"/>
    <s v="BMOD"/>
    <m/>
  </r>
  <r>
    <s v="16015401793"/>
    <s v="Verify CAPID registers fileds changes for RAS domain"/>
    <x v="3"/>
    <s v="gangani"/>
    <x v="0"/>
    <m/>
    <n v="42"/>
    <s v="MCC"/>
    <s v="BMOD"/>
    <m/>
  </r>
  <r>
    <s v="16015538602"/>
    <s v="Verify system boot with &quot;CET&quot; enabled"/>
    <x v="4"/>
    <s v="Arpitha"/>
    <x v="0"/>
    <m/>
    <n v="42"/>
    <s v="HCC"/>
    <s v="BMOD"/>
    <m/>
  </r>
  <r>
    <s v="16015612982"/>
    <s v="Verify Data Scrambling status with MCR Dimms"/>
    <x v="0"/>
    <s v="Chetana"/>
    <x v="1"/>
    <m/>
    <n v="18"/>
    <s v="MCC"/>
    <s v="BMOD"/>
    <s v="In step 5 after running python cmd getting error as AttributeError: Unknown Attribute mcchannels"/>
  </r>
  <r>
    <s v="16015902650"/>
    <s v="Direct To UPI (D2C) , Direct To Core (D2K) - Functionalilty Check on GNR"/>
    <x v="5"/>
    <s v="Chetana"/>
    <x v="1"/>
    <m/>
    <n v="42"/>
    <s v="HCC"/>
    <s v="BMOD"/>
    <s v="In step 5 after running python cmd getting error as AttributeError: Unknown Attribute scf_b2cmis"/>
  </r>
  <r>
    <s v="16016132864"/>
    <s v="Verify BIOS knob PcieAerEcrcEn is global per system"/>
    <x v="3"/>
    <s v="shariff"/>
    <x v="0"/>
    <m/>
    <n v="42"/>
    <s v="HCC"/>
    <s v="BMOD"/>
    <m/>
  </r>
  <r>
    <s v="16016206044"/>
    <s v="To validate BIOS is retrieving MC frequency and MC voltage in serial logs"/>
    <x v="0"/>
    <s v="Chetana"/>
    <x v="0"/>
    <m/>
    <n v="42"/>
    <s v="HCC"/>
    <s v="BMOD"/>
    <m/>
  </r>
  <r>
    <s v="16016284121"/>
    <s v="Validate Adaptive page policy is independent of ADDDC knob"/>
    <x v="0"/>
    <s v="Hari"/>
    <x v="0"/>
    <m/>
    <n v="42"/>
    <s v="HCC"/>
    <s v="BMOD"/>
    <m/>
  </r>
  <r>
    <s v="16016288505"/>
    <s v="Verify tuning of Distress QoS related registers"/>
    <x v="5"/>
    <s v="Hari"/>
    <x v="0"/>
    <m/>
    <n v="42"/>
    <s v="HCC"/>
    <s v="BMOD"/>
    <m/>
  </r>
  <r>
    <s v="16016342963"/>
    <s v="Validate MRC Promote Warning is Disable by default"/>
    <x v="0"/>
    <s v="Arpitha"/>
    <x v="0"/>
    <m/>
    <n v="42"/>
    <s v="HCC"/>
    <s v="BMOD"/>
    <m/>
  </r>
  <r>
    <s v="16016398700"/>
    <s v="Validate Channel disabling by configuring DDR Channel Mask knob"/>
    <x v="0"/>
    <s v="gangani"/>
    <x v="2"/>
    <m/>
    <n v="18"/>
    <s v="MCC"/>
    <s v="BMOD"/>
    <s v="step 13: &quot;socket 0 channel 0&quot; string is not found in log"/>
  </r>
  <r>
    <s v="16016629886"/>
    <s v="Verify the MAX_IIO_STACKS and MAX_LOGIC_IIO_STACK for GNR-D"/>
    <x v="5"/>
    <s v="Arpitha"/>
    <x v="0"/>
    <m/>
    <n v="42"/>
    <s v="HCC"/>
    <s v="BMOD"/>
    <s v="values will vary from config to config as its expected"/>
  </r>
  <r>
    <s v="16016646215"/>
    <s v="Verify SPD-SMBUS access bios knob need to removed for Gen3 and above"/>
    <x v="0"/>
    <s v="Arpitha"/>
    <x v="0"/>
    <m/>
    <n v="42"/>
    <s v="HCC"/>
    <s v="BMOD"/>
    <m/>
  </r>
  <r>
    <s v="16016672580"/>
    <s v="Verify DB CTLE and CTLE setting option on MCR DIMM"/>
    <x v="0"/>
    <s v="Hari"/>
    <x v="0"/>
    <m/>
    <n v="18"/>
    <s v="MCC"/>
    <s v="BMOD"/>
    <m/>
  </r>
  <r>
    <s v="16016672677"/>
    <s v="Verify switching between verbose mode and non-verbose mode for each training step in MRC"/>
    <x v="0"/>
    <s v="Hari"/>
    <x v="0"/>
    <m/>
    <n v="42"/>
    <s v="HCC"/>
    <s v="BMOD"/>
    <m/>
  </r>
  <r>
    <s v="16016720932"/>
    <s v="Verify MRC prints IP version of components support"/>
    <x v="0"/>
    <s v="Hari"/>
    <x v="0"/>
    <m/>
    <n v="42"/>
    <s v="HCC"/>
    <s v="BMOD"/>
    <m/>
  </r>
  <r>
    <s v="16016772498"/>
    <s v="Veify IP lfclk gating is enabled by default"/>
    <x v="5"/>
    <s v="Arpitha"/>
    <x v="0"/>
    <m/>
    <n v="42"/>
    <s v="HCC"/>
    <s v="BMOD"/>
    <m/>
  </r>
  <r>
    <s v="16016800265"/>
    <s v="Verify MC register cleanup that no longer exist in GNR"/>
    <x v="3"/>
    <s v="Hari"/>
    <x v="0"/>
    <m/>
    <n v="42"/>
    <s v="HCC"/>
    <s v="BMOD"/>
    <m/>
  </r>
  <r>
    <s v="16016806633"/>
    <s v="Verify RAS setup clean-up"/>
    <x v="3"/>
    <s v="shariff"/>
    <x v="0"/>
    <m/>
    <n v="42"/>
    <s v="HCC"/>
    <s v="BMOD"/>
    <m/>
  </r>
  <r>
    <s v="16016827195"/>
    <s v="To verify ERR_INJ_LCK_DFX_SB_FBLP_REG.eil bit set to 1"/>
    <x v="3"/>
    <s v="Hari"/>
    <x v="0"/>
    <m/>
    <n v="42"/>
    <s v="HCC"/>
    <s v="BMOD"/>
    <m/>
  </r>
  <r>
    <s v="16016865756"/>
    <s v="To verify MRC boot for 1S configuration"/>
    <x v="0"/>
    <s v="Hari"/>
    <x v="0"/>
    <m/>
    <n v="18"/>
    <s v="MCC"/>
    <s v="BMOD"/>
    <m/>
  </r>
  <r>
    <s v="16016987679"/>
    <s v="Verify MRC shall implement DFX Setup Knobs to control registers - Pre/Post Amble Setting"/>
    <x v="0"/>
    <s v="Hari"/>
    <x v="0"/>
    <m/>
    <n v="42"/>
    <s v="HCC"/>
    <s v="BMOD"/>
    <m/>
  </r>
  <r>
    <s v="16016996241"/>
    <s v="Verify BIOS knobs DCA/DCS DFE gain"/>
    <x v="0"/>
    <s v="Arpitha"/>
    <x v="0"/>
    <m/>
    <n v="42"/>
    <s v="HCC"/>
    <s v="BMOD"/>
    <m/>
  </r>
  <r>
    <s v="16017006365"/>
    <s v="Verify BIOS knob exists to enable/disable system event log and RAS log level"/>
    <x v="3"/>
    <s v="shariff"/>
    <x v="0"/>
    <m/>
    <n v="42"/>
    <s v="HCC"/>
    <s v="BMOD"/>
    <m/>
  </r>
  <r>
    <s v="16017020946"/>
    <s v="Verify the BIOS knob RTT_NOM_RD"/>
    <x v="0"/>
    <s v="Arpitha"/>
    <x v="0"/>
    <m/>
    <n v="42"/>
    <s v="HCC"/>
    <s v="BMOD"/>
    <m/>
  </r>
  <r>
    <s v="16017031439"/>
    <s v="Verify MRC shall implement new DFX Setup Knobs to control registers - ODT"/>
    <x v="0"/>
    <s v="Arpitha"/>
    <x v="0"/>
    <m/>
    <n v="42"/>
    <s v="HCC"/>
    <s v="BMOD"/>
    <m/>
  </r>
  <r>
    <s v="16017031474"/>
    <s v="Verify the BIOS knobs CLK Imode"/>
    <x v="0"/>
    <s v="Arpitha"/>
    <x v="0"/>
    <m/>
    <n v="42"/>
    <s v="HCC"/>
    <s v="BMOD"/>
    <m/>
  </r>
  <r>
    <s v="16017033722"/>
    <s v="Verify MRC shall implement DFX Setup Knobs to control registers - RON"/>
    <x v="0"/>
    <s v="Hari"/>
    <x v="0"/>
    <m/>
    <n v="42"/>
    <s v="HCC"/>
    <s v="BMOD"/>
    <m/>
  </r>
  <r>
    <s v="16017041939"/>
    <s v="Verify reset flow with ECS option enabled / disabled in BIOS with DDR5 MCR DIMMS"/>
    <x v="3"/>
    <s v="Hari"/>
    <x v="0"/>
    <m/>
    <n v="18"/>
    <s v="MCC"/>
    <s v="BMOD"/>
    <m/>
  </r>
  <r>
    <s v="16017059253"/>
    <s v="Verify MRC shall implement DFX Setup Knobs to control registers - Rx/Tx DFE TAP for RDIMM"/>
    <x v="0"/>
    <s v="Hari"/>
    <x v="1"/>
    <n v="16017194727"/>
    <n v="42"/>
    <s v="HCC"/>
    <s v="BMOD"/>
    <m/>
  </r>
  <r>
    <s v="16017059391"/>
    <s v="Verify MRC shall implement DFX Setup Knobs to control registers - DCA DFE TAP and RX/TX DFE Gain for RDIMM"/>
    <x v="0"/>
    <s v="gangani"/>
    <x v="0"/>
    <m/>
    <n v="42"/>
    <s v="MCC"/>
    <s v="BMOD"/>
    <m/>
  </r>
  <r>
    <s v="16017062685"/>
    <s v="Verify Memory performance settings by verifying registers"/>
    <x v="0"/>
    <s v="gangani"/>
    <x v="0"/>
    <m/>
    <n v="42"/>
    <s v="HCC"/>
    <s v="BMOD"/>
    <m/>
  </r>
  <r>
    <s v="16017064532"/>
    <s v="To verify LegacyADRMode , EadrSupport, EadrCacheFlushMode bios knob support are removed or hidden"/>
    <x v="0"/>
    <s v="gangani"/>
    <x v="0"/>
    <m/>
    <n v="42"/>
    <s v="MCC"/>
    <s v="BMOD"/>
    <m/>
  </r>
  <r>
    <s v="16017099149"/>
    <s v="Verify MRC shall implement DFX Setup Knobs to control registers - DCA/DCS DFE TAP for MCR DIMM"/>
    <x v="0"/>
    <s v="gangani"/>
    <x v="0"/>
    <m/>
    <n v="42"/>
    <s v="MCC"/>
    <s v="BMOD"/>
    <m/>
  </r>
  <r>
    <s v="16017144101"/>
    <s v="To Verify SYSTEM_MEMORY_MAP_HOB output from FSP"/>
    <x v="6"/>
    <s v="gangani"/>
    <x v="0"/>
    <m/>
    <n v="42"/>
    <s v="MCC"/>
    <s v="BMOD"/>
    <m/>
  </r>
  <r>
    <s v="16017183584"/>
    <s v="Verify MRC shall implement DFX Setup Knobs to control registers - DCA DFE TAP and RX/TX DFE Gain for MCR DIMM"/>
    <x v="0"/>
    <s v="Chetana"/>
    <x v="0"/>
    <m/>
    <n v="42"/>
    <s v="HCC"/>
    <s v="BMOD"/>
    <m/>
  </r>
  <r>
    <s v="16017188516"/>
    <s v="Verify MRC shall implement DFX Setup Knobs to control registers - Rx/Tx DFE TAP for MCR DIMM"/>
    <x v="0"/>
    <s v="Chetana"/>
    <x v="0"/>
    <m/>
    <n v="42"/>
    <s v="HCC"/>
    <s v="BMOD"/>
    <m/>
  </r>
  <r>
    <s v="16017349451"/>
    <s v="To verify with Ubios Generation enabled no hang is observed"/>
    <x v="5"/>
    <s v="Chetana"/>
    <x v="2"/>
    <m/>
    <n v="42"/>
    <s v="HCC"/>
    <s v="BMOD"/>
    <s v="In step 1 after removing those lines from user-settings.include In step 6 getting the output as No CLI variable &quot;ubios&quot; "/>
  </r>
  <r>
    <s v="18016919153"/>
    <s v="DDR5 BIOS: Configure cke_on and cke_override to 0x11 for DDR5 BIOS training"/>
    <x v="0"/>
    <s v="Chetana"/>
    <x v="2"/>
    <m/>
    <n v="42"/>
    <s v="HCC"/>
    <s v="BMOD"/>
    <s v="In step 6, the system is not halting but continues to boot"/>
  </r>
  <r>
    <s v="18020730723"/>
    <s v="Verify  RTC wake from S5 through ICT tool"/>
    <x v="4"/>
    <s v="Chetana"/>
    <x v="2"/>
    <m/>
    <n v="42"/>
    <s v="HCC"/>
    <s v="BMOD"/>
    <s v="ICT tool is not available"/>
  </r>
  <r>
    <s v="22011878152"/>
    <s v="[PostSi] Number of LLC hit entries should be reserved in the LLC_HIT_TOR_ENTRIES register"/>
    <x v="5"/>
    <s v="shariff"/>
    <x v="0"/>
    <m/>
    <n v="42"/>
    <s v="HCC"/>
    <s v="BMOD"/>
    <m/>
  </r>
  <r>
    <s v="22011878195"/>
    <s v="[Pre-si &amp; Post-Si]Boot up BirchStream Platform and check for keywords"/>
    <x v="4"/>
    <s v="shariff"/>
    <x v="0"/>
    <m/>
    <n v="42"/>
    <s v="HCC"/>
    <s v="BMOD"/>
    <m/>
  </r>
  <r>
    <s v="22011879146"/>
    <s v="Default UMA-Based Clustering"/>
    <x v="1"/>
    <s v="shariff"/>
    <x v="0"/>
    <m/>
    <n v="42"/>
    <s v="HCC"/>
    <s v="BMOD"/>
    <m/>
  </r>
  <r>
    <s v="22011895940"/>
    <s v="Validating SystemRas Type for capid0 related bits."/>
    <x v="3"/>
    <s v="shariff"/>
    <x v="0"/>
    <m/>
    <n v="42"/>
    <s v="HCC"/>
    <s v="BMOD"/>
    <m/>
  </r>
  <r>
    <s v="22012000707"/>
    <s v="[PSS &amp; Psost-Si] BIOS to validate removal of Scalability, Turbo ratio cores knob."/>
    <x v="2"/>
    <s v="Chetana"/>
    <x v="0"/>
    <m/>
    <n v="42"/>
    <s v="HCC"/>
    <s v="BMOD"/>
    <m/>
  </r>
  <r>
    <s v="22012003525"/>
    <s v="To validate Dielet - Total Count, Die ID, HIOP Stacks present"/>
    <x v="5"/>
    <s v="Chetana"/>
    <x v="0"/>
    <m/>
    <n v="18"/>
    <s v="HCC"/>
    <s v="BMOD"/>
    <m/>
  </r>
  <r>
    <s v="22012132962"/>
    <s v="[PSS &amp; Post-Si] To validate Distributed PkgC with Voltage actions"/>
    <x v="2"/>
    <s v="Hari"/>
    <x v="0"/>
    <m/>
    <n v="42"/>
    <s v="HCC"/>
    <s v="BMOD"/>
    <m/>
  </r>
  <r>
    <s v="22012239317"/>
    <s v="[Pre-Si &amp; Post-Si] To check PCH devices option removed from bios knob configuration"/>
    <x v="4"/>
    <s v="Hari"/>
    <x v="0"/>
    <m/>
    <n v="42"/>
    <s v="HCC"/>
    <s v="BMOD"/>
    <m/>
  </r>
  <r>
    <s v="22012249402"/>
    <s v="Intel Turbo Boost Technology - Energy Efficient Turbo"/>
    <x v="2"/>
    <s v="Hari"/>
    <x v="0"/>
    <m/>
    <n v="42"/>
    <s v="HCC"/>
    <s v="BMOD"/>
    <m/>
  </r>
  <r>
    <s v="22013723207"/>
    <s v="[Pre-Si &amp; Post-Si] To verify CLTT Registers Programmed for Different Memory Frequency in 2DPC configuration"/>
    <x v="0"/>
    <s v="Hari"/>
    <x v="0"/>
    <m/>
    <n v="42"/>
    <s v="HCC"/>
    <s v="BMOD"/>
    <m/>
  </r>
  <r>
    <s v="1508608256"/>
    <s v="[Post-Si]Verify the System Date  time in Bios setup menu and OS"/>
    <x v="4"/>
    <s v="gangani"/>
    <x v="0"/>
    <m/>
    <n v="42"/>
    <s v="MCC"/>
    <s v="BMOD"/>
    <m/>
  </r>
  <r>
    <s v="1508813130"/>
    <s v="To verify MCCHAN 3-way rank interleave support in MC"/>
    <x v="1"/>
    <s v="gangani"/>
    <x v="0"/>
    <m/>
    <n v="42"/>
    <s v="HCC"/>
    <s v="BMOD"/>
    <m/>
  </r>
  <r>
    <s v="15010780825"/>
    <s v="Cache Associativity should be correct between log and SMBIOS."/>
    <x v="2"/>
    <s v="gangani"/>
    <x v="0"/>
    <m/>
    <n v="42"/>
    <s v="HCC"/>
    <s v="BMOD"/>
    <m/>
  </r>
  <r>
    <s v="15010874899"/>
    <s v="Check the processor frequency to match the display"/>
    <x v="2"/>
    <s v="gangani"/>
    <x v="0"/>
    <m/>
    <n v="42"/>
    <s v="HCC"/>
    <s v="BMOD"/>
    <m/>
  </r>
  <r>
    <s v="1509300335"/>
    <s v="Update turnaround register programming for MCR DIMMs"/>
    <x v="0"/>
    <s v="gangani"/>
    <x v="0"/>
    <m/>
    <n v="42"/>
    <s v="HCC"/>
    <s v="BMOD"/>
    <m/>
  </r>
  <r>
    <s v="15010395461"/>
    <s v="Bios support for max supported cores"/>
    <x v="2"/>
    <s v="Chetana"/>
    <x v="0"/>
    <m/>
    <n v="42"/>
    <s v="HCC"/>
    <s v="BMOD"/>
    <m/>
  </r>
  <r>
    <n v="15010457415"/>
    <s v="CPU_008 - Verify BIOS always assign the BSP to be the lowest APIC ID when disable different cores, cover 4 conditions"/>
    <x v="2"/>
    <s v="Chetana"/>
    <x v="0"/>
    <m/>
    <n v="42"/>
    <s v="HCC"/>
    <s v="BMOD"/>
    <m/>
  </r>
  <r>
    <s v="15010466735"/>
    <s v="Verify BIOS enable send traces to TraceHub"/>
    <x v="4"/>
    <s v="Chetana"/>
    <x v="1"/>
    <m/>
    <n v="42"/>
    <s v="HCC"/>
    <s v="BMOD"/>
    <s v="In step 6 after giving python cmd getting error as AttributeError: Unknown Attribute northpeak"/>
  </r>
  <r>
    <n v="15010645752"/>
    <s v="Check Directory mode changes for GNR 1S and all memory types"/>
    <x v="1"/>
    <s v="Chetana"/>
    <x v="0"/>
    <m/>
    <n v="42"/>
    <s v="HCC"/>
    <s v="BMOD"/>
    <m/>
  </r>
  <r>
    <s v="16016680672"/>
    <s v="Verify that MRC shall implement DFX Setup Knobs to control registers - CPGC Block Repeat/CPGC Base Repeat"/>
    <x v="0"/>
    <s v="Chetana"/>
    <x v="0"/>
    <m/>
    <n v="42"/>
    <s v="HCC"/>
    <s v="BMOD"/>
    <m/>
  </r>
  <r>
    <s v="16016726297"/>
    <s v="Verify RTC value initialized in BIOS"/>
    <x v="4"/>
    <s v="Chetana"/>
    <x v="0"/>
    <m/>
    <n v="42"/>
    <s v="HCC"/>
    <s v="BMOD"/>
    <m/>
  </r>
  <r>
    <s v="1508603932"/>
    <s v="[PreSi  PostSi]PSMI should be enabled without any trace regions"/>
    <x v="4"/>
    <s v="Hari"/>
    <x v="0"/>
    <m/>
    <n v="42"/>
    <s v="HCC"/>
    <s v="BMOD"/>
    <m/>
  </r>
  <r>
    <s v="1508604724"/>
    <s v="SPECIAL_RESERVATION_CREG_INTERFACE REPORT"/>
    <x v="4"/>
    <s v="Hari"/>
    <x v="1"/>
    <m/>
    <n v="18"/>
    <s v="MCC"/>
    <s v="BMOD"/>
    <s v="Getting error while running python command Read transaction not successful"/>
  </r>
  <r>
    <s v="15011181776"/>
    <s v="Verify BIOS password required when overriding boot device via F7 hotkey after set password"/>
    <x v="4"/>
    <s v="Hari"/>
    <x v="0"/>
    <m/>
    <n v="42"/>
    <s v="HCC"/>
    <s v="BMOD"/>
    <m/>
  </r>
  <r>
    <s v="15011480877"/>
    <s v="Verify DFx knobs reflects SCOMP registers"/>
    <x v="0"/>
    <s v="Hari"/>
    <x v="0"/>
    <m/>
    <n v="18"/>
    <s v="MCC"/>
    <s v="BMOD"/>
    <m/>
  </r>
  <r>
    <s v="16016232281"/>
    <s v="NAC less SKU configuration"/>
    <x v="4"/>
    <s v="Hari"/>
    <x v="1"/>
    <m/>
    <n v="42"/>
    <s v="HCC"/>
    <s v="BMOD"/>
    <s v="sv.socket0.uncore.punith_multi0.ptpcioregs.ptpcioregs.capid10_0.show() - Getting attribute error Unknown attribute punith_multi0._x000a_"/>
  </r>
  <r>
    <s v="16016844268"/>
    <s v="To Verify Homeless Prefetcher knob functionality"/>
    <x v="2"/>
    <s v="Hari"/>
    <x v="0"/>
    <m/>
    <n v="42"/>
    <s v="HCC"/>
    <s v="BMOD"/>
    <m/>
  </r>
  <r>
    <s v="16017003104"/>
    <s v="Verify MRC shall implement new DFX Setup Knobs to control registers - CTLE"/>
    <x v="0"/>
    <s v="Hari"/>
    <x v="0"/>
    <m/>
    <n v="42"/>
    <s v="HCC"/>
    <s v="BMOD"/>
    <m/>
  </r>
  <r>
    <s v="16017033623"/>
    <s v="Verify Request to dump DB, RCD, and DRAM registers at any training step in MRC"/>
    <x v="0"/>
    <s v="Hari"/>
    <x v="0"/>
    <m/>
    <n v="42"/>
    <s v="HCC"/>
    <s v="BMOD"/>
    <s v="Skipped step8 as mentioned in tc notes"/>
  </r>
  <r>
    <s v="18019754202"/>
    <s v="Updated B2P commands for fADR support"/>
    <x v="1"/>
    <s v="Hari"/>
    <x v="0"/>
    <m/>
    <n v="42"/>
    <s v="HCC"/>
    <s v="BMOD"/>
    <s v="All values set are reflecting correctly in logs"/>
  </r>
  <r>
    <n v="1508608165"/>
    <s v="[PostSi][Security][RPPC] UEFI FW passwords need to be cleared from the keyboard buffer before booting OS or EFI"/>
    <x v="7"/>
    <s v="Hari"/>
    <x v="0"/>
    <m/>
    <n v="42"/>
    <s v="HCC"/>
    <s v="BMOD"/>
    <m/>
  </r>
  <r>
    <n v="1508608498"/>
    <s v="[Post Si]UEFI check variable access protection and recovery"/>
    <x v="7"/>
    <s v="Hari"/>
    <x v="0"/>
    <m/>
    <n v="42"/>
    <s v="HCC"/>
    <s v="BMOD"/>
    <m/>
  </r>
  <r>
    <n v="1508604712"/>
    <s v="[Pre-si  Post-Si]UEFI FW shall be fault tolerant to handle loss and tamper of runtime global data buffers used in SMI handlers and ACPI ASL code"/>
    <x v="7"/>
    <s v="Hari"/>
    <x v="0"/>
    <m/>
    <n v="42"/>
    <s v="HCC"/>
    <s v="BMOD"/>
    <m/>
  </r>
  <r>
    <n v="1508608507"/>
    <s v="[PSS0.8Alpha][Post Si][Security][RP  PC] Check existing vulnerability"/>
    <x v="7"/>
    <s v="Hari"/>
    <x v="2"/>
    <m/>
    <n v="42"/>
    <s v="HCC"/>
    <s v="BMOD"/>
    <s v="BIOS knobs present in steps 7 and step 10 are not available. System is not booting after making the other BIOS option changes."/>
  </r>
  <r>
    <n v="1508608951"/>
    <s v="To check Discard invalid values written to generate SWSMI"/>
    <x v="7"/>
    <s v="Hari"/>
    <x v="0"/>
    <m/>
    <n v="42"/>
    <s v="HCC"/>
    <s v="BMOD"/>
    <m/>
  </r>
  <r>
    <n v="16013359455"/>
    <s v="[Post-Si] Verify Chipsec tool install and loads all the modules"/>
    <x v="7"/>
    <s v="Hari"/>
    <x v="2"/>
    <m/>
    <n v="42"/>
    <s v="HCC"/>
    <s v="BMOD"/>
    <s v="After enabling Secure Boot, unable to install chipsec tool. While giving the command BCdEdit /set TESTSIGNING ON, getting error as “The value is protected by Secure Boot policy and cannot be modified or deleted”. Due to this unable to disable driver signature, which is needed before running chipsec tool."/>
  </r>
  <r>
    <n v="16014246972"/>
    <s v="Verify register values are up-to-date after state  change  (FHF-S3 ,S4 &amp; G3) (IVL-G3) using Chipsec Tool"/>
    <x v="7"/>
    <s v="Hari"/>
    <x v="1"/>
    <m/>
    <n v="42"/>
    <s v="HCC"/>
    <s v="BMOD"/>
    <s v="Getting Warning and Failure for pscs module. Warning:  chipsec.modules.common.pscs.spi_size. Warning: chipsec.modules.common.pscs.sample. Warning: chipsec.modules.common.pscs.ppin_ctl_lock. FAILED: chipsec.modules.common.pscs.region_access"/>
  </r>
  <r>
    <n v="1508603094"/>
    <s v="To validate self-Test tool run successful in EFI"/>
    <x v="0"/>
    <s v="Hari"/>
    <x v="2"/>
    <m/>
    <n v="42"/>
    <s v="HCC"/>
    <s v="BMOD"/>
    <s v="Selftest tool is required"/>
  </r>
  <r>
    <n v="1508603501"/>
    <s v="[TPM][PSS  Post-Si]TPM2.0 Configuration and settings"/>
    <x v="7"/>
    <m/>
    <x v="0"/>
    <m/>
    <m/>
    <m/>
    <m/>
    <m/>
  </r>
  <r>
    <n v="1508605114"/>
    <s v="[SGX][Boot Scenario Test]SGX Boot Scenario First Platform Binding"/>
    <x v="7"/>
    <m/>
    <x v="1"/>
    <s v="New:15011678397"/>
    <m/>
    <m/>
    <m/>
    <m/>
  </r>
  <r>
    <n v="1508605439"/>
    <s v="[TPM][PSS  Post-Si]Verify TPM 2.0 Physical Presence"/>
    <x v="7"/>
    <m/>
    <x v="0"/>
    <m/>
    <m/>
    <m/>
    <m/>
    <m/>
  </r>
  <r>
    <n v="1508605466"/>
    <s v="[MKTME][PreSi  PostSi]Check whether UEFI FW generate new key or restore previous Key in NVDIMM present or S5 or cold or warm reset."/>
    <x v="7"/>
    <m/>
    <x v="1"/>
    <n v="15011680281"/>
    <m/>
    <m/>
    <m/>
    <m/>
  </r>
  <r>
    <n v="1508605538"/>
    <s v="[TPM][PSS  Post-Si] dTPM_PlatformPolicyConfig_before_PlatformAuth"/>
    <x v="7"/>
    <m/>
    <x v="0"/>
    <m/>
    <m/>
    <m/>
    <m/>
    <m/>
  </r>
  <r>
    <n v="1508606061"/>
    <s v="[MKTME][Pre-Si  PostS-i]No MKTME Error Code should be displayed in the BIOS Logs for boot without MKTME BIOS flow error cases."/>
    <x v="7"/>
    <m/>
    <x v="0"/>
    <m/>
    <m/>
    <m/>
    <m/>
    <m/>
  </r>
  <r>
    <n v="1508606066"/>
    <s v="[MKTME][PostSi  PreSi]To validate Bios write 0 to CORE_MKTME_ACTIVATION to trigger ucode"/>
    <x v="7"/>
    <m/>
    <x v="0"/>
    <m/>
    <m/>
    <m/>
    <m/>
    <m/>
  </r>
  <r>
    <n v="1508606250"/>
    <s v="[MKTME][PreSi  PostSi] Verify keyid bits"/>
    <x v="7"/>
    <m/>
    <x v="0"/>
    <m/>
    <m/>
    <m/>
    <m/>
    <m/>
  </r>
  <r>
    <n v="1508606332"/>
    <s v="[MKTME][PreSi  PostSi] To Check if MKTME is able to exclude addresses and CR Persistent memory from memory encryption."/>
    <x v="7"/>
    <m/>
    <x v="1"/>
    <n v="15011680279"/>
    <m/>
    <m/>
    <m/>
    <m/>
  </r>
  <r>
    <n v="1508607311"/>
    <s v="[TPM][Pre-Si  Post-Si] To validate TPM2_HierarchyChangeAuth command on every boot."/>
    <x v="7"/>
    <m/>
    <x v="0"/>
    <m/>
    <m/>
    <m/>
    <m/>
    <m/>
  </r>
  <r>
    <n v="1508608475"/>
    <s v="[SecureBoot]SecureBoot_001 - Linux Boot with Secure Boot enabled"/>
    <x v="7"/>
    <m/>
    <x v="0"/>
    <m/>
    <m/>
    <m/>
    <m/>
    <m/>
  </r>
  <r>
    <n v="1508608855"/>
    <s v="[MKTME] [PreSi  PostSi] [Security]TME or MKTME Support"/>
    <x v="7"/>
    <m/>
    <x v="0"/>
    <m/>
    <m/>
    <m/>
    <m/>
    <m/>
  </r>
  <r>
    <n v="1508609583"/>
    <s v="[TPM][PostSi][Security][RPPC] Check TPM 2.0 PCR7 to measure UEFI Secure Boot authorities"/>
    <x v="7"/>
    <m/>
    <x v="0"/>
    <m/>
    <m/>
    <m/>
    <m/>
    <m/>
  </r>
  <r>
    <n v="1508611465"/>
    <s v="[TPM][PSS  Post-Si] TPM Replay Test"/>
    <x v="7"/>
    <m/>
    <x v="0"/>
    <m/>
    <m/>
    <m/>
    <m/>
    <m/>
  </r>
  <r>
    <n v="1508611655"/>
    <s v="[TDX][Pre-Si  Post-Si]Verify SEAMRR BASE and SEAMRR MASK is programmed correctly after TDX enable"/>
    <x v="7"/>
    <m/>
    <x v="2"/>
    <s v="New:15011678397"/>
    <m/>
    <m/>
    <m/>
    <m/>
  </r>
  <r>
    <n v="1508611671"/>
    <s v="[TDX][PostSi]Verify SEAMLDR_SVN field in MSR BIOS_SE_SVN is updated when TDX and SGX are both enabled"/>
    <x v="7"/>
    <m/>
    <x v="2"/>
    <s v="New:15011678397"/>
    <m/>
    <m/>
    <m/>
    <m/>
  </r>
  <r>
    <n v="1508611684"/>
    <s v="[TDX][PreSi  PostSi]Verify the keysplit is programmed correctly during TDX initialization"/>
    <x v="7"/>
    <m/>
    <x v="2"/>
    <s v="New:15011678397"/>
    <m/>
    <m/>
    <m/>
    <m/>
  </r>
  <r>
    <n v="1508611710"/>
    <s v="[TDX][Pre-Si  Post-Si]verify TDX can be enabled and disabled on BIOS setup menu"/>
    <x v="7"/>
    <m/>
    <x v="2"/>
    <s v="New:15011678397"/>
    <m/>
    <m/>
    <m/>
    <m/>
  </r>
  <r>
    <n v="1508611804"/>
    <s v="[MKTME] [PostSi  PreSi]Check (MK)TME set up option when system support (MK)TME capability or not."/>
    <x v="7"/>
    <m/>
    <x v="0"/>
    <m/>
    <m/>
    <m/>
    <m/>
    <m/>
  </r>
  <r>
    <n v="1508613530"/>
    <s v="[SGX][Boot Scenario Test]SGX Boot Scenario Normal Boot"/>
    <x v="7"/>
    <m/>
    <x v="2"/>
    <s v="New:15011678397"/>
    <m/>
    <m/>
    <m/>
    <m/>
  </r>
  <r>
    <n v="1508613937"/>
    <s v="[SGX][MISC Test]PRMRR register check in UEFI Shell"/>
    <x v="7"/>
    <m/>
    <x v="2"/>
    <s v="New:15011678397"/>
    <m/>
    <m/>
    <m/>
    <m/>
  </r>
  <r>
    <n v="1508614164"/>
    <s v="[SGX][MISC Test]Verify SGX QoS setup option"/>
    <x v="7"/>
    <m/>
    <x v="2"/>
    <s v="New:15011678397"/>
    <m/>
    <m/>
    <m/>
    <m/>
  </r>
  <r>
    <n v="1508615067"/>
    <s v="[TPM] TME status can be extended to PCR1 with event type as 0000000A"/>
    <x v="7"/>
    <m/>
    <x v="0"/>
    <m/>
    <m/>
    <m/>
    <m/>
    <m/>
  </r>
  <r>
    <n v="1508615076"/>
    <s v="[TPM] MK-TME status can be extended to PCR1 with event type as 0000000A"/>
    <x v="7"/>
    <m/>
    <x v="0"/>
    <m/>
    <m/>
    <m/>
    <m/>
    <m/>
  </r>
  <r>
    <n v="1508615093"/>
    <s v="[TPM] BIOS extend TME status to PCR [1] and its digest is consistent across reboot."/>
    <x v="7"/>
    <m/>
    <x v="0"/>
    <m/>
    <m/>
    <m/>
    <m/>
    <m/>
  </r>
  <r>
    <n v="1508615126"/>
    <s v="[MKTME][PSS  Post-Si] Enable MKTME with Integrity"/>
    <x v="7"/>
    <m/>
    <x v="0"/>
    <m/>
    <m/>
    <m/>
    <m/>
    <m/>
  </r>
  <r>
    <n v="1508615361"/>
    <s v="[SGX][MISC Test]BIOS will set SGX_RAS_MSR (0A3h) to opt-in SGX when SGX enabled"/>
    <x v="7"/>
    <m/>
    <x v="2"/>
    <s v="New:15011678397"/>
    <m/>
    <m/>
    <m/>
    <m/>
  </r>
  <r>
    <n v="1508615406"/>
    <s v="[TPM][Post-si] BIOS should extend the values of TME  MSRs to TPM PCR[1]"/>
    <x v="7"/>
    <m/>
    <x v="0"/>
    <m/>
    <m/>
    <m/>
    <m/>
    <m/>
  </r>
  <r>
    <n v="1508615672"/>
    <s v="[SECURE TOOL][Pre-si  Post-si] Check FitGen tool to support type 4 and type 5 unified patch"/>
    <x v="7"/>
    <m/>
    <x v="0"/>
    <m/>
    <m/>
    <m/>
    <m/>
    <m/>
  </r>
  <r>
    <n v="1508616380"/>
    <s v="[TPM][POST-SI][PSS] Bios should show TPM2_ChangeEPS menu when it is available."/>
    <x v="7"/>
    <m/>
    <x v="0"/>
    <m/>
    <m/>
    <m/>
    <m/>
    <m/>
  </r>
  <r>
    <n v="1508620378"/>
    <s v="[OTA][Post Si] OTA in band test with EFI Shell Resident Commands."/>
    <x v="7"/>
    <m/>
    <x v="1"/>
    <s v="New:15011684030;PASS with Non-ipclean 06.D32"/>
    <m/>
    <m/>
    <m/>
    <m/>
  </r>
  <r>
    <n v="1508690189"/>
    <s v="[CET][Post Si][Security] Verify shadowstack for CET is enabled by default."/>
    <x v="7"/>
    <m/>
    <x v="0"/>
    <m/>
    <m/>
    <m/>
    <m/>
    <m/>
  </r>
  <r>
    <n v="1508916350"/>
    <s v="[MKTME][PreSi  PostSi] [Security] Verify 256bit Memory Encryption Engine (with or without integrity)"/>
    <x v="7"/>
    <m/>
    <x v="0"/>
    <m/>
    <m/>
    <m/>
    <m/>
    <m/>
  </r>
  <r>
    <n v="1508939880"/>
    <s v="[SECURE TOOL][Pre-si &amp; Post-si] Check FitGen tool to support S3M SOC IP"/>
    <x v="7"/>
    <m/>
    <x v="0"/>
    <m/>
    <m/>
    <m/>
    <m/>
    <m/>
  </r>
  <r>
    <n v="1509046717"/>
    <s v="[MKTME][PreSi  PostSi] [Security] Verify TME bypass mode for TME/TME-MT"/>
    <x v="7"/>
    <m/>
    <x v="0"/>
    <m/>
    <m/>
    <m/>
    <m/>
    <m/>
  </r>
  <r>
    <n v="1509113388"/>
    <s v="[TPM] Verify TPM PCR[4] Change When Press F2 and Reuse the EFI application"/>
    <x v="7"/>
    <m/>
    <x v="0"/>
    <m/>
    <m/>
    <m/>
    <m/>
    <m/>
  </r>
  <r>
    <n v="1509113566"/>
    <s v="[TPM] Verify TPM PCR[1] Change When Change Boot Order"/>
    <x v="7"/>
    <m/>
    <x v="0"/>
    <m/>
    <m/>
    <m/>
    <m/>
    <m/>
  </r>
  <r>
    <n v="1509425455"/>
    <s v="[TPM] Verify TPM PCR7 Value Change After Enable Secure Boot"/>
    <x v="7"/>
    <m/>
    <x v="0"/>
    <m/>
    <m/>
    <m/>
    <m/>
    <m/>
  </r>
  <r>
    <n v="1509458970"/>
    <s v="[TPM]Verify TPM PCR7 Value Change After Enable Secure Boot When Select SHA384"/>
    <x v="7"/>
    <m/>
    <x v="0"/>
    <m/>
    <m/>
    <m/>
    <m/>
    <m/>
  </r>
  <r>
    <n v="1509646275"/>
    <s v="[MKTME][PSS  Post-Si] BIOS shall restore TME_KEY during Fast Warm Reset"/>
    <x v="7"/>
    <m/>
    <x v="1"/>
    <n v="15011680281"/>
    <m/>
    <m/>
    <m/>
    <m/>
  </r>
  <r>
    <n v="1509916623"/>
    <s v="[TPM] Read TPM_INTF and Check Locality0"/>
    <x v="7"/>
    <m/>
    <x v="0"/>
    <m/>
    <m/>
    <m/>
    <m/>
    <m/>
  </r>
  <r>
    <n v="1509935854"/>
    <s v="[TPM] TPM PCR value check - PCR0 and PCR1"/>
    <x v="7"/>
    <m/>
    <x v="0"/>
    <m/>
    <m/>
    <m/>
    <m/>
    <m/>
  </r>
  <r>
    <n v="15010281820"/>
    <s v="[SGX][MISC Test][GNR]SGX shall use SHA384 for RegistrationConfiguration Variable"/>
    <x v="7"/>
    <m/>
    <x v="2"/>
    <s v="New:15011678397"/>
    <m/>
    <m/>
    <m/>
    <m/>
  </r>
  <r>
    <n v="15011014225"/>
    <s v="[TPM] TPM ACPI table should be consistent with the definition in TCG ACPI spec"/>
    <x v="7"/>
    <m/>
    <x v="0"/>
    <m/>
    <m/>
    <m/>
    <m/>
    <m/>
  </r>
  <r>
    <n v="15011131624"/>
    <s v="[TXT]Verifying ACM FW Version in BIOS Setup menu"/>
    <x v="7"/>
    <m/>
    <x v="0"/>
    <m/>
    <m/>
    <m/>
    <m/>
    <m/>
  </r>
  <r>
    <n v="16012239231"/>
    <s v="[BOOT GUARD] Verify system behavior when Boot Guard Profile is set to 0"/>
    <x v="7"/>
    <m/>
    <x v="1"/>
    <n v="15011111410"/>
    <m/>
    <m/>
    <m/>
    <m/>
  </r>
  <r>
    <n v="16012239233"/>
    <s v="[BOOT GUARD]Verify system behavior when Boot Guard Profile is set to 5"/>
    <x v="7"/>
    <m/>
    <x v="1"/>
    <n v="15011111462"/>
    <m/>
    <m/>
    <m/>
    <m/>
  </r>
  <r>
    <n v="22011877851"/>
    <s v="[TXT]dTPM_TXT_Trust Boot_measured launch_in_RHEL"/>
    <x v="7"/>
    <m/>
    <x v="2"/>
    <n v="15011111410"/>
    <m/>
    <m/>
    <m/>
    <m/>
  </r>
  <r>
    <n v="22011893994"/>
    <s v="[TXT]Verify Setup option for BIOS ACM Error Reset"/>
    <x v="7"/>
    <m/>
    <x v="0"/>
    <m/>
    <m/>
    <m/>
    <m/>
    <m/>
  </r>
  <r>
    <n v="22011894096"/>
    <s v="[TXT]dTPM_TXT_dTPM_TXTINFO"/>
    <x v="7"/>
    <m/>
    <x v="2"/>
    <n v="15011111410"/>
    <m/>
    <m/>
    <m/>
    <m/>
  </r>
  <r>
    <n v="22011894098"/>
    <s v="[TXT]dTPM_TXT_dTPM_GETSEC"/>
    <x v="7"/>
    <m/>
    <x v="1"/>
    <n v="15011111410"/>
    <m/>
    <m/>
    <m/>
    <m/>
  </r>
  <r>
    <n v="22011895042"/>
    <s v="[TDX][Pre-Si &amp; Post-Si]Verify M2M SEAMRR BASE and SEAMRR MASK copies are  programmed correctly after TDX enable"/>
    <x v="7"/>
    <m/>
    <x v="2"/>
    <s v="New:15011678397"/>
    <m/>
    <m/>
    <m/>
    <m/>
  </r>
  <r>
    <n v="22011895168"/>
    <s v="[DMA Protection]Test DMA Protection and IOMMU programming function"/>
    <x v="7"/>
    <m/>
    <x v="0"/>
    <m/>
    <m/>
    <m/>
    <m/>
    <m/>
  </r>
  <r>
    <n v="22011895404"/>
    <s v="[TDX][PreSi &amp; PostSi]Verify SMRR1 and SMRR2 are Locked when TDX is enabled"/>
    <x v="7"/>
    <m/>
    <x v="2"/>
    <s v="New:15011678397"/>
    <m/>
    <m/>
    <m/>
    <m/>
  </r>
  <r>
    <n v="22011895463"/>
    <s v="[MKTME][PSS  Post-Si] Enable MKTME with Integrity disabled"/>
    <x v="7"/>
    <m/>
    <x v="0"/>
    <m/>
    <m/>
    <m/>
    <m/>
    <m/>
  </r>
  <r>
    <n v="22011895794"/>
    <s v="[TXT]Verifying ACM FW Version in BIOS Setup menu"/>
    <x v="7"/>
    <m/>
    <x v="0"/>
    <m/>
    <m/>
    <m/>
    <m/>
    <m/>
  </r>
  <r>
    <n v="1309576291"/>
    <s v="GNRD MCC config support"/>
    <x v="8"/>
    <m/>
    <x v="0"/>
    <m/>
    <m/>
    <m/>
    <m/>
    <m/>
  </r>
  <r>
    <n v="1508603490"/>
    <s v="PCIe Speed Limiting"/>
    <x v="8"/>
    <m/>
    <x v="0"/>
    <m/>
    <m/>
    <m/>
    <m/>
    <m/>
  </r>
  <r>
    <n v="1508603498"/>
    <s v="PCIe ports Max Payload control"/>
    <x v="8"/>
    <m/>
    <x v="0"/>
    <m/>
    <m/>
    <m/>
    <m/>
    <m/>
  </r>
  <r>
    <n v="1508603929"/>
    <s v="SRIS enabling verification IIO"/>
    <x v="8"/>
    <m/>
    <x v="0"/>
    <m/>
    <m/>
    <m/>
    <m/>
    <m/>
  </r>
  <r>
    <n v="1508603944"/>
    <s v="IIO PTM Support Verification"/>
    <x v="8"/>
    <m/>
    <x v="0"/>
    <m/>
    <m/>
    <m/>
    <m/>
    <m/>
  </r>
  <r>
    <n v="1508604005"/>
    <s v="NPK BAR programming"/>
    <x v="8"/>
    <m/>
    <x v="0"/>
    <m/>
    <m/>
    <m/>
    <m/>
    <m/>
  </r>
  <r>
    <n v="1508604030"/>
    <s v="NTB Large BAR size"/>
    <x v="8"/>
    <m/>
    <x v="0"/>
    <m/>
    <m/>
    <m/>
    <m/>
    <m/>
  </r>
  <r>
    <n v="1508605583"/>
    <s v="Dynamic Link Width verification"/>
    <x v="8"/>
    <m/>
    <x v="0"/>
    <m/>
    <m/>
    <m/>
    <m/>
    <m/>
  </r>
  <r>
    <n v="1508605595"/>
    <s v="PCS Mux register programming"/>
    <x v="8"/>
    <m/>
    <x v="0"/>
    <m/>
    <m/>
    <m/>
    <m/>
    <m/>
  </r>
  <r>
    <n v="1508609913"/>
    <s v="Hot Plug support for IIO root ports"/>
    <x v="8"/>
    <m/>
    <x v="2"/>
    <n v="18021346127"/>
    <m/>
    <m/>
    <m/>
    <m/>
  </r>
  <r>
    <n v="1508610880"/>
    <s v="ACSCAP register programming"/>
    <x v="8"/>
    <m/>
    <x v="0"/>
    <m/>
    <m/>
    <m/>
    <m/>
    <m/>
  </r>
  <r>
    <n v="1508610971"/>
    <s v="Clock gating support for gen5 root ports"/>
    <x v="8"/>
    <m/>
    <x v="0"/>
    <m/>
    <m/>
    <m/>
    <m/>
    <m/>
  </r>
  <r>
    <n v="1508610990"/>
    <s v="ENQCMD ENQCMDS programming verification"/>
    <x v="8"/>
    <m/>
    <x v="0"/>
    <m/>
    <m/>
    <m/>
    <m/>
    <m/>
  </r>
  <r>
    <n v="1508611015"/>
    <s v="FlexBusLogPhy initialization verification"/>
    <x v="8"/>
    <m/>
    <x v="0"/>
    <m/>
    <m/>
    <m/>
    <m/>
    <m/>
  </r>
  <r>
    <n v="1508611538"/>
    <s v="PI5 ARB MUX registers programming"/>
    <x v="8"/>
    <m/>
    <x v="1"/>
    <n v="18023303869"/>
    <m/>
    <m/>
    <m/>
    <m/>
  </r>
  <r>
    <n v="1508611558"/>
    <s v="HQM CPM TIP devices visibility verification"/>
    <x v="8"/>
    <m/>
    <x v="0"/>
    <m/>
    <m/>
    <m/>
    <m/>
    <m/>
  </r>
  <r>
    <n v="1508611616"/>
    <s v="Extended Tag and 10-bit support verification"/>
    <x v="8"/>
    <m/>
    <x v="0"/>
    <m/>
    <m/>
    <m/>
    <m/>
    <m/>
  </r>
  <r>
    <n v="1508611629"/>
    <s v="DSA devices initialization"/>
    <x v="8"/>
    <m/>
    <x v="0"/>
    <m/>
    <m/>
    <m/>
    <m/>
    <m/>
  </r>
  <r>
    <n v="1508612372"/>
    <s v="Channel select enabling for CXPSMB verification"/>
    <x v="8"/>
    <m/>
    <x v="2"/>
    <n v="18021346127"/>
    <m/>
    <m/>
    <m/>
    <m/>
  </r>
  <r>
    <n v="1508612390"/>
    <s v="CXL Debug mode verification"/>
    <x v="8"/>
    <m/>
    <x v="1"/>
    <n v="18023293278"/>
    <m/>
    <m/>
    <m/>
    <m/>
  </r>
  <r>
    <n v="1508612465"/>
    <s v="Equalization bypass verification"/>
    <x v="8"/>
    <m/>
    <x v="0"/>
    <m/>
    <m/>
    <m/>
    <m/>
    <m/>
  </r>
  <r>
    <n v="1508612479"/>
    <s v="PXM pci bus verification"/>
    <x v="8"/>
    <m/>
    <x v="2"/>
    <n v="15011435965"/>
    <m/>
    <m/>
    <m/>
    <m/>
  </r>
  <r>
    <n v="1508612491"/>
    <s v="VT-d DMAR Verification"/>
    <x v="8"/>
    <m/>
    <x v="0"/>
    <m/>
    <m/>
    <m/>
    <m/>
    <m/>
  </r>
  <r>
    <n v="1508612607"/>
    <s v="VMD PCIe Stack presence verification"/>
    <x v="8"/>
    <m/>
    <x v="2"/>
    <n v="18022811492"/>
    <m/>
    <m/>
    <m/>
    <m/>
  </r>
  <r>
    <n v="1508614168"/>
    <s v="IOSF data parity check"/>
    <x v="8"/>
    <m/>
    <x v="0"/>
    <m/>
    <m/>
    <m/>
    <m/>
    <m/>
  </r>
  <r>
    <n v="1508615478"/>
    <s v="PSMI SCRPD1 programming verification"/>
    <x v="8"/>
    <m/>
    <x v="0"/>
    <m/>
    <m/>
    <m/>
    <m/>
    <m/>
  </r>
  <r>
    <n v="1508615928"/>
    <s v="Command Parity Detection and early exit from idle for HCx verifcation"/>
    <x v="8"/>
    <m/>
    <x v="2"/>
    <n v="16016027626"/>
    <m/>
    <m/>
    <m/>
    <m/>
  </r>
  <r>
    <n v="1508616162"/>
    <s v="M2IOSF credits programming verification"/>
    <x v="8"/>
    <m/>
    <x v="0"/>
    <m/>
    <m/>
    <m/>
    <m/>
    <m/>
  </r>
  <r>
    <n v="14014498468"/>
    <s v="M2IOSF flags disable_vmd_rx_mailbox and disable_vmd_tx_mailbox verification"/>
    <x v="8"/>
    <m/>
    <x v="2"/>
    <n v="18022811492"/>
    <m/>
    <m/>
    <m/>
    <m/>
  </r>
  <r>
    <n v="14016864022"/>
    <s v="Device and function programming in bank decoders"/>
    <x v="8"/>
    <m/>
    <x v="0"/>
    <m/>
    <m/>
    <m/>
    <m/>
    <m/>
  </r>
  <r>
    <n v="15010304123"/>
    <s v="IBL ITSS initialization verification"/>
    <x v="9"/>
    <m/>
    <x v="0"/>
    <m/>
    <m/>
    <m/>
    <m/>
    <m/>
  </r>
  <r>
    <n v="18014442584"/>
    <s v="CXL 2.0 device initialization"/>
    <x v="8"/>
    <m/>
    <x v="0"/>
    <m/>
    <m/>
    <m/>
    <m/>
    <m/>
  </r>
  <r>
    <n v="18014542624"/>
    <s v="CXL 1.1 device initialization"/>
    <x v="8"/>
    <m/>
    <x v="0"/>
    <m/>
    <m/>
    <m/>
    <m/>
    <m/>
  </r>
  <r>
    <n v="18014678546"/>
    <s v="CXL1.1 type 1 link training verification."/>
    <x v="8"/>
    <m/>
    <x v="0"/>
    <m/>
    <m/>
    <m/>
    <m/>
    <m/>
  </r>
  <r>
    <n v="18014678990"/>
    <s v="CXL1.1 type 2 link training verification"/>
    <x v="8"/>
    <m/>
    <x v="0"/>
    <m/>
    <m/>
    <m/>
    <m/>
    <m/>
  </r>
  <r>
    <n v="18014679073"/>
    <s v="CXL1.1 type 3 link training verification"/>
    <x v="8"/>
    <m/>
    <x v="0"/>
    <m/>
    <m/>
    <m/>
    <m/>
    <m/>
  </r>
  <r>
    <n v="18014844349"/>
    <s v="Devices hiding verification"/>
    <x v="9"/>
    <m/>
    <x v="0"/>
    <m/>
    <m/>
    <m/>
    <m/>
    <m/>
  </r>
  <r>
    <n v="18014846127"/>
    <s v="IBL SMBUS initialization verification"/>
    <x v="9"/>
    <m/>
    <x v="0"/>
    <m/>
    <m/>
    <m/>
    <m/>
    <m/>
  </r>
  <r>
    <n v="18015428175"/>
    <s v="CXL swizzling"/>
    <x v="8"/>
    <m/>
    <x v="0"/>
    <m/>
    <m/>
    <m/>
    <m/>
    <m/>
  </r>
  <r>
    <n v="18015436622"/>
    <s v="CXL bifurcation support"/>
    <x v="8"/>
    <m/>
    <x v="2"/>
    <n v="18022214745"/>
    <m/>
    <m/>
    <m/>
    <m/>
  </r>
  <r>
    <n v="18015474490"/>
    <s v="IBL RTC initialization verification"/>
    <x v="9"/>
    <m/>
    <x v="0"/>
    <m/>
    <m/>
    <m/>
    <m/>
    <m/>
  </r>
  <r>
    <n v="18015581688"/>
    <s v="CXL1.1 x4 and x8 bifurcation support verification"/>
    <x v="8"/>
    <m/>
    <x v="0"/>
    <m/>
    <m/>
    <m/>
    <m/>
    <m/>
  </r>
  <r>
    <n v="18016008164"/>
    <s v="ACSCTL register value verification"/>
    <x v="8"/>
    <m/>
    <x v="0"/>
    <m/>
    <m/>
    <m/>
    <m/>
    <m/>
  </r>
  <r>
    <n v="18016902174"/>
    <s v="Downstream port preset for Gen3 Gen4 Gen5 verification"/>
    <x v="8"/>
    <m/>
    <x v="1"/>
    <n v="18023305375"/>
    <m/>
    <m/>
    <m/>
    <m/>
  </r>
  <r>
    <n v="18016910418"/>
    <s v="VMD lock bit programming"/>
    <x v="8"/>
    <m/>
    <x v="0"/>
    <m/>
    <m/>
    <m/>
    <m/>
    <m/>
  </r>
  <r>
    <n v="18017163912"/>
    <s v="Drift buffer enabling verification"/>
    <x v="8"/>
    <m/>
    <x v="0"/>
    <m/>
    <m/>
    <m/>
    <m/>
    <m/>
  </r>
  <r>
    <n v="18017284388"/>
    <s v="CXL1.1 Extended and 10-b tag support verification"/>
    <x v="8"/>
    <m/>
    <x v="0"/>
    <m/>
    <m/>
    <m/>
    <m/>
    <m/>
  </r>
  <r>
    <n v="18017293340"/>
    <s v="CXL1.1 ASPM verification"/>
    <x v="8"/>
    <m/>
    <x v="0"/>
    <m/>
    <m/>
    <m/>
    <m/>
    <m/>
  </r>
  <r>
    <n v="18017293658"/>
    <s v="CXL1.1 Max Payload Size support"/>
    <x v="8"/>
    <m/>
    <x v="0"/>
    <m/>
    <m/>
    <m/>
    <m/>
    <m/>
  </r>
  <r>
    <n v="18017293726"/>
    <s v="CXL1.1 MRRS support"/>
    <x v="8"/>
    <m/>
    <x v="0"/>
    <m/>
    <m/>
    <m/>
    <m/>
    <m/>
  </r>
  <r>
    <n v="18017412257"/>
    <s v="NAC devices enumeration verification"/>
    <x v="8"/>
    <m/>
    <x v="0"/>
    <m/>
    <m/>
    <m/>
    <m/>
    <m/>
  </r>
  <r>
    <n v="18017670778"/>
    <s v="LVF card training verification"/>
    <x v="8"/>
    <m/>
    <x v="0"/>
    <m/>
    <m/>
    <m/>
    <m/>
    <m/>
  </r>
  <r>
    <n v="18017760568"/>
    <s v="SRIS in NTB mode verification"/>
    <x v="8"/>
    <m/>
    <x v="2"/>
    <n v="14017029254"/>
    <m/>
    <m/>
    <m/>
    <m/>
  </r>
  <r>
    <n v="18017906762"/>
    <s v="Snoop timer values verification"/>
    <x v="8"/>
    <m/>
    <x v="0"/>
    <m/>
    <m/>
    <m/>
    <m/>
    <m/>
  </r>
  <r>
    <n v="18017963346"/>
    <s v="Force PCI MMIOL resource allocation rebalance"/>
    <x v="8"/>
    <m/>
    <x v="2"/>
    <n v="18022811492"/>
    <m/>
    <m/>
    <m/>
    <m/>
  </r>
  <r>
    <n v="18017968690"/>
    <s v="Force PCI MMIOH resource allocation rebalance"/>
    <x v="8"/>
    <m/>
    <x v="0"/>
    <m/>
    <m/>
    <m/>
    <m/>
    <m/>
  </r>
  <r>
    <n v="18018018062"/>
    <s v="LVF2 card training verification"/>
    <x v="8"/>
    <m/>
    <x v="0"/>
    <m/>
    <m/>
    <m/>
    <m/>
    <m/>
  </r>
  <r>
    <n v="18018079443"/>
    <s v="Enable all PCI ports"/>
    <x v="8"/>
    <m/>
    <x v="0"/>
    <m/>
    <m/>
    <m/>
    <m/>
    <m/>
  </r>
  <r>
    <n v="18018198275"/>
    <s v="OOBMSM as MCTP Bus Owner"/>
    <x v="8"/>
    <m/>
    <x v="0"/>
    <m/>
    <m/>
    <m/>
    <m/>
    <m/>
  </r>
  <r>
    <n v="18018319276"/>
    <s v="Enable/Disable CPU Trace Hub for AET event tracing"/>
    <x v="8"/>
    <m/>
    <x v="1"/>
    <n v="18023276405"/>
    <m/>
    <m/>
    <m/>
    <m/>
  </r>
  <r>
    <n v="18018322022"/>
    <s v="NTB initial configuration verification GNR"/>
    <x v="8"/>
    <m/>
    <x v="0"/>
    <m/>
    <m/>
    <m/>
    <m/>
    <m/>
  </r>
  <r>
    <n v="18018337578"/>
    <s v="Hot Plug support for CXL2.0 root ports"/>
    <x v="8"/>
    <m/>
    <x v="2"/>
    <n v="18021346127"/>
    <m/>
    <m/>
    <m/>
    <m/>
  </r>
  <r>
    <n v="18018363071"/>
    <s v="Native PCIe Enclosure Management support"/>
    <x v="8"/>
    <m/>
    <x v="2"/>
    <n v="18020968519"/>
    <m/>
    <m/>
    <m/>
    <m/>
  </r>
  <r>
    <n v="18018447197"/>
    <s v="CXL 2.0 BAR programming verification"/>
    <x v="8"/>
    <m/>
    <x v="0"/>
    <m/>
    <m/>
    <m/>
    <m/>
    <m/>
  </r>
  <r>
    <n v="18018447269"/>
    <s v="CXL 1.1 BAR programming verification"/>
    <x v="8"/>
    <m/>
    <x v="0"/>
    <m/>
    <m/>
    <m/>
    <m/>
    <m/>
  </r>
  <r>
    <n v="18018454432"/>
    <s v="CXL 1.1 SR-IOV support"/>
    <x v="8"/>
    <m/>
    <x v="0"/>
    <m/>
    <m/>
    <m/>
    <m/>
    <m/>
  </r>
  <r>
    <n v="18018472644"/>
    <s v="Enable CXL knobs in IIO menu"/>
    <x v="8"/>
    <m/>
    <x v="2"/>
    <n v="16016566171"/>
    <m/>
    <m/>
    <m/>
    <m/>
  </r>
  <r>
    <n v="18018644610"/>
    <s v="MCTP enablement over all IIO ports"/>
    <x v="8"/>
    <m/>
    <x v="0"/>
    <m/>
    <m/>
    <m/>
    <m/>
    <m/>
  </r>
  <r>
    <n v="18018661403"/>
    <s v="CXL1.1 cards connected to all available PCIe stacks with enabled VT-d"/>
    <x v="8"/>
    <m/>
    <x v="0"/>
    <m/>
    <m/>
    <m/>
    <m/>
    <m/>
  </r>
  <r>
    <n v="18018737116"/>
    <s v="CXL2.0 devices connected to single IIO stack"/>
    <x v="8"/>
    <m/>
    <x v="2"/>
    <n v="16016566171"/>
    <m/>
    <m/>
    <m/>
    <m/>
  </r>
  <r>
    <n v="18018781755"/>
    <s v="Enqueue Capability for PCIe check"/>
    <x v="8"/>
    <m/>
    <x v="0"/>
    <m/>
    <m/>
    <m/>
    <m/>
    <m/>
  </r>
  <r>
    <n v="18018817850"/>
    <s v="Vt-d bar programming"/>
    <x v="8"/>
    <m/>
    <x v="0"/>
    <m/>
    <m/>
    <m/>
    <m/>
    <m/>
  </r>
  <r>
    <n v="18019251844"/>
    <s v="SierraPeak memory allocation (SCF BAR space)"/>
    <x v="8"/>
    <m/>
    <x v="0"/>
    <m/>
    <m/>
    <m/>
    <m/>
    <m/>
  </r>
  <r>
    <n v="18019346249"/>
    <s v="BANK14 registers programming"/>
    <x v="8"/>
    <m/>
    <x v="0"/>
    <m/>
    <m/>
    <m/>
    <m/>
    <m/>
  </r>
  <r>
    <n v="18019377034"/>
    <s v="VMD registers programming GNR/SRF"/>
    <x v="8"/>
    <m/>
    <x v="2"/>
    <n v="18022811492"/>
    <m/>
    <m/>
    <m/>
    <m/>
  </r>
  <r>
    <n v="18019386689"/>
    <s v="HIOP bank decoder programming for IIO stack GNR"/>
    <x v="8"/>
    <m/>
    <x v="0"/>
    <m/>
    <m/>
    <m/>
    <m/>
    <m/>
  </r>
  <r>
    <n v="18019386844"/>
    <s v="HIOP bank decoder programming for DINO stack GNR"/>
    <x v="8"/>
    <m/>
    <x v="0"/>
    <m/>
    <m/>
    <m/>
    <m/>
    <m/>
  </r>
  <r>
    <n v="18019412822"/>
    <s v="GNR-D IRDT table generation with CXL1.1"/>
    <x v="8"/>
    <m/>
    <x v="0"/>
    <m/>
    <m/>
    <m/>
    <m/>
    <m/>
  </r>
  <r>
    <n v="18019483594"/>
    <s v="NVME training verification (4xNVME on stack)"/>
    <x v="8"/>
    <m/>
    <x v="0"/>
    <m/>
    <m/>
    <m/>
    <m/>
    <m/>
  </r>
  <r>
    <n v="18019598553"/>
    <s v="CXL Header Bypass"/>
    <x v="8"/>
    <m/>
    <x v="1"/>
    <n v="18023308963"/>
    <m/>
    <m/>
    <m/>
    <m/>
  </r>
  <r>
    <n v="18019672169"/>
    <s v="IIO PCIe Compliance Mode"/>
    <x v="8"/>
    <m/>
    <x v="0"/>
    <m/>
    <m/>
    <m/>
    <m/>
    <m/>
  </r>
  <r>
    <n v="18019672193"/>
    <s v="Switching CXL.mem and CXL.cache capability"/>
    <x v="8"/>
    <m/>
    <x v="1"/>
    <n v="18023309045"/>
    <m/>
    <m/>
    <m/>
    <m/>
  </r>
  <r>
    <n v="18019888322"/>
    <s v="PCIe ASPM verification"/>
    <x v="8"/>
    <m/>
    <x v="0"/>
    <m/>
    <m/>
    <m/>
    <m/>
    <m/>
  </r>
  <r>
    <n v="18020097804"/>
    <s v="vGPIO initialization verification"/>
    <x v="9"/>
    <m/>
    <x v="0"/>
    <m/>
    <m/>
    <m/>
    <m/>
    <m/>
  </r>
  <r>
    <n v="18020194305"/>
    <s v="IIO error checklist"/>
    <x v="8"/>
    <m/>
    <x v="0"/>
    <m/>
    <m/>
    <m/>
    <m/>
    <m/>
  </r>
  <r>
    <n v="18020233623"/>
    <s v="ACPI GPIO Initialization Verification"/>
    <x v="9"/>
    <m/>
    <x v="0"/>
    <m/>
    <m/>
    <m/>
    <m/>
    <m/>
  </r>
  <r>
    <n v="18020233741"/>
    <s v="IBL UART service initialization"/>
    <x v="9"/>
    <m/>
    <x v="0"/>
    <m/>
    <m/>
    <m/>
    <m/>
    <m/>
  </r>
  <r>
    <n v="18020235609"/>
    <s v="Host warm reset using CF9 register"/>
    <x v="9"/>
    <m/>
    <x v="0"/>
    <m/>
    <m/>
    <m/>
    <m/>
    <m/>
  </r>
  <r>
    <n v="18020235622"/>
    <s v="Host cold reset using CF9 register"/>
    <x v="9"/>
    <m/>
    <x v="0"/>
    <m/>
    <m/>
    <m/>
    <m/>
    <m/>
  </r>
  <r>
    <n v="18020320235"/>
    <s v="State after G3 verification (S5 state)"/>
    <x v="9"/>
    <m/>
    <x v="0"/>
    <m/>
    <m/>
    <m/>
    <m/>
    <m/>
  </r>
  <r>
    <n v="18020391143"/>
    <s v="'IOAPIC 24-119 Entries' BIOS Knob verification"/>
    <x v="9"/>
    <m/>
    <x v="0"/>
    <m/>
    <m/>
    <m/>
    <m/>
    <m/>
  </r>
  <r>
    <n v="18020437963"/>
    <s v="Support CXL IDE for CXL.MEM verification"/>
    <x v="8"/>
    <m/>
    <x v="0"/>
    <m/>
    <m/>
    <m/>
    <m/>
    <m/>
  </r>
  <r>
    <n v="18020497750"/>
    <s v="'Flash Protection Range Registers (FPRR)' BIOS Knob verification"/>
    <x v="9"/>
    <m/>
    <x v="1"/>
    <n v="18023342707"/>
    <m/>
    <m/>
    <m/>
    <m/>
  </r>
  <r>
    <n v="18020724582"/>
    <s v="XPTDEF register programming verification"/>
    <x v="8"/>
    <m/>
    <x v="0"/>
    <m/>
    <m/>
    <m/>
    <m/>
    <m/>
  </r>
  <r>
    <n v="18020821391"/>
    <s v="'After Type 8 Global Reset' BIOS Knob verification"/>
    <x v="9"/>
    <m/>
    <x v="0"/>
    <m/>
    <m/>
    <m/>
    <m/>
    <m/>
  </r>
  <r>
    <n v="18020911129"/>
    <s v="PCI port numeration"/>
    <x v="8"/>
    <m/>
    <x v="0"/>
    <m/>
    <m/>
    <m/>
    <m/>
    <m/>
  </r>
  <r>
    <n v="18020928624"/>
    <s v="GNR ECRC verification"/>
    <x v="8"/>
    <m/>
    <x v="0"/>
    <m/>
    <m/>
    <m/>
    <m/>
    <m/>
  </r>
  <r>
    <n v="18020971636"/>
    <s v="PCIe IDE support"/>
    <x v="8"/>
    <m/>
    <x v="0"/>
    <m/>
    <m/>
    <m/>
    <m/>
    <m/>
  </r>
  <r>
    <n v="18020999795"/>
    <s v="PIPECTL2 register programming"/>
    <x v="8"/>
    <m/>
    <x v="0"/>
    <m/>
    <m/>
    <m/>
    <m/>
    <m/>
  </r>
  <r>
    <n v="18021007247"/>
    <s v="HIOP dynamic OOBMSM BAR size"/>
    <x v="8"/>
    <m/>
    <x v="0"/>
    <m/>
    <m/>
    <m/>
    <m/>
    <m/>
  </r>
  <r>
    <n v="18021015987"/>
    <s v="IBL Dirty Warm Reset"/>
    <x v="9"/>
    <m/>
    <x v="1"/>
    <n v="18023322447"/>
    <m/>
    <m/>
    <m/>
    <m/>
  </r>
  <r>
    <n v="18021017581"/>
    <s v="CXL memory isolation support"/>
    <x v="8"/>
    <m/>
    <x v="0"/>
    <m/>
    <m/>
    <m/>
    <m/>
    <m/>
  </r>
  <r>
    <n v="18021119052"/>
    <s v="ACPI DSDT vs PCI check"/>
    <x v="8"/>
    <m/>
    <x v="0"/>
    <m/>
    <m/>
    <m/>
    <m/>
    <m/>
  </r>
  <r>
    <n v="18021147741"/>
    <s v="NPK memory allocation verification (SNC)"/>
    <x v="8"/>
    <m/>
    <x v="0"/>
    <m/>
    <m/>
    <m/>
    <m/>
    <m/>
  </r>
  <r>
    <n v="18021147799"/>
    <s v="NPK BAR programming (SNC)"/>
    <x v="8"/>
    <m/>
    <x v="0"/>
    <m/>
    <m/>
    <m/>
    <m/>
    <m/>
  </r>
  <r>
    <n v="18021147802"/>
    <s v="SierraPeak memory allocation (SCF BAR space) (SNC)"/>
    <x v="8"/>
    <m/>
    <x v="0"/>
    <m/>
    <m/>
    <m/>
    <m/>
    <m/>
  </r>
  <r>
    <n v="18021147806"/>
    <s v="Enable/Disable CPU Trace Hub for AET event tracing (SNC)"/>
    <x v="8"/>
    <m/>
    <x v="1"/>
    <n v="18023276405"/>
    <m/>
    <m/>
    <m/>
    <m/>
  </r>
  <r>
    <n v="18021181463"/>
    <s v="No resources conflict detected in Linux"/>
    <x v="8"/>
    <m/>
    <x v="2"/>
    <n v="15011612656"/>
    <m/>
    <m/>
    <m/>
    <m/>
  </r>
  <r>
    <n v="18021224181"/>
    <s v="HIOP bank decoder programming for TIP stack"/>
    <x v="8"/>
    <m/>
    <x v="0"/>
    <m/>
    <m/>
    <m/>
    <m/>
    <m/>
  </r>
  <r>
    <n v="18021225124"/>
    <s v="Turbo IP (TIP) accelerator device initialization"/>
    <x v="8"/>
    <m/>
    <x v="0"/>
    <m/>
    <m/>
    <m/>
    <m/>
    <m/>
  </r>
  <r>
    <n v="18021241759"/>
    <s v="HIOP bank decoder programming for NAC stack"/>
    <x v="8"/>
    <m/>
    <x v="0"/>
    <m/>
    <m/>
    <m/>
    <m/>
    <m/>
  </r>
  <r>
    <n v="18021243112"/>
    <s v="Slot number unique verification"/>
    <x v="8"/>
    <m/>
    <x v="0"/>
    <m/>
    <m/>
    <m/>
    <m/>
    <m/>
  </r>
  <r>
    <n v="18021398422"/>
    <s v="DevTLB invalidation timeout"/>
    <x v="8"/>
    <m/>
    <x v="0"/>
    <m/>
    <m/>
    <m/>
    <m/>
    <m/>
  </r>
  <r>
    <n v="18021419182"/>
    <s v="Enable NOP check"/>
    <x v="8"/>
    <m/>
    <x v="0"/>
    <m/>
    <m/>
    <m/>
    <m/>
    <m/>
  </r>
  <r>
    <n v="18021421167"/>
    <s v="PCIe and CXL1.1 devices on single stack"/>
    <x v="8"/>
    <m/>
    <x v="2"/>
    <n v="16016566171"/>
    <m/>
    <m/>
    <m/>
    <m/>
  </r>
  <r>
    <n v="18021734933"/>
    <s v="Sending B2P IO_CONFIG command"/>
    <x v="8"/>
    <m/>
    <x v="0"/>
    <m/>
    <m/>
    <m/>
    <m/>
    <m/>
  </r>
  <r>
    <n v="18021750355"/>
    <s v="SPI and eSPI initialization verification - IBL"/>
    <x v="9"/>
    <m/>
    <x v="0"/>
    <m/>
    <m/>
    <m/>
    <m/>
    <m/>
  </r>
  <r>
    <n v="18021972691"/>
    <s v="VMD enabled on all domains with MEMBAR check"/>
    <x v="8"/>
    <m/>
    <x v="2"/>
    <n v="18022811492"/>
    <m/>
    <m/>
    <m/>
    <m/>
  </r>
  <r>
    <n v="18022143033"/>
    <s v="B2B Shadow Threshold value for ITC pipe programming"/>
    <x v="8"/>
    <m/>
    <x v="2"/>
    <n v="22015192451"/>
    <m/>
    <m/>
    <m/>
    <m/>
  </r>
  <r>
    <n v="18022238998"/>
    <s v="Basic PCI device training test"/>
    <x v="8"/>
    <m/>
    <x v="0"/>
    <m/>
    <m/>
    <m/>
    <m/>
    <m/>
  </r>
  <r>
    <n v="18022560768"/>
    <s v="IBL -Bios Lock Enable feature verification"/>
    <x v="9"/>
    <m/>
    <x v="0"/>
    <m/>
    <m/>
    <m/>
    <m/>
    <m/>
  </r>
  <r>
    <n v="18023004533"/>
    <s v="PCIe Link disable verification"/>
    <x v="8"/>
    <m/>
    <x v="0"/>
    <m/>
    <m/>
    <m/>
    <m/>
    <m/>
  </r>
  <r>
    <n v="18023045150"/>
    <s v="[CodeReview] CXL Links require 500ms Timeout before disabling link"/>
    <x v="8"/>
    <m/>
    <x v="0"/>
    <m/>
    <m/>
    <m/>
    <m/>
    <m/>
  </r>
  <r>
    <n v="18023189601"/>
    <s v="[CodeReview] [GNR] BIOS shall remove programming of Flexbus clock gating registers for PI5 configured as DMI"/>
    <x v="8"/>
    <m/>
    <x v="0"/>
    <m/>
    <m/>
    <m/>
    <m/>
    <m/>
  </r>
  <r>
    <n v="18023190049"/>
    <s v="[CodeReview] [GNR] IIO BIOS shall skip PCH related code when running on IBL"/>
    <x v="8"/>
    <m/>
    <x v="0"/>
    <m/>
    <m/>
    <m/>
    <m/>
    <m/>
  </r>
  <r>
    <n v="18023190805"/>
    <s v="PCIe clock gating enable before link training"/>
    <x v="8"/>
    <m/>
    <x v="2"/>
    <n v="22012254568"/>
    <m/>
    <m/>
    <m/>
    <m/>
  </r>
  <r>
    <n v="18023221433"/>
    <s v="[CodeReview] Enumerate Pcie devices in order of SOC Pkg Numbering"/>
    <x v="8"/>
    <m/>
    <x v="0"/>
    <m/>
    <m/>
    <m/>
    <m/>
    <m/>
  </r>
  <r>
    <n v="18023222613"/>
    <s v="[CodeReview] Review prev gen IIO silicon w/a list to identify these that should remain enabled in next gen silicon"/>
    <x v="8"/>
    <m/>
    <x v="0"/>
    <m/>
    <m/>
    <m/>
    <m/>
    <m/>
  </r>
  <r>
    <n v="18023243334"/>
    <s v="[CodeReview] [EGS] IODC support for DINO Stack"/>
    <x v="8"/>
    <m/>
    <x v="0"/>
    <m/>
    <m/>
    <m/>
    <m/>
    <m/>
  </r>
  <r>
    <n v="18023258231"/>
    <s v="HQM device initialization"/>
    <x v="8"/>
    <m/>
    <x v="0"/>
    <m/>
    <m/>
    <m/>
    <m/>
    <m/>
  </r>
  <r>
    <n v="22011878268"/>
    <s v="PCH information presence during system boot"/>
    <x v="9"/>
    <m/>
    <x v="0"/>
    <m/>
    <m/>
    <m/>
    <m/>
    <m/>
  </r>
  <r>
    <n v="22011878319"/>
    <s v="HPET Timer initialization verification"/>
    <x v="9"/>
    <m/>
    <x v="0"/>
    <m/>
    <m/>
    <m/>
    <m/>
    <m/>
  </r>
  <r>
    <n v="22011878324"/>
    <s v="Dirty Warm Reset Enablement"/>
    <x v="9"/>
    <m/>
    <x v="0"/>
    <m/>
    <m/>
    <m/>
    <m/>
    <m/>
  </r>
  <r>
    <n v="22011878327"/>
    <s v="State after G3 verification (S0 state)"/>
    <x v="9"/>
    <m/>
    <x v="0"/>
    <m/>
    <m/>
    <m/>
    <m/>
    <m/>
  </r>
  <r>
    <n v="22011878426"/>
    <s v="Check SPD write disable"/>
    <x v="9"/>
    <m/>
    <x v="0"/>
    <m/>
    <m/>
    <m/>
    <m/>
    <m/>
  </r>
  <r>
    <n v="22011878933"/>
    <s v="NPK memory allocation verification"/>
    <x v="8"/>
    <m/>
    <x v="0"/>
    <m/>
    <m/>
    <m/>
    <m/>
    <m/>
  </r>
  <r>
    <n v="22011879055"/>
    <s v="LTSSMSMSTS register programming verification"/>
    <x v="8"/>
    <m/>
    <x v="0"/>
    <m/>
    <m/>
    <m/>
    <m/>
    <m/>
  </r>
  <r>
    <n v="22011879104"/>
    <s v="ADR options"/>
    <x v="9"/>
    <m/>
    <x v="0"/>
    <m/>
    <m/>
    <m/>
    <m/>
    <m/>
  </r>
  <r>
    <n v="22011879361"/>
    <s v="No ME BIOS code on IBL"/>
    <x v="10"/>
    <m/>
    <x v="0"/>
    <m/>
    <m/>
    <m/>
    <m/>
    <m/>
  </r>
  <r>
    <n v="22011879368"/>
    <s v="CXL link encryption verification"/>
    <x v="8"/>
    <m/>
    <x v="0"/>
    <m/>
    <m/>
    <m/>
    <m/>
    <m/>
  </r>
  <r>
    <n v="22011879384"/>
    <s v="MADT table verification"/>
    <x v="8"/>
    <m/>
    <x v="0"/>
    <m/>
    <m/>
    <m/>
    <m/>
    <m/>
  </r>
  <r>
    <n v="22011879387"/>
    <s v="P2SB initialization verification"/>
    <x v="9"/>
    <m/>
    <x v="0"/>
    <m/>
    <m/>
    <m/>
    <m/>
    <m/>
  </r>
  <r>
    <n v="22011879390"/>
    <s v="ACPI PM Service initialization verification"/>
    <x v="9"/>
    <m/>
    <x v="0"/>
    <m/>
    <m/>
    <m/>
    <m/>
    <m/>
  </r>
  <r>
    <n v="22011879396"/>
    <s v="OOB bus ownership verification"/>
    <x v="8"/>
    <m/>
    <x v="0"/>
    <m/>
    <m/>
    <m/>
    <m/>
    <m/>
  </r>
  <r>
    <n v="22011879397"/>
    <s v="DPC trigger and RP PIO status verification"/>
    <x v="8"/>
    <m/>
    <x v="0"/>
    <m/>
    <m/>
    <m/>
    <m/>
    <m/>
  </r>
  <r>
    <n v="22011897477"/>
    <s v="Bifurcation Verification for GNR"/>
    <x v="8"/>
    <m/>
    <x v="0"/>
    <m/>
    <m/>
    <m/>
    <m/>
    <m/>
  </r>
  <r>
    <n v="22014703032"/>
    <s v="IBL Global SMI Lock BIOS Knob verification"/>
    <x v="9"/>
    <m/>
    <x v="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CCB545-59C1-46BC-AA9A-04737DC2492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olHeaderCaption="">
  <location ref="A3:E16" firstHeaderRow="1" firstDataRow="2" firstDataCol="1"/>
  <pivotFields count="10">
    <pivotField dataField="1" showAll="0"/>
    <pivotField showAll="0"/>
    <pivotField axis="axisRow" showAll="0">
      <items count="12">
        <item x="2"/>
        <item x="6"/>
        <item x="8"/>
        <item x="10"/>
        <item x="1"/>
        <item x="0"/>
        <item x="9"/>
        <item x="4"/>
        <item x="3"/>
        <item x="7"/>
        <item x="5"/>
        <item t="default"/>
      </items>
    </pivotField>
    <pivotField showAll="0"/>
    <pivotField axis="axisCol" showAll="0">
      <items count="4">
        <item x="2"/>
        <item x="1"/>
        <item x="0"/>
        <item t="default"/>
      </items>
    </pivotField>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Fields count="1">
    <field x="4"/>
  </colFields>
  <colItems count="4">
    <i>
      <x/>
    </i>
    <i>
      <x v="1"/>
    </i>
    <i>
      <x v="2"/>
    </i>
    <i t="grand">
      <x/>
    </i>
  </colItems>
  <dataFields count="1">
    <dataField name="Count of id" fld="0" subtotal="count" baseField="0" baseItem="0"/>
  </dataFields>
  <formats count="10">
    <format dxfId="9">
      <pivotArea outline="0" collapsedLevelsAreSubtotals="1" fieldPosition="0">
        <references count="1">
          <reference field="4" count="1" selected="0">
            <x v="2"/>
          </reference>
        </references>
      </pivotArea>
    </format>
    <format dxfId="8">
      <pivotArea dataOnly="0" labelOnly="1" fieldPosition="0">
        <references count="1">
          <reference field="4" count="1">
            <x v="2"/>
          </reference>
        </references>
      </pivotArea>
    </format>
    <format dxfId="7">
      <pivotArea dataOnly="0" outline="0" fieldPosition="0">
        <references count="1">
          <reference field="4" count="1">
            <x v="1"/>
          </reference>
        </references>
      </pivotArea>
    </format>
    <format dxfId="6">
      <pivotArea dataOnly="0" outline="0" fieldPosition="0">
        <references count="1">
          <reference field="4" count="1">
            <x v="0"/>
          </reference>
        </references>
      </pivotArea>
    </format>
    <format dxfId="5">
      <pivotArea outline="0" collapsedLevelsAreSubtotals="1" fieldPosition="0"/>
    </format>
    <format dxfId="4">
      <pivotArea dataOnly="0" labelOnly="1" fieldPosition="0">
        <references count="1">
          <reference field="4" count="0"/>
        </references>
      </pivotArea>
    </format>
    <format dxfId="3">
      <pivotArea dataOnly="0" labelOnly="1" grandCol="1" outline="0" fieldPosition="0"/>
    </format>
    <format dxfId="2">
      <pivotArea outline="0" collapsedLevelsAreSubtotals="1" fieldPosition="0"/>
    </format>
    <format dxfId="1">
      <pivotArea dataOnly="0" labelOnly="1" fieldPosition="0">
        <references count="1">
          <reference field="4"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FF337-91A3-4624-8D3E-0A9C3C8B9CF7}">
  <dimension ref="A1:J583"/>
  <sheetViews>
    <sheetView tabSelected="1" topLeftCell="A571" workbookViewId="0">
      <selection activeCell="E1" sqref="E1"/>
    </sheetView>
  </sheetViews>
  <sheetFormatPr defaultRowHeight="14.4" x14ac:dyDescent="0.3"/>
  <cols>
    <col min="1" max="1" width="12" bestFit="1" customWidth="1"/>
    <col min="2" max="2" width="54.6640625" customWidth="1"/>
    <col min="3" max="3" width="16.109375" bestFit="1" customWidth="1"/>
    <col min="6" max="6" width="15.6640625" customWidth="1"/>
    <col min="10" max="10" width="21.33203125" customWidth="1"/>
  </cols>
  <sheetData>
    <row r="1" spans="1:10" x14ac:dyDescent="0.3">
      <c r="A1" s="1" t="s">
        <v>705</v>
      </c>
      <c r="B1" s="1" t="s">
        <v>706</v>
      </c>
      <c r="C1" s="1" t="s">
        <v>0</v>
      </c>
      <c r="D1" s="1" t="s">
        <v>1</v>
      </c>
      <c r="E1" s="1" t="s">
        <v>2</v>
      </c>
      <c r="F1" s="1" t="s">
        <v>3</v>
      </c>
      <c r="G1" s="1" t="s">
        <v>4</v>
      </c>
      <c r="H1" s="1" t="s">
        <v>5</v>
      </c>
      <c r="I1" s="1" t="s">
        <v>6</v>
      </c>
      <c r="J1" s="1" t="s">
        <v>7</v>
      </c>
    </row>
    <row r="2" spans="1:10" x14ac:dyDescent="0.3">
      <c r="A2" s="1" t="str">
        <f>HYPERLINK("https://hsdes.intel.com/resource/1508602363","1508602363")</f>
        <v>1508602363</v>
      </c>
      <c r="B2" s="1" t="s">
        <v>8</v>
      </c>
      <c r="C2" s="1" t="s">
        <v>9</v>
      </c>
      <c r="D2" s="1" t="s">
        <v>10</v>
      </c>
      <c r="E2" s="2" t="s">
        <v>11</v>
      </c>
      <c r="F2" s="1"/>
      <c r="G2" s="1">
        <v>18</v>
      </c>
      <c r="H2" s="1" t="s">
        <v>12</v>
      </c>
      <c r="I2" s="1" t="s">
        <v>13</v>
      </c>
      <c r="J2" s="1"/>
    </row>
    <row r="3" spans="1:10" x14ac:dyDescent="0.3">
      <c r="A3" s="1" t="str">
        <f>HYPERLINK("https://hsdes.intel.com/resource/1508602410","1508602410")</f>
        <v>1508602410</v>
      </c>
      <c r="B3" s="1" t="s">
        <v>14</v>
      </c>
      <c r="C3" s="1" t="s">
        <v>15</v>
      </c>
      <c r="D3" s="1" t="s">
        <v>16</v>
      </c>
      <c r="E3" s="2" t="s">
        <v>11</v>
      </c>
      <c r="F3" s="1"/>
      <c r="G3" s="1">
        <v>42</v>
      </c>
      <c r="H3" s="1" t="s">
        <v>17</v>
      </c>
      <c r="I3" s="1" t="s">
        <v>13</v>
      </c>
      <c r="J3" s="1"/>
    </row>
    <row r="4" spans="1:10" x14ac:dyDescent="0.3">
      <c r="A4" s="1" t="str">
        <f>HYPERLINK("https://hsdes.intel.com/resource/1508602888","1508602888")</f>
        <v>1508602888</v>
      </c>
      <c r="B4" s="1" t="s">
        <v>18</v>
      </c>
      <c r="C4" s="1" t="s">
        <v>19</v>
      </c>
      <c r="D4" s="1" t="s">
        <v>10</v>
      </c>
      <c r="E4" s="2" t="s">
        <v>11</v>
      </c>
      <c r="F4" s="1"/>
      <c r="G4" s="1">
        <v>42</v>
      </c>
      <c r="H4" s="1" t="s">
        <v>17</v>
      </c>
      <c r="I4" s="1" t="s">
        <v>13</v>
      </c>
      <c r="J4" s="1"/>
    </row>
    <row r="5" spans="1:10" x14ac:dyDescent="0.3">
      <c r="A5" s="1" t="str">
        <f>HYPERLINK("https://hsdes.intel.com/resource/1508603007","1508603007")</f>
        <v>1508603007</v>
      </c>
      <c r="B5" s="1" t="s">
        <v>20</v>
      </c>
      <c r="C5" s="1" t="s">
        <v>19</v>
      </c>
      <c r="D5" s="1" t="s">
        <v>10</v>
      </c>
      <c r="E5" s="2" t="s">
        <v>11</v>
      </c>
      <c r="F5" s="1"/>
      <c r="G5" s="1">
        <v>42</v>
      </c>
      <c r="H5" s="1" t="s">
        <v>17</v>
      </c>
      <c r="I5" s="1" t="s">
        <v>13</v>
      </c>
      <c r="J5" s="1"/>
    </row>
    <row r="6" spans="1:10" x14ac:dyDescent="0.3">
      <c r="A6" s="1" t="str">
        <f>HYPERLINK("https://hsdes.intel.com/resource/1508603011","1508603011")</f>
        <v>1508603011</v>
      </c>
      <c r="B6" s="1" t="s">
        <v>21</v>
      </c>
      <c r="C6" s="1" t="s">
        <v>19</v>
      </c>
      <c r="D6" s="1" t="s">
        <v>10</v>
      </c>
      <c r="E6" s="2" t="s">
        <v>11</v>
      </c>
      <c r="F6" s="1"/>
      <c r="G6" s="1">
        <v>42</v>
      </c>
      <c r="H6" s="1" t="s">
        <v>17</v>
      </c>
      <c r="I6" s="1" t="s">
        <v>13</v>
      </c>
      <c r="J6" s="1"/>
    </row>
    <row r="7" spans="1:10" x14ac:dyDescent="0.3">
      <c r="A7" s="1" t="str">
        <f>HYPERLINK("https://hsdes.intel.com/resource/1508603052","1508603052")</f>
        <v>1508603052</v>
      </c>
      <c r="B7" s="1" t="s">
        <v>22</v>
      </c>
      <c r="C7" s="1" t="s">
        <v>23</v>
      </c>
      <c r="D7" s="1" t="s">
        <v>16</v>
      </c>
      <c r="E7" s="2" t="s">
        <v>11</v>
      </c>
      <c r="F7" s="1"/>
      <c r="G7" s="1">
        <v>42</v>
      </c>
      <c r="H7" s="1" t="s">
        <v>17</v>
      </c>
      <c r="I7" s="1" t="s">
        <v>13</v>
      </c>
      <c r="J7" s="1"/>
    </row>
    <row r="8" spans="1:10" x14ac:dyDescent="0.3">
      <c r="A8" s="1" t="str">
        <f>HYPERLINK("https://hsdes.intel.com/resource/1508603137","1508603137")</f>
        <v>1508603137</v>
      </c>
      <c r="B8" s="1" t="s">
        <v>26</v>
      </c>
      <c r="C8" s="1" t="s">
        <v>27</v>
      </c>
      <c r="D8" s="1" t="s">
        <v>10</v>
      </c>
      <c r="E8" s="2" t="s">
        <v>11</v>
      </c>
      <c r="F8" s="1"/>
      <c r="G8" s="1">
        <v>42</v>
      </c>
      <c r="H8" s="1" t="s">
        <v>17</v>
      </c>
      <c r="I8" s="1" t="s">
        <v>13</v>
      </c>
      <c r="J8" s="1"/>
    </row>
    <row r="9" spans="1:10" x14ac:dyDescent="0.3">
      <c r="A9" s="1" t="str">
        <f>HYPERLINK("https://hsdes.intel.com/resource/1508603165","1508603165")</f>
        <v>1508603165</v>
      </c>
      <c r="B9" s="1" t="s">
        <v>28</v>
      </c>
      <c r="C9" s="1" t="s">
        <v>9</v>
      </c>
      <c r="D9" s="1" t="s">
        <v>10</v>
      </c>
      <c r="E9" s="2" t="s">
        <v>11</v>
      </c>
      <c r="F9" s="1"/>
      <c r="G9" s="1">
        <v>42</v>
      </c>
      <c r="H9" s="1" t="s">
        <v>17</v>
      </c>
      <c r="I9" s="1" t="s">
        <v>13</v>
      </c>
      <c r="J9" s="1"/>
    </row>
    <row r="10" spans="1:10" x14ac:dyDescent="0.3">
      <c r="A10" s="1" t="str">
        <f>HYPERLINK("https://hsdes.intel.com/resource/1508603195","1508603195")</f>
        <v>1508603195</v>
      </c>
      <c r="B10" s="1" t="s">
        <v>29</v>
      </c>
      <c r="C10" s="1" t="s">
        <v>27</v>
      </c>
      <c r="D10" s="1" t="s">
        <v>10</v>
      </c>
      <c r="E10" s="2" t="s">
        <v>11</v>
      </c>
      <c r="F10" s="1"/>
      <c r="G10" s="1">
        <v>42</v>
      </c>
      <c r="H10" s="1" t="s">
        <v>17</v>
      </c>
      <c r="I10" s="1" t="s">
        <v>13</v>
      </c>
      <c r="J10" s="1"/>
    </row>
    <row r="11" spans="1:10" x14ac:dyDescent="0.3">
      <c r="A11" s="1" t="str">
        <f>HYPERLINK("https://hsdes.intel.com/resource/1508603224","1508603224")</f>
        <v>1508603224</v>
      </c>
      <c r="B11" s="1" t="s">
        <v>30</v>
      </c>
      <c r="C11" s="1" t="s">
        <v>9</v>
      </c>
      <c r="D11" s="1" t="s">
        <v>16</v>
      </c>
      <c r="E11" s="2" t="s">
        <v>11</v>
      </c>
      <c r="F11" s="1"/>
      <c r="G11" s="1">
        <v>42</v>
      </c>
      <c r="H11" s="1" t="s">
        <v>17</v>
      </c>
      <c r="I11" s="1" t="s">
        <v>13</v>
      </c>
      <c r="J11" s="1"/>
    </row>
    <row r="12" spans="1:10" x14ac:dyDescent="0.3">
      <c r="A12" s="1" t="str">
        <f>HYPERLINK("https://hsdes.intel.com/resource/1508603387","1508603387")</f>
        <v>1508603387</v>
      </c>
      <c r="B12" s="1" t="s">
        <v>31</v>
      </c>
      <c r="C12" s="1" t="s">
        <v>32</v>
      </c>
      <c r="D12" s="1" t="s">
        <v>10</v>
      </c>
      <c r="E12" s="2" t="s">
        <v>11</v>
      </c>
      <c r="F12" s="1"/>
      <c r="G12" s="1">
        <v>42</v>
      </c>
      <c r="H12" s="1" t="s">
        <v>17</v>
      </c>
      <c r="I12" s="1" t="s">
        <v>13</v>
      </c>
      <c r="J12" s="1"/>
    </row>
    <row r="13" spans="1:10" ht="16.8" x14ac:dyDescent="0.4">
      <c r="A13" s="1" t="str">
        <f>HYPERLINK("https://hsdes.intel.com/resource/1508603407","1508603407")</f>
        <v>1508603407</v>
      </c>
      <c r="B13" s="1" t="s">
        <v>33</v>
      </c>
      <c r="C13" s="1" t="s">
        <v>19</v>
      </c>
      <c r="D13" s="1" t="s">
        <v>16</v>
      </c>
      <c r="E13" s="3" t="s">
        <v>25</v>
      </c>
      <c r="F13" s="1"/>
      <c r="G13" s="1">
        <v>42</v>
      </c>
      <c r="H13" s="1" t="s">
        <v>17</v>
      </c>
      <c r="I13" s="1" t="s">
        <v>13</v>
      </c>
      <c r="J13" s="4" t="s">
        <v>689</v>
      </c>
    </row>
    <row r="14" spans="1:10" x14ac:dyDescent="0.3">
      <c r="A14" s="1" t="str">
        <f>HYPERLINK("https://hsdes.intel.com/resource/1508603652","1508603652")</f>
        <v>1508603652</v>
      </c>
      <c r="B14" s="1" t="s">
        <v>34</v>
      </c>
      <c r="C14" s="1" t="s">
        <v>9</v>
      </c>
      <c r="D14" s="1" t="s">
        <v>24</v>
      </c>
      <c r="E14" s="2" t="s">
        <v>11</v>
      </c>
      <c r="F14" s="1"/>
      <c r="G14" s="1">
        <v>42</v>
      </c>
      <c r="H14" s="1" t="s">
        <v>17</v>
      </c>
      <c r="I14" s="1" t="s">
        <v>13</v>
      </c>
      <c r="J14" s="1"/>
    </row>
    <row r="15" spans="1:10" x14ac:dyDescent="0.3">
      <c r="A15" s="1" t="str">
        <f>HYPERLINK("https://hsdes.intel.com/resource/1508603662","1508603662")</f>
        <v>1508603662</v>
      </c>
      <c r="B15" s="1" t="s">
        <v>35</v>
      </c>
      <c r="C15" s="1" t="s">
        <v>27</v>
      </c>
      <c r="D15" s="1" t="s">
        <v>24</v>
      </c>
      <c r="E15" s="2" t="s">
        <v>11</v>
      </c>
      <c r="F15" s="1"/>
      <c r="G15" s="1">
        <v>42</v>
      </c>
      <c r="H15" s="1" t="s">
        <v>17</v>
      </c>
      <c r="I15" s="1" t="s">
        <v>13</v>
      </c>
      <c r="J15" s="1"/>
    </row>
    <row r="16" spans="1:10" x14ac:dyDescent="0.3">
      <c r="A16" s="1" t="str">
        <f>HYPERLINK("https://hsdes.intel.com/resource/1508603688","1508603688")</f>
        <v>1508603688</v>
      </c>
      <c r="B16" s="1" t="s">
        <v>36</v>
      </c>
      <c r="C16" s="1" t="s">
        <v>9</v>
      </c>
      <c r="D16" s="1" t="s">
        <v>24</v>
      </c>
      <c r="E16" s="2" t="s">
        <v>11</v>
      </c>
      <c r="F16" s="1"/>
      <c r="G16" s="1">
        <v>42</v>
      </c>
      <c r="H16" s="1" t="s">
        <v>17</v>
      </c>
      <c r="I16" s="1" t="s">
        <v>13</v>
      </c>
      <c r="J16" s="1"/>
    </row>
    <row r="17" spans="1:10" x14ac:dyDescent="0.3">
      <c r="A17" s="1" t="str">
        <f>HYPERLINK("https://hsdes.intel.com/resource/1508603707","1508603707")</f>
        <v>1508603707</v>
      </c>
      <c r="B17" s="1" t="s">
        <v>37</v>
      </c>
      <c r="C17" s="1" t="s">
        <v>27</v>
      </c>
      <c r="D17" s="1" t="s">
        <v>24</v>
      </c>
      <c r="E17" s="2" t="s">
        <v>11</v>
      </c>
      <c r="F17" s="1"/>
      <c r="G17" s="1">
        <v>42</v>
      </c>
      <c r="H17" s="1" t="s">
        <v>17</v>
      </c>
      <c r="I17" s="1" t="s">
        <v>13</v>
      </c>
      <c r="J17" s="1"/>
    </row>
    <row r="18" spans="1:10" x14ac:dyDescent="0.3">
      <c r="A18" s="1" t="str">
        <f>HYPERLINK("https://hsdes.intel.com/resource/1508603712","1508603712")</f>
        <v>1508603712</v>
      </c>
      <c r="B18" s="1" t="s">
        <v>38</v>
      </c>
      <c r="C18" s="1" t="s">
        <v>27</v>
      </c>
      <c r="D18" s="1" t="s">
        <v>24</v>
      </c>
      <c r="E18" s="2" t="s">
        <v>11</v>
      </c>
      <c r="F18" s="1"/>
      <c r="G18" s="1">
        <v>42</v>
      </c>
      <c r="H18" s="1" t="s">
        <v>17</v>
      </c>
      <c r="I18" s="1" t="s">
        <v>13</v>
      </c>
      <c r="J18" s="1"/>
    </row>
    <row r="19" spans="1:10" x14ac:dyDescent="0.3">
      <c r="A19" s="1" t="str">
        <f>HYPERLINK("https://hsdes.intel.com/resource/1508603727","1508603727")</f>
        <v>1508603727</v>
      </c>
      <c r="B19" s="1" t="s">
        <v>39</v>
      </c>
      <c r="C19" s="1" t="s">
        <v>9</v>
      </c>
      <c r="D19" s="1" t="s">
        <v>16</v>
      </c>
      <c r="E19" s="3" t="s">
        <v>25</v>
      </c>
      <c r="F19" s="1"/>
      <c r="G19" s="1">
        <v>42</v>
      </c>
      <c r="H19" s="1" t="s">
        <v>17</v>
      </c>
      <c r="I19" s="1" t="s">
        <v>13</v>
      </c>
      <c r="J19" s="1" t="s">
        <v>40</v>
      </c>
    </row>
    <row r="20" spans="1:10" x14ac:dyDescent="0.3">
      <c r="A20" s="1" t="str">
        <f>HYPERLINK("https://hsdes.intel.com/resource/1508603759","1508603759")</f>
        <v>1508603759</v>
      </c>
      <c r="B20" s="1" t="s">
        <v>41</v>
      </c>
      <c r="C20" s="1" t="s">
        <v>27</v>
      </c>
      <c r="D20" s="1" t="s">
        <v>24</v>
      </c>
      <c r="E20" s="2" t="s">
        <v>11</v>
      </c>
      <c r="F20" s="1"/>
      <c r="G20" s="1">
        <v>42</v>
      </c>
      <c r="H20" s="1" t="s">
        <v>17</v>
      </c>
      <c r="I20" s="1" t="s">
        <v>13</v>
      </c>
      <c r="J20" s="1"/>
    </row>
    <row r="21" spans="1:10" x14ac:dyDescent="0.3">
      <c r="A21" s="1" t="str">
        <f>HYPERLINK("https://hsdes.intel.com/resource/1508603769","1508603769")</f>
        <v>1508603769</v>
      </c>
      <c r="B21" s="1" t="s">
        <v>42</v>
      </c>
      <c r="C21" s="1" t="s">
        <v>27</v>
      </c>
      <c r="D21" s="1" t="s">
        <v>24</v>
      </c>
      <c r="E21" s="2" t="s">
        <v>11</v>
      </c>
      <c r="F21" s="1"/>
      <c r="G21" s="1">
        <v>42</v>
      </c>
      <c r="H21" s="1" t="s">
        <v>17</v>
      </c>
      <c r="I21" s="1" t="s">
        <v>13</v>
      </c>
      <c r="J21" s="1"/>
    </row>
    <row r="22" spans="1:10" x14ac:dyDescent="0.3">
      <c r="A22" s="1" t="str">
        <f>HYPERLINK("https://hsdes.intel.com/resource/1508603777","1508603777")</f>
        <v>1508603777</v>
      </c>
      <c r="B22" s="1" t="s">
        <v>43</v>
      </c>
      <c r="C22" s="1" t="s">
        <v>27</v>
      </c>
      <c r="D22" s="1" t="s">
        <v>24</v>
      </c>
      <c r="E22" s="2" t="s">
        <v>11</v>
      </c>
      <c r="F22" s="1"/>
      <c r="G22" s="1">
        <v>42</v>
      </c>
      <c r="H22" s="1" t="s">
        <v>17</v>
      </c>
      <c r="I22" s="1" t="s">
        <v>13</v>
      </c>
      <c r="J22" s="1"/>
    </row>
    <row r="23" spans="1:10" x14ac:dyDescent="0.3">
      <c r="A23" s="1" t="str">
        <f>HYPERLINK("https://hsdes.intel.com/resource/1508603784","1508603784")</f>
        <v>1508603784</v>
      </c>
      <c r="B23" s="1" t="s">
        <v>44</v>
      </c>
      <c r="C23" s="1" t="s">
        <v>27</v>
      </c>
      <c r="D23" s="1" t="s">
        <v>24</v>
      </c>
      <c r="E23" s="2" t="s">
        <v>11</v>
      </c>
      <c r="F23" s="1"/>
      <c r="G23" s="1">
        <v>42</v>
      </c>
      <c r="H23" s="1" t="s">
        <v>17</v>
      </c>
      <c r="I23" s="1" t="s">
        <v>13</v>
      </c>
      <c r="J23" s="1"/>
    </row>
    <row r="24" spans="1:10" x14ac:dyDescent="0.3">
      <c r="A24" s="1" t="str">
        <f>HYPERLINK("https://hsdes.intel.com/resource/1508603838","1508603838")</f>
        <v>1508603838</v>
      </c>
      <c r="B24" s="1" t="s">
        <v>45</v>
      </c>
      <c r="C24" s="1" t="s">
        <v>27</v>
      </c>
      <c r="D24" s="1" t="s">
        <v>16</v>
      </c>
      <c r="E24" s="2" t="s">
        <v>11</v>
      </c>
      <c r="F24" s="1"/>
      <c r="G24" s="1">
        <v>42</v>
      </c>
      <c r="H24" s="1" t="s">
        <v>17</v>
      </c>
      <c r="I24" s="1" t="s">
        <v>13</v>
      </c>
      <c r="J24" s="1"/>
    </row>
    <row r="25" spans="1:10" x14ac:dyDescent="0.3">
      <c r="A25" s="1" t="str">
        <f>HYPERLINK("https://hsdes.intel.com/resource/1508604047","1508604047")</f>
        <v>1508604047</v>
      </c>
      <c r="B25" s="1" t="s">
        <v>46</v>
      </c>
      <c r="C25" s="1" t="s">
        <v>9</v>
      </c>
      <c r="D25" s="1" t="s">
        <v>16</v>
      </c>
      <c r="E25" s="2" t="s">
        <v>11</v>
      </c>
      <c r="F25" s="1"/>
      <c r="G25" s="1">
        <v>42</v>
      </c>
      <c r="H25" s="1" t="s">
        <v>17</v>
      </c>
      <c r="I25" s="1" t="s">
        <v>13</v>
      </c>
      <c r="J25" s="1"/>
    </row>
    <row r="26" spans="1:10" x14ac:dyDescent="0.3">
      <c r="A26" s="1" t="str">
        <f>HYPERLINK("https://hsdes.intel.com/resource/1508604064","1508604064")</f>
        <v>1508604064</v>
      </c>
      <c r="B26" s="1" t="s">
        <v>47</v>
      </c>
      <c r="C26" s="1" t="s">
        <v>19</v>
      </c>
      <c r="D26" s="1" t="s">
        <v>24</v>
      </c>
      <c r="E26" s="2" t="s">
        <v>11</v>
      </c>
      <c r="F26" s="1"/>
      <c r="G26" s="1">
        <v>42</v>
      </c>
      <c r="H26" s="1" t="s">
        <v>17</v>
      </c>
      <c r="I26" s="1" t="s">
        <v>13</v>
      </c>
      <c r="J26" s="1"/>
    </row>
    <row r="27" spans="1:10" x14ac:dyDescent="0.3">
      <c r="A27" s="1" t="str">
        <f>HYPERLINK("https://hsdes.intel.com/resource/1508604170","1508604170")</f>
        <v>1508604170</v>
      </c>
      <c r="B27" s="1" t="s">
        <v>48</v>
      </c>
      <c r="C27" s="1" t="s">
        <v>19</v>
      </c>
      <c r="D27" s="1" t="s">
        <v>24</v>
      </c>
      <c r="E27" s="2" t="s">
        <v>11</v>
      </c>
      <c r="F27" s="1"/>
      <c r="G27" s="1">
        <v>42</v>
      </c>
      <c r="H27" s="1" t="s">
        <v>17</v>
      </c>
      <c r="I27" s="1" t="s">
        <v>13</v>
      </c>
      <c r="J27" s="1"/>
    </row>
    <row r="28" spans="1:10" x14ac:dyDescent="0.3">
      <c r="A28" s="1" t="str">
        <f>HYPERLINK("https://hsdes.intel.com/resource/1508604198","1508604198")</f>
        <v>1508604198</v>
      </c>
      <c r="B28" s="1" t="s">
        <v>49</v>
      </c>
      <c r="C28" s="1" t="s">
        <v>19</v>
      </c>
      <c r="D28" s="1" t="s">
        <v>24</v>
      </c>
      <c r="E28" s="2" t="s">
        <v>11</v>
      </c>
      <c r="F28" s="1"/>
      <c r="G28" s="1">
        <v>42</v>
      </c>
      <c r="H28" s="1" t="s">
        <v>17</v>
      </c>
      <c r="I28" s="1" t="s">
        <v>13</v>
      </c>
      <c r="J28" s="1"/>
    </row>
    <row r="29" spans="1:10" x14ac:dyDescent="0.3">
      <c r="A29" s="1" t="str">
        <f>HYPERLINK("https://hsdes.intel.com/resource/1508604363","1508604363")</f>
        <v>1508604363</v>
      </c>
      <c r="B29" s="1" t="s">
        <v>50</v>
      </c>
      <c r="C29" s="1" t="s">
        <v>32</v>
      </c>
      <c r="D29" s="1" t="s">
        <v>16</v>
      </c>
      <c r="E29" s="3" t="s">
        <v>25</v>
      </c>
      <c r="F29" s="1"/>
      <c r="G29" s="1">
        <v>42</v>
      </c>
      <c r="H29" s="1" t="s">
        <v>17</v>
      </c>
      <c r="I29" s="1" t="s">
        <v>13</v>
      </c>
      <c r="J29" s="1" t="s">
        <v>687</v>
      </c>
    </row>
    <row r="30" spans="1:10" x14ac:dyDescent="0.3">
      <c r="A30" s="1" t="str">
        <f>HYPERLINK("https://hsdes.intel.com/resource/1508604614","1508604614")</f>
        <v>1508604614</v>
      </c>
      <c r="B30" s="1" t="s">
        <v>52</v>
      </c>
      <c r="C30" s="1" t="s">
        <v>27</v>
      </c>
      <c r="D30" s="1" t="s">
        <v>53</v>
      </c>
      <c r="E30" s="2" t="s">
        <v>11</v>
      </c>
      <c r="F30" s="1"/>
      <c r="G30" s="1">
        <v>42</v>
      </c>
      <c r="H30" s="1" t="s">
        <v>17</v>
      </c>
      <c r="I30" s="1" t="s">
        <v>13</v>
      </c>
      <c r="J30" s="1"/>
    </row>
    <row r="31" spans="1:10" x14ac:dyDescent="0.3">
      <c r="A31" s="1" t="str">
        <f>HYPERLINK("https://hsdes.intel.com/resource/1508604652","1508604652")</f>
        <v>1508604652</v>
      </c>
      <c r="B31" s="1" t="s">
        <v>54</v>
      </c>
      <c r="C31" s="1" t="s">
        <v>32</v>
      </c>
      <c r="D31" s="1" t="s">
        <v>24</v>
      </c>
      <c r="E31" s="2" t="s">
        <v>11</v>
      </c>
      <c r="F31" s="1"/>
      <c r="G31" s="1">
        <v>42</v>
      </c>
      <c r="H31" s="1" t="s">
        <v>17</v>
      </c>
      <c r="I31" s="1" t="s">
        <v>13</v>
      </c>
      <c r="J31" s="1"/>
    </row>
    <row r="32" spans="1:10" x14ac:dyDescent="0.3">
      <c r="A32" s="1" t="str">
        <f>HYPERLINK("https://hsdes.intel.com/resource/1508604681","1508604681")</f>
        <v>1508604681</v>
      </c>
      <c r="B32" s="1" t="s">
        <v>55</v>
      </c>
      <c r="C32" s="1" t="s">
        <v>9</v>
      </c>
      <c r="D32" s="1" t="s">
        <v>24</v>
      </c>
      <c r="E32" s="2" t="s">
        <v>11</v>
      </c>
      <c r="F32" s="1"/>
      <c r="G32" s="1">
        <v>42</v>
      </c>
      <c r="H32" s="1" t="s">
        <v>17</v>
      </c>
      <c r="I32" s="1" t="s">
        <v>13</v>
      </c>
      <c r="J32" s="1"/>
    </row>
    <row r="33" spans="1:10" x14ac:dyDescent="0.3">
      <c r="A33" s="1" t="str">
        <f>HYPERLINK("https://hsdes.intel.com/resource/1508604881","1508604881")</f>
        <v>1508604881</v>
      </c>
      <c r="B33" s="1" t="s">
        <v>56</v>
      </c>
      <c r="C33" s="1" t="s">
        <v>32</v>
      </c>
      <c r="D33" s="1" t="s">
        <v>16</v>
      </c>
      <c r="E33" s="3" t="s">
        <v>25</v>
      </c>
      <c r="F33" s="1"/>
      <c r="G33" s="1">
        <v>42</v>
      </c>
      <c r="H33" s="1" t="s">
        <v>17</v>
      </c>
      <c r="I33" s="1" t="s">
        <v>13</v>
      </c>
      <c r="J33" s="1" t="s">
        <v>687</v>
      </c>
    </row>
    <row r="34" spans="1:10" x14ac:dyDescent="0.3">
      <c r="A34" s="1" t="str">
        <f>HYPERLINK("https://hsdes.intel.com/resource/1508604912","1508604912")</f>
        <v>1508604912</v>
      </c>
      <c r="B34" s="1" t="s">
        <v>57</v>
      </c>
      <c r="C34" s="1" t="s">
        <v>27</v>
      </c>
      <c r="D34" s="1" t="s">
        <v>16</v>
      </c>
      <c r="E34" s="2" t="s">
        <v>11</v>
      </c>
      <c r="F34" s="1"/>
      <c r="G34" s="1">
        <v>42</v>
      </c>
      <c r="H34" s="1" t="s">
        <v>17</v>
      </c>
      <c r="I34" s="1" t="s">
        <v>13</v>
      </c>
      <c r="J34" s="1"/>
    </row>
    <row r="35" spans="1:10" x14ac:dyDescent="0.3">
      <c r="A35" s="1" t="str">
        <f>HYPERLINK("https://hsdes.intel.com/resource/1508605002","1508605002")</f>
        <v>1508605002</v>
      </c>
      <c r="B35" s="1" t="s">
        <v>58</v>
      </c>
      <c r="C35" s="1" t="s">
        <v>19</v>
      </c>
      <c r="D35" s="1" t="s">
        <v>24</v>
      </c>
      <c r="E35" s="2" t="s">
        <v>11</v>
      </c>
      <c r="F35" s="1"/>
      <c r="G35" s="1">
        <v>42</v>
      </c>
      <c r="H35" s="1" t="s">
        <v>17</v>
      </c>
      <c r="I35" s="1" t="s">
        <v>13</v>
      </c>
      <c r="J35" s="1"/>
    </row>
    <row r="36" spans="1:10" x14ac:dyDescent="0.3">
      <c r="A36" s="1" t="str">
        <f>HYPERLINK("https://hsdes.intel.com/resource/1508605149","1508605149")</f>
        <v>1508605149</v>
      </c>
      <c r="B36" s="1" t="s">
        <v>59</v>
      </c>
      <c r="C36" s="1" t="s">
        <v>23</v>
      </c>
      <c r="D36" s="1" t="s">
        <v>16</v>
      </c>
      <c r="E36" s="3" t="s">
        <v>25</v>
      </c>
      <c r="F36" s="1"/>
      <c r="G36" s="1">
        <v>42</v>
      </c>
      <c r="H36" s="1" t="s">
        <v>17</v>
      </c>
      <c r="I36" s="1" t="s">
        <v>13</v>
      </c>
      <c r="J36" s="1" t="s">
        <v>60</v>
      </c>
    </row>
    <row r="37" spans="1:10" x14ac:dyDescent="0.3">
      <c r="A37" s="1" t="str">
        <f>HYPERLINK("https://hsdes.intel.com/resource/1508605194","1508605194")</f>
        <v>1508605194</v>
      </c>
      <c r="B37" s="1" t="s">
        <v>61</v>
      </c>
      <c r="C37" s="1" t="s">
        <v>9</v>
      </c>
      <c r="D37" s="1" t="s">
        <v>16</v>
      </c>
      <c r="E37" s="2" t="s">
        <v>11</v>
      </c>
      <c r="F37" s="1"/>
      <c r="G37" s="1">
        <v>42</v>
      </c>
      <c r="H37" s="1" t="s">
        <v>17</v>
      </c>
      <c r="I37" s="1" t="s">
        <v>13</v>
      </c>
      <c r="J37" s="1"/>
    </row>
    <row r="38" spans="1:10" x14ac:dyDescent="0.3">
      <c r="A38" s="1" t="str">
        <f>HYPERLINK("https://hsdes.intel.com/resource/1508605237","1508605237")</f>
        <v>1508605237</v>
      </c>
      <c r="B38" s="1" t="s">
        <v>62</v>
      </c>
      <c r="C38" s="1" t="s">
        <v>27</v>
      </c>
      <c r="D38" s="1" t="s">
        <v>53</v>
      </c>
      <c r="E38" s="2" t="s">
        <v>11</v>
      </c>
      <c r="F38" s="1"/>
      <c r="G38" s="1">
        <v>42</v>
      </c>
      <c r="H38" s="1" t="s">
        <v>17</v>
      </c>
      <c r="I38" s="1" t="s">
        <v>13</v>
      </c>
      <c r="J38" s="1"/>
    </row>
    <row r="39" spans="1:10" x14ac:dyDescent="0.3">
      <c r="A39" s="1" t="str">
        <f>HYPERLINK("https://hsdes.intel.com/resource/1508605330","1508605330")</f>
        <v>1508605330</v>
      </c>
      <c r="B39" s="1" t="s">
        <v>63</v>
      </c>
      <c r="C39" s="1" t="s">
        <v>9</v>
      </c>
      <c r="D39" s="1" t="s">
        <v>24</v>
      </c>
      <c r="E39" s="2" t="s">
        <v>11</v>
      </c>
      <c r="F39" s="1"/>
      <c r="G39" s="1">
        <v>42</v>
      </c>
      <c r="H39" s="1" t="s">
        <v>17</v>
      </c>
      <c r="I39" s="1" t="s">
        <v>13</v>
      </c>
      <c r="J39" s="1"/>
    </row>
    <row r="40" spans="1:10" x14ac:dyDescent="0.3">
      <c r="A40" s="1" t="str">
        <f>HYPERLINK("https://hsdes.intel.com/resource/1508605372","1508605372")</f>
        <v>1508605372</v>
      </c>
      <c r="B40" s="1" t="s">
        <v>64</v>
      </c>
      <c r="C40" s="1" t="s">
        <v>9</v>
      </c>
      <c r="D40" s="1" t="s">
        <v>16</v>
      </c>
      <c r="E40" s="2" t="s">
        <v>11</v>
      </c>
      <c r="F40" s="1"/>
      <c r="G40" s="1">
        <v>42</v>
      </c>
      <c r="H40" s="1" t="s">
        <v>17</v>
      </c>
      <c r="I40" s="1" t="s">
        <v>13</v>
      </c>
      <c r="J40" s="1"/>
    </row>
    <row r="41" spans="1:10" x14ac:dyDescent="0.3">
      <c r="A41" s="1" t="str">
        <f>HYPERLINK("https://hsdes.intel.com/resource/1508605402","1508605402")</f>
        <v>1508605402</v>
      </c>
      <c r="B41" s="1" t="s">
        <v>65</v>
      </c>
      <c r="C41" s="1" t="s">
        <v>27</v>
      </c>
      <c r="D41" s="1" t="s">
        <v>53</v>
      </c>
      <c r="E41" s="2" t="s">
        <v>11</v>
      </c>
      <c r="F41" s="1"/>
      <c r="G41" s="1">
        <v>42</v>
      </c>
      <c r="H41" s="1" t="s">
        <v>17</v>
      </c>
      <c r="I41" s="1" t="s">
        <v>13</v>
      </c>
      <c r="J41" s="1" t="s">
        <v>66</v>
      </c>
    </row>
    <row r="42" spans="1:10" x14ac:dyDescent="0.3">
      <c r="A42" s="1" t="str">
        <f>HYPERLINK("https://hsdes.intel.com/resource/1508605536","1508605536")</f>
        <v>1508605536</v>
      </c>
      <c r="B42" s="1" t="s">
        <v>67</v>
      </c>
      <c r="C42" s="1" t="s">
        <v>27</v>
      </c>
      <c r="D42" s="1" t="s">
        <v>16</v>
      </c>
      <c r="E42" s="2" t="s">
        <v>11</v>
      </c>
      <c r="F42" s="1"/>
      <c r="G42" s="1">
        <v>42</v>
      </c>
      <c r="H42" s="1" t="s">
        <v>17</v>
      </c>
      <c r="I42" s="1" t="s">
        <v>13</v>
      </c>
      <c r="J42" s="1"/>
    </row>
    <row r="43" spans="1:10" x14ac:dyDescent="0.3">
      <c r="A43" s="1" t="str">
        <f>HYPERLINK("https://hsdes.intel.com/resource/1508605570","1508605570")</f>
        <v>1508605570</v>
      </c>
      <c r="B43" s="1" t="s">
        <v>68</v>
      </c>
      <c r="C43" s="1" t="s">
        <v>19</v>
      </c>
      <c r="D43" s="1" t="s">
        <v>24</v>
      </c>
      <c r="E43" s="5" t="s">
        <v>51</v>
      </c>
      <c r="F43" s="1"/>
      <c r="G43" s="1">
        <v>42</v>
      </c>
      <c r="H43" s="1" t="s">
        <v>17</v>
      </c>
      <c r="I43" s="1" t="s">
        <v>13</v>
      </c>
      <c r="J43" s="1" t="s">
        <v>69</v>
      </c>
    </row>
    <row r="44" spans="1:10" x14ac:dyDescent="0.3">
      <c r="A44" s="1" t="str">
        <f>HYPERLINK("https://hsdes.intel.com/resource/1508605748","1508605748")</f>
        <v>1508605748</v>
      </c>
      <c r="B44" s="1" t="s">
        <v>70</v>
      </c>
      <c r="C44" s="1" t="s">
        <v>32</v>
      </c>
      <c r="D44" s="1" t="s">
        <v>24</v>
      </c>
      <c r="E44" s="2" t="s">
        <v>11</v>
      </c>
      <c r="F44" s="1"/>
      <c r="G44" s="1">
        <v>42</v>
      </c>
      <c r="H44" s="1" t="s">
        <v>17</v>
      </c>
      <c r="I44" s="1" t="s">
        <v>13</v>
      </c>
      <c r="J44" s="1"/>
    </row>
    <row r="45" spans="1:10" x14ac:dyDescent="0.3">
      <c r="A45" s="1" t="str">
        <f>HYPERLINK("https://hsdes.intel.com/resource/1508605865","1508605865")</f>
        <v>1508605865</v>
      </c>
      <c r="B45" s="1" t="s">
        <v>71</v>
      </c>
      <c r="C45" s="1" t="s">
        <v>32</v>
      </c>
      <c r="D45" s="1" t="s">
        <v>24</v>
      </c>
      <c r="E45" s="2" t="s">
        <v>11</v>
      </c>
      <c r="F45" s="1"/>
      <c r="G45" s="1">
        <v>18</v>
      </c>
      <c r="H45" s="1" t="s">
        <v>12</v>
      </c>
      <c r="I45" s="1" t="s">
        <v>13</v>
      </c>
      <c r="J45" s="1" t="s">
        <v>72</v>
      </c>
    </row>
    <row r="46" spans="1:10" x14ac:dyDescent="0.3">
      <c r="A46" s="1" t="str">
        <f>HYPERLINK("https://hsdes.intel.com/resource/1508605900","1508605900")</f>
        <v>1508605900</v>
      </c>
      <c r="B46" s="1" t="s">
        <v>73</v>
      </c>
      <c r="C46" s="1" t="s">
        <v>19</v>
      </c>
      <c r="D46" s="1" t="s">
        <v>24</v>
      </c>
      <c r="E46" s="2" t="s">
        <v>11</v>
      </c>
      <c r="F46" s="1"/>
      <c r="G46" s="1">
        <v>42</v>
      </c>
      <c r="H46" s="1" t="s">
        <v>17</v>
      </c>
      <c r="I46" s="1" t="s">
        <v>13</v>
      </c>
      <c r="J46" s="1"/>
    </row>
    <row r="47" spans="1:10" x14ac:dyDescent="0.3">
      <c r="A47" s="1" t="str">
        <f>HYPERLINK("https://hsdes.intel.com/resource/1508605916","1508605916")</f>
        <v>1508605916</v>
      </c>
      <c r="B47" s="1" t="s">
        <v>74</v>
      </c>
      <c r="C47" s="1" t="s">
        <v>27</v>
      </c>
      <c r="D47" s="1" t="s">
        <v>24</v>
      </c>
      <c r="E47" s="2" t="s">
        <v>11</v>
      </c>
      <c r="F47" s="1"/>
      <c r="G47" s="1">
        <v>42</v>
      </c>
      <c r="H47" s="1" t="s">
        <v>17</v>
      </c>
      <c r="I47" s="1" t="s">
        <v>13</v>
      </c>
      <c r="J47" s="1"/>
    </row>
    <row r="48" spans="1:10" x14ac:dyDescent="0.3">
      <c r="A48" s="1" t="str">
        <f>HYPERLINK("https://hsdes.intel.com/resource/1508606106","1508606106")</f>
        <v>1508606106</v>
      </c>
      <c r="B48" s="1" t="s">
        <v>75</v>
      </c>
      <c r="C48" s="1" t="s">
        <v>32</v>
      </c>
      <c r="D48" s="1" t="s">
        <v>24</v>
      </c>
      <c r="E48" s="2" t="s">
        <v>11</v>
      </c>
      <c r="F48" s="1"/>
      <c r="G48" s="1">
        <v>42</v>
      </c>
      <c r="H48" s="1" t="s">
        <v>17</v>
      </c>
      <c r="I48" s="1" t="s">
        <v>13</v>
      </c>
      <c r="J48" s="1"/>
    </row>
    <row r="49" spans="1:10" x14ac:dyDescent="0.3">
      <c r="A49" s="1" t="str">
        <f>HYPERLINK("https://hsdes.intel.com/resource/1508606108","1508606108")</f>
        <v>1508606108</v>
      </c>
      <c r="B49" s="1" t="s">
        <v>76</v>
      </c>
      <c r="C49" s="1" t="s">
        <v>19</v>
      </c>
      <c r="D49" s="1" t="s">
        <v>24</v>
      </c>
      <c r="E49" s="2" t="s">
        <v>11</v>
      </c>
      <c r="F49" s="1"/>
      <c r="G49" s="1">
        <v>42</v>
      </c>
      <c r="H49" s="1" t="s">
        <v>17</v>
      </c>
      <c r="I49" s="1" t="s">
        <v>13</v>
      </c>
      <c r="J49" s="1"/>
    </row>
    <row r="50" spans="1:10" x14ac:dyDescent="0.3">
      <c r="A50" s="1" t="str">
        <f>HYPERLINK("https://hsdes.intel.com/resource/1508606168","1508606168")</f>
        <v>1508606168</v>
      </c>
      <c r="B50" s="1" t="s">
        <v>77</v>
      </c>
      <c r="C50" s="1" t="s">
        <v>19</v>
      </c>
      <c r="D50" s="1" t="s">
        <v>24</v>
      </c>
      <c r="E50" s="2" t="s">
        <v>11</v>
      </c>
      <c r="F50" s="1"/>
      <c r="G50" s="1">
        <v>42</v>
      </c>
      <c r="H50" s="1" t="s">
        <v>17</v>
      </c>
      <c r="I50" s="1" t="s">
        <v>13</v>
      </c>
      <c r="J50" s="1"/>
    </row>
    <row r="51" spans="1:10" x14ac:dyDescent="0.3">
      <c r="A51" s="1" t="str">
        <f>HYPERLINK("https://hsdes.intel.com/resource/1508606208","1508606208")</f>
        <v>1508606208</v>
      </c>
      <c r="B51" s="1" t="s">
        <v>78</v>
      </c>
      <c r="C51" s="1" t="s">
        <v>27</v>
      </c>
      <c r="D51" s="1" t="s">
        <v>24</v>
      </c>
      <c r="E51" s="2" t="s">
        <v>11</v>
      </c>
      <c r="F51" s="1"/>
      <c r="G51" s="1">
        <v>42</v>
      </c>
      <c r="H51" s="1" t="s">
        <v>17</v>
      </c>
      <c r="I51" s="1" t="s">
        <v>13</v>
      </c>
      <c r="J51" s="1"/>
    </row>
    <row r="52" spans="1:10" x14ac:dyDescent="0.3">
      <c r="A52" s="1" t="str">
        <f>HYPERLINK("https://hsdes.intel.com/resource/1508606348","1508606348")</f>
        <v>1508606348</v>
      </c>
      <c r="B52" s="1" t="s">
        <v>79</v>
      </c>
      <c r="C52" s="1" t="s">
        <v>19</v>
      </c>
      <c r="D52" s="1" t="s">
        <v>24</v>
      </c>
      <c r="E52" s="2" t="s">
        <v>11</v>
      </c>
      <c r="F52" s="1"/>
      <c r="G52" s="1">
        <v>42</v>
      </c>
      <c r="H52" s="1" t="s">
        <v>17</v>
      </c>
      <c r="I52" s="1" t="s">
        <v>13</v>
      </c>
      <c r="J52" s="1"/>
    </row>
    <row r="53" spans="1:10" x14ac:dyDescent="0.3">
      <c r="A53" s="1" t="str">
        <f>HYPERLINK("https://hsdes.intel.com/resource/1508606415","1508606415")</f>
        <v>1508606415</v>
      </c>
      <c r="B53" s="1" t="s">
        <v>80</v>
      </c>
      <c r="C53" s="1" t="s">
        <v>15</v>
      </c>
      <c r="D53" s="1" t="s">
        <v>24</v>
      </c>
      <c r="E53" s="3" t="s">
        <v>25</v>
      </c>
      <c r="F53" s="1"/>
      <c r="G53" s="1">
        <v>42</v>
      </c>
      <c r="H53" s="1" t="s">
        <v>17</v>
      </c>
      <c r="I53" s="1" t="s">
        <v>13</v>
      </c>
      <c r="J53" s="1" t="s">
        <v>690</v>
      </c>
    </row>
    <row r="54" spans="1:10" x14ac:dyDescent="0.3">
      <c r="A54" s="1" t="str">
        <f>HYPERLINK("https://hsdes.intel.com/resource/1508606427","1508606427")</f>
        <v>1508606427</v>
      </c>
      <c r="B54" s="1" t="s">
        <v>81</v>
      </c>
      <c r="C54" s="1" t="s">
        <v>9</v>
      </c>
      <c r="D54" s="1" t="s">
        <v>24</v>
      </c>
      <c r="E54" s="2" t="s">
        <v>11</v>
      </c>
      <c r="F54" s="1"/>
      <c r="G54" s="1">
        <v>42</v>
      </c>
      <c r="H54" s="1" t="s">
        <v>17</v>
      </c>
      <c r="I54" s="1" t="s">
        <v>13</v>
      </c>
      <c r="J54" s="1"/>
    </row>
    <row r="55" spans="1:10" x14ac:dyDescent="0.3">
      <c r="A55" s="1" t="str">
        <f>HYPERLINK("https://hsdes.intel.com/resource/1508606500","1508606500")</f>
        <v>1508606500</v>
      </c>
      <c r="B55" s="1" t="s">
        <v>82</v>
      </c>
      <c r="C55" s="1" t="s">
        <v>32</v>
      </c>
      <c r="D55" s="1" t="s">
        <v>24</v>
      </c>
      <c r="E55" s="2" t="s">
        <v>11</v>
      </c>
      <c r="F55" s="1"/>
      <c r="G55" s="1">
        <v>42</v>
      </c>
      <c r="H55" s="1" t="s">
        <v>17</v>
      </c>
      <c r="I55" s="1" t="s">
        <v>13</v>
      </c>
      <c r="J55" s="1" t="s">
        <v>83</v>
      </c>
    </row>
    <row r="56" spans="1:10" x14ac:dyDescent="0.3">
      <c r="A56" s="1" t="str">
        <f>HYPERLINK("https://hsdes.intel.com/resource/1508606520","1508606520")</f>
        <v>1508606520</v>
      </c>
      <c r="B56" s="1" t="s">
        <v>84</v>
      </c>
      <c r="C56" s="1" t="s">
        <v>27</v>
      </c>
      <c r="D56" s="1" t="s">
        <v>24</v>
      </c>
      <c r="E56" s="2" t="s">
        <v>11</v>
      </c>
      <c r="F56" s="1"/>
      <c r="G56" s="1">
        <v>42</v>
      </c>
      <c r="H56" s="1" t="s">
        <v>17</v>
      </c>
      <c r="I56" s="1" t="s">
        <v>13</v>
      </c>
      <c r="J56" s="1"/>
    </row>
    <row r="57" spans="1:10" x14ac:dyDescent="0.3">
      <c r="A57" s="1" t="str">
        <f>HYPERLINK("https://hsdes.intel.com/resource/1508606640","1508606640")</f>
        <v>1508606640</v>
      </c>
      <c r="B57" s="1" t="s">
        <v>85</v>
      </c>
      <c r="C57" s="1" t="s">
        <v>27</v>
      </c>
      <c r="D57" s="1" t="s">
        <v>24</v>
      </c>
      <c r="E57" s="3" t="s">
        <v>25</v>
      </c>
      <c r="F57" s="1">
        <v>16017559518</v>
      </c>
      <c r="G57" s="1">
        <v>42</v>
      </c>
      <c r="H57" s="1" t="s">
        <v>17</v>
      </c>
      <c r="I57" s="1" t="s">
        <v>13</v>
      </c>
      <c r="J57" s="1" t="s">
        <v>691</v>
      </c>
    </row>
    <row r="58" spans="1:10" x14ac:dyDescent="0.3">
      <c r="A58" s="1" t="str">
        <f>HYPERLINK("https://hsdes.intel.com/resource/1508606652","1508606652")</f>
        <v>1508606652</v>
      </c>
      <c r="B58" s="1" t="s">
        <v>86</v>
      </c>
      <c r="C58" s="1" t="s">
        <v>19</v>
      </c>
      <c r="D58" s="1" t="s">
        <v>24</v>
      </c>
      <c r="E58" s="2" t="s">
        <v>11</v>
      </c>
      <c r="F58" s="1"/>
      <c r="G58" s="1">
        <v>42</v>
      </c>
      <c r="H58" s="1" t="s">
        <v>17</v>
      </c>
      <c r="I58" s="1" t="s">
        <v>13</v>
      </c>
      <c r="J58" s="1"/>
    </row>
    <row r="59" spans="1:10" x14ac:dyDescent="0.3">
      <c r="A59" s="1" t="str">
        <f>HYPERLINK("https://hsdes.intel.com/resource/1508607234","1508607234")</f>
        <v>1508607234</v>
      </c>
      <c r="B59" s="1" t="s">
        <v>87</v>
      </c>
      <c r="C59" s="1" t="s">
        <v>27</v>
      </c>
      <c r="D59" s="1" t="s">
        <v>24</v>
      </c>
      <c r="E59" s="2" t="s">
        <v>11</v>
      </c>
      <c r="F59" s="1"/>
      <c r="G59" s="1">
        <v>42</v>
      </c>
      <c r="H59" s="1" t="s">
        <v>17</v>
      </c>
      <c r="I59" s="1" t="s">
        <v>13</v>
      </c>
      <c r="J59" s="1"/>
    </row>
    <row r="60" spans="1:10" x14ac:dyDescent="0.3">
      <c r="A60" s="1" t="str">
        <f>HYPERLINK("https://hsdes.intel.com/resource/1508607296","1508607296")</f>
        <v>1508607296</v>
      </c>
      <c r="B60" s="1" t="s">
        <v>88</v>
      </c>
      <c r="C60" s="1" t="s">
        <v>32</v>
      </c>
      <c r="D60" s="1" t="s">
        <v>24</v>
      </c>
      <c r="E60" s="2" t="s">
        <v>11</v>
      </c>
      <c r="F60" s="1"/>
      <c r="G60" s="1">
        <v>42</v>
      </c>
      <c r="H60" s="1" t="s">
        <v>17</v>
      </c>
      <c r="I60" s="1" t="s">
        <v>13</v>
      </c>
      <c r="J60" s="1"/>
    </row>
    <row r="61" spans="1:10" x14ac:dyDescent="0.3">
      <c r="A61" s="1" t="str">
        <f>HYPERLINK("https://hsdes.intel.com/resource/1508607374","1508607374")</f>
        <v>1508607374</v>
      </c>
      <c r="B61" s="1" t="s">
        <v>89</v>
      </c>
      <c r="C61" s="1" t="s">
        <v>19</v>
      </c>
      <c r="D61" s="1" t="s">
        <v>16</v>
      </c>
      <c r="E61" s="2" t="s">
        <v>11</v>
      </c>
      <c r="F61" s="1"/>
      <c r="G61" s="1">
        <v>18</v>
      </c>
      <c r="H61" s="1" t="s">
        <v>12</v>
      </c>
      <c r="I61" s="1" t="s">
        <v>13</v>
      </c>
      <c r="J61" s="1"/>
    </row>
    <row r="62" spans="1:10" x14ac:dyDescent="0.3">
      <c r="A62" s="1" t="str">
        <f>HYPERLINK("https://hsdes.intel.com/resource/1508607605","1508607605")</f>
        <v>1508607605</v>
      </c>
      <c r="B62" s="1" t="s">
        <v>90</v>
      </c>
      <c r="C62" s="1" t="s">
        <v>27</v>
      </c>
      <c r="D62" s="1" t="s">
        <v>24</v>
      </c>
      <c r="E62" s="2" t="s">
        <v>11</v>
      </c>
      <c r="F62" s="1"/>
      <c r="G62" s="1">
        <v>42</v>
      </c>
      <c r="H62" s="1" t="s">
        <v>17</v>
      </c>
      <c r="I62" s="1" t="s">
        <v>13</v>
      </c>
      <c r="J62" s="1"/>
    </row>
    <row r="63" spans="1:10" x14ac:dyDescent="0.3">
      <c r="A63" s="1" t="str">
        <f>HYPERLINK("https://hsdes.intel.com/resource/1508607824","1508607824")</f>
        <v>1508607824</v>
      </c>
      <c r="B63" s="1" t="s">
        <v>91</v>
      </c>
      <c r="C63" s="1" t="s">
        <v>32</v>
      </c>
      <c r="D63" s="1" t="s">
        <v>16</v>
      </c>
      <c r="E63" s="3" t="s">
        <v>25</v>
      </c>
      <c r="F63" s="1"/>
      <c r="G63" s="1">
        <v>42</v>
      </c>
      <c r="H63" s="1" t="s">
        <v>17</v>
      </c>
      <c r="I63" s="1" t="s">
        <v>13</v>
      </c>
      <c r="J63" s="1" t="s">
        <v>92</v>
      </c>
    </row>
    <row r="64" spans="1:10" x14ac:dyDescent="0.3">
      <c r="A64" s="1" t="str">
        <f>HYPERLINK("https://hsdes.intel.com/resource/1508607892","1508607892")</f>
        <v>1508607892</v>
      </c>
      <c r="B64" s="1" t="s">
        <v>93</v>
      </c>
      <c r="C64" s="1" t="s">
        <v>27</v>
      </c>
      <c r="D64" s="1" t="s">
        <v>16</v>
      </c>
      <c r="E64" s="2" t="s">
        <v>11</v>
      </c>
      <c r="F64" s="1"/>
      <c r="G64" s="1">
        <v>42</v>
      </c>
      <c r="H64" s="1" t="s">
        <v>17</v>
      </c>
      <c r="I64" s="1" t="s">
        <v>13</v>
      </c>
      <c r="J64" s="1"/>
    </row>
    <row r="65" spans="1:10" x14ac:dyDescent="0.3">
      <c r="A65" s="1" t="str">
        <f>HYPERLINK("https://hsdes.intel.com/resource/1508607951","1508607951")</f>
        <v>1508607951</v>
      </c>
      <c r="B65" s="1" t="s">
        <v>94</v>
      </c>
      <c r="C65" s="1" t="s">
        <v>23</v>
      </c>
      <c r="D65" s="1" t="s">
        <v>24</v>
      </c>
      <c r="E65" s="2" t="s">
        <v>11</v>
      </c>
      <c r="F65" s="1"/>
      <c r="G65" s="1">
        <v>42</v>
      </c>
      <c r="H65" s="1" t="s">
        <v>17</v>
      </c>
      <c r="I65" s="1" t="s">
        <v>13</v>
      </c>
      <c r="J65" s="1"/>
    </row>
    <row r="66" spans="1:10" x14ac:dyDescent="0.3">
      <c r="A66" s="1" t="str">
        <f>HYPERLINK("https://hsdes.intel.com/resource/1508608060","1508608060")</f>
        <v>1508608060</v>
      </c>
      <c r="B66" s="1" t="s">
        <v>95</v>
      </c>
      <c r="C66" s="1" t="s">
        <v>27</v>
      </c>
      <c r="D66" s="1" t="s">
        <v>16</v>
      </c>
      <c r="E66" s="2" t="s">
        <v>11</v>
      </c>
      <c r="F66" s="1"/>
      <c r="G66" s="1">
        <v>42</v>
      </c>
      <c r="H66" s="1" t="s">
        <v>17</v>
      </c>
      <c r="I66" s="1" t="s">
        <v>13</v>
      </c>
      <c r="J66" s="1"/>
    </row>
    <row r="67" spans="1:10" x14ac:dyDescent="0.3">
      <c r="A67" s="1" t="str">
        <f>HYPERLINK("https://hsdes.intel.com/resource/1508608135","1508608135")</f>
        <v>1508608135</v>
      </c>
      <c r="B67" s="1" t="s">
        <v>96</v>
      </c>
      <c r="C67" s="1" t="s">
        <v>27</v>
      </c>
      <c r="D67" s="1" t="s">
        <v>16</v>
      </c>
      <c r="E67" s="2" t="s">
        <v>11</v>
      </c>
      <c r="F67" s="1"/>
      <c r="G67" s="1">
        <v>42</v>
      </c>
      <c r="H67" s="1" t="s">
        <v>17</v>
      </c>
      <c r="I67" s="1" t="s">
        <v>13</v>
      </c>
      <c r="J67" s="1"/>
    </row>
    <row r="68" spans="1:10" x14ac:dyDescent="0.3">
      <c r="A68" s="1" t="str">
        <f>HYPERLINK("https://hsdes.intel.com/resource/1508608138","1508608138")</f>
        <v>1508608138</v>
      </c>
      <c r="B68" s="1" t="s">
        <v>97</v>
      </c>
      <c r="C68" s="1" t="s">
        <v>19</v>
      </c>
      <c r="D68" s="1" t="s">
        <v>16</v>
      </c>
      <c r="E68" s="2" t="s">
        <v>11</v>
      </c>
      <c r="F68" s="1"/>
      <c r="G68" s="1">
        <v>42</v>
      </c>
      <c r="H68" s="1" t="s">
        <v>17</v>
      </c>
      <c r="I68" s="1" t="s">
        <v>13</v>
      </c>
      <c r="J68" s="1"/>
    </row>
    <row r="69" spans="1:10" x14ac:dyDescent="0.3">
      <c r="A69" s="1" t="str">
        <f>HYPERLINK("https://hsdes.intel.com/resource/1508608187","1508608187")</f>
        <v>1508608187</v>
      </c>
      <c r="B69" s="1" t="s">
        <v>98</v>
      </c>
      <c r="C69" s="1" t="s">
        <v>27</v>
      </c>
      <c r="D69" s="1" t="s">
        <v>16</v>
      </c>
      <c r="E69" s="2" t="s">
        <v>11</v>
      </c>
      <c r="F69" s="1"/>
      <c r="G69" s="1">
        <v>42</v>
      </c>
      <c r="H69" s="1" t="s">
        <v>17</v>
      </c>
      <c r="I69" s="1" t="s">
        <v>13</v>
      </c>
      <c r="J69" s="1"/>
    </row>
    <row r="70" spans="1:10" x14ac:dyDescent="0.3">
      <c r="A70" s="1" t="str">
        <f>HYPERLINK("https://hsdes.intel.com/resource/1508608254","1508608254")</f>
        <v>1508608254</v>
      </c>
      <c r="B70" s="1" t="s">
        <v>99</v>
      </c>
      <c r="C70" s="1" t="s">
        <v>27</v>
      </c>
      <c r="D70" s="1" t="s">
        <v>24</v>
      </c>
      <c r="E70" s="2" t="s">
        <v>11</v>
      </c>
      <c r="F70" s="1"/>
      <c r="G70" s="1">
        <v>42</v>
      </c>
      <c r="H70" s="1" t="s">
        <v>17</v>
      </c>
      <c r="I70" s="1" t="s">
        <v>13</v>
      </c>
      <c r="J70" s="1"/>
    </row>
    <row r="71" spans="1:10" x14ac:dyDescent="0.3">
      <c r="A71" s="1" t="str">
        <f>HYPERLINK("https://hsdes.intel.com/resource/1508608465","1508608465")</f>
        <v>1508608465</v>
      </c>
      <c r="B71" s="1" t="s">
        <v>100</v>
      </c>
      <c r="C71" s="1" t="s">
        <v>19</v>
      </c>
      <c r="D71" s="1" t="s">
        <v>16</v>
      </c>
      <c r="E71" s="3" t="s">
        <v>25</v>
      </c>
      <c r="F71" s="1"/>
      <c r="G71" s="1">
        <v>42</v>
      </c>
      <c r="H71" s="1" t="s">
        <v>17</v>
      </c>
      <c r="I71" s="1" t="s">
        <v>13</v>
      </c>
      <c r="J71" s="1" t="s">
        <v>692</v>
      </c>
    </row>
    <row r="72" spans="1:10" x14ac:dyDescent="0.3">
      <c r="A72" s="1" t="str">
        <f>HYPERLINK("https://hsdes.intel.com/resource/1508608672","1508608672")</f>
        <v>1508608672</v>
      </c>
      <c r="B72" s="1" t="s">
        <v>101</v>
      </c>
      <c r="C72" s="1" t="s">
        <v>15</v>
      </c>
      <c r="D72" s="1" t="s">
        <v>16</v>
      </c>
      <c r="E72" s="2" t="s">
        <v>11</v>
      </c>
      <c r="F72" s="1"/>
      <c r="G72" s="1">
        <v>42</v>
      </c>
      <c r="H72" s="1" t="s">
        <v>17</v>
      </c>
      <c r="I72" s="1" t="s">
        <v>13</v>
      </c>
      <c r="J72" s="1"/>
    </row>
    <row r="73" spans="1:10" x14ac:dyDescent="0.3">
      <c r="A73" s="1" t="str">
        <f>HYPERLINK("https://hsdes.intel.com/resource/1508608677","1508608677")</f>
        <v>1508608677</v>
      </c>
      <c r="B73" s="1" t="s">
        <v>102</v>
      </c>
      <c r="C73" s="1" t="s">
        <v>19</v>
      </c>
      <c r="D73" s="1" t="s">
        <v>16</v>
      </c>
      <c r="E73" s="2" t="s">
        <v>11</v>
      </c>
      <c r="F73" s="1"/>
      <c r="G73" s="1">
        <v>42</v>
      </c>
      <c r="H73" s="1" t="s">
        <v>17</v>
      </c>
      <c r="I73" s="1" t="s">
        <v>13</v>
      </c>
      <c r="J73" s="1"/>
    </row>
    <row r="74" spans="1:10" x14ac:dyDescent="0.3">
      <c r="A74" s="1" t="str">
        <f>HYPERLINK("https://hsdes.intel.com/resource/1508608791","1508608791")</f>
        <v>1508608791</v>
      </c>
      <c r="B74" s="1" t="s">
        <v>103</v>
      </c>
      <c r="C74" s="1" t="s">
        <v>32</v>
      </c>
      <c r="D74" s="1" t="s">
        <v>24</v>
      </c>
      <c r="E74" s="2" t="s">
        <v>11</v>
      </c>
      <c r="F74" s="1"/>
      <c r="G74" s="1">
        <v>42</v>
      </c>
      <c r="H74" s="1" t="s">
        <v>17</v>
      </c>
      <c r="I74" s="1" t="s">
        <v>13</v>
      </c>
      <c r="J74" s="1"/>
    </row>
    <row r="75" spans="1:10" x14ac:dyDescent="0.3">
      <c r="A75" s="1" t="str">
        <f>HYPERLINK("https://hsdes.intel.com/resource/1508608898","1508608898")</f>
        <v>1508608898</v>
      </c>
      <c r="B75" s="1" t="s">
        <v>104</v>
      </c>
      <c r="C75" s="1" t="s">
        <v>23</v>
      </c>
      <c r="D75" s="1" t="s">
        <v>24</v>
      </c>
      <c r="E75" s="5" t="s">
        <v>51</v>
      </c>
      <c r="F75" s="1"/>
      <c r="G75" s="1">
        <v>42</v>
      </c>
      <c r="H75" s="1" t="s">
        <v>17</v>
      </c>
      <c r="I75" s="1" t="s">
        <v>13</v>
      </c>
      <c r="J75" s="1" t="s">
        <v>105</v>
      </c>
    </row>
    <row r="76" spans="1:10" x14ac:dyDescent="0.3">
      <c r="A76" s="1" t="str">
        <f>HYPERLINK("https://hsdes.intel.com/resource/1508609113","1508609113")</f>
        <v>1508609113</v>
      </c>
      <c r="B76" s="1" t="s">
        <v>106</v>
      </c>
      <c r="C76" s="1" t="s">
        <v>32</v>
      </c>
      <c r="D76" s="1" t="s">
        <v>16</v>
      </c>
      <c r="E76" s="2" t="s">
        <v>11</v>
      </c>
      <c r="F76" s="1"/>
      <c r="G76" s="1">
        <v>42</v>
      </c>
      <c r="H76" s="1" t="s">
        <v>17</v>
      </c>
      <c r="I76" s="1" t="s">
        <v>13</v>
      </c>
      <c r="J76" s="1"/>
    </row>
    <row r="77" spans="1:10" x14ac:dyDescent="0.3">
      <c r="A77" s="1" t="str">
        <f>HYPERLINK("https://hsdes.intel.com/resource/1508609355","1508609355")</f>
        <v>1508609355</v>
      </c>
      <c r="B77" s="1" t="s">
        <v>107</v>
      </c>
      <c r="C77" s="1" t="s">
        <v>27</v>
      </c>
      <c r="D77" s="1" t="s">
        <v>16</v>
      </c>
      <c r="E77" s="2" t="s">
        <v>11</v>
      </c>
      <c r="F77" s="1"/>
      <c r="G77" s="1">
        <v>42</v>
      </c>
      <c r="H77" s="1" t="s">
        <v>17</v>
      </c>
      <c r="I77" s="1" t="s">
        <v>13</v>
      </c>
      <c r="J77" s="1"/>
    </row>
    <row r="78" spans="1:10" x14ac:dyDescent="0.3">
      <c r="A78" s="1" t="str">
        <f>HYPERLINK("https://hsdes.intel.com/resource/1508609554","1508609554")</f>
        <v>1508609554</v>
      </c>
      <c r="B78" s="1" t="s">
        <v>108</v>
      </c>
      <c r="C78" s="1" t="s">
        <v>27</v>
      </c>
      <c r="D78" s="1" t="s">
        <v>24</v>
      </c>
      <c r="E78" s="2" t="s">
        <v>11</v>
      </c>
      <c r="F78" s="1"/>
      <c r="G78" s="1">
        <v>42</v>
      </c>
      <c r="H78" s="1" t="s">
        <v>17</v>
      </c>
      <c r="I78" s="1" t="s">
        <v>13</v>
      </c>
      <c r="J78" s="1"/>
    </row>
    <row r="79" spans="1:10" x14ac:dyDescent="0.3">
      <c r="A79" s="1" t="str">
        <f>HYPERLINK("https://hsdes.intel.com/resource/1508609751","1508609751")</f>
        <v>1508609751</v>
      </c>
      <c r="B79" s="1" t="s">
        <v>109</v>
      </c>
      <c r="C79" s="1" t="s">
        <v>23</v>
      </c>
      <c r="D79" s="1" t="s">
        <v>24</v>
      </c>
      <c r="E79" s="2" t="s">
        <v>11</v>
      </c>
      <c r="F79" s="1"/>
      <c r="G79" s="1">
        <v>42</v>
      </c>
      <c r="H79" s="1" t="s">
        <v>17</v>
      </c>
      <c r="I79" s="1" t="s">
        <v>13</v>
      </c>
      <c r="J79" s="1"/>
    </row>
    <row r="80" spans="1:10" x14ac:dyDescent="0.3">
      <c r="A80" s="1" t="str">
        <f>HYPERLINK("https://hsdes.intel.com/resource/1508609768","1508609768")</f>
        <v>1508609768</v>
      </c>
      <c r="B80" s="1" t="s">
        <v>110</v>
      </c>
      <c r="C80" s="1" t="s">
        <v>23</v>
      </c>
      <c r="D80" s="1" t="s">
        <v>16</v>
      </c>
      <c r="E80" s="2" t="s">
        <v>11</v>
      </c>
      <c r="F80" s="1"/>
      <c r="G80" s="1">
        <v>42</v>
      </c>
      <c r="H80" s="1" t="s">
        <v>17</v>
      </c>
      <c r="I80" s="1" t="s">
        <v>13</v>
      </c>
      <c r="J80" s="1"/>
    </row>
    <row r="81" spans="1:10" x14ac:dyDescent="0.3">
      <c r="A81" s="1" t="str">
        <f>HYPERLINK("https://hsdes.intel.com/resource/1508609817","1508609817")</f>
        <v>1508609817</v>
      </c>
      <c r="B81" s="1" t="s">
        <v>111</v>
      </c>
      <c r="C81" s="1" t="s">
        <v>9</v>
      </c>
      <c r="D81" s="1" t="s">
        <v>24</v>
      </c>
      <c r="E81" s="2" t="s">
        <v>11</v>
      </c>
      <c r="F81" s="1"/>
      <c r="G81" s="1">
        <v>18</v>
      </c>
      <c r="H81" s="1" t="s">
        <v>12</v>
      </c>
      <c r="I81" s="1" t="s">
        <v>13</v>
      </c>
      <c r="J81" s="6" t="s">
        <v>112</v>
      </c>
    </row>
    <row r="82" spans="1:10" x14ac:dyDescent="0.3">
      <c r="A82" s="1" t="str">
        <f>HYPERLINK("https://hsdes.intel.com/resource/1508610076","1508610076")</f>
        <v>1508610076</v>
      </c>
      <c r="B82" s="1" t="s">
        <v>113</v>
      </c>
      <c r="C82" s="1" t="s">
        <v>32</v>
      </c>
      <c r="D82" s="1" t="s">
        <v>24</v>
      </c>
      <c r="E82" s="2" t="s">
        <v>11</v>
      </c>
      <c r="F82" s="1"/>
      <c r="G82" s="1">
        <v>42</v>
      </c>
      <c r="H82" s="1" t="s">
        <v>17</v>
      </c>
      <c r="I82" s="1" t="s">
        <v>13</v>
      </c>
      <c r="J82" s="1"/>
    </row>
    <row r="83" spans="1:10" x14ac:dyDescent="0.3">
      <c r="A83" s="1" t="str">
        <f>HYPERLINK("https://hsdes.intel.com/resource/1508610148","1508610148")</f>
        <v>1508610148</v>
      </c>
      <c r="B83" s="1" t="s">
        <v>114</v>
      </c>
      <c r="C83" s="1" t="s">
        <v>32</v>
      </c>
      <c r="D83" s="1" t="s">
        <v>16</v>
      </c>
      <c r="E83" s="2" t="s">
        <v>11</v>
      </c>
      <c r="F83" s="1"/>
      <c r="G83" s="1">
        <v>42</v>
      </c>
      <c r="H83" s="1" t="s">
        <v>17</v>
      </c>
      <c r="I83" s="1" t="s">
        <v>13</v>
      </c>
      <c r="J83" s="1"/>
    </row>
    <row r="84" spans="1:10" x14ac:dyDescent="0.3">
      <c r="A84" s="1" t="str">
        <f>HYPERLINK("https://hsdes.intel.com/resource/1508610279","1508610279")</f>
        <v>1508610279</v>
      </c>
      <c r="B84" s="1" t="s">
        <v>115</v>
      </c>
      <c r="C84" s="1" t="s">
        <v>27</v>
      </c>
      <c r="D84" s="1" t="s">
        <v>16</v>
      </c>
      <c r="E84" s="2" t="s">
        <v>11</v>
      </c>
      <c r="F84" s="1"/>
      <c r="G84" s="1">
        <v>42</v>
      </c>
      <c r="H84" s="1" t="s">
        <v>17</v>
      </c>
      <c r="I84" s="1" t="s">
        <v>13</v>
      </c>
      <c r="J84" s="1"/>
    </row>
    <row r="85" spans="1:10" x14ac:dyDescent="0.3">
      <c r="A85" s="1" t="str">
        <f>HYPERLINK("https://hsdes.intel.com/resource/1508610555","1508610555")</f>
        <v>1508610555</v>
      </c>
      <c r="B85" s="1" t="s">
        <v>116</v>
      </c>
      <c r="C85" s="1" t="s">
        <v>9</v>
      </c>
      <c r="D85" s="1" t="s">
        <v>16</v>
      </c>
      <c r="E85" s="3" t="s">
        <v>25</v>
      </c>
      <c r="F85" s="1">
        <v>16017556754</v>
      </c>
      <c r="G85" s="1">
        <v>42</v>
      </c>
      <c r="H85" s="1" t="s">
        <v>17</v>
      </c>
      <c r="I85" s="1" t="s">
        <v>13</v>
      </c>
      <c r="J85" s="1" t="s">
        <v>117</v>
      </c>
    </row>
    <row r="86" spans="1:10" x14ac:dyDescent="0.3">
      <c r="A86" s="1" t="str">
        <f>HYPERLINK("https://hsdes.intel.com/resource/1508610606","1508610606")</f>
        <v>1508610606</v>
      </c>
      <c r="B86" s="1" t="s">
        <v>118</v>
      </c>
      <c r="C86" s="1" t="s">
        <v>19</v>
      </c>
      <c r="D86" s="1" t="s">
        <v>16</v>
      </c>
      <c r="E86" s="2" t="s">
        <v>11</v>
      </c>
      <c r="F86" s="1"/>
      <c r="G86" s="1">
        <v>42</v>
      </c>
      <c r="H86" s="1" t="s">
        <v>17</v>
      </c>
      <c r="I86" s="1" t="s">
        <v>13</v>
      </c>
      <c r="J86" s="1"/>
    </row>
    <row r="87" spans="1:10" x14ac:dyDescent="0.3">
      <c r="A87" s="1" t="str">
        <f>HYPERLINK("https://hsdes.intel.com/resource/1508611262","1508611262")</f>
        <v>1508611262</v>
      </c>
      <c r="B87" s="1" t="s">
        <v>119</v>
      </c>
      <c r="C87" s="1" t="s">
        <v>32</v>
      </c>
      <c r="D87" s="1" t="s">
        <v>16</v>
      </c>
      <c r="E87" s="2" t="s">
        <v>11</v>
      </c>
      <c r="F87" s="1"/>
      <c r="G87" s="1">
        <v>42</v>
      </c>
      <c r="H87" s="1" t="s">
        <v>17</v>
      </c>
      <c r="I87" s="1" t="s">
        <v>13</v>
      </c>
      <c r="J87" s="1"/>
    </row>
    <row r="88" spans="1:10" x14ac:dyDescent="0.3">
      <c r="A88" s="1" t="str">
        <f>HYPERLINK("https://hsdes.intel.com/resource/1508611928","1508611928")</f>
        <v>1508611928</v>
      </c>
      <c r="B88" s="1" t="s">
        <v>120</v>
      </c>
      <c r="C88" s="1" t="s">
        <v>32</v>
      </c>
      <c r="D88" s="1" t="s">
        <v>24</v>
      </c>
      <c r="E88" s="2" t="s">
        <v>11</v>
      </c>
      <c r="F88" s="1"/>
      <c r="G88" s="1">
        <v>42</v>
      </c>
      <c r="H88" s="1" t="s">
        <v>17</v>
      </c>
      <c r="I88" s="1" t="s">
        <v>13</v>
      </c>
      <c r="J88" s="1" t="s">
        <v>121</v>
      </c>
    </row>
    <row r="89" spans="1:10" x14ac:dyDescent="0.3">
      <c r="A89" s="1" t="str">
        <f>HYPERLINK("https://hsdes.intel.com/resource/1508611946","1508611946")</f>
        <v>1508611946</v>
      </c>
      <c r="B89" s="1" t="s">
        <v>122</v>
      </c>
      <c r="C89" s="1" t="s">
        <v>32</v>
      </c>
      <c r="D89" s="1" t="s">
        <v>24</v>
      </c>
      <c r="E89" s="2" t="s">
        <v>11</v>
      </c>
      <c r="F89" s="1"/>
      <c r="G89" s="1">
        <v>42</v>
      </c>
      <c r="H89" s="1" t="s">
        <v>17</v>
      </c>
      <c r="I89" s="1" t="s">
        <v>13</v>
      </c>
      <c r="J89" s="1"/>
    </row>
    <row r="90" spans="1:10" ht="72" x14ac:dyDescent="0.3">
      <c r="A90" s="1" t="str">
        <f>HYPERLINK("https://hsdes.intel.com/resource/1508612039","1508612039")</f>
        <v>1508612039</v>
      </c>
      <c r="B90" s="1" t="s">
        <v>123</v>
      </c>
      <c r="C90" s="1" t="s">
        <v>32</v>
      </c>
      <c r="D90" s="1" t="s">
        <v>24</v>
      </c>
      <c r="E90" s="3" t="s">
        <v>25</v>
      </c>
      <c r="F90" s="1"/>
      <c r="G90" s="1">
        <v>42</v>
      </c>
      <c r="H90" s="1" t="s">
        <v>17</v>
      </c>
      <c r="I90" s="1" t="s">
        <v>13</v>
      </c>
      <c r="J90" s="18" t="s">
        <v>693</v>
      </c>
    </row>
    <row r="91" spans="1:10" x14ac:dyDescent="0.3">
      <c r="A91" s="1" t="str">
        <f>HYPERLINK("https://hsdes.intel.com/resource/1508612042","1508612042")</f>
        <v>1508612042</v>
      </c>
      <c r="B91" s="1" t="s">
        <v>124</v>
      </c>
      <c r="C91" s="1" t="s">
        <v>9</v>
      </c>
      <c r="D91" s="1" t="s">
        <v>16</v>
      </c>
      <c r="E91" s="2" t="s">
        <v>11</v>
      </c>
      <c r="F91" s="1"/>
      <c r="G91" s="1">
        <v>42</v>
      </c>
      <c r="H91" s="1" t="s">
        <v>17</v>
      </c>
      <c r="I91" s="1" t="s">
        <v>13</v>
      </c>
      <c r="J91" s="1"/>
    </row>
    <row r="92" spans="1:10" x14ac:dyDescent="0.3">
      <c r="A92" s="1" t="str">
        <f>HYPERLINK("https://hsdes.intel.com/resource/1508612447","1508612447")</f>
        <v>1508612447</v>
      </c>
      <c r="B92" s="1" t="s">
        <v>125</v>
      </c>
      <c r="C92" s="1" t="s">
        <v>32</v>
      </c>
      <c r="D92" s="1" t="s">
        <v>24</v>
      </c>
      <c r="E92" s="2" t="s">
        <v>11</v>
      </c>
      <c r="F92" s="1"/>
      <c r="G92" s="1">
        <v>42</v>
      </c>
      <c r="H92" s="1" t="s">
        <v>17</v>
      </c>
      <c r="I92" s="1" t="s">
        <v>13</v>
      </c>
      <c r="J92" s="1"/>
    </row>
    <row r="93" spans="1:10" x14ac:dyDescent="0.3">
      <c r="A93" s="1" t="str">
        <f>HYPERLINK("https://hsdes.intel.com/resource/1508613277","1508613277")</f>
        <v>1508613277</v>
      </c>
      <c r="B93" s="1" t="s">
        <v>126</v>
      </c>
      <c r="C93" s="1" t="s">
        <v>27</v>
      </c>
      <c r="D93" s="1" t="s">
        <v>16</v>
      </c>
      <c r="E93" s="2" t="s">
        <v>11</v>
      </c>
      <c r="F93" s="1"/>
      <c r="G93" s="1">
        <v>42</v>
      </c>
      <c r="H93" s="1" t="s">
        <v>17</v>
      </c>
      <c r="I93" s="1" t="s">
        <v>13</v>
      </c>
      <c r="J93" s="1"/>
    </row>
    <row r="94" spans="1:10" x14ac:dyDescent="0.3">
      <c r="A94" s="1" t="str">
        <f>HYPERLINK("https://hsdes.intel.com/resource/1508613443","1508613443")</f>
        <v>1508613443</v>
      </c>
      <c r="B94" s="1" t="s">
        <v>127</v>
      </c>
      <c r="C94" s="1" t="s">
        <v>15</v>
      </c>
      <c r="D94" s="1" t="s">
        <v>16</v>
      </c>
      <c r="E94" s="2" t="s">
        <v>11</v>
      </c>
      <c r="F94" s="1"/>
      <c r="G94" s="1">
        <v>42</v>
      </c>
      <c r="H94" s="1" t="s">
        <v>17</v>
      </c>
      <c r="I94" s="1" t="s">
        <v>13</v>
      </c>
      <c r="J94" s="1"/>
    </row>
    <row r="95" spans="1:10" x14ac:dyDescent="0.3">
      <c r="A95" s="1" t="str">
        <f>HYPERLINK("https://hsdes.intel.com/resource/1508613485","1508613485")</f>
        <v>1508613485</v>
      </c>
      <c r="B95" s="1" t="s">
        <v>128</v>
      </c>
      <c r="C95" s="1" t="s">
        <v>15</v>
      </c>
      <c r="D95" s="1" t="s">
        <v>16</v>
      </c>
      <c r="E95" s="2" t="s">
        <v>11</v>
      </c>
      <c r="F95" s="1"/>
      <c r="G95" s="1">
        <v>42</v>
      </c>
      <c r="H95" s="1" t="s">
        <v>17</v>
      </c>
      <c r="I95" s="1" t="s">
        <v>13</v>
      </c>
      <c r="J95" s="1"/>
    </row>
    <row r="96" spans="1:10" x14ac:dyDescent="0.3">
      <c r="A96" s="1" t="str">
        <f>HYPERLINK("https://hsdes.intel.com/resource/1508613569","1508613569")</f>
        <v>1508613569</v>
      </c>
      <c r="B96" s="1" t="s">
        <v>129</v>
      </c>
      <c r="C96" s="1" t="s">
        <v>19</v>
      </c>
      <c r="D96" s="1" t="s">
        <v>16</v>
      </c>
      <c r="E96" s="2" t="s">
        <v>11</v>
      </c>
      <c r="F96" s="1"/>
      <c r="G96" s="1">
        <v>42</v>
      </c>
      <c r="H96" s="1" t="s">
        <v>17</v>
      </c>
      <c r="I96" s="1" t="s">
        <v>13</v>
      </c>
      <c r="J96" s="1"/>
    </row>
    <row r="97" spans="1:10" x14ac:dyDescent="0.3">
      <c r="A97" s="1" t="str">
        <f>HYPERLINK("https://hsdes.intel.com/resource/1508613620","1508613620")</f>
        <v>1508613620</v>
      </c>
      <c r="B97" s="1" t="s">
        <v>130</v>
      </c>
      <c r="C97" s="1" t="s">
        <v>23</v>
      </c>
      <c r="D97" s="1" t="s">
        <v>16</v>
      </c>
      <c r="E97" s="3" t="s">
        <v>25</v>
      </c>
      <c r="F97" s="1"/>
      <c r="G97" s="1">
        <v>42</v>
      </c>
      <c r="H97" s="1" t="s">
        <v>17</v>
      </c>
      <c r="I97" s="1" t="s">
        <v>13</v>
      </c>
      <c r="J97" s="1" t="s">
        <v>131</v>
      </c>
    </row>
    <row r="98" spans="1:10" x14ac:dyDescent="0.3">
      <c r="A98" s="1" t="str">
        <f>HYPERLINK("https://hsdes.intel.com/resource/1508613626","1508613626")</f>
        <v>1508613626</v>
      </c>
      <c r="B98" s="1" t="s">
        <v>132</v>
      </c>
      <c r="C98" s="1" t="s">
        <v>23</v>
      </c>
      <c r="D98" s="1" t="s">
        <v>53</v>
      </c>
      <c r="E98" s="2" t="s">
        <v>11</v>
      </c>
      <c r="F98" s="1"/>
      <c r="G98" s="1">
        <v>42</v>
      </c>
      <c r="H98" s="1" t="s">
        <v>17</v>
      </c>
      <c r="I98" s="1" t="s">
        <v>13</v>
      </c>
      <c r="J98" s="1"/>
    </row>
    <row r="99" spans="1:10" x14ac:dyDescent="0.3">
      <c r="A99" s="1" t="str">
        <f>HYPERLINK("https://hsdes.intel.com/resource/1508613683","1508613683")</f>
        <v>1508613683</v>
      </c>
      <c r="B99" s="1" t="s">
        <v>133</v>
      </c>
      <c r="C99" s="1" t="s">
        <v>23</v>
      </c>
      <c r="D99" s="1" t="s">
        <v>16</v>
      </c>
      <c r="E99" s="3" t="s">
        <v>25</v>
      </c>
      <c r="F99" s="1">
        <v>16015631966</v>
      </c>
      <c r="G99" s="1">
        <v>42</v>
      </c>
      <c r="H99" s="1" t="s">
        <v>17</v>
      </c>
      <c r="I99" s="1" t="s">
        <v>13</v>
      </c>
      <c r="J99" s="1"/>
    </row>
    <row r="100" spans="1:10" x14ac:dyDescent="0.3">
      <c r="A100" s="1" t="str">
        <f>HYPERLINK("https://hsdes.intel.com/resource/1508615408","1508615408")</f>
        <v>1508615408</v>
      </c>
      <c r="B100" s="1" t="s">
        <v>134</v>
      </c>
      <c r="C100" s="1" t="s">
        <v>27</v>
      </c>
      <c r="D100" s="1" t="s">
        <v>16</v>
      </c>
      <c r="E100" s="2" t="s">
        <v>11</v>
      </c>
      <c r="F100" s="1"/>
      <c r="G100" s="1">
        <v>42</v>
      </c>
      <c r="H100" s="1" t="s">
        <v>17</v>
      </c>
      <c r="I100" s="1" t="s">
        <v>13</v>
      </c>
      <c r="J100" s="1"/>
    </row>
    <row r="101" spans="1:10" x14ac:dyDescent="0.3">
      <c r="A101" s="1" t="str">
        <f>HYPERLINK("https://hsdes.intel.com/resource/1508615418","1508615418")</f>
        <v>1508615418</v>
      </c>
      <c r="B101" s="1" t="s">
        <v>135</v>
      </c>
      <c r="C101" s="1" t="s">
        <v>27</v>
      </c>
      <c r="D101" s="1" t="s">
        <v>16</v>
      </c>
      <c r="E101" s="2" t="s">
        <v>11</v>
      </c>
      <c r="F101" s="1"/>
      <c r="G101" s="1">
        <v>42</v>
      </c>
      <c r="H101" s="1" t="s">
        <v>17</v>
      </c>
      <c r="I101" s="1" t="s">
        <v>13</v>
      </c>
      <c r="J101" s="1"/>
    </row>
    <row r="102" spans="1:10" x14ac:dyDescent="0.3">
      <c r="A102" s="1" t="str">
        <f>HYPERLINK("https://hsdes.intel.com/resource/1508615437","1508615437")</f>
        <v>1508615437</v>
      </c>
      <c r="B102" s="1" t="s">
        <v>136</v>
      </c>
      <c r="C102" s="1" t="s">
        <v>27</v>
      </c>
      <c r="D102" s="1" t="s">
        <v>24</v>
      </c>
      <c r="E102" s="5" t="s">
        <v>51</v>
      </c>
      <c r="F102" s="1"/>
      <c r="G102" s="1">
        <v>42</v>
      </c>
      <c r="H102" s="1" t="s">
        <v>17</v>
      </c>
      <c r="I102" s="1" t="s">
        <v>13</v>
      </c>
      <c r="J102" s="1" t="s">
        <v>137</v>
      </c>
    </row>
    <row r="103" spans="1:10" x14ac:dyDescent="0.3">
      <c r="A103" s="1" t="str">
        <f>HYPERLINK("https://hsdes.intel.com/resource/1508615507","1508615507")</f>
        <v>1508615507</v>
      </c>
      <c r="B103" s="1" t="s">
        <v>138</v>
      </c>
      <c r="C103" s="1" t="s">
        <v>27</v>
      </c>
      <c r="D103" s="1" t="s">
        <v>16</v>
      </c>
      <c r="E103" s="2" t="s">
        <v>11</v>
      </c>
      <c r="F103" s="1"/>
      <c r="G103" s="1">
        <v>42</v>
      </c>
      <c r="H103" s="1" t="s">
        <v>17</v>
      </c>
      <c r="I103" s="1" t="s">
        <v>13</v>
      </c>
      <c r="J103" s="1"/>
    </row>
    <row r="104" spans="1:10" x14ac:dyDescent="0.3">
      <c r="A104" s="1" t="str">
        <f>HYPERLINK("https://hsdes.intel.com/resource/1508615521","1508615521")</f>
        <v>1508615521</v>
      </c>
      <c r="B104" s="1" t="s">
        <v>139</v>
      </c>
      <c r="C104" s="1" t="s">
        <v>27</v>
      </c>
      <c r="D104" s="1" t="s">
        <v>16</v>
      </c>
      <c r="E104" s="2" t="s">
        <v>11</v>
      </c>
      <c r="F104" s="1"/>
      <c r="G104" s="1">
        <v>42</v>
      </c>
      <c r="H104" s="1" t="s">
        <v>17</v>
      </c>
      <c r="I104" s="1" t="s">
        <v>13</v>
      </c>
      <c r="J104" s="1"/>
    </row>
    <row r="105" spans="1:10" x14ac:dyDescent="0.3">
      <c r="A105" s="1" t="str">
        <f>HYPERLINK("https://hsdes.intel.com/resource/1508615533","1508615533")</f>
        <v>1508615533</v>
      </c>
      <c r="B105" s="1" t="s">
        <v>140</v>
      </c>
      <c r="C105" s="1" t="s">
        <v>27</v>
      </c>
      <c r="D105" s="1" t="s">
        <v>10</v>
      </c>
      <c r="E105" s="2" t="s">
        <v>11</v>
      </c>
      <c r="F105" s="1"/>
      <c r="G105" s="1">
        <v>42</v>
      </c>
      <c r="H105" s="1" t="s">
        <v>17</v>
      </c>
      <c r="I105" s="1" t="s">
        <v>13</v>
      </c>
      <c r="J105" s="1"/>
    </row>
    <row r="106" spans="1:10" x14ac:dyDescent="0.3">
      <c r="A106" s="1" t="str">
        <f>HYPERLINK("https://hsdes.intel.com/resource/1508615540","1508615540")</f>
        <v>1508615540</v>
      </c>
      <c r="B106" s="1" t="s">
        <v>141</v>
      </c>
      <c r="C106" s="1" t="s">
        <v>27</v>
      </c>
      <c r="D106" s="1" t="s">
        <v>10</v>
      </c>
      <c r="E106" s="2" t="s">
        <v>11</v>
      </c>
      <c r="F106" s="1"/>
      <c r="G106" s="1">
        <v>42</v>
      </c>
      <c r="H106" s="1" t="s">
        <v>17</v>
      </c>
      <c r="I106" s="1" t="s">
        <v>13</v>
      </c>
      <c r="J106" s="1"/>
    </row>
    <row r="107" spans="1:10" x14ac:dyDescent="0.3">
      <c r="A107" s="1" t="str">
        <f>HYPERLINK("https://hsdes.intel.com/resource/1508615583","1508615583")</f>
        <v>1508615583</v>
      </c>
      <c r="B107" s="1" t="s">
        <v>142</v>
      </c>
      <c r="C107" s="1" t="s">
        <v>27</v>
      </c>
      <c r="D107" s="1" t="s">
        <v>10</v>
      </c>
      <c r="E107" s="2" t="s">
        <v>11</v>
      </c>
      <c r="F107" s="1"/>
      <c r="G107" s="1">
        <v>42</v>
      </c>
      <c r="H107" s="1" t="s">
        <v>17</v>
      </c>
      <c r="I107" s="1" t="s">
        <v>13</v>
      </c>
      <c r="J107" s="1"/>
    </row>
    <row r="108" spans="1:10" x14ac:dyDescent="0.3">
      <c r="A108" s="1" t="str">
        <f>HYPERLINK("https://hsdes.intel.com/resource/1508615618","1508615618")</f>
        <v>1508615618</v>
      </c>
      <c r="B108" s="1" t="s">
        <v>143</v>
      </c>
      <c r="C108" s="1" t="s">
        <v>27</v>
      </c>
      <c r="D108" s="1" t="s">
        <v>10</v>
      </c>
      <c r="E108" s="2" t="s">
        <v>11</v>
      </c>
      <c r="F108" s="1"/>
      <c r="G108" s="1">
        <v>42</v>
      </c>
      <c r="H108" s="1" t="s">
        <v>17</v>
      </c>
      <c r="I108" s="1" t="s">
        <v>13</v>
      </c>
      <c r="J108" s="1"/>
    </row>
    <row r="109" spans="1:10" x14ac:dyDescent="0.3">
      <c r="A109" s="1" t="str">
        <f>HYPERLINK("https://hsdes.intel.com/resource/1508616007","1508616007")</f>
        <v>1508616007</v>
      </c>
      <c r="B109" s="1" t="s">
        <v>8</v>
      </c>
      <c r="C109" s="1" t="s">
        <v>9</v>
      </c>
      <c r="D109" s="1" t="s">
        <v>10</v>
      </c>
      <c r="E109" s="2" t="s">
        <v>11</v>
      </c>
      <c r="F109" s="1"/>
      <c r="G109" s="1">
        <v>18</v>
      </c>
      <c r="H109" s="1" t="s">
        <v>12</v>
      </c>
      <c r="I109" s="1" t="s">
        <v>13</v>
      </c>
      <c r="J109" s="1"/>
    </row>
    <row r="110" spans="1:10" x14ac:dyDescent="0.3">
      <c r="A110" s="1" t="str">
        <f>HYPERLINK("https://hsdes.intel.com/resource/1508616122","1508616122")</f>
        <v>1508616122</v>
      </c>
      <c r="B110" s="1" t="s">
        <v>144</v>
      </c>
      <c r="C110" s="1" t="s">
        <v>19</v>
      </c>
      <c r="D110" s="1" t="s">
        <v>24</v>
      </c>
      <c r="E110" s="3" t="s">
        <v>25</v>
      </c>
      <c r="F110" s="1">
        <v>16015631966</v>
      </c>
      <c r="G110" s="1">
        <v>42</v>
      </c>
      <c r="H110" s="1" t="s">
        <v>17</v>
      </c>
      <c r="I110" s="1" t="s">
        <v>13</v>
      </c>
      <c r="J110" s="1"/>
    </row>
    <row r="111" spans="1:10" x14ac:dyDescent="0.3">
      <c r="A111" s="1" t="str">
        <f>HYPERLINK("https://hsdes.intel.com/resource/1508780448","1508780448")</f>
        <v>1508780448</v>
      </c>
      <c r="B111" s="1" t="s">
        <v>145</v>
      </c>
      <c r="C111" s="1" t="s">
        <v>15</v>
      </c>
      <c r="D111" s="1" t="s">
        <v>10</v>
      </c>
      <c r="E111" s="2" t="s">
        <v>11</v>
      </c>
      <c r="F111" s="1"/>
      <c r="G111" s="1">
        <v>42</v>
      </c>
      <c r="H111" s="1" t="s">
        <v>17</v>
      </c>
      <c r="I111" s="1" t="s">
        <v>13</v>
      </c>
      <c r="J111" s="1"/>
    </row>
    <row r="112" spans="1:10" x14ac:dyDescent="0.3">
      <c r="A112" s="1" t="str">
        <f>HYPERLINK("https://hsdes.intel.com/resource/1508780617","1508780617")</f>
        <v>1508780617</v>
      </c>
      <c r="B112" s="1" t="s">
        <v>146</v>
      </c>
      <c r="C112" s="1" t="s">
        <v>15</v>
      </c>
      <c r="D112" s="1" t="s">
        <v>10</v>
      </c>
      <c r="E112" s="2" t="s">
        <v>11</v>
      </c>
      <c r="F112" s="1"/>
      <c r="G112" s="1">
        <v>18</v>
      </c>
      <c r="H112" s="1" t="s">
        <v>12</v>
      </c>
      <c r="I112" s="1" t="s">
        <v>13</v>
      </c>
      <c r="J112" s="1"/>
    </row>
    <row r="113" spans="1:10" x14ac:dyDescent="0.3">
      <c r="A113" s="1" t="str">
        <f>HYPERLINK("https://hsdes.intel.com/resource/1508780676","1508780676")</f>
        <v>1508780676</v>
      </c>
      <c r="B113" s="1" t="s">
        <v>147</v>
      </c>
      <c r="C113" s="1" t="s">
        <v>15</v>
      </c>
      <c r="D113" s="1" t="s">
        <v>10</v>
      </c>
      <c r="E113" s="2" t="s">
        <v>11</v>
      </c>
      <c r="F113" s="1"/>
      <c r="G113" s="1">
        <v>18</v>
      </c>
      <c r="H113" s="1" t="s">
        <v>12</v>
      </c>
      <c r="I113" s="1" t="s">
        <v>13</v>
      </c>
      <c r="J113" s="1"/>
    </row>
    <row r="114" spans="1:10" x14ac:dyDescent="0.3">
      <c r="A114" s="1" t="str">
        <f>HYPERLINK("https://hsdes.intel.com/resource/1508780727","1508780727")</f>
        <v>1508780727</v>
      </c>
      <c r="B114" s="1" t="s">
        <v>148</v>
      </c>
      <c r="C114" s="1" t="s">
        <v>15</v>
      </c>
      <c r="D114" s="1" t="s">
        <v>10</v>
      </c>
      <c r="E114" s="2" t="s">
        <v>11</v>
      </c>
      <c r="F114" s="1"/>
      <c r="G114" s="1">
        <v>18</v>
      </c>
      <c r="H114" s="1" t="s">
        <v>12</v>
      </c>
      <c r="I114" s="1" t="s">
        <v>13</v>
      </c>
      <c r="J114" s="1"/>
    </row>
    <row r="115" spans="1:10" x14ac:dyDescent="0.3">
      <c r="A115" s="1" t="str">
        <f>HYPERLINK("https://hsdes.intel.com/resource/1508780778","1508780778")</f>
        <v>1508780778</v>
      </c>
      <c r="B115" s="1" t="s">
        <v>149</v>
      </c>
      <c r="C115" s="1" t="s">
        <v>15</v>
      </c>
      <c r="D115" s="1" t="s">
        <v>10</v>
      </c>
      <c r="E115" s="2" t="s">
        <v>11</v>
      </c>
      <c r="F115" s="1"/>
      <c r="G115" s="1">
        <v>18</v>
      </c>
      <c r="H115" s="1" t="s">
        <v>12</v>
      </c>
      <c r="I115" s="1" t="s">
        <v>13</v>
      </c>
      <c r="J115" s="1"/>
    </row>
    <row r="116" spans="1:10" x14ac:dyDescent="0.3">
      <c r="A116" s="1" t="str">
        <f>HYPERLINK("https://hsdes.intel.com/resource/1508781056","1508781056")</f>
        <v>1508781056</v>
      </c>
      <c r="B116" s="1" t="s">
        <v>150</v>
      </c>
      <c r="C116" s="1" t="s">
        <v>15</v>
      </c>
      <c r="D116" s="1" t="s">
        <v>10</v>
      </c>
      <c r="E116" s="2" t="s">
        <v>11</v>
      </c>
      <c r="F116" s="1"/>
      <c r="G116" s="1">
        <v>18</v>
      </c>
      <c r="H116" s="1" t="s">
        <v>12</v>
      </c>
      <c r="I116" s="1" t="s">
        <v>13</v>
      </c>
      <c r="J116" s="1"/>
    </row>
    <row r="117" spans="1:10" x14ac:dyDescent="0.3">
      <c r="A117" s="1" t="str">
        <f>HYPERLINK("https://hsdes.intel.com/resource/1508783492","1508783492")</f>
        <v>1508783492</v>
      </c>
      <c r="B117" s="1" t="s">
        <v>151</v>
      </c>
      <c r="C117" s="1" t="s">
        <v>15</v>
      </c>
      <c r="D117" s="1" t="s">
        <v>152</v>
      </c>
      <c r="E117" s="2" t="s">
        <v>11</v>
      </c>
      <c r="F117" s="1"/>
      <c r="G117" s="1">
        <v>18</v>
      </c>
      <c r="H117" s="1" t="s">
        <v>12</v>
      </c>
      <c r="I117" s="1" t="s">
        <v>13</v>
      </c>
      <c r="J117" s="1"/>
    </row>
    <row r="118" spans="1:10" x14ac:dyDescent="0.3">
      <c r="A118" s="1" t="str">
        <f>HYPERLINK("https://hsdes.intel.com/resource/1508783501","1508783501")</f>
        <v>1508783501</v>
      </c>
      <c r="B118" s="1" t="s">
        <v>153</v>
      </c>
      <c r="C118" s="1" t="s">
        <v>15</v>
      </c>
      <c r="D118" s="1" t="s">
        <v>152</v>
      </c>
      <c r="E118" s="2" t="s">
        <v>11</v>
      </c>
      <c r="F118" s="1"/>
      <c r="G118" s="1">
        <v>42</v>
      </c>
      <c r="H118" s="1" t="s">
        <v>17</v>
      </c>
      <c r="I118" s="1" t="s">
        <v>13</v>
      </c>
      <c r="J118" s="1"/>
    </row>
    <row r="119" spans="1:10" x14ac:dyDescent="0.3">
      <c r="A119" s="1" t="str">
        <f>HYPERLINK("https://hsdes.intel.com/resource/1508783530","1508783530")</f>
        <v>1508783530</v>
      </c>
      <c r="B119" s="1" t="s">
        <v>154</v>
      </c>
      <c r="C119" s="1" t="s">
        <v>15</v>
      </c>
      <c r="D119" s="1" t="s">
        <v>152</v>
      </c>
      <c r="E119" s="2" t="s">
        <v>11</v>
      </c>
      <c r="F119" s="1"/>
      <c r="G119" s="1">
        <v>42</v>
      </c>
      <c r="H119" s="1" t="s">
        <v>17</v>
      </c>
      <c r="I119" s="1" t="s">
        <v>13</v>
      </c>
      <c r="J119" s="1"/>
    </row>
    <row r="120" spans="1:10" x14ac:dyDescent="0.3">
      <c r="A120" s="1" t="str">
        <f>HYPERLINK("https://hsdes.intel.com/resource/1508970373","1508970373")</f>
        <v>1508970373</v>
      </c>
      <c r="B120" s="1" t="s">
        <v>155</v>
      </c>
      <c r="C120" s="1" t="s">
        <v>23</v>
      </c>
      <c r="D120" s="1" t="s">
        <v>10</v>
      </c>
      <c r="E120" s="2" t="s">
        <v>11</v>
      </c>
      <c r="F120" s="1"/>
      <c r="G120" s="1">
        <v>42</v>
      </c>
      <c r="H120" s="1" t="s">
        <v>17</v>
      </c>
      <c r="I120" s="1" t="s">
        <v>13</v>
      </c>
      <c r="J120" s="1"/>
    </row>
    <row r="121" spans="1:10" x14ac:dyDescent="0.3">
      <c r="A121" s="1" t="str">
        <f>HYPERLINK("https://hsdes.intel.com/resource/1508976568","1508976568")</f>
        <v>1508976568</v>
      </c>
      <c r="B121" s="1" t="s">
        <v>156</v>
      </c>
      <c r="C121" s="1" t="s">
        <v>27</v>
      </c>
      <c r="D121" s="1" t="s">
        <v>152</v>
      </c>
      <c r="E121" s="2" t="s">
        <v>11</v>
      </c>
      <c r="F121" s="1"/>
      <c r="G121" s="1">
        <v>42</v>
      </c>
      <c r="H121" s="1" t="s">
        <v>17</v>
      </c>
      <c r="I121" s="1" t="s">
        <v>13</v>
      </c>
      <c r="J121" s="1"/>
    </row>
    <row r="122" spans="1:10" x14ac:dyDescent="0.3">
      <c r="A122" s="1" t="str">
        <f>HYPERLINK("https://hsdes.intel.com/resource/1508988274","1508988274")</f>
        <v>1508988274</v>
      </c>
      <c r="B122" s="1" t="s">
        <v>157</v>
      </c>
      <c r="C122" s="1" t="s">
        <v>27</v>
      </c>
      <c r="D122" s="1" t="s">
        <v>24</v>
      </c>
      <c r="E122" s="2" t="s">
        <v>11</v>
      </c>
      <c r="F122" s="1"/>
      <c r="G122" s="1">
        <v>42</v>
      </c>
      <c r="H122" s="1" t="s">
        <v>17</v>
      </c>
      <c r="I122" s="1" t="s">
        <v>13</v>
      </c>
      <c r="J122" s="1"/>
    </row>
    <row r="123" spans="1:10" x14ac:dyDescent="0.3">
      <c r="A123" s="1" t="str">
        <f>HYPERLINK("https://hsdes.intel.com/resource/1509009327","1509009327")</f>
        <v>1509009327</v>
      </c>
      <c r="B123" s="1" t="s">
        <v>158</v>
      </c>
      <c r="C123" s="1" t="s">
        <v>9</v>
      </c>
      <c r="D123" s="1" t="s">
        <v>152</v>
      </c>
      <c r="E123" s="2" t="s">
        <v>11</v>
      </c>
      <c r="F123" s="1"/>
      <c r="G123" s="1">
        <v>42</v>
      </c>
      <c r="H123" s="1" t="s">
        <v>17</v>
      </c>
      <c r="I123" s="1" t="s">
        <v>13</v>
      </c>
      <c r="J123" s="1"/>
    </row>
    <row r="124" spans="1:10" x14ac:dyDescent="0.3">
      <c r="A124" s="1" t="str">
        <f>HYPERLINK("https://hsdes.intel.com/resource/1509009361","1509009361")</f>
        <v>1509009361</v>
      </c>
      <c r="B124" s="1" t="s">
        <v>159</v>
      </c>
      <c r="C124" s="1" t="s">
        <v>9</v>
      </c>
      <c r="D124" s="1" t="s">
        <v>152</v>
      </c>
      <c r="E124" s="2" t="s">
        <v>11</v>
      </c>
      <c r="F124" s="1"/>
      <c r="G124" s="1">
        <v>42</v>
      </c>
      <c r="H124" s="1" t="s">
        <v>17</v>
      </c>
      <c r="I124" s="1" t="s">
        <v>13</v>
      </c>
      <c r="J124" s="1"/>
    </row>
    <row r="125" spans="1:10" x14ac:dyDescent="0.3">
      <c r="A125" s="1" t="str">
        <f>HYPERLINK("https://hsdes.intel.com/resource/1509041141","1509041141")</f>
        <v>1509041141</v>
      </c>
      <c r="B125" s="1" t="s">
        <v>160</v>
      </c>
      <c r="C125" s="1" t="s">
        <v>27</v>
      </c>
      <c r="D125" s="1" t="s">
        <v>10</v>
      </c>
      <c r="E125" s="2" t="s">
        <v>11</v>
      </c>
      <c r="F125" s="1"/>
      <c r="G125" s="1">
        <v>42</v>
      </c>
      <c r="H125" s="1" t="s">
        <v>17</v>
      </c>
      <c r="I125" s="1" t="s">
        <v>13</v>
      </c>
      <c r="J125" s="1"/>
    </row>
    <row r="126" spans="1:10" x14ac:dyDescent="0.3">
      <c r="A126" s="1" t="str">
        <f>HYPERLINK("https://hsdes.intel.com/resource/1509105312","1509105312")</f>
        <v>1509105312</v>
      </c>
      <c r="B126" s="1" t="s">
        <v>161</v>
      </c>
      <c r="C126" s="1" t="s">
        <v>19</v>
      </c>
      <c r="D126" s="1" t="s">
        <v>152</v>
      </c>
      <c r="E126" s="2" t="s">
        <v>11</v>
      </c>
      <c r="F126" s="1"/>
      <c r="G126" s="1">
        <v>42</v>
      </c>
      <c r="H126" s="1" t="s">
        <v>17</v>
      </c>
      <c r="I126" s="1" t="s">
        <v>13</v>
      </c>
      <c r="J126" s="1"/>
    </row>
    <row r="127" spans="1:10" x14ac:dyDescent="0.3">
      <c r="A127" s="1" t="str">
        <f>HYPERLINK("https://hsdes.intel.com/resource/1509170040","1509170040")</f>
        <v>1509170040</v>
      </c>
      <c r="B127" s="1" t="s">
        <v>162</v>
      </c>
      <c r="C127" s="1" t="s">
        <v>27</v>
      </c>
      <c r="D127" s="1" t="s">
        <v>24</v>
      </c>
      <c r="E127" s="2" t="s">
        <v>11</v>
      </c>
      <c r="F127" s="1"/>
      <c r="G127" s="1">
        <v>42</v>
      </c>
      <c r="H127" s="1" t="s">
        <v>17</v>
      </c>
      <c r="I127" s="1" t="s">
        <v>13</v>
      </c>
      <c r="J127" s="1"/>
    </row>
    <row r="128" spans="1:10" x14ac:dyDescent="0.3">
      <c r="A128" s="1" t="str">
        <f>HYPERLINK("https://hsdes.intel.com/resource/1509177961","1509177961")</f>
        <v>1509177961</v>
      </c>
      <c r="B128" s="1" t="s">
        <v>163</v>
      </c>
      <c r="C128" s="1" t="s">
        <v>27</v>
      </c>
      <c r="D128" s="1" t="s">
        <v>24</v>
      </c>
      <c r="E128" s="2" t="s">
        <v>11</v>
      </c>
      <c r="F128" s="1"/>
      <c r="G128" s="1">
        <v>42</v>
      </c>
      <c r="H128" s="1" t="s">
        <v>17</v>
      </c>
      <c r="I128" s="1" t="s">
        <v>13</v>
      </c>
      <c r="J128" s="1"/>
    </row>
    <row r="129" spans="1:10" x14ac:dyDescent="0.3">
      <c r="A129" s="1" t="str">
        <f>HYPERLINK("https://hsdes.intel.com/resource/1509185807","1509185807")</f>
        <v>1509185807</v>
      </c>
      <c r="B129" s="1" t="s">
        <v>164</v>
      </c>
      <c r="C129" s="1" t="s">
        <v>27</v>
      </c>
      <c r="D129" s="1" t="s">
        <v>152</v>
      </c>
      <c r="E129" s="2" t="s">
        <v>11</v>
      </c>
      <c r="F129" s="1"/>
      <c r="G129" s="1">
        <v>42</v>
      </c>
      <c r="H129" s="1" t="s">
        <v>17</v>
      </c>
      <c r="I129" s="1" t="s">
        <v>13</v>
      </c>
      <c r="J129" s="1"/>
    </row>
    <row r="130" spans="1:10" x14ac:dyDescent="0.3">
      <c r="A130" s="1" t="str">
        <f>HYPERLINK("https://hsdes.intel.com/resource/1509236246","1509236246")</f>
        <v>1509236246</v>
      </c>
      <c r="B130" s="1" t="s">
        <v>165</v>
      </c>
      <c r="C130" s="1" t="s">
        <v>32</v>
      </c>
      <c r="D130" s="1" t="s">
        <v>24</v>
      </c>
      <c r="E130" s="2" t="s">
        <v>11</v>
      </c>
      <c r="F130" s="1"/>
      <c r="G130" s="1">
        <v>42</v>
      </c>
      <c r="H130" s="1" t="s">
        <v>17</v>
      </c>
      <c r="I130" s="1" t="s">
        <v>13</v>
      </c>
      <c r="J130" s="1"/>
    </row>
    <row r="131" spans="1:10" x14ac:dyDescent="0.3">
      <c r="A131" s="1" t="str">
        <f>HYPERLINK("https://hsdes.intel.com/resource/1509237249","1509237249")</f>
        <v>1509237249</v>
      </c>
      <c r="B131" s="1" t="s">
        <v>166</v>
      </c>
      <c r="C131" s="1" t="s">
        <v>32</v>
      </c>
      <c r="D131" s="1" t="s">
        <v>10</v>
      </c>
      <c r="E131" s="2" t="s">
        <v>11</v>
      </c>
      <c r="F131" s="1"/>
      <c r="G131" s="1">
        <v>42</v>
      </c>
      <c r="H131" s="1" t="s">
        <v>17</v>
      </c>
      <c r="I131" s="1" t="s">
        <v>13</v>
      </c>
      <c r="J131" s="1"/>
    </row>
    <row r="132" spans="1:10" x14ac:dyDescent="0.3">
      <c r="A132" s="1" t="str">
        <f>HYPERLINK("https://hsdes.intel.com/resource/1509240462","1509240462")</f>
        <v>1509240462</v>
      </c>
      <c r="B132" s="1" t="s">
        <v>167</v>
      </c>
      <c r="C132" s="1" t="s">
        <v>32</v>
      </c>
      <c r="D132" s="1" t="s">
        <v>10</v>
      </c>
      <c r="E132" s="2" t="s">
        <v>11</v>
      </c>
      <c r="F132" s="1"/>
      <c r="G132" s="1">
        <v>42</v>
      </c>
      <c r="H132" s="1" t="s">
        <v>17</v>
      </c>
      <c r="I132" s="1" t="s">
        <v>13</v>
      </c>
      <c r="J132" s="1"/>
    </row>
    <row r="133" spans="1:10" x14ac:dyDescent="0.3">
      <c r="A133" s="1" t="str">
        <f>HYPERLINK("https://hsdes.intel.com/resource/1509287935","1509287935")</f>
        <v>1509287935</v>
      </c>
      <c r="B133" s="1" t="s">
        <v>168</v>
      </c>
      <c r="C133" s="1" t="s">
        <v>32</v>
      </c>
      <c r="D133" s="1" t="s">
        <v>10</v>
      </c>
      <c r="E133" s="2" t="s">
        <v>11</v>
      </c>
      <c r="F133" s="1"/>
      <c r="G133" s="1">
        <v>42</v>
      </c>
      <c r="H133" s="1" t="s">
        <v>17</v>
      </c>
      <c r="I133" s="1" t="s">
        <v>13</v>
      </c>
      <c r="J133" s="1"/>
    </row>
    <row r="134" spans="1:10" x14ac:dyDescent="0.3">
      <c r="A134" s="1" t="str">
        <f>HYPERLINK("https://hsdes.intel.com/resource/1509310575","1509310575")</f>
        <v>1509310575</v>
      </c>
      <c r="B134" s="1" t="s">
        <v>169</v>
      </c>
      <c r="C134" s="1" t="s">
        <v>32</v>
      </c>
      <c r="D134" s="1" t="s">
        <v>10</v>
      </c>
      <c r="E134" s="2" t="s">
        <v>11</v>
      </c>
      <c r="F134" s="1"/>
      <c r="G134" s="1">
        <v>42</v>
      </c>
      <c r="H134" s="1" t="s">
        <v>17</v>
      </c>
      <c r="I134" s="1" t="s">
        <v>13</v>
      </c>
      <c r="J134" s="1"/>
    </row>
    <row r="135" spans="1:10" x14ac:dyDescent="0.3">
      <c r="A135" s="1" t="str">
        <f>HYPERLINK("https://hsdes.intel.com/resource/1509628378","1509628378")</f>
        <v>1509628378</v>
      </c>
      <c r="B135" s="1" t="s">
        <v>170</v>
      </c>
      <c r="C135" s="1" t="s">
        <v>32</v>
      </c>
      <c r="D135" s="1" t="s">
        <v>10</v>
      </c>
      <c r="E135" s="2" t="s">
        <v>11</v>
      </c>
      <c r="F135" s="1"/>
      <c r="G135" s="1">
        <v>42</v>
      </c>
      <c r="H135" s="1" t="s">
        <v>17</v>
      </c>
      <c r="I135" s="1" t="s">
        <v>13</v>
      </c>
      <c r="J135" s="1"/>
    </row>
    <row r="136" spans="1:10" x14ac:dyDescent="0.3">
      <c r="A136" s="1" t="str">
        <f>HYPERLINK("https://hsdes.intel.com/resource/1509818812","1509818812")</f>
        <v>1509818812</v>
      </c>
      <c r="B136" s="1" t="s">
        <v>171</v>
      </c>
      <c r="C136" s="1" t="s">
        <v>9</v>
      </c>
      <c r="D136" s="1" t="s">
        <v>152</v>
      </c>
      <c r="E136" s="2" t="s">
        <v>11</v>
      </c>
      <c r="F136" s="1"/>
      <c r="G136" s="1">
        <v>42</v>
      </c>
      <c r="H136" s="1" t="s">
        <v>17</v>
      </c>
      <c r="I136" s="1" t="s">
        <v>13</v>
      </c>
      <c r="J136" s="1"/>
    </row>
    <row r="137" spans="1:10" x14ac:dyDescent="0.3">
      <c r="A137" s="1" t="str">
        <f>HYPERLINK("https://hsdes.intel.com/resource/1509907149","1509907149")</f>
        <v>1509907149</v>
      </c>
      <c r="B137" s="1" t="s">
        <v>172</v>
      </c>
      <c r="C137" s="1" t="s">
        <v>23</v>
      </c>
      <c r="D137" s="1" t="s">
        <v>10</v>
      </c>
      <c r="E137" s="2" t="s">
        <v>11</v>
      </c>
      <c r="F137" s="1"/>
      <c r="G137" s="1">
        <v>42</v>
      </c>
      <c r="H137" s="1" t="s">
        <v>17</v>
      </c>
      <c r="I137" s="1" t="s">
        <v>13</v>
      </c>
      <c r="J137" s="1"/>
    </row>
    <row r="138" spans="1:10" x14ac:dyDescent="0.3">
      <c r="A138" s="1" t="str">
        <f>HYPERLINK("https://hsdes.intel.com/resource/1509986822","1509986822")</f>
        <v>1509986822</v>
      </c>
      <c r="B138" s="1" t="s">
        <v>173</v>
      </c>
      <c r="C138" s="1" t="s">
        <v>32</v>
      </c>
      <c r="D138" s="1" t="s">
        <v>152</v>
      </c>
      <c r="E138" s="2" t="s">
        <v>11</v>
      </c>
      <c r="F138" s="1"/>
      <c r="G138" s="1">
        <v>42</v>
      </c>
      <c r="H138" s="1" t="s">
        <v>17</v>
      </c>
      <c r="I138" s="1" t="s">
        <v>13</v>
      </c>
      <c r="J138" s="1"/>
    </row>
    <row r="139" spans="1:10" x14ac:dyDescent="0.3">
      <c r="A139" s="1" t="str">
        <f>HYPERLINK("https://hsdes.intel.com/resource/1509987918","1509987918")</f>
        <v>1509987918</v>
      </c>
      <c r="B139" s="1" t="s">
        <v>174</v>
      </c>
      <c r="C139" s="1" t="s">
        <v>27</v>
      </c>
      <c r="D139" s="1" t="s">
        <v>10</v>
      </c>
      <c r="E139" s="2" t="s">
        <v>11</v>
      </c>
      <c r="F139" s="1"/>
      <c r="G139" s="1">
        <v>42</v>
      </c>
      <c r="H139" s="1" t="s">
        <v>17</v>
      </c>
      <c r="I139" s="1" t="s">
        <v>13</v>
      </c>
      <c r="J139" s="1"/>
    </row>
    <row r="140" spans="1:10" x14ac:dyDescent="0.3">
      <c r="A140" s="1" t="str">
        <f>HYPERLINK("https://hsdes.intel.com/resource/1509991302","1509991302")</f>
        <v>1509991302</v>
      </c>
      <c r="B140" s="1" t="s">
        <v>175</v>
      </c>
      <c r="C140" s="1" t="s">
        <v>9</v>
      </c>
      <c r="D140" s="1" t="s">
        <v>10</v>
      </c>
      <c r="E140" s="3" t="s">
        <v>25</v>
      </c>
      <c r="F140" s="1"/>
      <c r="G140" s="1">
        <v>18</v>
      </c>
      <c r="H140" s="1" t="s">
        <v>12</v>
      </c>
      <c r="I140" s="1" t="s">
        <v>13</v>
      </c>
      <c r="J140" s="1" t="s">
        <v>176</v>
      </c>
    </row>
    <row r="141" spans="1:10" x14ac:dyDescent="0.3">
      <c r="A141" s="1" t="str">
        <f>HYPERLINK("https://hsdes.intel.com/resource/1509998413","1509998413")</f>
        <v>1509998413</v>
      </c>
      <c r="B141" s="1" t="s">
        <v>177</v>
      </c>
      <c r="C141" s="1" t="s">
        <v>27</v>
      </c>
      <c r="D141" s="1" t="s">
        <v>10</v>
      </c>
      <c r="E141" s="2" t="s">
        <v>11</v>
      </c>
      <c r="F141" s="1"/>
      <c r="G141" s="1">
        <v>42</v>
      </c>
      <c r="H141" s="1" t="s">
        <v>17</v>
      </c>
      <c r="I141" s="1" t="s">
        <v>13</v>
      </c>
      <c r="J141" s="1"/>
    </row>
    <row r="142" spans="1:10" x14ac:dyDescent="0.3">
      <c r="A142" s="1" t="str">
        <f>HYPERLINK("https://hsdes.intel.com/resource/14013300050","14013300050")</f>
        <v>14013300050</v>
      </c>
      <c r="B142" s="1" t="s">
        <v>178</v>
      </c>
      <c r="C142" s="1" t="s">
        <v>19</v>
      </c>
      <c r="D142" s="1" t="s">
        <v>16</v>
      </c>
      <c r="E142" s="2" t="s">
        <v>11</v>
      </c>
      <c r="F142" s="1"/>
      <c r="G142" s="1">
        <v>42</v>
      </c>
      <c r="H142" s="1" t="s">
        <v>17</v>
      </c>
      <c r="I142" s="1" t="s">
        <v>13</v>
      </c>
      <c r="J142" s="1"/>
    </row>
    <row r="143" spans="1:10" x14ac:dyDescent="0.3">
      <c r="A143" s="1" t="str">
        <f>HYPERLINK("https://hsdes.intel.com/resource/14014449779","14014449779")</f>
        <v>14014449779</v>
      </c>
      <c r="B143" s="1" t="s">
        <v>179</v>
      </c>
      <c r="C143" s="1" t="s">
        <v>9</v>
      </c>
      <c r="D143" s="1" t="s">
        <v>152</v>
      </c>
      <c r="E143" s="2" t="s">
        <v>11</v>
      </c>
      <c r="F143" s="1"/>
      <c r="G143" s="1">
        <v>42</v>
      </c>
      <c r="H143" s="1" t="s">
        <v>17</v>
      </c>
      <c r="I143" s="1" t="s">
        <v>13</v>
      </c>
      <c r="J143" s="1"/>
    </row>
    <row r="144" spans="1:10" x14ac:dyDescent="0.3">
      <c r="A144" s="1" t="str">
        <f>HYPERLINK("https://hsdes.intel.com/resource/14016374816","14016374816")</f>
        <v>14016374816</v>
      </c>
      <c r="B144" s="1" t="s">
        <v>180</v>
      </c>
      <c r="C144" s="1" t="s">
        <v>27</v>
      </c>
      <c r="D144" s="1" t="s">
        <v>10</v>
      </c>
      <c r="E144" s="2" t="s">
        <v>11</v>
      </c>
      <c r="F144" s="1"/>
      <c r="G144" s="1">
        <v>42</v>
      </c>
      <c r="H144" s="1" t="s">
        <v>17</v>
      </c>
      <c r="I144" s="1" t="s">
        <v>13</v>
      </c>
      <c r="J144" s="1"/>
    </row>
    <row r="145" spans="1:10" x14ac:dyDescent="0.3">
      <c r="A145" s="1" t="str">
        <f>HYPERLINK("https://hsdes.intel.com/resource/15010008243","15010008243")</f>
        <v>15010008243</v>
      </c>
      <c r="B145" s="1" t="s">
        <v>181</v>
      </c>
      <c r="C145" s="1" t="s">
        <v>32</v>
      </c>
      <c r="D145" s="1" t="s">
        <v>152</v>
      </c>
      <c r="E145" s="2" t="s">
        <v>11</v>
      </c>
      <c r="F145" s="1"/>
      <c r="G145" s="1">
        <v>42</v>
      </c>
      <c r="H145" s="1" t="s">
        <v>17</v>
      </c>
      <c r="I145" s="1" t="s">
        <v>13</v>
      </c>
      <c r="J145" s="1"/>
    </row>
    <row r="146" spans="1:10" x14ac:dyDescent="0.3">
      <c r="A146" s="1" t="str">
        <f>HYPERLINK("https://hsdes.intel.com/resource/15010016759","15010016759")</f>
        <v>15010016759</v>
      </c>
      <c r="B146" s="1" t="s">
        <v>182</v>
      </c>
      <c r="C146" s="1" t="s">
        <v>9</v>
      </c>
      <c r="D146" s="1" t="s">
        <v>152</v>
      </c>
      <c r="E146" s="2" t="s">
        <v>11</v>
      </c>
      <c r="F146" s="1"/>
      <c r="G146" s="1">
        <v>42</v>
      </c>
      <c r="H146" s="1" t="s">
        <v>17</v>
      </c>
      <c r="I146" s="1" t="s">
        <v>13</v>
      </c>
      <c r="J146" s="1"/>
    </row>
    <row r="147" spans="1:10" x14ac:dyDescent="0.3">
      <c r="A147" s="1" t="str">
        <f>HYPERLINK("https://hsdes.intel.com/resource/15010024500","15010024500")</f>
        <v>15010024500</v>
      </c>
      <c r="B147" s="1" t="s">
        <v>183</v>
      </c>
      <c r="C147" s="1" t="s">
        <v>9</v>
      </c>
      <c r="D147" s="1" t="s">
        <v>152</v>
      </c>
      <c r="E147" s="2" t="s">
        <v>11</v>
      </c>
      <c r="F147" s="1"/>
      <c r="G147" s="1">
        <v>42</v>
      </c>
      <c r="H147" s="1" t="s">
        <v>17</v>
      </c>
      <c r="I147" s="1" t="s">
        <v>13</v>
      </c>
      <c r="J147" s="1"/>
    </row>
    <row r="148" spans="1:10" x14ac:dyDescent="0.3">
      <c r="A148" s="1" t="str">
        <f>HYPERLINK("https://hsdes.intel.com/resource/15010034853","15010034853")</f>
        <v>15010034853</v>
      </c>
      <c r="B148" s="1" t="s">
        <v>184</v>
      </c>
      <c r="C148" s="1" t="s">
        <v>9</v>
      </c>
      <c r="D148" s="1" t="s">
        <v>152</v>
      </c>
      <c r="E148" s="2" t="s">
        <v>11</v>
      </c>
      <c r="F148" s="1"/>
      <c r="G148" s="1">
        <v>42</v>
      </c>
      <c r="H148" s="1" t="s">
        <v>17</v>
      </c>
      <c r="I148" s="1" t="s">
        <v>13</v>
      </c>
      <c r="J148" s="1"/>
    </row>
    <row r="149" spans="1:10" x14ac:dyDescent="0.3">
      <c r="A149" s="1" t="str">
        <f>HYPERLINK("https://hsdes.intel.com/resource/15010078543","15010078543")</f>
        <v>15010078543</v>
      </c>
      <c r="B149" s="1" t="s">
        <v>185</v>
      </c>
      <c r="C149" s="1" t="s">
        <v>9</v>
      </c>
      <c r="D149" s="1" t="s">
        <v>152</v>
      </c>
      <c r="E149" s="2" t="s">
        <v>11</v>
      </c>
      <c r="F149" s="1"/>
      <c r="G149" s="1">
        <v>42</v>
      </c>
      <c r="H149" s="1" t="s">
        <v>17</v>
      </c>
      <c r="I149" s="1" t="s">
        <v>13</v>
      </c>
      <c r="J149" s="1"/>
    </row>
    <row r="150" spans="1:10" x14ac:dyDescent="0.3">
      <c r="A150" s="1" t="str">
        <f>HYPERLINK("https://hsdes.intel.com/resource/15010116652","15010116652")</f>
        <v>15010116652</v>
      </c>
      <c r="B150" s="1" t="s">
        <v>186</v>
      </c>
      <c r="C150" s="1" t="s">
        <v>27</v>
      </c>
      <c r="D150" s="1" t="s">
        <v>152</v>
      </c>
      <c r="E150" s="2" t="s">
        <v>11</v>
      </c>
      <c r="F150" s="1"/>
      <c r="G150" s="1">
        <v>42</v>
      </c>
      <c r="H150" s="1" t="s">
        <v>17</v>
      </c>
      <c r="I150" s="1" t="s">
        <v>13</v>
      </c>
      <c r="J150" s="1"/>
    </row>
    <row r="151" spans="1:10" x14ac:dyDescent="0.3">
      <c r="A151" s="1" t="str">
        <f>HYPERLINK("https://hsdes.intel.com/resource/15010120240","15010120240")</f>
        <v>15010120240</v>
      </c>
      <c r="B151" s="1" t="s">
        <v>187</v>
      </c>
      <c r="C151" s="1" t="s">
        <v>32</v>
      </c>
      <c r="D151" s="1" t="s">
        <v>10</v>
      </c>
      <c r="E151" s="2" t="s">
        <v>11</v>
      </c>
      <c r="F151" s="1"/>
      <c r="G151" s="1">
        <v>42</v>
      </c>
      <c r="H151" s="1" t="s">
        <v>17</v>
      </c>
      <c r="I151" s="1" t="s">
        <v>13</v>
      </c>
      <c r="J151" s="1"/>
    </row>
    <row r="152" spans="1:10" x14ac:dyDescent="0.3">
      <c r="A152" s="1" t="str">
        <f>HYPERLINK("https://hsdes.intel.com/resource/15010120455","15010120455")</f>
        <v>15010120455</v>
      </c>
      <c r="B152" s="1" t="s">
        <v>188</v>
      </c>
      <c r="C152" s="1" t="s">
        <v>32</v>
      </c>
      <c r="D152" s="1" t="s">
        <v>152</v>
      </c>
      <c r="E152" s="2" t="s">
        <v>11</v>
      </c>
      <c r="F152" s="1"/>
      <c r="G152" s="1">
        <v>42</v>
      </c>
      <c r="H152" s="1" t="s">
        <v>17</v>
      </c>
      <c r="I152" s="1" t="s">
        <v>13</v>
      </c>
      <c r="J152" s="1"/>
    </row>
    <row r="153" spans="1:10" x14ac:dyDescent="0.3">
      <c r="A153" s="1" t="str">
        <f>HYPERLINK("https://hsdes.intel.com/resource/15010127375","15010127375")</f>
        <v>15010127375</v>
      </c>
      <c r="B153" s="1" t="s">
        <v>189</v>
      </c>
      <c r="C153" s="1" t="s">
        <v>9</v>
      </c>
      <c r="D153" s="1" t="s">
        <v>152</v>
      </c>
      <c r="E153" s="2" t="s">
        <v>11</v>
      </c>
      <c r="F153" s="1"/>
      <c r="G153" s="1">
        <v>42</v>
      </c>
      <c r="H153" s="1" t="s">
        <v>17</v>
      </c>
      <c r="I153" s="1" t="s">
        <v>13</v>
      </c>
      <c r="J153" s="1"/>
    </row>
    <row r="154" spans="1:10" x14ac:dyDescent="0.3">
      <c r="A154" s="1" t="str">
        <f>HYPERLINK("https://hsdes.intel.com/resource/15010137351","15010137351")</f>
        <v>15010137351</v>
      </c>
      <c r="B154" s="1" t="s">
        <v>190</v>
      </c>
      <c r="C154" s="1" t="s">
        <v>32</v>
      </c>
      <c r="D154" s="1" t="s">
        <v>152</v>
      </c>
      <c r="E154" s="3" t="s">
        <v>25</v>
      </c>
      <c r="F154" s="1"/>
      <c r="G154" s="1">
        <v>42</v>
      </c>
      <c r="H154" s="1" t="s">
        <v>17</v>
      </c>
      <c r="I154" s="1" t="s">
        <v>13</v>
      </c>
      <c r="J154" s="1" t="s">
        <v>191</v>
      </c>
    </row>
    <row r="155" spans="1:10" x14ac:dyDescent="0.3">
      <c r="A155" s="1" t="str">
        <f>HYPERLINK("https://hsdes.intel.com/resource/15010139402","15010139402")</f>
        <v>15010139402</v>
      </c>
      <c r="B155" s="1" t="s">
        <v>192</v>
      </c>
      <c r="C155" s="1" t="s">
        <v>27</v>
      </c>
      <c r="D155" s="1" t="s">
        <v>152</v>
      </c>
      <c r="E155" s="2" t="s">
        <v>11</v>
      </c>
      <c r="F155" s="1"/>
      <c r="G155" s="1">
        <v>42</v>
      </c>
      <c r="H155" s="1" t="s">
        <v>17</v>
      </c>
      <c r="I155" s="1" t="s">
        <v>13</v>
      </c>
      <c r="J155" s="1"/>
    </row>
    <row r="156" spans="1:10" x14ac:dyDescent="0.3">
      <c r="A156" s="1" t="str">
        <f>HYPERLINK("https://hsdes.intel.com/resource/15010145975","15010145975")</f>
        <v>15010145975</v>
      </c>
      <c r="B156" s="1" t="s">
        <v>193</v>
      </c>
      <c r="C156" s="1" t="s">
        <v>19</v>
      </c>
      <c r="D156" s="1" t="s">
        <v>152</v>
      </c>
      <c r="E156" s="3" t="s">
        <v>25</v>
      </c>
      <c r="F156" s="1"/>
      <c r="G156" s="1">
        <v>42</v>
      </c>
      <c r="H156" s="1" t="s">
        <v>17</v>
      </c>
      <c r="I156" s="1" t="s">
        <v>13</v>
      </c>
      <c r="J156" s="1" t="s">
        <v>694</v>
      </c>
    </row>
    <row r="157" spans="1:10" x14ac:dyDescent="0.3">
      <c r="A157" s="1" t="str">
        <f>HYPERLINK("https://hsdes.intel.com/resource/15010149220","15010149220")</f>
        <v>15010149220</v>
      </c>
      <c r="B157" s="1" t="s">
        <v>194</v>
      </c>
      <c r="C157" s="1" t="s">
        <v>19</v>
      </c>
      <c r="D157" s="1" t="s">
        <v>152</v>
      </c>
      <c r="E157" s="2" t="s">
        <v>11</v>
      </c>
      <c r="F157" s="1"/>
      <c r="G157" s="1">
        <v>18</v>
      </c>
      <c r="H157" s="1" t="s">
        <v>12</v>
      </c>
      <c r="I157" s="1" t="s">
        <v>13</v>
      </c>
      <c r="J157" s="1"/>
    </row>
    <row r="158" spans="1:10" x14ac:dyDescent="0.3">
      <c r="A158" s="1" t="str">
        <f>HYPERLINK("https://hsdes.intel.com/resource/15010156191","15010156191")</f>
        <v>15010156191</v>
      </c>
      <c r="B158" s="1" t="s">
        <v>195</v>
      </c>
      <c r="C158" s="1" t="s">
        <v>19</v>
      </c>
      <c r="D158" s="1" t="s">
        <v>152</v>
      </c>
      <c r="E158" s="2" t="s">
        <v>11</v>
      </c>
      <c r="F158" s="1"/>
      <c r="G158" s="1">
        <v>42</v>
      </c>
      <c r="H158" s="1" t="s">
        <v>17</v>
      </c>
      <c r="I158" s="1" t="s">
        <v>13</v>
      </c>
      <c r="J158" s="1"/>
    </row>
    <row r="159" spans="1:10" x14ac:dyDescent="0.3">
      <c r="A159" s="1" t="str">
        <f>HYPERLINK("https://hsdes.intel.com/resource/15010161355","15010161355")</f>
        <v>15010161355</v>
      </c>
      <c r="B159" s="1" t="s">
        <v>196</v>
      </c>
      <c r="C159" s="1" t="s">
        <v>19</v>
      </c>
      <c r="D159" s="1" t="s">
        <v>152</v>
      </c>
      <c r="E159" s="2" t="s">
        <v>11</v>
      </c>
      <c r="F159" s="1"/>
      <c r="G159" s="1">
        <v>42</v>
      </c>
      <c r="H159" s="1" t="s">
        <v>17</v>
      </c>
      <c r="I159" s="1" t="s">
        <v>13</v>
      </c>
      <c r="J159" s="1"/>
    </row>
    <row r="160" spans="1:10" x14ac:dyDescent="0.3">
      <c r="A160" s="1" t="str">
        <f>HYPERLINK("https://hsdes.intel.com/resource/15010170492","15010170492")</f>
        <v>15010170492</v>
      </c>
      <c r="B160" s="1" t="s">
        <v>197</v>
      </c>
      <c r="C160" s="1" t="s">
        <v>9</v>
      </c>
      <c r="D160" s="1" t="s">
        <v>152</v>
      </c>
      <c r="E160" s="2" t="s">
        <v>11</v>
      </c>
      <c r="F160" s="1"/>
      <c r="G160" s="1">
        <v>42</v>
      </c>
      <c r="H160" s="1" t="s">
        <v>17</v>
      </c>
      <c r="I160" s="1" t="s">
        <v>13</v>
      </c>
      <c r="J160" s="1" t="s">
        <v>198</v>
      </c>
    </row>
    <row r="161" spans="1:10" x14ac:dyDescent="0.3">
      <c r="A161" s="1" t="str">
        <f>HYPERLINK("https://hsdes.intel.com/resource/15010185782","15010185782")</f>
        <v>15010185782</v>
      </c>
      <c r="B161" s="1" t="s">
        <v>199</v>
      </c>
      <c r="C161" s="1" t="s">
        <v>32</v>
      </c>
      <c r="D161" s="1" t="s">
        <v>152</v>
      </c>
      <c r="E161" s="2" t="s">
        <v>11</v>
      </c>
      <c r="F161" s="1"/>
      <c r="G161" s="1">
        <v>42</v>
      </c>
      <c r="H161" s="1" t="s">
        <v>17</v>
      </c>
      <c r="I161" s="1" t="s">
        <v>13</v>
      </c>
      <c r="J161" s="1"/>
    </row>
    <row r="162" spans="1:10" x14ac:dyDescent="0.3">
      <c r="A162" s="1" t="str">
        <f>HYPERLINK("https://hsdes.intel.com/resource/15010186183","15010186183")</f>
        <v>15010186183</v>
      </c>
      <c r="B162" s="1" t="s">
        <v>200</v>
      </c>
      <c r="C162" s="1" t="s">
        <v>27</v>
      </c>
      <c r="D162" s="1" t="s">
        <v>152</v>
      </c>
      <c r="E162" s="2" t="s">
        <v>11</v>
      </c>
      <c r="F162" s="1"/>
      <c r="G162" s="1">
        <v>42</v>
      </c>
      <c r="H162" s="1" t="s">
        <v>17</v>
      </c>
      <c r="I162" s="1" t="s">
        <v>13</v>
      </c>
      <c r="J162" s="1"/>
    </row>
    <row r="163" spans="1:10" x14ac:dyDescent="0.3">
      <c r="A163" s="1" t="str">
        <f>HYPERLINK("https://hsdes.intel.com/resource/15010191527","15010191527")</f>
        <v>15010191527</v>
      </c>
      <c r="B163" s="1" t="s">
        <v>201</v>
      </c>
      <c r="C163" s="1" t="s">
        <v>32</v>
      </c>
      <c r="D163" s="1" t="s">
        <v>152</v>
      </c>
      <c r="E163" s="2" t="s">
        <v>11</v>
      </c>
      <c r="F163" s="1"/>
      <c r="G163" s="1">
        <v>42</v>
      </c>
      <c r="H163" s="1" t="s">
        <v>17</v>
      </c>
      <c r="I163" s="1" t="s">
        <v>13</v>
      </c>
      <c r="J163" s="1"/>
    </row>
    <row r="164" spans="1:10" x14ac:dyDescent="0.3">
      <c r="A164" s="1" t="str">
        <f>HYPERLINK("https://hsdes.intel.com/resource/15010198579","15010198579")</f>
        <v>15010198579</v>
      </c>
      <c r="B164" s="1" t="s">
        <v>202</v>
      </c>
      <c r="C164" s="1" t="s">
        <v>27</v>
      </c>
      <c r="D164" s="1" t="s">
        <v>152</v>
      </c>
      <c r="E164" s="2" t="s">
        <v>11</v>
      </c>
      <c r="F164" s="1"/>
      <c r="G164" s="1">
        <v>42</v>
      </c>
      <c r="H164" s="1" t="s">
        <v>17</v>
      </c>
      <c r="I164" s="1" t="s">
        <v>13</v>
      </c>
      <c r="J164" s="1"/>
    </row>
    <row r="165" spans="1:10" x14ac:dyDescent="0.3">
      <c r="A165" s="1" t="str">
        <f>HYPERLINK("https://hsdes.intel.com/resource/15010215708","15010215708")</f>
        <v>15010215708</v>
      </c>
      <c r="B165" s="1" t="s">
        <v>203</v>
      </c>
      <c r="C165" s="1" t="s">
        <v>9</v>
      </c>
      <c r="D165" s="1" t="s">
        <v>10</v>
      </c>
      <c r="E165" s="2" t="s">
        <v>11</v>
      </c>
      <c r="F165" s="1"/>
      <c r="G165" s="1">
        <v>42</v>
      </c>
      <c r="H165" s="1" t="s">
        <v>17</v>
      </c>
      <c r="I165" s="1" t="s">
        <v>13</v>
      </c>
      <c r="J165" s="1"/>
    </row>
    <row r="166" spans="1:10" x14ac:dyDescent="0.3">
      <c r="A166" s="1" t="str">
        <f>HYPERLINK("https://hsdes.intel.com/resource/15010231461","15010231461")</f>
        <v>15010231461</v>
      </c>
      <c r="B166" s="1" t="s">
        <v>204</v>
      </c>
      <c r="C166" s="1" t="s">
        <v>9</v>
      </c>
      <c r="D166" s="1" t="s">
        <v>152</v>
      </c>
      <c r="E166" s="2" t="s">
        <v>11</v>
      </c>
      <c r="F166" s="1"/>
      <c r="G166" s="1">
        <v>42</v>
      </c>
      <c r="H166" s="1" t="s">
        <v>17</v>
      </c>
      <c r="I166" s="1" t="s">
        <v>13</v>
      </c>
      <c r="J166" s="1"/>
    </row>
    <row r="167" spans="1:10" x14ac:dyDescent="0.3">
      <c r="A167" s="1" t="str">
        <f>HYPERLINK("https://hsdes.intel.com/resource/15010287572","15010287572")</f>
        <v>15010287572</v>
      </c>
      <c r="B167" s="1" t="s">
        <v>205</v>
      </c>
      <c r="C167" s="1" t="s">
        <v>9</v>
      </c>
      <c r="D167" s="1" t="s">
        <v>152</v>
      </c>
      <c r="E167" s="2" t="s">
        <v>11</v>
      </c>
      <c r="F167" s="1"/>
      <c r="G167" s="1">
        <v>42</v>
      </c>
      <c r="H167" s="1" t="s">
        <v>17</v>
      </c>
      <c r="I167" s="1" t="s">
        <v>13</v>
      </c>
      <c r="J167" s="1"/>
    </row>
    <row r="168" spans="1:10" x14ac:dyDescent="0.3">
      <c r="A168" s="1" t="str">
        <f>HYPERLINK("https://hsdes.intel.com/resource/15010295190","15010295190")</f>
        <v>15010295190</v>
      </c>
      <c r="B168" s="1" t="s">
        <v>206</v>
      </c>
      <c r="C168" s="1" t="s">
        <v>32</v>
      </c>
      <c r="D168" s="1" t="s">
        <v>152</v>
      </c>
      <c r="E168" s="2" t="s">
        <v>11</v>
      </c>
      <c r="F168" s="1"/>
      <c r="G168" s="1">
        <v>42</v>
      </c>
      <c r="H168" s="1" t="s">
        <v>17</v>
      </c>
      <c r="I168" s="1" t="s">
        <v>13</v>
      </c>
      <c r="J168" s="1"/>
    </row>
    <row r="169" spans="1:10" x14ac:dyDescent="0.3">
      <c r="A169" s="1" t="str">
        <f>HYPERLINK("https://hsdes.intel.com/resource/15010297018","15010297018")</f>
        <v>15010297018</v>
      </c>
      <c r="B169" s="1" t="s">
        <v>207</v>
      </c>
      <c r="C169" s="1" t="s">
        <v>19</v>
      </c>
      <c r="D169" s="1" t="s">
        <v>152</v>
      </c>
      <c r="E169" s="2" t="s">
        <v>11</v>
      </c>
      <c r="F169" s="1"/>
      <c r="G169" s="1">
        <v>42</v>
      </c>
      <c r="H169" s="1" t="s">
        <v>17</v>
      </c>
      <c r="I169" s="1" t="s">
        <v>13</v>
      </c>
      <c r="J169" s="1"/>
    </row>
    <row r="170" spans="1:10" x14ac:dyDescent="0.3">
      <c r="A170" s="1" t="str">
        <f>HYPERLINK("https://hsdes.intel.com/resource/15010317435","15010317435")</f>
        <v>15010317435</v>
      </c>
      <c r="B170" s="1" t="s">
        <v>208</v>
      </c>
      <c r="C170" s="1" t="s">
        <v>19</v>
      </c>
      <c r="D170" s="1" t="s">
        <v>152</v>
      </c>
      <c r="E170" s="2" t="s">
        <v>11</v>
      </c>
      <c r="F170" s="1"/>
      <c r="G170" s="1">
        <v>42</v>
      </c>
      <c r="H170" s="1" t="s">
        <v>17</v>
      </c>
      <c r="I170" s="1" t="s">
        <v>13</v>
      </c>
      <c r="J170" s="1"/>
    </row>
    <row r="171" spans="1:10" x14ac:dyDescent="0.3">
      <c r="A171" s="1" t="str">
        <f>HYPERLINK("https://hsdes.intel.com/resource/15010356986","15010356986")</f>
        <v>15010356986</v>
      </c>
      <c r="B171" s="1" t="s">
        <v>209</v>
      </c>
      <c r="C171" s="1" t="s">
        <v>9</v>
      </c>
      <c r="D171" s="1" t="s">
        <v>152</v>
      </c>
      <c r="E171" s="2" t="s">
        <v>11</v>
      </c>
      <c r="F171" s="1"/>
      <c r="G171" s="1">
        <v>42</v>
      </c>
      <c r="H171" s="1" t="s">
        <v>17</v>
      </c>
      <c r="I171" s="1" t="s">
        <v>13</v>
      </c>
      <c r="J171" s="1"/>
    </row>
    <row r="172" spans="1:10" x14ac:dyDescent="0.3">
      <c r="A172" s="1" t="str">
        <f>HYPERLINK("https://hsdes.intel.com/resource/15010357324","15010357324")</f>
        <v>15010357324</v>
      </c>
      <c r="B172" s="1" t="s">
        <v>210</v>
      </c>
      <c r="C172" s="1" t="s">
        <v>32</v>
      </c>
      <c r="D172" s="1" t="s">
        <v>152</v>
      </c>
      <c r="E172" s="2" t="s">
        <v>11</v>
      </c>
      <c r="F172" s="1"/>
      <c r="G172" s="1">
        <v>42</v>
      </c>
      <c r="H172" s="1" t="s">
        <v>17</v>
      </c>
      <c r="I172" s="1" t="s">
        <v>13</v>
      </c>
      <c r="J172" s="1"/>
    </row>
    <row r="173" spans="1:10" x14ac:dyDescent="0.3">
      <c r="A173" s="1" t="str">
        <f>HYPERLINK("https://hsdes.intel.com/resource/15010365047","15010365047")</f>
        <v>15010365047</v>
      </c>
      <c r="B173" s="1" t="s">
        <v>211</v>
      </c>
      <c r="C173" s="1" t="s">
        <v>19</v>
      </c>
      <c r="D173" s="1" t="s">
        <v>152</v>
      </c>
      <c r="E173" s="2" t="s">
        <v>11</v>
      </c>
      <c r="F173" s="1"/>
      <c r="G173" s="1">
        <v>42</v>
      </c>
      <c r="H173" s="1" t="s">
        <v>17</v>
      </c>
      <c r="I173" s="1" t="s">
        <v>13</v>
      </c>
      <c r="J173" s="1"/>
    </row>
    <row r="174" spans="1:10" x14ac:dyDescent="0.3">
      <c r="A174" s="1" t="str">
        <f>HYPERLINK("https://hsdes.intel.com/resource/15010373674","15010373674")</f>
        <v>15010373674</v>
      </c>
      <c r="B174" s="1" t="s">
        <v>212</v>
      </c>
      <c r="C174" s="1" t="s">
        <v>9</v>
      </c>
      <c r="D174" s="1" t="s">
        <v>152</v>
      </c>
      <c r="E174" s="2" t="s">
        <v>11</v>
      </c>
      <c r="F174" s="1"/>
      <c r="G174" s="1">
        <v>42</v>
      </c>
      <c r="H174" s="1" t="s">
        <v>17</v>
      </c>
      <c r="I174" s="1" t="s">
        <v>13</v>
      </c>
      <c r="J174" s="1"/>
    </row>
    <row r="175" spans="1:10" x14ac:dyDescent="0.3">
      <c r="A175" s="1" t="str">
        <f>HYPERLINK("https://hsdes.intel.com/resource/15010379750","15010379750")</f>
        <v>15010379750</v>
      </c>
      <c r="B175" s="1" t="s">
        <v>213</v>
      </c>
      <c r="C175" s="1" t="s">
        <v>32</v>
      </c>
      <c r="D175" s="1" t="s">
        <v>152</v>
      </c>
      <c r="E175" s="2" t="s">
        <v>11</v>
      </c>
      <c r="F175" s="1"/>
      <c r="G175" s="1">
        <v>42</v>
      </c>
      <c r="H175" s="1" t="s">
        <v>17</v>
      </c>
      <c r="I175" s="1" t="s">
        <v>13</v>
      </c>
      <c r="J175" s="1"/>
    </row>
    <row r="176" spans="1:10" x14ac:dyDescent="0.3">
      <c r="A176" s="1" t="str">
        <f>HYPERLINK("https://hsdes.intel.com/resource/15010379895","15010379895")</f>
        <v>15010379895</v>
      </c>
      <c r="B176" s="1" t="s">
        <v>214</v>
      </c>
      <c r="C176" s="1" t="s">
        <v>32</v>
      </c>
      <c r="D176" s="1" t="s">
        <v>152</v>
      </c>
      <c r="E176" s="2" t="s">
        <v>11</v>
      </c>
      <c r="F176" s="1"/>
      <c r="G176" s="1">
        <v>42</v>
      </c>
      <c r="H176" s="1" t="s">
        <v>17</v>
      </c>
      <c r="I176" s="1" t="s">
        <v>13</v>
      </c>
      <c r="J176" s="1"/>
    </row>
    <row r="177" spans="1:10" x14ac:dyDescent="0.3">
      <c r="A177" s="1" t="str">
        <f>HYPERLINK("https://hsdes.intel.com/resource/15010380160","15010380160")</f>
        <v>15010380160</v>
      </c>
      <c r="B177" s="1" t="s">
        <v>215</v>
      </c>
      <c r="C177" s="1" t="s">
        <v>32</v>
      </c>
      <c r="D177" s="1" t="s">
        <v>24</v>
      </c>
      <c r="E177" s="2" t="s">
        <v>11</v>
      </c>
      <c r="F177" s="1"/>
      <c r="G177" s="1">
        <v>42</v>
      </c>
      <c r="H177" s="1" t="s">
        <v>17</v>
      </c>
      <c r="I177" s="1" t="s">
        <v>13</v>
      </c>
      <c r="J177" s="1"/>
    </row>
    <row r="178" spans="1:10" x14ac:dyDescent="0.3">
      <c r="A178" s="1" t="str">
        <f>HYPERLINK("https://hsdes.intel.com/resource/15010380383","15010380383")</f>
        <v>15010380383</v>
      </c>
      <c r="B178" s="1" t="s">
        <v>216</v>
      </c>
      <c r="C178" s="1" t="s">
        <v>27</v>
      </c>
      <c r="D178" s="1" t="s">
        <v>152</v>
      </c>
      <c r="E178" s="2" t="s">
        <v>11</v>
      </c>
      <c r="F178" s="1"/>
      <c r="G178" s="1">
        <v>42</v>
      </c>
      <c r="H178" s="1" t="s">
        <v>17</v>
      </c>
      <c r="I178" s="1" t="s">
        <v>13</v>
      </c>
      <c r="J178" s="1" t="s">
        <v>217</v>
      </c>
    </row>
    <row r="179" spans="1:10" x14ac:dyDescent="0.3">
      <c r="A179" s="1" t="str">
        <f>HYPERLINK("https://hsdes.intel.com/resource/15010385443","15010385443")</f>
        <v>15010385443</v>
      </c>
      <c r="B179" s="1" t="s">
        <v>218</v>
      </c>
      <c r="C179" s="1" t="s">
        <v>9</v>
      </c>
      <c r="D179" s="1" t="s">
        <v>152</v>
      </c>
      <c r="E179" s="3" t="s">
        <v>25</v>
      </c>
      <c r="F179" s="1">
        <v>15011087488</v>
      </c>
      <c r="G179" s="1">
        <v>18</v>
      </c>
      <c r="H179" s="1" t="s">
        <v>12</v>
      </c>
      <c r="I179" s="1" t="s">
        <v>13</v>
      </c>
      <c r="J179" s="1"/>
    </row>
    <row r="180" spans="1:10" x14ac:dyDescent="0.3">
      <c r="A180" s="1" t="str">
        <f>HYPERLINK("https://hsdes.intel.com/resource/15010396727","15010396727")</f>
        <v>15010396727</v>
      </c>
      <c r="B180" s="1" t="s">
        <v>219</v>
      </c>
      <c r="C180" s="1" t="s">
        <v>32</v>
      </c>
      <c r="D180" s="1" t="s">
        <v>152</v>
      </c>
      <c r="E180" s="2" t="s">
        <v>11</v>
      </c>
      <c r="F180" s="1"/>
      <c r="G180" s="1">
        <v>42</v>
      </c>
      <c r="H180" s="1" t="s">
        <v>17</v>
      </c>
      <c r="I180" s="1" t="s">
        <v>13</v>
      </c>
      <c r="J180" s="1"/>
    </row>
    <row r="181" spans="1:10" x14ac:dyDescent="0.3">
      <c r="A181" s="1" t="str">
        <f>HYPERLINK("https://hsdes.intel.com/resource/15010402098","15010402098")</f>
        <v>15010402098</v>
      </c>
      <c r="B181" s="1" t="s">
        <v>220</v>
      </c>
      <c r="C181" s="1" t="s">
        <v>9</v>
      </c>
      <c r="D181" s="1" t="s">
        <v>152</v>
      </c>
      <c r="E181" s="2" t="s">
        <v>11</v>
      </c>
      <c r="F181" s="1"/>
      <c r="G181" s="1">
        <v>18</v>
      </c>
      <c r="H181" s="1" t="s">
        <v>12</v>
      </c>
      <c r="I181" s="1" t="s">
        <v>13</v>
      </c>
      <c r="J181" s="1"/>
    </row>
    <row r="182" spans="1:10" x14ac:dyDescent="0.3">
      <c r="A182" s="1" t="str">
        <f>HYPERLINK("https://hsdes.intel.com/resource/15010407454","15010407454")</f>
        <v>15010407454</v>
      </c>
      <c r="B182" s="1" t="s">
        <v>221</v>
      </c>
      <c r="C182" s="1" t="s">
        <v>32</v>
      </c>
      <c r="D182" s="1" t="s">
        <v>16</v>
      </c>
      <c r="E182" s="2" t="s">
        <v>11</v>
      </c>
      <c r="F182" s="1"/>
      <c r="G182" s="1">
        <v>42</v>
      </c>
      <c r="H182" s="1" t="s">
        <v>17</v>
      </c>
      <c r="I182" s="1" t="s">
        <v>13</v>
      </c>
      <c r="J182" s="1"/>
    </row>
    <row r="183" spans="1:10" x14ac:dyDescent="0.3">
      <c r="A183" s="1" t="str">
        <f>HYPERLINK("https://hsdes.intel.com/resource/15010414098","15010414098")</f>
        <v>15010414098</v>
      </c>
      <c r="B183" s="1" t="s">
        <v>222</v>
      </c>
      <c r="C183" s="1" t="s">
        <v>9</v>
      </c>
      <c r="D183" s="1" t="s">
        <v>152</v>
      </c>
      <c r="E183" s="2" t="s">
        <v>11</v>
      </c>
      <c r="F183" s="1"/>
      <c r="G183" s="1">
        <v>18</v>
      </c>
      <c r="H183" s="1" t="s">
        <v>12</v>
      </c>
      <c r="I183" s="1" t="s">
        <v>13</v>
      </c>
      <c r="J183" s="1"/>
    </row>
    <row r="184" spans="1:10" x14ac:dyDescent="0.3">
      <c r="A184" s="1" t="str">
        <f>HYPERLINK("https://hsdes.intel.com/resource/15010431950","15010431950")</f>
        <v>15010431950</v>
      </c>
      <c r="B184" s="1" t="s">
        <v>223</v>
      </c>
      <c r="C184" s="1" t="s">
        <v>9</v>
      </c>
      <c r="D184" s="1" t="s">
        <v>152</v>
      </c>
      <c r="E184" s="2" t="s">
        <v>11</v>
      </c>
      <c r="F184" s="1"/>
      <c r="G184" s="1">
        <v>18</v>
      </c>
      <c r="H184" s="1" t="s">
        <v>12</v>
      </c>
      <c r="I184" s="1" t="s">
        <v>13</v>
      </c>
      <c r="J184" s="1"/>
    </row>
    <row r="185" spans="1:10" x14ac:dyDescent="0.3">
      <c r="A185" s="1" t="str">
        <f>HYPERLINK("https://hsdes.intel.com/resource/15010443411","15010443411")</f>
        <v>15010443411</v>
      </c>
      <c r="B185" s="1" t="s">
        <v>224</v>
      </c>
      <c r="C185" s="1" t="s">
        <v>19</v>
      </c>
      <c r="D185" s="1" t="s">
        <v>152</v>
      </c>
      <c r="E185" s="2" t="s">
        <v>11</v>
      </c>
      <c r="F185" s="1"/>
      <c r="G185" s="1">
        <v>42</v>
      </c>
      <c r="H185" s="1" t="s">
        <v>17</v>
      </c>
      <c r="I185" s="1" t="s">
        <v>13</v>
      </c>
      <c r="J185" s="1"/>
    </row>
    <row r="186" spans="1:10" ht="15" x14ac:dyDescent="0.35">
      <c r="A186" s="1" t="str">
        <f>HYPERLINK("https://hsdes.intel.com/resource/15010445151","15010445151")</f>
        <v>15010445151</v>
      </c>
      <c r="B186" s="1" t="s">
        <v>225</v>
      </c>
      <c r="C186" s="1" t="s">
        <v>32</v>
      </c>
      <c r="D186" s="1" t="s">
        <v>24</v>
      </c>
      <c r="E186" s="3" t="s">
        <v>25</v>
      </c>
      <c r="F186" s="1"/>
      <c r="G186" s="1">
        <v>42</v>
      </c>
      <c r="H186" s="1" t="s">
        <v>17</v>
      </c>
      <c r="I186" s="1" t="s">
        <v>13</v>
      </c>
      <c r="J186" s="7" t="s">
        <v>226</v>
      </c>
    </row>
    <row r="187" spans="1:10" x14ac:dyDescent="0.3">
      <c r="A187" s="1" t="str">
        <f>HYPERLINK("https://hsdes.intel.com/resource/15010453277","15010453277")</f>
        <v>15010453277</v>
      </c>
      <c r="B187" s="1" t="s">
        <v>227</v>
      </c>
      <c r="C187" s="1" t="s">
        <v>32</v>
      </c>
      <c r="D187" s="1" t="s">
        <v>10</v>
      </c>
      <c r="E187" s="2" t="s">
        <v>11</v>
      </c>
      <c r="F187" s="1"/>
      <c r="G187" s="1">
        <v>42</v>
      </c>
      <c r="H187" s="1" t="s">
        <v>17</v>
      </c>
      <c r="I187" s="1" t="s">
        <v>13</v>
      </c>
      <c r="J187" s="1"/>
    </row>
    <row r="188" spans="1:10" x14ac:dyDescent="0.3">
      <c r="A188" s="1" t="str">
        <f>HYPERLINK("https://hsdes.intel.com/resource/15010453895","15010453895")</f>
        <v>15010453895</v>
      </c>
      <c r="B188" s="1" t="s">
        <v>228</v>
      </c>
      <c r="C188" s="1" t="s">
        <v>229</v>
      </c>
      <c r="D188" s="1" t="s">
        <v>152</v>
      </c>
      <c r="E188" s="2" t="s">
        <v>11</v>
      </c>
      <c r="F188" s="1"/>
      <c r="G188" s="1">
        <v>18</v>
      </c>
      <c r="H188" s="1" t="s">
        <v>12</v>
      </c>
      <c r="I188" s="1" t="s">
        <v>13</v>
      </c>
      <c r="J188" s="1"/>
    </row>
    <row r="189" spans="1:10" x14ac:dyDescent="0.3">
      <c r="A189" s="1" t="str">
        <f>HYPERLINK("https://hsdes.intel.com/resource/15010457036","15010457036")</f>
        <v>15010457036</v>
      </c>
      <c r="B189" s="1" t="s">
        <v>230</v>
      </c>
      <c r="C189" s="1" t="s">
        <v>32</v>
      </c>
      <c r="D189" s="1" t="s">
        <v>16</v>
      </c>
      <c r="E189" s="2" t="s">
        <v>11</v>
      </c>
      <c r="F189" s="1"/>
      <c r="G189" s="1">
        <v>42</v>
      </c>
      <c r="H189" s="1" t="s">
        <v>17</v>
      </c>
      <c r="I189" s="1" t="s">
        <v>13</v>
      </c>
      <c r="J189" s="1"/>
    </row>
    <row r="190" spans="1:10" x14ac:dyDescent="0.3">
      <c r="A190" s="1" t="str">
        <f>HYPERLINK("https://hsdes.intel.com/resource/15010457171","15010457171")</f>
        <v>15010457171</v>
      </c>
      <c r="B190" s="1" t="s">
        <v>231</v>
      </c>
      <c r="C190" s="1" t="s">
        <v>229</v>
      </c>
      <c r="D190" s="1" t="s">
        <v>152</v>
      </c>
      <c r="E190" s="2" t="s">
        <v>11</v>
      </c>
      <c r="F190" s="1"/>
      <c r="G190" s="1">
        <v>42</v>
      </c>
      <c r="H190" s="1" t="s">
        <v>17</v>
      </c>
      <c r="I190" s="1" t="s">
        <v>13</v>
      </c>
      <c r="J190" s="1"/>
    </row>
    <row r="191" spans="1:10" x14ac:dyDescent="0.3">
      <c r="A191" s="1" t="str">
        <f>HYPERLINK("https://hsdes.intel.com/resource/15010463277","15010463277")</f>
        <v>15010463277</v>
      </c>
      <c r="B191" s="1" t="s">
        <v>232</v>
      </c>
      <c r="C191" s="1" t="s">
        <v>23</v>
      </c>
      <c r="D191" s="1" t="s">
        <v>152</v>
      </c>
      <c r="E191" s="5" t="s">
        <v>51</v>
      </c>
      <c r="F191" s="1"/>
      <c r="G191" s="1">
        <v>42</v>
      </c>
      <c r="H191" s="1" t="s">
        <v>17</v>
      </c>
      <c r="I191" s="1" t="s">
        <v>13</v>
      </c>
      <c r="J191" s="1" t="s">
        <v>233</v>
      </c>
    </row>
    <row r="192" spans="1:10" x14ac:dyDescent="0.3">
      <c r="A192" s="1" t="str">
        <f>HYPERLINK("https://hsdes.intel.com/resource/15010490163","15010490163")</f>
        <v>15010490163</v>
      </c>
      <c r="B192" s="1" t="s">
        <v>234</v>
      </c>
      <c r="C192" s="1" t="s">
        <v>9</v>
      </c>
      <c r="D192" s="1" t="s">
        <v>152</v>
      </c>
      <c r="E192" s="2" t="s">
        <v>11</v>
      </c>
      <c r="F192" s="1"/>
      <c r="G192" s="1">
        <v>18</v>
      </c>
      <c r="H192" s="1" t="s">
        <v>12</v>
      </c>
      <c r="I192" s="1" t="s">
        <v>13</v>
      </c>
      <c r="J192" s="1"/>
    </row>
    <row r="193" spans="1:10" x14ac:dyDescent="0.3">
      <c r="A193" s="1" t="str">
        <f>HYPERLINK("https://hsdes.intel.com/resource/15010504494","15010504494")</f>
        <v>15010504494</v>
      </c>
      <c r="B193" s="1" t="s">
        <v>235</v>
      </c>
      <c r="C193" s="1" t="s">
        <v>9</v>
      </c>
      <c r="D193" s="1" t="s">
        <v>152</v>
      </c>
      <c r="E193" s="2" t="s">
        <v>11</v>
      </c>
      <c r="F193" s="1"/>
      <c r="G193" s="1">
        <v>42</v>
      </c>
      <c r="H193" s="1" t="s">
        <v>17</v>
      </c>
      <c r="I193" s="1" t="s">
        <v>13</v>
      </c>
      <c r="J193" s="1"/>
    </row>
    <row r="194" spans="1:10" x14ac:dyDescent="0.3">
      <c r="A194" s="1" t="str">
        <f>HYPERLINK("https://hsdes.intel.com/resource/15010548250","15010548250")</f>
        <v>15010548250</v>
      </c>
      <c r="B194" s="1" t="s">
        <v>236</v>
      </c>
      <c r="C194" s="1" t="s">
        <v>23</v>
      </c>
      <c r="D194" s="1" t="s">
        <v>152</v>
      </c>
      <c r="E194" s="2" t="s">
        <v>11</v>
      </c>
      <c r="F194" s="1"/>
      <c r="G194" s="1">
        <v>42</v>
      </c>
      <c r="H194" s="1" t="s">
        <v>17</v>
      </c>
      <c r="I194" s="1" t="s">
        <v>13</v>
      </c>
      <c r="J194" s="1"/>
    </row>
    <row r="195" spans="1:10" x14ac:dyDescent="0.3">
      <c r="A195" s="1" t="str">
        <f>HYPERLINK("https://hsdes.intel.com/resource/15010552686","15010552686")</f>
        <v>15010552686</v>
      </c>
      <c r="B195" s="1" t="s">
        <v>237</v>
      </c>
      <c r="C195" s="1" t="s">
        <v>23</v>
      </c>
      <c r="D195" s="1" t="s">
        <v>152</v>
      </c>
      <c r="E195" s="5" t="s">
        <v>51</v>
      </c>
      <c r="F195" s="1"/>
      <c r="G195" s="1">
        <v>42</v>
      </c>
      <c r="H195" s="1" t="s">
        <v>17</v>
      </c>
      <c r="I195" s="1" t="s">
        <v>13</v>
      </c>
      <c r="J195" s="1" t="s">
        <v>233</v>
      </c>
    </row>
    <row r="196" spans="1:10" x14ac:dyDescent="0.3">
      <c r="A196" s="1" t="str">
        <f>HYPERLINK("https://hsdes.intel.com/resource/15010575618","15010575618")</f>
        <v>15010575618</v>
      </c>
      <c r="B196" s="1" t="s">
        <v>238</v>
      </c>
      <c r="C196" s="1" t="s">
        <v>23</v>
      </c>
      <c r="D196" s="1" t="s">
        <v>152</v>
      </c>
      <c r="E196" s="2" t="s">
        <v>11</v>
      </c>
      <c r="F196" s="1"/>
      <c r="G196" s="1">
        <v>42</v>
      </c>
      <c r="H196" s="1" t="s">
        <v>17</v>
      </c>
      <c r="I196" s="1" t="s">
        <v>13</v>
      </c>
      <c r="J196" s="1"/>
    </row>
    <row r="197" spans="1:10" x14ac:dyDescent="0.3">
      <c r="A197" s="1" t="str">
        <f>HYPERLINK("https://hsdes.intel.com/resource/15010680434","15010680434")</f>
        <v>15010680434</v>
      </c>
      <c r="B197" s="1" t="s">
        <v>239</v>
      </c>
      <c r="C197" s="1" t="s">
        <v>32</v>
      </c>
      <c r="D197" s="1" t="s">
        <v>24</v>
      </c>
      <c r="E197" s="3" t="s">
        <v>25</v>
      </c>
      <c r="F197" s="1"/>
      <c r="G197" s="1">
        <v>42</v>
      </c>
      <c r="H197" s="1" t="s">
        <v>17</v>
      </c>
      <c r="I197" s="1" t="s">
        <v>13</v>
      </c>
      <c r="J197" s="1" t="s">
        <v>695</v>
      </c>
    </row>
    <row r="198" spans="1:10" x14ac:dyDescent="0.3">
      <c r="A198" s="1" t="str">
        <f>HYPERLINK("https://hsdes.intel.com/resource/15010690628","15010690628")</f>
        <v>15010690628</v>
      </c>
      <c r="B198" s="1" t="s">
        <v>240</v>
      </c>
      <c r="C198" s="1" t="s">
        <v>23</v>
      </c>
      <c r="D198" s="1" t="s">
        <v>24</v>
      </c>
      <c r="E198" s="2" t="s">
        <v>11</v>
      </c>
      <c r="F198" s="1"/>
      <c r="G198" s="1">
        <v>42</v>
      </c>
      <c r="H198" s="1" t="s">
        <v>17</v>
      </c>
      <c r="I198" s="1" t="s">
        <v>13</v>
      </c>
      <c r="J198" s="1"/>
    </row>
    <row r="199" spans="1:10" x14ac:dyDescent="0.3">
      <c r="A199" s="1" t="str">
        <f>HYPERLINK("https://hsdes.intel.com/resource/15010695640","15010695640")</f>
        <v>15010695640</v>
      </c>
      <c r="B199" s="1" t="s">
        <v>241</v>
      </c>
      <c r="C199" s="1" t="s">
        <v>19</v>
      </c>
      <c r="D199" s="1" t="s">
        <v>53</v>
      </c>
      <c r="E199" s="2" t="s">
        <v>11</v>
      </c>
      <c r="F199" s="1"/>
      <c r="G199" s="1">
        <v>42</v>
      </c>
      <c r="H199" s="1" t="s">
        <v>17</v>
      </c>
      <c r="I199" s="1" t="s">
        <v>13</v>
      </c>
      <c r="J199" s="1"/>
    </row>
    <row r="200" spans="1:10" x14ac:dyDescent="0.3">
      <c r="A200" s="1" t="str">
        <f>HYPERLINK("https://hsdes.intel.com/resource/15010704996","15010704996")</f>
        <v>15010704996</v>
      </c>
      <c r="B200" s="1" t="s">
        <v>242</v>
      </c>
      <c r="C200" s="1" t="s">
        <v>32</v>
      </c>
      <c r="D200" s="1" t="s">
        <v>53</v>
      </c>
      <c r="E200" s="2" t="s">
        <v>11</v>
      </c>
      <c r="F200" s="1"/>
      <c r="G200" s="1">
        <v>42</v>
      </c>
      <c r="H200" s="1" t="s">
        <v>17</v>
      </c>
      <c r="I200" s="1" t="s">
        <v>13</v>
      </c>
      <c r="J200" s="1"/>
    </row>
    <row r="201" spans="1:10" x14ac:dyDescent="0.3">
      <c r="A201" s="1" t="str">
        <f>HYPERLINK("https://hsdes.intel.com/resource/15010715544","15010715544")</f>
        <v>15010715544</v>
      </c>
      <c r="B201" s="1" t="s">
        <v>243</v>
      </c>
      <c r="C201" s="1" t="s">
        <v>9</v>
      </c>
      <c r="D201" s="1" t="s">
        <v>24</v>
      </c>
      <c r="E201" s="3" t="s">
        <v>25</v>
      </c>
      <c r="F201" s="1"/>
      <c r="G201" s="1">
        <v>18</v>
      </c>
      <c r="H201" s="1" t="s">
        <v>12</v>
      </c>
      <c r="I201" s="1" t="s">
        <v>13</v>
      </c>
      <c r="J201" s="1" t="s">
        <v>244</v>
      </c>
    </row>
    <row r="202" spans="1:10" x14ac:dyDescent="0.3">
      <c r="A202" s="1" t="str">
        <f>HYPERLINK("https://hsdes.intel.com/resource/15010717711","15010717711")</f>
        <v>15010717711</v>
      </c>
      <c r="B202" s="1" t="s">
        <v>245</v>
      </c>
      <c r="C202" s="1" t="s">
        <v>23</v>
      </c>
      <c r="D202" s="1" t="s">
        <v>53</v>
      </c>
      <c r="E202" s="2" t="s">
        <v>11</v>
      </c>
      <c r="F202" s="1"/>
      <c r="G202" s="1">
        <v>42</v>
      </c>
      <c r="H202" s="1" t="s">
        <v>17</v>
      </c>
      <c r="I202" s="1" t="s">
        <v>13</v>
      </c>
      <c r="J202" s="1"/>
    </row>
    <row r="203" spans="1:10" x14ac:dyDescent="0.3">
      <c r="A203" s="1" t="str">
        <f>HYPERLINK("https://hsdes.intel.com/resource/15010750901","15010750901")</f>
        <v>15010750901</v>
      </c>
      <c r="B203" s="1" t="s">
        <v>246</v>
      </c>
      <c r="C203" s="1" t="s">
        <v>9</v>
      </c>
      <c r="D203" s="1" t="s">
        <v>152</v>
      </c>
      <c r="E203" s="2" t="s">
        <v>11</v>
      </c>
      <c r="F203" s="1"/>
      <c r="G203" s="1">
        <v>18</v>
      </c>
      <c r="H203" s="1" t="s">
        <v>12</v>
      </c>
      <c r="I203" s="1" t="s">
        <v>13</v>
      </c>
      <c r="J203" s="1" t="s">
        <v>247</v>
      </c>
    </row>
    <row r="204" spans="1:10" x14ac:dyDescent="0.3">
      <c r="A204" s="1" t="str">
        <f>HYPERLINK("https://hsdes.intel.com/resource/15010767162","15010767162")</f>
        <v>15010767162</v>
      </c>
      <c r="B204" s="1" t="s">
        <v>248</v>
      </c>
      <c r="C204" s="1" t="s">
        <v>23</v>
      </c>
      <c r="D204" s="1" t="s">
        <v>24</v>
      </c>
      <c r="E204" s="2" t="s">
        <v>11</v>
      </c>
      <c r="F204" s="1"/>
      <c r="G204" s="1">
        <v>42</v>
      </c>
      <c r="H204" s="1" t="s">
        <v>17</v>
      </c>
      <c r="I204" s="1" t="s">
        <v>13</v>
      </c>
      <c r="J204" s="1"/>
    </row>
    <row r="205" spans="1:10" x14ac:dyDescent="0.3">
      <c r="A205" s="1" t="str">
        <f>HYPERLINK("https://hsdes.intel.com/resource/15010774981","15010774981")</f>
        <v>15010774981</v>
      </c>
      <c r="B205" s="1" t="s">
        <v>249</v>
      </c>
      <c r="C205" s="1" t="s">
        <v>32</v>
      </c>
      <c r="D205" s="1" t="s">
        <v>53</v>
      </c>
      <c r="E205" s="2" t="s">
        <v>11</v>
      </c>
      <c r="F205" s="1"/>
      <c r="G205" s="1">
        <v>42</v>
      </c>
      <c r="H205" s="1" t="s">
        <v>17</v>
      </c>
      <c r="I205" s="1" t="s">
        <v>13</v>
      </c>
      <c r="J205" s="1"/>
    </row>
    <row r="206" spans="1:10" x14ac:dyDescent="0.3">
      <c r="A206" s="1" t="str">
        <f>HYPERLINK("https://hsdes.intel.com/resource/15010783482","15010783482")</f>
        <v>15010783482</v>
      </c>
      <c r="B206" s="1" t="s">
        <v>250</v>
      </c>
      <c r="C206" s="1" t="s">
        <v>9</v>
      </c>
      <c r="D206" s="1" t="s">
        <v>53</v>
      </c>
      <c r="E206" s="2" t="s">
        <v>11</v>
      </c>
      <c r="F206" s="1"/>
      <c r="G206" s="1">
        <v>42</v>
      </c>
      <c r="H206" s="1" t="s">
        <v>17</v>
      </c>
      <c r="I206" s="1" t="s">
        <v>13</v>
      </c>
      <c r="J206" s="1"/>
    </row>
    <row r="207" spans="1:10" x14ac:dyDescent="0.3">
      <c r="A207" s="1" t="str">
        <f>HYPERLINK("https://hsdes.intel.com/resource/15010787566","15010787566")</f>
        <v>15010787566</v>
      </c>
      <c r="B207" s="1" t="s">
        <v>251</v>
      </c>
      <c r="C207" s="1" t="s">
        <v>9</v>
      </c>
      <c r="D207" s="1" t="s">
        <v>53</v>
      </c>
      <c r="E207" s="2" t="s">
        <v>11</v>
      </c>
      <c r="F207" s="1"/>
      <c r="G207" s="1">
        <v>18</v>
      </c>
      <c r="H207" s="1" t="s">
        <v>12</v>
      </c>
      <c r="I207" s="1" t="s">
        <v>13</v>
      </c>
      <c r="J207" s="1"/>
    </row>
    <row r="208" spans="1:10" x14ac:dyDescent="0.3">
      <c r="A208" s="1" t="str">
        <f>HYPERLINK("https://hsdes.intel.com/resource/15010797404","15010797404")</f>
        <v>15010797404</v>
      </c>
      <c r="B208" s="1" t="s">
        <v>252</v>
      </c>
      <c r="C208" s="1" t="s">
        <v>9</v>
      </c>
      <c r="D208" s="1" t="s">
        <v>53</v>
      </c>
      <c r="E208" s="2" t="s">
        <v>11</v>
      </c>
      <c r="F208" s="1"/>
      <c r="G208" s="1">
        <v>18</v>
      </c>
      <c r="H208" s="1" t="s">
        <v>12</v>
      </c>
      <c r="I208" s="1" t="s">
        <v>13</v>
      </c>
      <c r="J208" s="1"/>
    </row>
    <row r="209" spans="1:10" x14ac:dyDescent="0.3">
      <c r="A209" s="1" t="str">
        <f>HYPERLINK("https://hsdes.intel.com/resource/15010829430","15010829430")</f>
        <v>15010829430</v>
      </c>
      <c r="B209" s="1" t="s">
        <v>253</v>
      </c>
      <c r="C209" s="1" t="s">
        <v>9</v>
      </c>
      <c r="D209" s="1" t="s">
        <v>53</v>
      </c>
      <c r="E209" s="2" t="s">
        <v>11</v>
      </c>
      <c r="F209" s="1"/>
      <c r="G209" s="1">
        <v>42</v>
      </c>
      <c r="H209" s="1" t="s">
        <v>17</v>
      </c>
      <c r="I209" s="1" t="s">
        <v>13</v>
      </c>
      <c r="J209" s="1" t="s">
        <v>254</v>
      </c>
    </row>
    <row r="210" spans="1:10" x14ac:dyDescent="0.3">
      <c r="A210" s="1" t="str">
        <f>HYPERLINK("https://hsdes.intel.com/resource/15010833490","15010833490")</f>
        <v>15010833490</v>
      </c>
      <c r="B210" s="1" t="s">
        <v>255</v>
      </c>
      <c r="C210" s="1" t="s">
        <v>9</v>
      </c>
      <c r="D210" s="1" t="s">
        <v>24</v>
      </c>
      <c r="E210" s="2" t="s">
        <v>11</v>
      </c>
      <c r="F210" s="1"/>
      <c r="G210" s="1">
        <v>42</v>
      </c>
      <c r="H210" s="1" t="s">
        <v>17</v>
      </c>
      <c r="I210" s="1" t="s">
        <v>13</v>
      </c>
      <c r="J210" s="1"/>
    </row>
    <row r="211" spans="1:10" x14ac:dyDescent="0.3">
      <c r="A211" s="1" t="str">
        <f>HYPERLINK("https://hsdes.intel.com/resource/15010834932","15010834932")</f>
        <v>15010834932</v>
      </c>
      <c r="B211" s="1" t="s">
        <v>256</v>
      </c>
      <c r="C211" s="1" t="s">
        <v>9</v>
      </c>
      <c r="D211" s="1" t="s">
        <v>16</v>
      </c>
      <c r="E211" s="2" t="s">
        <v>11</v>
      </c>
      <c r="F211" s="1"/>
      <c r="G211" s="1">
        <v>42</v>
      </c>
      <c r="H211" s="1" t="s">
        <v>17</v>
      </c>
      <c r="I211" s="1" t="s">
        <v>13</v>
      </c>
      <c r="J211" s="1"/>
    </row>
    <row r="212" spans="1:10" x14ac:dyDescent="0.3">
      <c r="A212" s="1" t="str">
        <f>HYPERLINK("https://hsdes.intel.com/resource/15010835392","15010835392")</f>
        <v>15010835392</v>
      </c>
      <c r="B212" s="1" t="s">
        <v>257</v>
      </c>
      <c r="C212" s="1" t="s">
        <v>32</v>
      </c>
      <c r="D212" s="1" t="s">
        <v>16</v>
      </c>
      <c r="E212" s="2" t="s">
        <v>11</v>
      </c>
      <c r="F212" s="1"/>
      <c r="G212" s="1">
        <v>42</v>
      </c>
      <c r="H212" s="1" t="s">
        <v>17</v>
      </c>
      <c r="I212" s="1" t="s">
        <v>13</v>
      </c>
      <c r="J212" s="1"/>
    </row>
    <row r="213" spans="1:10" x14ac:dyDescent="0.3">
      <c r="A213" s="1" t="str">
        <f>HYPERLINK("https://hsdes.intel.com/resource/15010884543","15010884543")</f>
        <v>15010884543</v>
      </c>
      <c r="B213" s="1" t="s">
        <v>258</v>
      </c>
      <c r="C213" s="1" t="s">
        <v>32</v>
      </c>
      <c r="D213" s="1" t="s">
        <v>16</v>
      </c>
      <c r="E213" s="2" t="s">
        <v>11</v>
      </c>
      <c r="F213" s="1"/>
      <c r="G213" s="1">
        <v>42</v>
      </c>
      <c r="H213" s="1" t="s">
        <v>17</v>
      </c>
      <c r="I213" s="1" t="s">
        <v>13</v>
      </c>
      <c r="J213" s="1"/>
    </row>
    <row r="214" spans="1:10" x14ac:dyDescent="0.3">
      <c r="A214" s="1" t="str">
        <f>HYPERLINK("https://hsdes.intel.com/resource/15010913401","15010913401")</f>
        <v>15010913401</v>
      </c>
      <c r="B214" s="1" t="s">
        <v>259</v>
      </c>
      <c r="C214" s="1" t="s">
        <v>9</v>
      </c>
      <c r="D214" s="1" t="s">
        <v>16</v>
      </c>
      <c r="E214" s="2" t="s">
        <v>11</v>
      </c>
      <c r="F214" s="1"/>
      <c r="G214" s="1">
        <v>42</v>
      </c>
      <c r="H214" s="1" t="s">
        <v>17</v>
      </c>
      <c r="I214" s="1" t="s">
        <v>13</v>
      </c>
      <c r="J214" s="1"/>
    </row>
    <row r="215" spans="1:10" x14ac:dyDescent="0.3">
      <c r="A215" s="1" t="str">
        <f>HYPERLINK("https://hsdes.intel.com/resource/15010938736","15010938736")</f>
        <v>15010938736</v>
      </c>
      <c r="B215" s="1" t="s">
        <v>260</v>
      </c>
      <c r="C215" s="1" t="s">
        <v>9</v>
      </c>
      <c r="D215" s="1" t="s">
        <v>16</v>
      </c>
      <c r="E215" s="3" t="s">
        <v>25</v>
      </c>
      <c r="F215" s="1">
        <v>16015631966</v>
      </c>
      <c r="G215" s="1">
        <v>42</v>
      </c>
      <c r="H215" s="1" t="s">
        <v>17</v>
      </c>
      <c r="I215" s="1" t="s">
        <v>13</v>
      </c>
      <c r="J215" s="1"/>
    </row>
    <row r="216" spans="1:10" x14ac:dyDescent="0.3">
      <c r="A216" s="1" t="str">
        <f>HYPERLINK("https://hsdes.intel.com/resource/15011078842","15011078842")</f>
        <v>15011078842</v>
      </c>
      <c r="B216" s="1" t="s">
        <v>261</v>
      </c>
      <c r="C216" s="1" t="s">
        <v>9</v>
      </c>
      <c r="D216" s="1" t="s">
        <v>16</v>
      </c>
      <c r="E216" s="5" t="s">
        <v>51</v>
      </c>
      <c r="F216" s="1"/>
      <c r="G216" s="1">
        <v>42</v>
      </c>
      <c r="H216" s="1" t="s">
        <v>17</v>
      </c>
      <c r="I216" s="1" t="s">
        <v>13</v>
      </c>
      <c r="J216" s="1" t="s">
        <v>262</v>
      </c>
    </row>
    <row r="217" spans="1:10" x14ac:dyDescent="0.3">
      <c r="A217" s="1" t="str">
        <f>HYPERLINK("https://hsdes.intel.com/resource/15011082016","15011082016")</f>
        <v>15011082016</v>
      </c>
      <c r="B217" s="1" t="s">
        <v>263</v>
      </c>
      <c r="C217" s="1" t="s">
        <v>9</v>
      </c>
      <c r="D217" s="1" t="s">
        <v>16</v>
      </c>
      <c r="E217" s="2" t="s">
        <v>11</v>
      </c>
      <c r="F217" s="1"/>
      <c r="G217" s="1">
        <v>42</v>
      </c>
      <c r="H217" s="1" t="s">
        <v>17</v>
      </c>
      <c r="I217" s="1" t="s">
        <v>13</v>
      </c>
      <c r="J217" s="1"/>
    </row>
    <row r="218" spans="1:10" x14ac:dyDescent="0.3">
      <c r="A218" s="1" t="str">
        <f>HYPERLINK("https://hsdes.intel.com/resource/15011087827","15011087827")</f>
        <v>15011087827</v>
      </c>
      <c r="B218" s="1" t="s">
        <v>264</v>
      </c>
      <c r="C218" s="1" t="s">
        <v>9</v>
      </c>
      <c r="D218" s="1" t="s">
        <v>24</v>
      </c>
      <c r="E218" s="2" t="s">
        <v>11</v>
      </c>
      <c r="F218" s="1"/>
      <c r="G218" s="1">
        <v>42</v>
      </c>
      <c r="H218" s="1" t="s">
        <v>17</v>
      </c>
      <c r="I218" s="1" t="s">
        <v>13</v>
      </c>
      <c r="J218" s="1"/>
    </row>
    <row r="219" spans="1:10" x14ac:dyDescent="0.3">
      <c r="A219" s="1" t="str">
        <f>HYPERLINK("https://hsdes.intel.com/resource/15011089244","15011089244")</f>
        <v>15011089244</v>
      </c>
      <c r="B219" s="1" t="s">
        <v>265</v>
      </c>
      <c r="C219" s="1" t="s">
        <v>9</v>
      </c>
      <c r="D219" s="1" t="s">
        <v>16</v>
      </c>
      <c r="E219" s="2" t="s">
        <v>11</v>
      </c>
      <c r="F219" s="1"/>
      <c r="G219" s="1">
        <v>42</v>
      </c>
      <c r="H219" s="1" t="s">
        <v>17</v>
      </c>
      <c r="I219" s="1" t="s">
        <v>13</v>
      </c>
      <c r="J219" s="1"/>
    </row>
    <row r="220" spans="1:10" x14ac:dyDescent="0.3">
      <c r="A220" s="1" t="str">
        <f>HYPERLINK("https://hsdes.intel.com/resource/15011101508","15011101508")</f>
        <v>15011101508</v>
      </c>
      <c r="B220" s="1" t="s">
        <v>266</v>
      </c>
      <c r="C220" s="1" t="s">
        <v>9</v>
      </c>
      <c r="D220" s="1" t="s">
        <v>10</v>
      </c>
      <c r="E220" s="2" t="s">
        <v>11</v>
      </c>
      <c r="F220" s="1"/>
      <c r="G220" s="1">
        <v>42</v>
      </c>
      <c r="H220" s="1" t="s">
        <v>17</v>
      </c>
      <c r="I220" s="1" t="s">
        <v>13</v>
      </c>
      <c r="J220" s="1"/>
    </row>
    <row r="221" spans="1:10" x14ac:dyDescent="0.3">
      <c r="A221" s="1" t="str">
        <f>HYPERLINK("https://hsdes.intel.com/resource/15011111257","15011111257")</f>
        <v>15011111257</v>
      </c>
      <c r="B221" s="1" t="s">
        <v>267</v>
      </c>
      <c r="C221" s="1" t="s">
        <v>9</v>
      </c>
      <c r="D221" s="1" t="s">
        <v>16</v>
      </c>
      <c r="E221" s="3" t="s">
        <v>25</v>
      </c>
      <c r="F221" s="1">
        <v>16015631966</v>
      </c>
      <c r="G221" s="1">
        <v>42</v>
      </c>
      <c r="H221" s="1" t="s">
        <v>17</v>
      </c>
      <c r="I221" s="1" t="s">
        <v>13</v>
      </c>
      <c r="J221" s="1"/>
    </row>
    <row r="222" spans="1:10" x14ac:dyDescent="0.3">
      <c r="A222" s="1" t="str">
        <f>HYPERLINK("https://hsdes.intel.com/resource/15011177272","15011177272")</f>
        <v>15011177272</v>
      </c>
      <c r="B222" s="1" t="s">
        <v>268</v>
      </c>
      <c r="C222" s="1" t="s">
        <v>23</v>
      </c>
      <c r="D222" s="1" t="s">
        <v>16</v>
      </c>
      <c r="E222" s="2" t="s">
        <v>11</v>
      </c>
      <c r="F222" s="1"/>
      <c r="G222" s="1">
        <v>42</v>
      </c>
      <c r="H222" s="1" t="s">
        <v>17</v>
      </c>
      <c r="I222" s="1" t="s">
        <v>13</v>
      </c>
      <c r="J222" s="1" t="s">
        <v>269</v>
      </c>
    </row>
    <row r="223" spans="1:10" x14ac:dyDescent="0.3">
      <c r="A223" s="1" t="str">
        <f>HYPERLINK("https://hsdes.intel.com/resource/15011210735","15011210735")</f>
        <v>15011210735</v>
      </c>
      <c r="B223" s="1" t="s">
        <v>270</v>
      </c>
      <c r="C223" s="1" t="s">
        <v>9</v>
      </c>
      <c r="D223" s="1" t="s">
        <v>24</v>
      </c>
      <c r="E223" s="2" t="s">
        <v>11</v>
      </c>
      <c r="F223" s="1"/>
      <c r="G223" s="1">
        <v>42</v>
      </c>
      <c r="H223" s="1" t="s">
        <v>17</v>
      </c>
      <c r="I223" s="1" t="s">
        <v>13</v>
      </c>
      <c r="J223" s="1" t="s">
        <v>271</v>
      </c>
    </row>
    <row r="224" spans="1:10" x14ac:dyDescent="0.3">
      <c r="A224" s="1" t="str">
        <f>HYPERLINK("https://hsdes.intel.com/resource/15011257770","15011257770")</f>
        <v>15011257770</v>
      </c>
      <c r="B224" s="1" t="s">
        <v>272</v>
      </c>
      <c r="C224" s="1" t="s">
        <v>9</v>
      </c>
      <c r="D224" s="1" t="s">
        <v>24</v>
      </c>
      <c r="E224" s="5" t="s">
        <v>51</v>
      </c>
      <c r="F224" s="1"/>
      <c r="G224" s="1">
        <v>42</v>
      </c>
      <c r="H224" s="1" t="s">
        <v>17</v>
      </c>
      <c r="I224" s="1" t="s">
        <v>13</v>
      </c>
      <c r="J224" s="1" t="s">
        <v>273</v>
      </c>
    </row>
    <row r="225" spans="1:10" x14ac:dyDescent="0.3">
      <c r="A225" s="1" t="str">
        <f>HYPERLINK("https://hsdes.intel.com/resource/15011343911","15011343911")</f>
        <v>15011343911</v>
      </c>
      <c r="B225" s="1" t="s">
        <v>274</v>
      </c>
      <c r="C225" s="1" t="s">
        <v>27</v>
      </c>
      <c r="D225" s="1" t="s">
        <v>24</v>
      </c>
      <c r="E225" s="5" t="s">
        <v>51</v>
      </c>
      <c r="F225" s="1"/>
      <c r="G225" s="1">
        <v>42</v>
      </c>
      <c r="H225" s="1" t="s">
        <v>17</v>
      </c>
      <c r="I225" s="1" t="s">
        <v>13</v>
      </c>
      <c r="J225" s="1" t="s">
        <v>275</v>
      </c>
    </row>
    <row r="226" spans="1:10" x14ac:dyDescent="0.3">
      <c r="A226" s="1" t="str">
        <f>HYPERLINK("https://hsdes.intel.com/resource/15011405057","15011405057")</f>
        <v>15011405057</v>
      </c>
      <c r="B226" s="1" t="s">
        <v>276</v>
      </c>
      <c r="C226" s="1" t="s">
        <v>9</v>
      </c>
      <c r="D226" s="1" t="s">
        <v>53</v>
      </c>
      <c r="E226" s="5" t="s">
        <v>51</v>
      </c>
      <c r="F226" s="1"/>
      <c r="G226" s="1">
        <v>42</v>
      </c>
      <c r="H226" s="1" t="s">
        <v>17</v>
      </c>
      <c r="I226" s="1" t="s">
        <v>13</v>
      </c>
      <c r="J226" s="1" t="s">
        <v>277</v>
      </c>
    </row>
    <row r="227" spans="1:10" x14ac:dyDescent="0.3">
      <c r="A227" s="1" t="str">
        <f>HYPERLINK("https://hsdes.intel.com/resource/15011475983","15011475983")</f>
        <v>15011475983</v>
      </c>
      <c r="B227" s="1" t="s">
        <v>278</v>
      </c>
      <c r="C227" s="1" t="s">
        <v>32</v>
      </c>
      <c r="D227" s="1" t="s">
        <v>24</v>
      </c>
      <c r="E227" s="2" t="s">
        <v>11</v>
      </c>
      <c r="F227" s="1"/>
      <c r="G227" s="1">
        <v>42</v>
      </c>
      <c r="H227" s="1" t="s">
        <v>17</v>
      </c>
      <c r="I227" s="1" t="s">
        <v>13</v>
      </c>
      <c r="J227" s="1"/>
    </row>
    <row r="228" spans="1:10" x14ac:dyDescent="0.3">
      <c r="A228" s="1" t="str">
        <f>HYPERLINK("https://hsdes.intel.com/resource/15011485142","15011485142")</f>
        <v>15011485142</v>
      </c>
      <c r="B228" s="1" t="s">
        <v>279</v>
      </c>
      <c r="C228" s="1" t="s">
        <v>9</v>
      </c>
      <c r="D228" s="1" t="s">
        <v>24</v>
      </c>
      <c r="E228" s="2" t="s">
        <v>11</v>
      </c>
      <c r="F228" s="1"/>
      <c r="G228" s="1">
        <v>18</v>
      </c>
      <c r="H228" s="1" t="s">
        <v>12</v>
      </c>
      <c r="I228" s="1" t="s">
        <v>13</v>
      </c>
      <c r="J228" s="1"/>
    </row>
    <row r="229" spans="1:10" x14ac:dyDescent="0.3">
      <c r="A229" s="1" t="str">
        <f>HYPERLINK("https://hsdes.intel.com/resource/15011519683","15011519683")</f>
        <v>15011519683</v>
      </c>
      <c r="B229" s="1" t="s">
        <v>280</v>
      </c>
      <c r="C229" s="1" t="s">
        <v>9</v>
      </c>
      <c r="D229" s="1" t="s">
        <v>24</v>
      </c>
      <c r="E229" s="5" t="s">
        <v>51</v>
      </c>
      <c r="F229" s="1"/>
      <c r="G229" s="1">
        <v>42</v>
      </c>
      <c r="H229" s="1" t="s">
        <v>17</v>
      </c>
      <c r="I229" s="1" t="s">
        <v>13</v>
      </c>
      <c r="J229" s="1" t="s">
        <v>697</v>
      </c>
    </row>
    <row r="230" spans="1:10" x14ac:dyDescent="0.3">
      <c r="A230" s="1" t="str">
        <f>HYPERLINK("https://hsdes.intel.com/resource/15011520201","15011520201")</f>
        <v>15011520201</v>
      </c>
      <c r="B230" s="1" t="s">
        <v>281</v>
      </c>
      <c r="C230" s="1" t="s">
        <v>27</v>
      </c>
      <c r="D230" s="1" t="s">
        <v>53</v>
      </c>
      <c r="E230" s="2" t="s">
        <v>11</v>
      </c>
      <c r="F230" s="1"/>
      <c r="G230" s="1">
        <v>42</v>
      </c>
      <c r="H230" s="1" t="s">
        <v>17</v>
      </c>
      <c r="I230" s="1" t="s">
        <v>13</v>
      </c>
      <c r="J230" s="1"/>
    </row>
    <row r="231" spans="1:10" x14ac:dyDescent="0.3">
      <c r="A231" s="1" t="str">
        <f>HYPERLINK("https://hsdes.intel.com/resource/16012239274","16012239274")</f>
        <v>16012239274</v>
      </c>
      <c r="B231" s="1" t="s">
        <v>282</v>
      </c>
      <c r="C231" s="1" t="s">
        <v>19</v>
      </c>
      <c r="D231" s="1" t="s">
        <v>10</v>
      </c>
      <c r="E231" s="2" t="s">
        <v>11</v>
      </c>
      <c r="F231" s="1"/>
      <c r="G231" s="1">
        <v>42</v>
      </c>
      <c r="H231" s="1" t="s">
        <v>17</v>
      </c>
      <c r="I231" s="1" t="s">
        <v>13</v>
      </c>
      <c r="J231" s="1"/>
    </row>
    <row r="232" spans="1:10" x14ac:dyDescent="0.3">
      <c r="A232" s="1" t="str">
        <f>HYPERLINK("https://hsdes.intel.com/resource/16012239299","16012239299")</f>
        <v>16012239299</v>
      </c>
      <c r="B232" s="1" t="s">
        <v>283</v>
      </c>
      <c r="C232" s="1" t="s">
        <v>27</v>
      </c>
      <c r="D232" s="1" t="s">
        <v>24</v>
      </c>
      <c r="E232" s="2" t="s">
        <v>11</v>
      </c>
      <c r="F232" s="1"/>
      <c r="G232" s="1">
        <v>42</v>
      </c>
      <c r="H232" s="1" t="s">
        <v>17</v>
      </c>
      <c r="I232" s="1" t="s">
        <v>13</v>
      </c>
      <c r="J232" s="1"/>
    </row>
    <row r="233" spans="1:10" x14ac:dyDescent="0.3">
      <c r="A233" s="1" t="str">
        <f>HYPERLINK("https://hsdes.intel.com/resource/16012400387","16012400387")</f>
        <v>16012400387</v>
      </c>
      <c r="B233" s="1" t="s">
        <v>284</v>
      </c>
      <c r="C233" s="1" t="s">
        <v>23</v>
      </c>
      <c r="D233" s="1" t="s">
        <v>10</v>
      </c>
      <c r="E233" s="2" t="s">
        <v>11</v>
      </c>
      <c r="F233" s="1"/>
      <c r="G233" s="1">
        <v>42</v>
      </c>
      <c r="H233" s="1" t="s">
        <v>17</v>
      </c>
      <c r="I233" s="1" t="s">
        <v>13</v>
      </c>
      <c r="J233" s="1"/>
    </row>
    <row r="234" spans="1:10" x14ac:dyDescent="0.3">
      <c r="A234" s="1" t="str">
        <f>HYPERLINK("https://hsdes.intel.com/resource/16012413333","16012413333")</f>
        <v>16012413333</v>
      </c>
      <c r="B234" s="1" t="s">
        <v>285</v>
      </c>
      <c r="C234" s="1" t="s">
        <v>23</v>
      </c>
      <c r="D234" s="1" t="s">
        <v>16</v>
      </c>
      <c r="E234" s="2" t="s">
        <v>11</v>
      </c>
      <c r="F234" s="1"/>
      <c r="G234" s="1">
        <v>42</v>
      </c>
      <c r="H234" s="1" t="s">
        <v>17</v>
      </c>
      <c r="I234" s="1" t="s">
        <v>13</v>
      </c>
      <c r="J234" s="1"/>
    </row>
    <row r="235" spans="1:10" x14ac:dyDescent="0.3">
      <c r="A235" s="1" t="str">
        <f>HYPERLINK("https://hsdes.intel.com/resource/16012486425","16012486425")</f>
        <v>16012486425</v>
      </c>
      <c r="B235" s="1" t="s">
        <v>286</v>
      </c>
      <c r="C235" s="1" t="s">
        <v>23</v>
      </c>
      <c r="D235" s="1" t="s">
        <v>152</v>
      </c>
      <c r="E235" s="2" t="s">
        <v>11</v>
      </c>
      <c r="F235" s="1"/>
      <c r="G235" s="1">
        <v>42</v>
      </c>
      <c r="H235" s="1" t="s">
        <v>17</v>
      </c>
      <c r="I235" s="1" t="s">
        <v>13</v>
      </c>
      <c r="J235" s="1"/>
    </row>
    <row r="236" spans="1:10" x14ac:dyDescent="0.3">
      <c r="A236" s="1" t="str">
        <f>HYPERLINK("https://hsdes.intel.com/resource/16012489977","16012489977")</f>
        <v>16012489977</v>
      </c>
      <c r="B236" s="1" t="s">
        <v>287</v>
      </c>
      <c r="C236" s="1" t="s">
        <v>27</v>
      </c>
      <c r="D236" s="1" t="s">
        <v>10</v>
      </c>
      <c r="E236" s="2" t="s">
        <v>11</v>
      </c>
      <c r="F236" s="1"/>
      <c r="G236" s="1">
        <v>42</v>
      </c>
      <c r="H236" s="1" t="s">
        <v>17</v>
      </c>
      <c r="I236" s="1" t="s">
        <v>13</v>
      </c>
      <c r="J236" s="1"/>
    </row>
    <row r="237" spans="1:10" x14ac:dyDescent="0.3">
      <c r="A237" s="1" t="str">
        <f>HYPERLINK("https://hsdes.intel.com/resource/16012511779","16012511779")</f>
        <v>16012511779</v>
      </c>
      <c r="B237" s="1" t="s">
        <v>288</v>
      </c>
      <c r="C237" s="1" t="s">
        <v>23</v>
      </c>
      <c r="D237" s="1" t="s">
        <v>10</v>
      </c>
      <c r="E237" s="2" t="s">
        <v>11</v>
      </c>
      <c r="F237" s="1"/>
      <c r="G237" s="1">
        <v>42</v>
      </c>
      <c r="H237" s="1" t="s">
        <v>17</v>
      </c>
      <c r="I237" s="1" t="s">
        <v>13</v>
      </c>
      <c r="J237" s="1"/>
    </row>
    <row r="238" spans="1:10" x14ac:dyDescent="0.3">
      <c r="A238" s="1" t="str">
        <f>HYPERLINK("https://hsdes.intel.com/resource/16012542791","16012542791")</f>
        <v>16012542791</v>
      </c>
      <c r="B238" s="1" t="s">
        <v>289</v>
      </c>
      <c r="C238" s="1" t="s">
        <v>27</v>
      </c>
      <c r="D238" s="1" t="s">
        <v>16</v>
      </c>
      <c r="E238" s="2" t="s">
        <v>11</v>
      </c>
      <c r="F238" s="1"/>
      <c r="G238" s="1">
        <v>42</v>
      </c>
      <c r="H238" s="1" t="s">
        <v>17</v>
      </c>
      <c r="I238" s="1" t="s">
        <v>13</v>
      </c>
      <c r="J238" s="1"/>
    </row>
    <row r="239" spans="1:10" x14ac:dyDescent="0.3">
      <c r="A239" s="1" t="str">
        <f>HYPERLINK("https://hsdes.intel.com/resource/16012577838","16012577838")</f>
        <v>16012577838</v>
      </c>
      <c r="B239" s="1" t="s">
        <v>290</v>
      </c>
      <c r="C239" s="1" t="s">
        <v>32</v>
      </c>
      <c r="D239" s="1" t="s">
        <v>10</v>
      </c>
      <c r="E239" s="2" t="s">
        <v>11</v>
      </c>
      <c r="F239" s="1"/>
      <c r="G239" s="1">
        <v>42</v>
      </c>
      <c r="H239" s="1" t="s">
        <v>17</v>
      </c>
      <c r="I239" s="1" t="s">
        <v>13</v>
      </c>
      <c r="J239" s="1"/>
    </row>
    <row r="240" spans="1:10" x14ac:dyDescent="0.3">
      <c r="A240" s="1" t="str">
        <f>HYPERLINK("https://hsdes.intel.com/resource/16012616661","16012616661")</f>
        <v>16012616661</v>
      </c>
      <c r="B240" s="1" t="s">
        <v>291</v>
      </c>
      <c r="C240" s="1" t="s">
        <v>23</v>
      </c>
      <c r="D240" s="1" t="s">
        <v>10</v>
      </c>
      <c r="E240" s="5" t="s">
        <v>51</v>
      </c>
      <c r="F240" s="1"/>
      <c r="G240" s="1">
        <v>42</v>
      </c>
      <c r="H240" s="1" t="s">
        <v>17</v>
      </c>
      <c r="I240" s="1" t="s">
        <v>13</v>
      </c>
      <c r="J240" s="1" t="s">
        <v>292</v>
      </c>
    </row>
    <row r="241" spans="1:10" x14ac:dyDescent="0.3">
      <c r="A241" s="1" t="str">
        <f>HYPERLINK("https://hsdes.intel.com/resource/16012703150","16012703150")</f>
        <v>16012703150</v>
      </c>
      <c r="B241" s="1" t="s">
        <v>293</v>
      </c>
      <c r="C241" s="1" t="s">
        <v>27</v>
      </c>
      <c r="D241" s="1" t="s">
        <v>10</v>
      </c>
      <c r="E241" s="2" t="s">
        <v>11</v>
      </c>
      <c r="F241" s="1"/>
      <c r="G241" s="1">
        <v>42</v>
      </c>
      <c r="H241" s="1" t="s">
        <v>17</v>
      </c>
      <c r="I241" s="1" t="s">
        <v>13</v>
      </c>
      <c r="J241" s="1"/>
    </row>
    <row r="242" spans="1:10" x14ac:dyDescent="0.3">
      <c r="A242" s="1" t="str">
        <f>HYPERLINK("https://hsdes.intel.com/resource/16012706362","16012706362")</f>
        <v>16012706362</v>
      </c>
      <c r="B242" s="1" t="s">
        <v>294</v>
      </c>
      <c r="C242" s="1" t="s">
        <v>19</v>
      </c>
      <c r="D242" s="1" t="s">
        <v>10</v>
      </c>
      <c r="E242" s="2" t="s">
        <v>11</v>
      </c>
      <c r="F242" s="1"/>
      <c r="G242" s="1">
        <v>2</v>
      </c>
      <c r="H242" s="1" t="s">
        <v>12</v>
      </c>
      <c r="I242" s="1" t="s">
        <v>13</v>
      </c>
      <c r="J242" s="1"/>
    </row>
    <row r="243" spans="1:10" x14ac:dyDescent="0.3">
      <c r="A243" s="1" t="str">
        <f>HYPERLINK("https://hsdes.intel.com/resource/16012710104","16012710104")</f>
        <v>16012710104</v>
      </c>
      <c r="B243" s="1" t="s">
        <v>295</v>
      </c>
      <c r="C243" s="1" t="s">
        <v>23</v>
      </c>
      <c r="D243" s="1" t="s">
        <v>10</v>
      </c>
      <c r="E243" s="2" t="s">
        <v>11</v>
      </c>
      <c r="F243" s="1"/>
      <c r="G243" s="1">
        <v>42</v>
      </c>
      <c r="H243" s="1" t="s">
        <v>17</v>
      </c>
      <c r="I243" s="1" t="s">
        <v>13</v>
      </c>
      <c r="J243" s="1"/>
    </row>
    <row r="244" spans="1:10" x14ac:dyDescent="0.3">
      <c r="A244" s="1" t="str">
        <f>HYPERLINK("https://hsdes.intel.com/resource/16012719010","16012719010")</f>
        <v>16012719010</v>
      </c>
      <c r="B244" s="1" t="s">
        <v>296</v>
      </c>
      <c r="C244" s="1" t="s">
        <v>23</v>
      </c>
      <c r="D244" s="1" t="s">
        <v>152</v>
      </c>
      <c r="E244" s="5" t="s">
        <v>51</v>
      </c>
      <c r="F244" s="1"/>
      <c r="G244" s="1">
        <v>42</v>
      </c>
      <c r="H244" s="1" t="s">
        <v>17</v>
      </c>
      <c r="I244" s="1" t="s">
        <v>13</v>
      </c>
      <c r="J244" s="1" t="s">
        <v>297</v>
      </c>
    </row>
    <row r="245" spans="1:10" x14ac:dyDescent="0.3">
      <c r="A245" s="1" t="str">
        <f>HYPERLINK("https://hsdes.intel.com/resource/16012756639","16012756639")</f>
        <v>16012756639</v>
      </c>
      <c r="B245" s="1" t="s">
        <v>298</v>
      </c>
      <c r="C245" s="1" t="s">
        <v>32</v>
      </c>
      <c r="D245" s="1" t="s">
        <v>53</v>
      </c>
      <c r="E245" s="2" t="s">
        <v>11</v>
      </c>
      <c r="F245" s="1"/>
      <c r="G245" s="1">
        <v>42</v>
      </c>
      <c r="H245" s="1" t="s">
        <v>17</v>
      </c>
      <c r="I245" s="1" t="s">
        <v>13</v>
      </c>
      <c r="J245" s="1"/>
    </row>
    <row r="246" spans="1:10" x14ac:dyDescent="0.3">
      <c r="A246" s="1" t="str">
        <f>HYPERLINK("https://hsdes.intel.com/resource/16012801464","16012801464")</f>
        <v>16012801464</v>
      </c>
      <c r="B246" s="1" t="s">
        <v>299</v>
      </c>
      <c r="C246" s="1" t="s">
        <v>23</v>
      </c>
      <c r="D246" s="1" t="s">
        <v>10</v>
      </c>
      <c r="E246" s="2" t="s">
        <v>11</v>
      </c>
      <c r="F246" s="1"/>
      <c r="G246" s="1">
        <v>42</v>
      </c>
      <c r="H246" s="1" t="s">
        <v>17</v>
      </c>
      <c r="I246" s="1" t="s">
        <v>13</v>
      </c>
      <c r="J246" s="1"/>
    </row>
    <row r="247" spans="1:10" x14ac:dyDescent="0.3">
      <c r="A247" s="1" t="str">
        <f>HYPERLINK("https://hsdes.intel.com/resource/16012832585","16012832585")</f>
        <v>16012832585</v>
      </c>
      <c r="B247" s="1" t="s">
        <v>300</v>
      </c>
      <c r="C247" s="1" t="s">
        <v>23</v>
      </c>
      <c r="D247" s="1" t="s">
        <v>10</v>
      </c>
      <c r="E247" s="2" t="s">
        <v>11</v>
      </c>
      <c r="F247" s="1"/>
      <c r="G247" s="1">
        <v>42</v>
      </c>
      <c r="H247" s="1" t="s">
        <v>17</v>
      </c>
      <c r="I247" s="1" t="s">
        <v>13</v>
      </c>
      <c r="J247" s="1"/>
    </row>
    <row r="248" spans="1:10" x14ac:dyDescent="0.3">
      <c r="A248" s="1" t="str">
        <f>HYPERLINK("https://hsdes.intel.com/resource/16012967177","16012967177")</f>
        <v>16012967177</v>
      </c>
      <c r="B248" s="1" t="s">
        <v>301</v>
      </c>
      <c r="C248" s="1" t="s">
        <v>32</v>
      </c>
      <c r="D248" s="1" t="s">
        <v>10</v>
      </c>
      <c r="E248" s="2" t="s">
        <v>11</v>
      </c>
      <c r="F248" s="1"/>
      <c r="G248" s="1">
        <v>42</v>
      </c>
      <c r="H248" s="1" t="s">
        <v>17</v>
      </c>
      <c r="I248" s="1" t="s">
        <v>13</v>
      </c>
      <c r="J248" s="1"/>
    </row>
    <row r="249" spans="1:10" x14ac:dyDescent="0.3">
      <c r="A249" s="1" t="str">
        <f>HYPERLINK("https://hsdes.intel.com/resource/16012995676","16012995676")</f>
        <v>16012995676</v>
      </c>
      <c r="B249" s="1" t="s">
        <v>302</v>
      </c>
      <c r="C249" s="1" t="s">
        <v>32</v>
      </c>
      <c r="D249" s="1" t="s">
        <v>16</v>
      </c>
      <c r="E249" s="2" t="s">
        <v>11</v>
      </c>
      <c r="F249" s="1"/>
      <c r="G249" s="1">
        <v>42</v>
      </c>
      <c r="H249" s="1" t="s">
        <v>17</v>
      </c>
      <c r="I249" s="1" t="s">
        <v>13</v>
      </c>
      <c r="J249" s="1"/>
    </row>
    <row r="250" spans="1:10" x14ac:dyDescent="0.3">
      <c r="A250" s="1" t="str">
        <f>HYPERLINK("https://hsdes.intel.com/resource/16013023908","16013023908")</f>
        <v>16013023908</v>
      </c>
      <c r="B250" s="1" t="s">
        <v>303</v>
      </c>
      <c r="C250" s="1" t="s">
        <v>19</v>
      </c>
      <c r="D250" s="1" t="s">
        <v>10</v>
      </c>
      <c r="E250" s="2" t="s">
        <v>11</v>
      </c>
      <c r="F250" s="1"/>
      <c r="G250" s="1">
        <v>42</v>
      </c>
      <c r="H250" s="1" t="s">
        <v>17</v>
      </c>
      <c r="I250" s="1" t="s">
        <v>13</v>
      </c>
      <c r="J250" s="1"/>
    </row>
    <row r="251" spans="1:10" x14ac:dyDescent="0.3">
      <c r="A251" s="1" t="str">
        <f>HYPERLINK("https://hsdes.intel.com/resource/16013072581","16013072581")</f>
        <v>16013072581</v>
      </c>
      <c r="B251" s="1" t="s">
        <v>304</v>
      </c>
      <c r="C251" s="1" t="s">
        <v>32</v>
      </c>
      <c r="D251" s="1" t="s">
        <v>10</v>
      </c>
      <c r="E251" s="2" t="s">
        <v>11</v>
      </c>
      <c r="F251" s="1"/>
      <c r="G251" s="1">
        <v>42</v>
      </c>
      <c r="H251" s="1" t="s">
        <v>17</v>
      </c>
      <c r="I251" s="1" t="s">
        <v>305</v>
      </c>
      <c r="J251" s="1"/>
    </row>
    <row r="252" spans="1:10" x14ac:dyDescent="0.3">
      <c r="A252" s="1" t="str">
        <f>HYPERLINK("https://hsdes.intel.com/resource/16013094343","16013094343")</f>
        <v>16013094343</v>
      </c>
      <c r="B252" s="1" t="s">
        <v>306</v>
      </c>
      <c r="C252" s="1" t="s">
        <v>23</v>
      </c>
      <c r="D252" s="1" t="s">
        <v>10</v>
      </c>
      <c r="E252" s="2" t="s">
        <v>11</v>
      </c>
      <c r="F252" s="1"/>
      <c r="G252" s="1">
        <v>42</v>
      </c>
      <c r="H252" s="1" t="s">
        <v>17</v>
      </c>
      <c r="I252" s="1" t="s">
        <v>13</v>
      </c>
      <c r="J252" s="1"/>
    </row>
    <row r="253" spans="1:10" x14ac:dyDescent="0.3">
      <c r="A253" s="1" t="str">
        <f>HYPERLINK("https://hsdes.intel.com/resource/16013095934","16013095934")</f>
        <v>16013095934</v>
      </c>
      <c r="B253" s="1" t="s">
        <v>307</v>
      </c>
      <c r="C253" s="1" t="s">
        <v>23</v>
      </c>
      <c r="D253" s="1" t="s">
        <v>16</v>
      </c>
      <c r="E253" s="2" t="s">
        <v>11</v>
      </c>
      <c r="F253" s="1"/>
      <c r="G253" s="1">
        <v>42</v>
      </c>
      <c r="H253" s="1" t="s">
        <v>17</v>
      </c>
      <c r="I253" s="1" t="s">
        <v>13</v>
      </c>
      <c r="J253" s="1"/>
    </row>
    <row r="254" spans="1:10" x14ac:dyDescent="0.3">
      <c r="A254" s="1" t="str">
        <f>HYPERLINK("https://hsdes.intel.com/resource/16013100653","16013100653")</f>
        <v>16013100653</v>
      </c>
      <c r="B254" s="1" t="s">
        <v>308</v>
      </c>
      <c r="C254" s="1" t="s">
        <v>32</v>
      </c>
      <c r="D254" s="1" t="s">
        <v>10</v>
      </c>
      <c r="E254" s="2" t="s">
        <v>11</v>
      </c>
      <c r="F254" s="1"/>
      <c r="G254" s="1">
        <v>42</v>
      </c>
      <c r="H254" s="1" t="s">
        <v>17</v>
      </c>
      <c r="I254" s="1" t="s">
        <v>13</v>
      </c>
      <c r="J254" s="1"/>
    </row>
    <row r="255" spans="1:10" x14ac:dyDescent="0.3">
      <c r="A255" s="1" t="str">
        <f>HYPERLINK("https://hsdes.intel.com/resource/16013184461","16013184461")</f>
        <v>16013184461</v>
      </c>
      <c r="B255" s="1" t="s">
        <v>309</v>
      </c>
      <c r="C255" s="1" t="s">
        <v>23</v>
      </c>
      <c r="D255" s="1" t="s">
        <v>10</v>
      </c>
      <c r="E255" s="2" t="s">
        <v>11</v>
      </c>
      <c r="F255" s="1"/>
      <c r="G255" s="1">
        <v>42</v>
      </c>
      <c r="H255" s="1" t="s">
        <v>17</v>
      </c>
      <c r="I255" s="1" t="s">
        <v>13</v>
      </c>
      <c r="J255" s="1"/>
    </row>
    <row r="256" spans="1:10" x14ac:dyDescent="0.3">
      <c r="A256" s="1" t="str">
        <f>HYPERLINK("https://hsdes.intel.com/resource/16013761117","16013761117")</f>
        <v>16013761117</v>
      </c>
      <c r="B256" s="1" t="s">
        <v>310</v>
      </c>
      <c r="C256" s="1" t="s">
        <v>32</v>
      </c>
      <c r="D256" s="1" t="s">
        <v>10</v>
      </c>
      <c r="E256" s="2" t="s">
        <v>11</v>
      </c>
      <c r="F256" s="1"/>
      <c r="G256" s="1">
        <v>42</v>
      </c>
      <c r="H256" s="1" t="s">
        <v>17</v>
      </c>
      <c r="I256" s="1" t="s">
        <v>13</v>
      </c>
      <c r="J256" s="1"/>
    </row>
    <row r="257" spans="1:10" x14ac:dyDescent="0.3">
      <c r="A257" s="1" t="str">
        <f>HYPERLINK("https://hsdes.intel.com/resource/16013850075","16013850075")</f>
        <v>16013850075</v>
      </c>
      <c r="B257" s="1" t="s">
        <v>311</v>
      </c>
      <c r="C257" s="1" t="s">
        <v>32</v>
      </c>
      <c r="D257" s="1" t="s">
        <v>53</v>
      </c>
      <c r="E257" s="2" t="s">
        <v>11</v>
      </c>
      <c r="F257" s="1"/>
      <c r="G257" s="1">
        <v>42</v>
      </c>
      <c r="H257" s="1" t="s">
        <v>17</v>
      </c>
      <c r="I257" s="1" t="s">
        <v>13</v>
      </c>
      <c r="J257" s="1"/>
    </row>
    <row r="258" spans="1:10" x14ac:dyDescent="0.3">
      <c r="A258" s="1" t="str">
        <f>HYPERLINK("https://hsdes.intel.com/resource/16013856473","16013856473")</f>
        <v>16013856473</v>
      </c>
      <c r="B258" s="1" t="s">
        <v>312</v>
      </c>
      <c r="C258" s="1" t="s">
        <v>9</v>
      </c>
      <c r="D258" s="1" t="s">
        <v>10</v>
      </c>
      <c r="E258" s="2" t="s">
        <v>11</v>
      </c>
      <c r="F258" s="1"/>
      <c r="G258" s="1">
        <v>18</v>
      </c>
      <c r="H258" s="1" t="s">
        <v>12</v>
      </c>
      <c r="I258" s="1" t="s">
        <v>13</v>
      </c>
      <c r="J258" s="1"/>
    </row>
    <row r="259" spans="1:10" x14ac:dyDescent="0.3">
      <c r="A259" s="1" t="str">
        <f>HYPERLINK("https://hsdes.intel.com/resource/16014084695","16014084695")</f>
        <v>16014084695</v>
      </c>
      <c r="B259" s="1" t="s">
        <v>313</v>
      </c>
      <c r="C259" s="1" t="s">
        <v>9</v>
      </c>
      <c r="D259" s="1" t="s">
        <v>16</v>
      </c>
      <c r="E259" s="2" t="s">
        <v>11</v>
      </c>
      <c r="F259" s="1"/>
      <c r="G259" s="1">
        <v>42</v>
      </c>
      <c r="H259" s="1" t="s">
        <v>17</v>
      </c>
      <c r="I259" s="1" t="s">
        <v>13</v>
      </c>
      <c r="J259" s="1"/>
    </row>
    <row r="260" spans="1:10" x14ac:dyDescent="0.3">
      <c r="A260" s="1" t="str">
        <f>HYPERLINK("https://hsdes.intel.com/resource/16014302646","16014302646")</f>
        <v>16014302646</v>
      </c>
      <c r="B260" s="1" t="s">
        <v>314</v>
      </c>
      <c r="C260" s="1" t="s">
        <v>9</v>
      </c>
      <c r="D260" s="1" t="s">
        <v>16</v>
      </c>
      <c r="E260" s="2" t="s">
        <v>11</v>
      </c>
      <c r="F260" s="1"/>
      <c r="G260" s="1">
        <v>42</v>
      </c>
      <c r="H260" s="1" t="s">
        <v>17</v>
      </c>
      <c r="I260" s="1" t="s">
        <v>13</v>
      </c>
      <c r="J260" s="1"/>
    </row>
    <row r="261" spans="1:10" x14ac:dyDescent="0.3">
      <c r="A261" s="1" t="str">
        <f>HYPERLINK("https://hsdes.intel.com/resource/16014302756","16014302756")</f>
        <v>16014302756</v>
      </c>
      <c r="B261" s="1" t="s">
        <v>315</v>
      </c>
      <c r="C261" s="1" t="s">
        <v>9</v>
      </c>
      <c r="D261" s="1" t="s">
        <v>10</v>
      </c>
      <c r="E261" s="2" t="s">
        <v>11</v>
      </c>
      <c r="F261" s="1"/>
      <c r="G261" s="1">
        <v>42</v>
      </c>
      <c r="H261" s="1" t="s">
        <v>17</v>
      </c>
      <c r="I261" s="1" t="s">
        <v>13</v>
      </c>
      <c r="J261" s="1"/>
    </row>
    <row r="262" spans="1:10" x14ac:dyDescent="0.3">
      <c r="A262" s="1" t="str">
        <f>HYPERLINK("https://hsdes.intel.com/resource/16014361056","16014361056")</f>
        <v>16014361056</v>
      </c>
      <c r="B262" s="1" t="s">
        <v>316</v>
      </c>
      <c r="C262" s="1" t="s">
        <v>9</v>
      </c>
      <c r="D262" s="1" t="s">
        <v>10</v>
      </c>
      <c r="E262" s="2" t="s">
        <v>11</v>
      </c>
      <c r="F262" s="1"/>
      <c r="G262" s="1">
        <v>18</v>
      </c>
      <c r="H262" s="1" t="s">
        <v>12</v>
      </c>
      <c r="I262" s="1" t="s">
        <v>13</v>
      </c>
      <c r="J262" s="1"/>
    </row>
    <row r="263" spans="1:10" x14ac:dyDescent="0.3">
      <c r="A263" s="1" t="str">
        <f>HYPERLINK("https://hsdes.intel.com/resource/16014366509","16014366509")</f>
        <v>16014366509</v>
      </c>
      <c r="B263" s="1" t="s">
        <v>317</v>
      </c>
      <c r="C263" s="1" t="s">
        <v>32</v>
      </c>
      <c r="D263" s="1" t="s">
        <v>10</v>
      </c>
      <c r="E263" s="2" t="s">
        <v>11</v>
      </c>
      <c r="F263" s="1"/>
      <c r="G263" s="1">
        <v>42</v>
      </c>
      <c r="H263" s="1" t="s">
        <v>17</v>
      </c>
      <c r="I263" s="1" t="s">
        <v>13</v>
      </c>
      <c r="J263" s="1"/>
    </row>
    <row r="264" spans="1:10" x14ac:dyDescent="0.3">
      <c r="A264" s="1" t="str">
        <f>HYPERLINK("https://hsdes.intel.com/resource/16014377117","16014377117")</f>
        <v>16014377117</v>
      </c>
      <c r="B264" s="1" t="s">
        <v>318</v>
      </c>
      <c r="C264" s="1" t="s">
        <v>32</v>
      </c>
      <c r="D264" s="1" t="s">
        <v>24</v>
      </c>
      <c r="E264" s="5" t="s">
        <v>51</v>
      </c>
      <c r="F264" s="1"/>
      <c r="G264" s="1">
        <v>42</v>
      </c>
      <c r="H264" s="1" t="s">
        <v>17</v>
      </c>
      <c r="I264" s="1" t="s">
        <v>13</v>
      </c>
      <c r="J264" s="1" t="s">
        <v>698</v>
      </c>
    </row>
    <row r="265" spans="1:10" x14ac:dyDescent="0.3">
      <c r="A265" s="1" t="str">
        <f>HYPERLINK("https://hsdes.intel.com/resource/16014401560","16014401560")</f>
        <v>16014401560</v>
      </c>
      <c r="B265" s="1" t="s">
        <v>319</v>
      </c>
      <c r="C265" s="1" t="s">
        <v>23</v>
      </c>
      <c r="D265" s="1" t="s">
        <v>152</v>
      </c>
      <c r="E265" s="2" t="s">
        <v>11</v>
      </c>
      <c r="F265" s="1"/>
      <c r="G265" s="1">
        <v>42</v>
      </c>
      <c r="H265" s="1" t="s">
        <v>17</v>
      </c>
      <c r="I265" s="1" t="s">
        <v>13</v>
      </c>
      <c r="J265" s="1" t="s">
        <v>320</v>
      </c>
    </row>
    <row r="266" spans="1:10" x14ac:dyDescent="0.3">
      <c r="A266" s="1" t="str">
        <f>HYPERLINK("https://hsdes.intel.com/resource/16014492421","16014492421")</f>
        <v>16014492421</v>
      </c>
      <c r="B266" s="1" t="s">
        <v>321</v>
      </c>
      <c r="C266" s="1" t="s">
        <v>27</v>
      </c>
      <c r="D266" s="1" t="s">
        <v>10</v>
      </c>
      <c r="E266" s="2" t="s">
        <v>11</v>
      </c>
      <c r="F266" s="1"/>
      <c r="G266" s="1">
        <v>42</v>
      </c>
      <c r="H266" s="1" t="s">
        <v>17</v>
      </c>
      <c r="I266" s="1" t="s">
        <v>13</v>
      </c>
      <c r="J266" s="1"/>
    </row>
    <row r="267" spans="1:10" x14ac:dyDescent="0.3">
      <c r="A267" s="1" t="str">
        <f>HYPERLINK("https://hsdes.intel.com/resource/16014496583","16014496583")</f>
        <v>16014496583</v>
      </c>
      <c r="B267" s="1" t="s">
        <v>322</v>
      </c>
      <c r="C267" s="1" t="s">
        <v>9</v>
      </c>
      <c r="D267" s="1" t="s">
        <v>10</v>
      </c>
      <c r="E267" s="2" t="s">
        <v>11</v>
      </c>
      <c r="F267" s="1"/>
      <c r="G267" s="1">
        <v>18</v>
      </c>
      <c r="H267" s="1" t="s">
        <v>12</v>
      </c>
      <c r="I267" s="1" t="s">
        <v>13</v>
      </c>
      <c r="J267" s="1"/>
    </row>
    <row r="268" spans="1:10" x14ac:dyDescent="0.3">
      <c r="A268" s="1" t="str">
        <f>HYPERLINK("https://hsdes.intel.com/resource/16014526968","16014526968")</f>
        <v>16014526968</v>
      </c>
      <c r="B268" s="1" t="s">
        <v>323</v>
      </c>
      <c r="C268" s="1" t="s">
        <v>9</v>
      </c>
      <c r="D268" s="1" t="s">
        <v>10</v>
      </c>
      <c r="E268" s="2" t="s">
        <v>11</v>
      </c>
      <c r="F268" s="1"/>
      <c r="G268" s="1">
        <v>18</v>
      </c>
      <c r="H268" s="1" t="s">
        <v>12</v>
      </c>
      <c r="I268" s="1" t="s">
        <v>13</v>
      </c>
      <c r="J268" s="1"/>
    </row>
    <row r="269" spans="1:10" x14ac:dyDescent="0.3">
      <c r="A269" s="1" t="str">
        <f>HYPERLINK("https://hsdes.intel.com/resource/16014554388","16014554388")</f>
        <v>16014554388</v>
      </c>
      <c r="B269" s="1" t="s">
        <v>324</v>
      </c>
      <c r="C269" s="1" t="s">
        <v>9</v>
      </c>
      <c r="D269" s="1" t="s">
        <v>152</v>
      </c>
      <c r="E269" s="2" t="s">
        <v>11</v>
      </c>
      <c r="F269" s="1"/>
      <c r="G269" s="1">
        <v>42</v>
      </c>
      <c r="H269" s="1" t="s">
        <v>17</v>
      </c>
      <c r="I269" s="1" t="s">
        <v>13</v>
      </c>
      <c r="J269" s="1" t="s">
        <v>325</v>
      </c>
    </row>
    <row r="270" spans="1:10" x14ac:dyDescent="0.3">
      <c r="A270" s="1" t="str">
        <f>HYPERLINK("https://hsdes.intel.com/resource/16014557822","16014557822")</f>
        <v>16014557822</v>
      </c>
      <c r="B270" s="1" t="s">
        <v>326</v>
      </c>
      <c r="C270" s="1" t="s">
        <v>9</v>
      </c>
      <c r="D270" s="1" t="s">
        <v>10</v>
      </c>
      <c r="E270" s="2" t="s">
        <v>11</v>
      </c>
      <c r="F270" s="1"/>
      <c r="G270" s="1">
        <v>18</v>
      </c>
      <c r="H270" s="1" t="s">
        <v>12</v>
      </c>
      <c r="I270" s="1" t="s">
        <v>13</v>
      </c>
      <c r="J270" s="1"/>
    </row>
    <row r="271" spans="1:10" x14ac:dyDescent="0.3">
      <c r="A271" s="1" t="str">
        <f>HYPERLINK("https://hsdes.intel.com/resource/16014566571","16014566571")</f>
        <v>16014566571</v>
      </c>
      <c r="B271" s="1" t="s">
        <v>327</v>
      </c>
      <c r="C271" s="1" t="s">
        <v>9</v>
      </c>
      <c r="D271" s="1" t="s">
        <v>10</v>
      </c>
      <c r="E271" s="2" t="s">
        <v>11</v>
      </c>
      <c r="F271" s="1"/>
      <c r="G271" s="1">
        <v>18</v>
      </c>
      <c r="H271" s="1" t="s">
        <v>12</v>
      </c>
      <c r="I271" s="1" t="s">
        <v>13</v>
      </c>
      <c r="J271" s="1"/>
    </row>
    <row r="272" spans="1:10" x14ac:dyDescent="0.3">
      <c r="A272" s="1" t="str">
        <f>HYPERLINK("https://hsdes.intel.com/resource/16014588156","16014588156")</f>
        <v>16014588156</v>
      </c>
      <c r="B272" s="1" t="s">
        <v>328</v>
      </c>
      <c r="C272" s="1" t="s">
        <v>9</v>
      </c>
      <c r="D272" s="1" t="s">
        <v>152</v>
      </c>
      <c r="E272" s="2" t="s">
        <v>11</v>
      </c>
      <c r="F272" s="1"/>
      <c r="G272" s="1">
        <v>42</v>
      </c>
      <c r="H272" s="1" t="s">
        <v>17</v>
      </c>
      <c r="I272" s="1" t="s">
        <v>13</v>
      </c>
      <c r="J272" s="1"/>
    </row>
    <row r="273" spans="1:10" x14ac:dyDescent="0.3">
      <c r="A273" s="1" t="str">
        <f>HYPERLINK("https://hsdes.intel.com/resource/16014604975","16014604975")</f>
        <v>16014604975</v>
      </c>
      <c r="B273" s="1" t="s">
        <v>329</v>
      </c>
      <c r="C273" s="1" t="s">
        <v>32</v>
      </c>
      <c r="D273" s="1" t="s">
        <v>152</v>
      </c>
      <c r="E273" s="2" t="s">
        <v>11</v>
      </c>
      <c r="F273" s="1"/>
      <c r="G273" s="1">
        <v>42</v>
      </c>
      <c r="H273" s="1" t="s">
        <v>17</v>
      </c>
      <c r="I273" s="1" t="s">
        <v>13</v>
      </c>
      <c r="J273" s="1"/>
    </row>
    <row r="274" spans="1:10" x14ac:dyDescent="0.3">
      <c r="A274" s="1" t="str">
        <f>HYPERLINK("https://hsdes.intel.com/resource/16014629205","16014629205")</f>
        <v>16014629205</v>
      </c>
      <c r="B274" s="1" t="s">
        <v>330</v>
      </c>
      <c r="C274" s="1" t="s">
        <v>23</v>
      </c>
      <c r="D274" s="1" t="s">
        <v>16</v>
      </c>
      <c r="E274" s="3" t="s">
        <v>25</v>
      </c>
      <c r="F274" s="1"/>
      <c r="G274" s="1">
        <v>42</v>
      </c>
      <c r="H274" s="1" t="s">
        <v>17</v>
      </c>
      <c r="I274" s="1" t="s">
        <v>13</v>
      </c>
      <c r="J274" s="1" t="s">
        <v>688</v>
      </c>
    </row>
    <row r="275" spans="1:10" x14ac:dyDescent="0.3">
      <c r="A275" s="1" t="str">
        <f>HYPERLINK("https://hsdes.intel.com/resource/16014634860","16014634860")</f>
        <v>16014634860</v>
      </c>
      <c r="B275" s="1" t="s">
        <v>331</v>
      </c>
      <c r="C275" s="1" t="s">
        <v>23</v>
      </c>
      <c r="D275" s="1" t="s">
        <v>16</v>
      </c>
      <c r="E275" s="3" t="s">
        <v>25</v>
      </c>
      <c r="F275" s="1"/>
      <c r="G275" s="1">
        <v>42</v>
      </c>
      <c r="H275" s="1" t="s">
        <v>17</v>
      </c>
      <c r="I275" s="1" t="s">
        <v>13</v>
      </c>
      <c r="J275" s="1" t="s">
        <v>688</v>
      </c>
    </row>
    <row r="276" spans="1:10" x14ac:dyDescent="0.3">
      <c r="A276" s="1" t="str">
        <f>HYPERLINK("https://hsdes.intel.com/resource/16014636884","16014636884")</f>
        <v>16014636884</v>
      </c>
      <c r="B276" s="1" t="s">
        <v>332</v>
      </c>
      <c r="C276" s="1" t="s">
        <v>9</v>
      </c>
      <c r="D276" s="1" t="s">
        <v>152</v>
      </c>
      <c r="E276" s="2" t="s">
        <v>11</v>
      </c>
      <c r="F276" s="1"/>
      <c r="G276" s="1">
        <v>42</v>
      </c>
      <c r="H276" s="1" t="s">
        <v>17</v>
      </c>
      <c r="I276" s="1" t="s">
        <v>13</v>
      </c>
      <c r="J276" s="1" t="s">
        <v>333</v>
      </c>
    </row>
    <row r="277" spans="1:10" x14ac:dyDescent="0.3">
      <c r="A277" s="1" t="str">
        <f>HYPERLINK("https://hsdes.intel.com/resource/16014636911","16014636911")</f>
        <v>16014636911</v>
      </c>
      <c r="B277" s="1" t="s">
        <v>334</v>
      </c>
      <c r="C277" s="1" t="s">
        <v>9</v>
      </c>
      <c r="D277" s="1" t="s">
        <v>152</v>
      </c>
      <c r="E277" s="2" t="s">
        <v>11</v>
      </c>
      <c r="F277" s="1"/>
      <c r="G277" s="1">
        <v>42</v>
      </c>
      <c r="H277" s="1" t="s">
        <v>17</v>
      </c>
      <c r="I277" s="1" t="s">
        <v>13</v>
      </c>
      <c r="J277" s="1" t="s">
        <v>333</v>
      </c>
    </row>
    <row r="278" spans="1:10" x14ac:dyDescent="0.3">
      <c r="A278" s="1" t="str">
        <f>HYPERLINK("https://hsdes.intel.com/resource/16014657531","16014657531")</f>
        <v>16014657531</v>
      </c>
      <c r="B278" s="1" t="s">
        <v>335</v>
      </c>
      <c r="C278" s="1" t="s">
        <v>19</v>
      </c>
      <c r="D278" s="1" t="s">
        <v>152</v>
      </c>
      <c r="E278" s="2" t="s">
        <v>11</v>
      </c>
      <c r="F278" s="1"/>
      <c r="G278" s="1">
        <v>42</v>
      </c>
      <c r="H278" s="1" t="s">
        <v>17</v>
      </c>
      <c r="I278" s="1" t="s">
        <v>13</v>
      </c>
      <c r="J278" s="1"/>
    </row>
    <row r="279" spans="1:10" x14ac:dyDescent="0.3">
      <c r="A279" s="1" t="str">
        <f>HYPERLINK("https://hsdes.intel.com/resource/16014658044","16014658044")</f>
        <v>16014658044</v>
      </c>
      <c r="B279" s="1" t="s">
        <v>336</v>
      </c>
      <c r="C279" s="1" t="s">
        <v>32</v>
      </c>
      <c r="D279" s="1" t="s">
        <v>152</v>
      </c>
      <c r="E279" s="2" t="s">
        <v>11</v>
      </c>
      <c r="F279" s="1"/>
      <c r="G279" s="1">
        <v>42</v>
      </c>
      <c r="H279" s="1" t="s">
        <v>17</v>
      </c>
      <c r="I279" s="1" t="s">
        <v>13</v>
      </c>
      <c r="J279" s="1"/>
    </row>
    <row r="280" spans="1:10" x14ac:dyDescent="0.3">
      <c r="A280" s="1" t="str">
        <f>HYPERLINK("https://hsdes.intel.com/resource/16014677761","16014677761")</f>
        <v>16014677761</v>
      </c>
      <c r="B280" s="1" t="s">
        <v>337</v>
      </c>
      <c r="C280" s="1" t="s">
        <v>32</v>
      </c>
      <c r="D280" s="1" t="s">
        <v>152</v>
      </c>
      <c r="E280" s="5" t="s">
        <v>51</v>
      </c>
      <c r="F280" s="1"/>
      <c r="G280" s="1">
        <v>42</v>
      </c>
      <c r="H280" s="1" t="s">
        <v>17</v>
      </c>
      <c r="I280" s="1" t="s">
        <v>13</v>
      </c>
      <c r="J280" s="1" t="s">
        <v>338</v>
      </c>
    </row>
    <row r="281" spans="1:10" x14ac:dyDescent="0.3">
      <c r="A281" s="1" t="str">
        <f>HYPERLINK("https://hsdes.intel.com/resource/16014683437","16014683437")</f>
        <v>16014683437</v>
      </c>
      <c r="B281" s="1" t="s">
        <v>339</v>
      </c>
      <c r="C281" s="1" t="s">
        <v>27</v>
      </c>
      <c r="D281" s="1" t="s">
        <v>152</v>
      </c>
      <c r="E281" s="5" t="s">
        <v>51</v>
      </c>
      <c r="F281" s="1"/>
      <c r="G281" s="1">
        <v>42</v>
      </c>
      <c r="H281" s="1" t="s">
        <v>17</v>
      </c>
      <c r="I281" s="1" t="s">
        <v>13</v>
      </c>
      <c r="J281" s="1" t="s">
        <v>340</v>
      </c>
    </row>
    <row r="282" spans="1:10" x14ac:dyDescent="0.3">
      <c r="A282" s="1" t="str">
        <f>HYPERLINK("https://hsdes.intel.com/resource/16014685628","16014685628")</f>
        <v>16014685628</v>
      </c>
      <c r="B282" s="1" t="s">
        <v>341</v>
      </c>
      <c r="C282" s="1" t="s">
        <v>27</v>
      </c>
      <c r="D282" s="1" t="s">
        <v>152</v>
      </c>
      <c r="E282" s="5" t="s">
        <v>51</v>
      </c>
      <c r="F282" s="1"/>
      <c r="G282" s="1">
        <v>42</v>
      </c>
      <c r="H282" s="1" t="s">
        <v>17</v>
      </c>
      <c r="I282" s="1" t="s">
        <v>13</v>
      </c>
      <c r="J282" s="1" t="s">
        <v>340</v>
      </c>
    </row>
    <row r="283" spans="1:10" x14ac:dyDescent="0.3">
      <c r="A283" s="1" t="str">
        <f>HYPERLINK("https://hsdes.intel.com/resource/16014685962","16014685962")</f>
        <v>16014685962</v>
      </c>
      <c r="B283" s="1" t="s">
        <v>342</v>
      </c>
      <c r="C283" s="1" t="s">
        <v>27</v>
      </c>
      <c r="D283" s="1" t="s">
        <v>152</v>
      </c>
      <c r="E283" s="5" t="s">
        <v>51</v>
      </c>
      <c r="F283" s="1"/>
      <c r="G283" s="1">
        <v>42</v>
      </c>
      <c r="H283" s="1" t="s">
        <v>17</v>
      </c>
      <c r="I283" s="1" t="s">
        <v>13</v>
      </c>
      <c r="J283" s="1" t="s">
        <v>340</v>
      </c>
    </row>
    <row r="284" spans="1:10" x14ac:dyDescent="0.3">
      <c r="A284" s="1" t="str">
        <f>HYPERLINK("https://hsdes.intel.com/resource/16014717731","16014717731")</f>
        <v>16014717731</v>
      </c>
      <c r="B284" s="1" t="s">
        <v>343</v>
      </c>
      <c r="C284" s="1" t="s">
        <v>9</v>
      </c>
      <c r="D284" s="1" t="s">
        <v>16</v>
      </c>
      <c r="E284" s="3" t="s">
        <v>25</v>
      </c>
      <c r="F284" s="1"/>
      <c r="G284" s="1">
        <v>42</v>
      </c>
      <c r="H284" s="1" t="s">
        <v>17</v>
      </c>
      <c r="I284" s="1" t="s">
        <v>13</v>
      </c>
      <c r="J284" s="1" t="s">
        <v>344</v>
      </c>
    </row>
    <row r="285" spans="1:10" x14ac:dyDescent="0.3">
      <c r="A285" s="1" t="str">
        <f>HYPERLINK("https://hsdes.intel.com/resource/16014722237","16014722237")</f>
        <v>16014722237</v>
      </c>
      <c r="B285" s="1" t="s">
        <v>345</v>
      </c>
      <c r="C285" s="1" t="s">
        <v>9</v>
      </c>
      <c r="D285" s="1" t="s">
        <v>16</v>
      </c>
      <c r="E285" s="2" t="s">
        <v>11</v>
      </c>
      <c r="F285" s="1"/>
      <c r="G285" s="1">
        <v>42</v>
      </c>
      <c r="H285" s="1" t="s">
        <v>17</v>
      </c>
      <c r="I285" s="1" t="s">
        <v>13</v>
      </c>
      <c r="J285" s="1"/>
    </row>
    <row r="286" spans="1:10" x14ac:dyDescent="0.3">
      <c r="A286" s="1" t="str">
        <f>HYPERLINK("https://hsdes.intel.com/resource/16014764882","16014764882")</f>
        <v>16014764882</v>
      </c>
      <c r="B286" s="1" t="s">
        <v>346</v>
      </c>
      <c r="C286" s="1" t="s">
        <v>9</v>
      </c>
      <c r="D286" s="1" t="s">
        <v>16</v>
      </c>
      <c r="E286" s="2" t="s">
        <v>11</v>
      </c>
      <c r="F286" s="1"/>
      <c r="G286" s="1">
        <v>42</v>
      </c>
      <c r="H286" s="1" t="s">
        <v>17</v>
      </c>
      <c r="I286" s="1" t="s">
        <v>13</v>
      </c>
      <c r="J286" s="1"/>
    </row>
    <row r="287" spans="1:10" x14ac:dyDescent="0.3">
      <c r="A287" s="1" t="str">
        <f>HYPERLINK("https://hsdes.intel.com/resource/16014777372","16014777372")</f>
        <v>16014777372</v>
      </c>
      <c r="B287" s="1" t="s">
        <v>347</v>
      </c>
      <c r="C287" s="1" t="s">
        <v>32</v>
      </c>
      <c r="D287" s="1" t="s">
        <v>16</v>
      </c>
      <c r="E287" s="2" t="s">
        <v>11</v>
      </c>
      <c r="F287" s="1"/>
      <c r="G287" s="1">
        <v>42</v>
      </c>
      <c r="H287" s="1" t="s">
        <v>17</v>
      </c>
      <c r="I287" s="1" t="s">
        <v>13</v>
      </c>
      <c r="J287" s="1"/>
    </row>
    <row r="288" spans="1:10" x14ac:dyDescent="0.3">
      <c r="A288" s="1" t="str">
        <f>HYPERLINK("https://hsdes.intel.com/resource/16014794198","16014794198")</f>
        <v>16014794198</v>
      </c>
      <c r="B288" s="1" t="s">
        <v>348</v>
      </c>
      <c r="C288" s="1" t="s">
        <v>9</v>
      </c>
      <c r="D288" s="1" t="s">
        <v>16</v>
      </c>
      <c r="E288" s="2" t="s">
        <v>11</v>
      </c>
      <c r="F288" s="1"/>
      <c r="G288" s="1">
        <v>42</v>
      </c>
      <c r="H288" s="1" t="s">
        <v>17</v>
      </c>
      <c r="I288" s="1" t="s">
        <v>13</v>
      </c>
      <c r="J288" s="1"/>
    </row>
    <row r="289" spans="1:10" x14ac:dyDescent="0.3">
      <c r="A289" s="1" t="str">
        <f>HYPERLINK("https://hsdes.intel.com/resource/16014795784","16014795784")</f>
        <v>16014795784</v>
      </c>
      <c r="B289" s="1" t="s">
        <v>349</v>
      </c>
      <c r="C289" s="1" t="s">
        <v>9</v>
      </c>
      <c r="D289" s="1" t="s">
        <v>16</v>
      </c>
      <c r="E289" s="2" t="s">
        <v>11</v>
      </c>
      <c r="F289" s="1"/>
      <c r="G289" s="1">
        <v>42</v>
      </c>
      <c r="H289" s="1" t="s">
        <v>17</v>
      </c>
      <c r="I289" s="1" t="s">
        <v>13</v>
      </c>
      <c r="J289" s="1"/>
    </row>
    <row r="290" spans="1:10" x14ac:dyDescent="0.3">
      <c r="A290" s="1" t="str">
        <f>HYPERLINK("https://hsdes.intel.com/resource/16014830101","16014830101")</f>
        <v>16014830101</v>
      </c>
      <c r="B290" s="1" t="s">
        <v>350</v>
      </c>
      <c r="C290" s="1" t="s">
        <v>23</v>
      </c>
      <c r="D290" s="1" t="s">
        <v>152</v>
      </c>
      <c r="E290" s="2" t="s">
        <v>11</v>
      </c>
      <c r="F290" s="1"/>
      <c r="G290" s="1">
        <v>42</v>
      </c>
      <c r="H290" s="1" t="s">
        <v>17</v>
      </c>
      <c r="I290" s="1" t="s">
        <v>13</v>
      </c>
      <c r="J290" s="1"/>
    </row>
    <row r="291" spans="1:10" x14ac:dyDescent="0.3">
      <c r="A291" s="1" t="str">
        <f>HYPERLINK("https://hsdes.intel.com/resource/16014841919","16014841919")</f>
        <v>16014841919</v>
      </c>
      <c r="B291" s="1" t="s">
        <v>351</v>
      </c>
      <c r="C291" s="1" t="s">
        <v>9</v>
      </c>
      <c r="D291" s="1" t="s">
        <v>16</v>
      </c>
      <c r="E291" s="2" t="s">
        <v>11</v>
      </c>
      <c r="F291" s="1"/>
      <c r="G291" s="1">
        <v>18</v>
      </c>
      <c r="H291" s="1" t="s">
        <v>12</v>
      </c>
      <c r="I291" s="1" t="s">
        <v>13</v>
      </c>
      <c r="J291" s="1"/>
    </row>
    <row r="292" spans="1:10" x14ac:dyDescent="0.3">
      <c r="A292" s="1" t="str">
        <f>HYPERLINK("https://hsdes.intel.com/resource/16014853886","16014853886")</f>
        <v>16014853886</v>
      </c>
      <c r="B292" s="1" t="s">
        <v>352</v>
      </c>
      <c r="C292" s="1" t="s">
        <v>9</v>
      </c>
      <c r="D292" s="1" t="s">
        <v>16</v>
      </c>
      <c r="E292" s="2" t="s">
        <v>11</v>
      </c>
      <c r="F292" s="1"/>
      <c r="G292" s="1">
        <v>42</v>
      </c>
      <c r="H292" s="1" t="s">
        <v>17</v>
      </c>
      <c r="I292" s="1" t="s">
        <v>13</v>
      </c>
      <c r="J292" s="1"/>
    </row>
    <row r="293" spans="1:10" x14ac:dyDescent="0.3">
      <c r="A293" s="1" t="str">
        <f>HYPERLINK("https://hsdes.intel.com/resource/16014920348","16014920348")</f>
        <v>16014920348</v>
      </c>
      <c r="B293" s="1" t="s">
        <v>353</v>
      </c>
      <c r="C293" s="1" t="s">
        <v>23</v>
      </c>
      <c r="D293" s="1" t="s">
        <v>152</v>
      </c>
      <c r="E293" s="2" t="s">
        <v>11</v>
      </c>
      <c r="F293" s="1"/>
      <c r="G293" s="1">
        <v>42</v>
      </c>
      <c r="H293" s="1" t="s">
        <v>17</v>
      </c>
      <c r="I293" s="1" t="s">
        <v>13</v>
      </c>
      <c r="J293" s="1" t="s">
        <v>354</v>
      </c>
    </row>
    <row r="294" spans="1:10" x14ac:dyDescent="0.3">
      <c r="A294" s="1" t="str">
        <f>HYPERLINK("https://hsdes.intel.com/resource/16015007744","16015007744")</f>
        <v>16015007744</v>
      </c>
      <c r="B294" s="1" t="s">
        <v>355</v>
      </c>
      <c r="C294" s="1" t="s">
        <v>23</v>
      </c>
      <c r="D294" s="1" t="s">
        <v>16</v>
      </c>
      <c r="E294" s="3" t="s">
        <v>25</v>
      </c>
      <c r="F294" s="1"/>
      <c r="G294" s="1">
        <v>42</v>
      </c>
      <c r="H294" s="1" t="s">
        <v>17</v>
      </c>
      <c r="I294" s="1" t="s">
        <v>13</v>
      </c>
      <c r="J294" s="1" t="s">
        <v>688</v>
      </c>
    </row>
    <row r="295" spans="1:10" x14ac:dyDescent="0.3">
      <c r="A295" s="1" t="str">
        <f>HYPERLINK("https://hsdes.intel.com/resource/16015007981","16015007981")</f>
        <v>16015007981</v>
      </c>
      <c r="B295" s="1" t="s">
        <v>356</v>
      </c>
      <c r="C295" s="1" t="s">
        <v>23</v>
      </c>
      <c r="D295" s="1" t="s">
        <v>16</v>
      </c>
      <c r="E295" s="2" t="s">
        <v>11</v>
      </c>
      <c r="F295" s="1"/>
      <c r="G295" s="1">
        <v>42</v>
      </c>
      <c r="H295" s="1" t="s">
        <v>17</v>
      </c>
      <c r="I295" s="1" t="s">
        <v>13</v>
      </c>
      <c r="J295" s="1"/>
    </row>
    <row r="296" spans="1:10" x14ac:dyDescent="0.3">
      <c r="A296" s="1" t="str">
        <f>HYPERLINK("https://hsdes.intel.com/resource/16015022674","16015022674")</f>
        <v>16015022674</v>
      </c>
      <c r="B296" s="1" t="s">
        <v>357</v>
      </c>
      <c r="C296" s="1" t="s">
        <v>23</v>
      </c>
      <c r="D296" s="1" t="s">
        <v>10</v>
      </c>
      <c r="E296" s="3" t="s">
        <v>25</v>
      </c>
      <c r="F296" s="1">
        <v>16015631966</v>
      </c>
      <c r="G296" s="1">
        <v>42</v>
      </c>
      <c r="H296" s="1" t="s">
        <v>17</v>
      </c>
      <c r="I296" s="1" t="s">
        <v>13</v>
      </c>
      <c r="J296" s="1"/>
    </row>
    <row r="297" spans="1:10" x14ac:dyDescent="0.3">
      <c r="A297" s="1" t="str">
        <f>HYPERLINK("https://hsdes.intel.com/resource/16015106438","16015106438")</f>
        <v>16015106438</v>
      </c>
      <c r="B297" s="1" t="s">
        <v>358</v>
      </c>
      <c r="C297" s="1" t="s">
        <v>23</v>
      </c>
      <c r="D297" s="1" t="s">
        <v>10</v>
      </c>
      <c r="E297" s="3" t="s">
        <v>25</v>
      </c>
      <c r="F297" s="1">
        <v>16015631966</v>
      </c>
      <c r="G297" s="1">
        <v>42</v>
      </c>
      <c r="H297" s="1" t="s">
        <v>17</v>
      </c>
      <c r="I297" s="1" t="s">
        <v>13</v>
      </c>
      <c r="J297" s="1"/>
    </row>
    <row r="298" spans="1:10" x14ac:dyDescent="0.3">
      <c r="A298" s="1" t="str">
        <f>HYPERLINK("https://hsdes.intel.com/resource/16015265295","16015265295")</f>
        <v>16015265295</v>
      </c>
      <c r="B298" s="1" t="s">
        <v>359</v>
      </c>
      <c r="C298" s="1" t="s">
        <v>23</v>
      </c>
      <c r="D298" s="1" t="s">
        <v>16</v>
      </c>
      <c r="E298" s="2" t="s">
        <v>11</v>
      </c>
      <c r="F298" s="1"/>
      <c r="G298" s="1">
        <v>42</v>
      </c>
      <c r="H298" s="1" t="s">
        <v>17</v>
      </c>
      <c r="I298" s="1" t="s">
        <v>13</v>
      </c>
      <c r="J298" s="1"/>
    </row>
    <row r="299" spans="1:10" x14ac:dyDescent="0.3">
      <c r="A299" s="1" t="str">
        <f>HYPERLINK("https://hsdes.intel.com/resource/16015313061","16015313061")</f>
        <v>16015313061</v>
      </c>
      <c r="B299" s="1" t="s">
        <v>360</v>
      </c>
      <c r="C299" s="1" t="s">
        <v>23</v>
      </c>
      <c r="D299" s="1" t="s">
        <v>152</v>
      </c>
      <c r="E299" s="2" t="s">
        <v>11</v>
      </c>
      <c r="F299" s="1"/>
      <c r="G299" s="1">
        <v>42</v>
      </c>
      <c r="H299" s="1" t="s">
        <v>17</v>
      </c>
      <c r="I299" s="1" t="s">
        <v>13</v>
      </c>
      <c r="J299" s="1"/>
    </row>
    <row r="300" spans="1:10" x14ac:dyDescent="0.3">
      <c r="A300" s="1" t="str">
        <f>HYPERLINK("https://hsdes.intel.com/resource/16015326278","16015326278")</f>
        <v>16015326278</v>
      </c>
      <c r="B300" s="1" t="s">
        <v>361</v>
      </c>
      <c r="C300" s="1" t="s">
        <v>23</v>
      </c>
      <c r="D300" s="1" t="s">
        <v>152</v>
      </c>
      <c r="E300" s="2" t="s">
        <v>11</v>
      </c>
      <c r="F300" s="1"/>
      <c r="G300" s="1">
        <v>42</v>
      </c>
      <c r="H300" s="1" t="s">
        <v>17</v>
      </c>
      <c r="I300" s="1" t="s">
        <v>13</v>
      </c>
      <c r="J300" s="1"/>
    </row>
    <row r="301" spans="1:10" x14ac:dyDescent="0.3">
      <c r="A301" s="1" t="str">
        <f>HYPERLINK("https://hsdes.intel.com/resource/16015335381","16015335381")</f>
        <v>16015335381</v>
      </c>
      <c r="B301" s="1" t="s">
        <v>362</v>
      </c>
      <c r="C301" s="1" t="s">
        <v>19</v>
      </c>
      <c r="D301" s="1" t="s">
        <v>24</v>
      </c>
      <c r="E301" s="5" t="s">
        <v>51</v>
      </c>
      <c r="F301" s="1"/>
      <c r="G301" s="1">
        <v>42</v>
      </c>
      <c r="H301" s="1" t="s">
        <v>17</v>
      </c>
      <c r="I301" s="1" t="s">
        <v>13</v>
      </c>
      <c r="J301" s="1" t="s">
        <v>363</v>
      </c>
    </row>
    <row r="302" spans="1:10" x14ac:dyDescent="0.3">
      <c r="A302" s="1" t="str">
        <f>HYPERLINK("https://hsdes.intel.com/resource/16015335982","16015335982")</f>
        <v>16015335982</v>
      </c>
      <c r="B302" s="1" t="s">
        <v>364</v>
      </c>
      <c r="C302" s="1" t="s">
        <v>9</v>
      </c>
      <c r="D302" s="1" t="s">
        <v>16</v>
      </c>
      <c r="E302" s="2" t="s">
        <v>11</v>
      </c>
      <c r="F302" s="1"/>
      <c r="G302" s="1">
        <v>42</v>
      </c>
      <c r="H302" s="1" t="s">
        <v>17</v>
      </c>
      <c r="I302" s="1" t="s">
        <v>13</v>
      </c>
      <c r="J302" s="1"/>
    </row>
    <row r="303" spans="1:10" x14ac:dyDescent="0.3">
      <c r="A303" s="1" t="str">
        <f>HYPERLINK("https://hsdes.intel.com/resource/16015399622","16015399622")</f>
        <v>16015399622</v>
      </c>
      <c r="B303" s="1" t="s">
        <v>365</v>
      </c>
      <c r="C303" s="1" t="s">
        <v>23</v>
      </c>
      <c r="D303" s="1" t="s">
        <v>152</v>
      </c>
      <c r="E303" s="2" t="s">
        <v>11</v>
      </c>
      <c r="F303" s="1"/>
      <c r="G303" s="1">
        <v>42</v>
      </c>
      <c r="H303" s="1" t="s">
        <v>17</v>
      </c>
      <c r="I303" s="1" t="s">
        <v>13</v>
      </c>
      <c r="J303" s="1"/>
    </row>
    <row r="304" spans="1:10" x14ac:dyDescent="0.3">
      <c r="A304" s="1" t="str">
        <f>HYPERLINK("https://hsdes.intel.com/resource/16015401793","16015401793")</f>
        <v>16015401793</v>
      </c>
      <c r="B304" s="1" t="s">
        <v>366</v>
      </c>
      <c r="C304" s="1" t="s">
        <v>23</v>
      </c>
      <c r="D304" s="1" t="s">
        <v>16</v>
      </c>
      <c r="E304" s="2" t="s">
        <v>11</v>
      </c>
      <c r="F304" s="1"/>
      <c r="G304" s="1">
        <v>42</v>
      </c>
      <c r="H304" s="1" t="s">
        <v>12</v>
      </c>
      <c r="I304" s="1" t="s">
        <v>13</v>
      </c>
      <c r="J304" s="1"/>
    </row>
    <row r="305" spans="1:10" x14ac:dyDescent="0.3">
      <c r="A305" s="1" t="str">
        <f>HYPERLINK("https://hsdes.intel.com/resource/16015538602","16015538602")</f>
        <v>16015538602</v>
      </c>
      <c r="B305" s="1" t="s">
        <v>367</v>
      </c>
      <c r="C305" s="1" t="s">
        <v>27</v>
      </c>
      <c r="D305" s="1" t="s">
        <v>53</v>
      </c>
      <c r="E305" s="2" t="s">
        <v>11</v>
      </c>
      <c r="F305" s="1"/>
      <c r="G305" s="1">
        <v>42</v>
      </c>
      <c r="H305" s="1" t="s">
        <v>17</v>
      </c>
      <c r="I305" s="1" t="s">
        <v>13</v>
      </c>
      <c r="J305" s="1"/>
    </row>
    <row r="306" spans="1:10" x14ac:dyDescent="0.3">
      <c r="A306" s="1" t="str">
        <f>HYPERLINK("https://hsdes.intel.com/resource/16015612982","16015612982")</f>
        <v>16015612982</v>
      </c>
      <c r="B306" s="1" t="s">
        <v>368</v>
      </c>
      <c r="C306" s="1" t="s">
        <v>9</v>
      </c>
      <c r="D306" s="1" t="s">
        <v>24</v>
      </c>
      <c r="E306" s="3" t="s">
        <v>25</v>
      </c>
      <c r="F306" s="1"/>
      <c r="G306" s="1">
        <v>18</v>
      </c>
      <c r="H306" s="1" t="s">
        <v>12</v>
      </c>
      <c r="I306" s="1" t="s">
        <v>13</v>
      </c>
      <c r="J306" s="1" t="s">
        <v>369</v>
      </c>
    </row>
    <row r="307" spans="1:10" x14ac:dyDescent="0.3">
      <c r="A307" s="1" t="str">
        <f>HYPERLINK("https://hsdes.intel.com/resource/16015902650","16015902650")</f>
        <v>16015902650</v>
      </c>
      <c r="B307" s="1" t="s">
        <v>370</v>
      </c>
      <c r="C307" s="1" t="s">
        <v>32</v>
      </c>
      <c r="D307" s="1" t="s">
        <v>24</v>
      </c>
      <c r="E307" s="3" t="s">
        <v>25</v>
      </c>
      <c r="F307" s="1"/>
      <c r="G307" s="1">
        <v>42</v>
      </c>
      <c r="H307" s="1" t="s">
        <v>17</v>
      </c>
      <c r="I307" s="1" t="s">
        <v>13</v>
      </c>
      <c r="J307" s="1" t="s">
        <v>371</v>
      </c>
    </row>
    <row r="308" spans="1:10" x14ac:dyDescent="0.3">
      <c r="A308" s="1" t="str">
        <f>HYPERLINK("https://hsdes.intel.com/resource/16016132864","16016132864")</f>
        <v>16016132864</v>
      </c>
      <c r="B308" s="1" t="s">
        <v>372</v>
      </c>
      <c r="C308" s="1" t="s">
        <v>23</v>
      </c>
      <c r="D308" s="1" t="s">
        <v>152</v>
      </c>
      <c r="E308" s="2" t="s">
        <v>11</v>
      </c>
      <c r="F308" s="1"/>
      <c r="G308" s="1">
        <v>42</v>
      </c>
      <c r="H308" s="1" t="s">
        <v>17</v>
      </c>
      <c r="I308" s="1" t="s">
        <v>13</v>
      </c>
      <c r="J308" s="1"/>
    </row>
    <row r="309" spans="1:10" x14ac:dyDescent="0.3">
      <c r="A309" s="1" t="str">
        <f>HYPERLINK("https://hsdes.intel.com/resource/16016206044","16016206044")</f>
        <v>16016206044</v>
      </c>
      <c r="B309" s="1" t="s">
        <v>373</v>
      </c>
      <c r="C309" s="1" t="s">
        <v>9</v>
      </c>
      <c r="D309" s="1" t="s">
        <v>24</v>
      </c>
      <c r="E309" s="2" t="s">
        <v>11</v>
      </c>
      <c r="F309" s="1"/>
      <c r="G309" s="1">
        <v>42</v>
      </c>
      <c r="H309" s="1" t="s">
        <v>17</v>
      </c>
      <c r="I309" s="1" t="s">
        <v>13</v>
      </c>
      <c r="J309" s="1"/>
    </row>
    <row r="310" spans="1:10" x14ac:dyDescent="0.3">
      <c r="A310" s="1" t="str">
        <f>HYPERLINK("https://hsdes.intel.com/resource/16016284121","16016284121")</f>
        <v>16016284121</v>
      </c>
      <c r="B310" s="1" t="s">
        <v>374</v>
      </c>
      <c r="C310" s="1" t="s">
        <v>9</v>
      </c>
      <c r="D310" s="1" t="s">
        <v>10</v>
      </c>
      <c r="E310" s="2" t="s">
        <v>11</v>
      </c>
      <c r="F310" s="1"/>
      <c r="G310" s="1">
        <v>42</v>
      </c>
      <c r="H310" s="1" t="s">
        <v>17</v>
      </c>
      <c r="I310" s="1" t="s">
        <v>13</v>
      </c>
      <c r="J310" s="1"/>
    </row>
    <row r="311" spans="1:10" x14ac:dyDescent="0.3">
      <c r="A311" s="1" t="str">
        <f>HYPERLINK("https://hsdes.intel.com/resource/16016288505","16016288505")</f>
        <v>16016288505</v>
      </c>
      <c r="B311" s="1" t="s">
        <v>375</v>
      </c>
      <c r="C311" s="1" t="s">
        <v>32</v>
      </c>
      <c r="D311" s="1" t="s">
        <v>10</v>
      </c>
      <c r="E311" s="2" t="s">
        <v>11</v>
      </c>
      <c r="F311" s="1"/>
      <c r="G311" s="1">
        <v>42</v>
      </c>
      <c r="H311" s="1" t="s">
        <v>17</v>
      </c>
      <c r="I311" s="1" t="s">
        <v>13</v>
      </c>
      <c r="J311" s="1"/>
    </row>
    <row r="312" spans="1:10" x14ac:dyDescent="0.3">
      <c r="A312" s="1" t="str">
        <f>HYPERLINK("https://hsdes.intel.com/resource/16016342963","16016342963")</f>
        <v>16016342963</v>
      </c>
      <c r="B312" s="1" t="s">
        <v>376</v>
      </c>
      <c r="C312" s="1" t="s">
        <v>9</v>
      </c>
      <c r="D312" s="1" t="s">
        <v>53</v>
      </c>
      <c r="E312" s="2" t="s">
        <v>11</v>
      </c>
      <c r="F312" s="1"/>
      <c r="G312" s="1">
        <v>42</v>
      </c>
      <c r="H312" s="1" t="s">
        <v>17</v>
      </c>
      <c r="I312" s="1" t="s">
        <v>13</v>
      </c>
      <c r="J312" s="1"/>
    </row>
    <row r="313" spans="1:10" x14ac:dyDescent="0.3">
      <c r="A313" s="1" t="str">
        <f>HYPERLINK("https://hsdes.intel.com/resource/16016398700","16016398700")</f>
        <v>16016398700</v>
      </c>
      <c r="B313" s="1" t="s">
        <v>377</v>
      </c>
      <c r="C313" s="1" t="s">
        <v>9</v>
      </c>
      <c r="D313" s="1" t="s">
        <v>16</v>
      </c>
      <c r="E313" s="5" t="s">
        <v>51</v>
      </c>
      <c r="F313" s="1"/>
      <c r="G313" s="1">
        <v>18</v>
      </c>
      <c r="H313" s="1" t="s">
        <v>12</v>
      </c>
      <c r="I313" s="1" t="s">
        <v>13</v>
      </c>
      <c r="J313" s="1" t="s">
        <v>378</v>
      </c>
    </row>
    <row r="314" spans="1:10" x14ac:dyDescent="0.3">
      <c r="A314" s="1" t="str">
        <f>HYPERLINK("https://hsdes.intel.com/resource/16016629886","16016629886")</f>
        <v>16016629886</v>
      </c>
      <c r="B314" s="1" t="s">
        <v>379</v>
      </c>
      <c r="C314" s="1" t="s">
        <v>32</v>
      </c>
      <c r="D314" s="1" t="s">
        <v>53</v>
      </c>
      <c r="E314" s="2" t="s">
        <v>11</v>
      </c>
      <c r="F314" s="1"/>
      <c r="G314" s="1">
        <v>42</v>
      </c>
      <c r="H314" s="1" t="s">
        <v>17</v>
      </c>
      <c r="I314" s="1" t="s">
        <v>13</v>
      </c>
      <c r="J314" s="1" t="s">
        <v>380</v>
      </c>
    </row>
    <row r="315" spans="1:10" x14ac:dyDescent="0.3">
      <c r="A315" s="1" t="str">
        <f>HYPERLINK("https://hsdes.intel.com/resource/16016646215","16016646215")</f>
        <v>16016646215</v>
      </c>
      <c r="B315" s="1" t="s">
        <v>381</v>
      </c>
      <c r="C315" s="1" t="s">
        <v>9</v>
      </c>
      <c r="D315" s="1" t="s">
        <v>53</v>
      </c>
      <c r="E315" s="2" t="s">
        <v>11</v>
      </c>
      <c r="F315" s="1"/>
      <c r="G315" s="1">
        <v>42</v>
      </c>
      <c r="H315" s="1" t="s">
        <v>17</v>
      </c>
      <c r="I315" s="1" t="s">
        <v>13</v>
      </c>
      <c r="J315" s="1"/>
    </row>
    <row r="316" spans="1:10" x14ac:dyDescent="0.3">
      <c r="A316" s="1" t="str">
        <f>HYPERLINK("https://hsdes.intel.com/resource/16016672580","16016672580")</f>
        <v>16016672580</v>
      </c>
      <c r="B316" s="1" t="s">
        <v>382</v>
      </c>
      <c r="C316" s="1" t="s">
        <v>9</v>
      </c>
      <c r="D316" s="1" t="s">
        <v>10</v>
      </c>
      <c r="E316" s="2" t="s">
        <v>11</v>
      </c>
      <c r="F316" s="1"/>
      <c r="G316" s="1">
        <v>18</v>
      </c>
      <c r="H316" s="1" t="s">
        <v>12</v>
      </c>
      <c r="I316" s="1" t="s">
        <v>13</v>
      </c>
      <c r="J316" s="1"/>
    </row>
    <row r="317" spans="1:10" x14ac:dyDescent="0.3">
      <c r="A317" s="1" t="str">
        <f>HYPERLINK("https://hsdes.intel.com/resource/16016672677","16016672677")</f>
        <v>16016672677</v>
      </c>
      <c r="B317" s="1" t="s">
        <v>383</v>
      </c>
      <c r="C317" s="1" t="s">
        <v>9</v>
      </c>
      <c r="D317" s="1" t="s">
        <v>10</v>
      </c>
      <c r="E317" s="2" t="s">
        <v>11</v>
      </c>
      <c r="F317" s="1"/>
      <c r="G317" s="1">
        <v>42</v>
      </c>
      <c r="H317" s="1" t="s">
        <v>17</v>
      </c>
      <c r="I317" s="1" t="s">
        <v>13</v>
      </c>
      <c r="J317" s="1"/>
    </row>
    <row r="318" spans="1:10" x14ac:dyDescent="0.3">
      <c r="A318" s="1" t="str">
        <f>HYPERLINK("https://hsdes.intel.com/resource/16016720932","16016720932")</f>
        <v>16016720932</v>
      </c>
      <c r="B318" s="1" t="s">
        <v>384</v>
      </c>
      <c r="C318" s="1" t="s">
        <v>9</v>
      </c>
      <c r="D318" s="1" t="s">
        <v>10</v>
      </c>
      <c r="E318" s="2" t="s">
        <v>11</v>
      </c>
      <c r="F318" s="1"/>
      <c r="G318" s="1">
        <v>42</v>
      </c>
      <c r="H318" s="1" t="s">
        <v>17</v>
      </c>
      <c r="I318" s="1" t="s">
        <v>13</v>
      </c>
      <c r="J318" s="1"/>
    </row>
    <row r="319" spans="1:10" x14ac:dyDescent="0.3">
      <c r="A319" s="1" t="str">
        <f>HYPERLINK("https://hsdes.intel.com/resource/16016772498","16016772498")</f>
        <v>16016772498</v>
      </c>
      <c r="B319" s="1" t="s">
        <v>385</v>
      </c>
      <c r="C319" s="1" t="s">
        <v>32</v>
      </c>
      <c r="D319" s="1" t="s">
        <v>53</v>
      </c>
      <c r="E319" s="2" t="s">
        <v>11</v>
      </c>
      <c r="F319" s="1"/>
      <c r="G319" s="1">
        <v>42</v>
      </c>
      <c r="H319" s="1" t="s">
        <v>17</v>
      </c>
      <c r="I319" s="1" t="s">
        <v>13</v>
      </c>
      <c r="J319" s="1"/>
    </row>
    <row r="320" spans="1:10" x14ac:dyDescent="0.3">
      <c r="A320" s="1" t="str">
        <f>HYPERLINK("https://hsdes.intel.com/resource/16016800265","16016800265")</f>
        <v>16016800265</v>
      </c>
      <c r="B320" s="1" t="s">
        <v>386</v>
      </c>
      <c r="C320" s="1" t="s">
        <v>23</v>
      </c>
      <c r="D320" s="1" t="s">
        <v>10</v>
      </c>
      <c r="E320" s="2" t="s">
        <v>11</v>
      </c>
      <c r="F320" s="1"/>
      <c r="G320" s="1">
        <v>42</v>
      </c>
      <c r="H320" s="1" t="s">
        <v>17</v>
      </c>
      <c r="I320" s="1" t="s">
        <v>13</v>
      </c>
      <c r="J320" s="1"/>
    </row>
    <row r="321" spans="1:10" x14ac:dyDescent="0.3">
      <c r="A321" s="1" t="str">
        <f>HYPERLINK("https://hsdes.intel.com/resource/16016806633","16016806633")</f>
        <v>16016806633</v>
      </c>
      <c r="B321" s="1" t="s">
        <v>387</v>
      </c>
      <c r="C321" s="1" t="s">
        <v>23</v>
      </c>
      <c r="D321" s="1" t="s">
        <v>152</v>
      </c>
      <c r="E321" s="2" t="s">
        <v>11</v>
      </c>
      <c r="F321" s="1"/>
      <c r="G321" s="1">
        <v>42</v>
      </c>
      <c r="H321" s="1" t="s">
        <v>17</v>
      </c>
      <c r="I321" s="1" t="s">
        <v>13</v>
      </c>
      <c r="J321" s="1"/>
    </row>
    <row r="322" spans="1:10" x14ac:dyDescent="0.3">
      <c r="A322" s="1" t="str">
        <f>HYPERLINK("https://hsdes.intel.com/resource/16016827195","16016827195")</f>
        <v>16016827195</v>
      </c>
      <c r="B322" s="1" t="s">
        <v>388</v>
      </c>
      <c r="C322" s="1" t="s">
        <v>23</v>
      </c>
      <c r="D322" s="1" t="s">
        <v>10</v>
      </c>
      <c r="E322" s="2" t="s">
        <v>11</v>
      </c>
      <c r="F322" s="1"/>
      <c r="G322" s="1">
        <v>42</v>
      </c>
      <c r="H322" s="1" t="s">
        <v>17</v>
      </c>
      <c r="I322" s="1" t="s">
        <v>13</v>
      </c>
      <c r="J322" s="1"/>
    </row>
    <row r="323" spans="1:10" x14ac:dyDescent="0.3">
      <c r="A323" s="1" t="str">
        <f>HYPERLINK("https://hsdes.intel.com/resource/16016865756","16016865756")</f>
        <v>16016865756</v>
      </c>
      <c r="B323" s="1" t="s">
        <v>389</v>
      </c>
      <c r="C323" s="1" t="s">
        <v>9</v>
      </c>
      <c r="D323" s="1" t="s">
        <v>10</v>
      </c>
      <c r="E323" s="2" t="s">
        <v>11</v>
      </c>
      <c r="F323" s="1"/>
      <c r="G323" s="1">
        <v>18</v>
      </c>
      <c r="H323" s="1" t="s">
        <v>12</v>
      </c>
      <c r="I323" s="1" t="s">
        <v>13</v>
      </c>
      <c r="J323" s="1"/>
    </row>
    <row r="324" spans="1:10" x14ac:dyDescent="0.3">
      <c r="A324" s="1" t="str">
        <f>HYPERLINK("https://hsdes.intel.com/resource/16016987679","16016987679")</f>
        <v>16016987679</v>
      </c>
      <c r="B324" s="1" t="s">
        <v>390</v>
      </c>
      <c r="C324" s="1" t="s">
        <v>9</v>
      </c>
      <c r="D324" s="1" t="s">
        <v>10</v>
      </c>
      <c r="E324" s="2" t="s">
        <v>11</v>
      </c>
      <c r="F324" s="1"/>
      <c r="G324" s="1">
        <v>42</v>
      </c>
      <c r="H324" s="1" t="s">
        <v>17</v>
      </c>
      <c r="I324" s="1" t="s">
        <v>13</v>
      </c>
      <c r="J324" s="1"/>
    </row>
    <row r="325" spans="1:10" x14ac:dyDescent="0.3">
      <c r="A325" s="1" t="str">
        <f>HYPERLINK("https://hsdes.intel.com/resource/16016996241","16016996241")</f>
        <v>16016996241</v>
      </c>
      <c r="B325" s="1" t="s">
        <v>391</v>
      </c>
      <c r="C325" s="1" t="s">
        <v>9</v>
      </c>
      <c r="D325" s="1" t="s">
        <v>53</v>
      </c>
      <c r="E325" s="2" t="s">
        <v>11</v>
      </c>
      <c r="F325" s="1"/>
      <c r="G325" s="1">
        <v>42</v>
      </c>
      <c r="H325" s="1" t="s">
        <v>17</v>
      </c>
      <c r="I325" s="1" t="s">
        <v>13</v>
      </c>
      <c r="J325" s="1"/>
    </row>
    <row r="326" spans="1:10" x14ac:dyDescent="0.3">
      <c r="A326" s="1" t="str">
        <f>HYPERLINK("https://hsdes.intel.com/resource/16017006365","16017006365")</f>
        <v>16017006365</v>
      </c>
      <c r="B326" s="1" t="s">
        <v>392</v>
      </c>
      <c r="C326" s="1" t="s">
        <v>23</v>
      </c>
      <c r="D326" s="1" t="s">
        <v>152</v>
      </c>
      <c r="E326" s="2" t="s">
        <v>11</v>
      </c>
      <c r="F326" s="1"/>
      <c r="G326" s="1">
        <v>42</v>
      </c>
      <c r="H326" s="1" t="s">
        <v>17</v>
      </c>
      <c r="I326" s="1" t="s">
        <v>13</v>
      </c>
      <c r="J326" s="1"/>
    </row>
    <row r="327" spans="1:10" x14ac:dyDescent="0.3">
      <c r="A327" s="1" t="str">
        <f>HYPERLINK("https://hsdes.intel.com/resource/16017020946","16017020946")</f>
        <v>16017020946</v>
      </c>
      <c r="B327" s="1" t="s">
        <v>393</v>
      </c>
      <c r="C327" s="1" t="s">
        <v>9</v>
      </c>
      <c r="D327" s="1" t="s">
        <v>53</v>
      </c>
      <c r="E327" s="2" t="s">
        <v>11</v>
      </c>
      <c r="F327" s="1"/>
      <c r="G327" s="1">
        <v>42</v>
      </c>
      <c r="H327" s="1" t="s">
        <v>17</v>
      </c>
      <c r="I327" s="1" t="s">
        <v>13</v>
      </c>
      <c r="J327" s="1"/>
    </row>
    <row r="328" spans="1:10" x14ac:dyDescent="0.3">
      <c r="A328" s="1" t="str">
        <f>HYPERLINK("https://hsdes.intel.com/resource/16017031439","16017031439")</f>
        <v>16017031439</v>
      </c>
      <c r="B328" s="1" t="s">
        <v>394</v>
      </c>
      <c r="C328" s="1" t="s">
        <v>9</v>
      </c>
      <c r="D328" s="1" t="s">
        <v>53</v>
      </c>
      <c r="E328" s="2" t="s">
        <v>11</v>
      </c>
      <c r="F328" s="1"/>
      <c r="G328" s="1">
        <v>42</v>
      </c>
      <c r="H328" s="1" t="s">
        <v>17</v>
      </c>
      <c r="I328" s="1" t="s">
        <v>13</v>
      </c>
      <c r="J328" s="1"/>
    </row>
    <row r="329" spans="1:10" x14ac:dyDescent="0.3">
      <c r="A329" s="1" t="str">
        <f>HYPERLINK("https://hsdes.intel.com/resource/16017031474","16017031474")</f>
        <v>16017031474</v>
      </c>
      <c r="B329" s="1" t="s">
        <v>395</v>
      </c>
      <c r="C329" s="1" t="s">
        <v>9</v>
      </c>
      <c r="D329" s="1" t="s">
        <v>53</v>
      </c>
      <c r="E329" s="2" t="s">
        <v>11</v>
      </c>
      <c r="F329" s="1"/>
      <c r="G329" s="1">
        <v>42</v>
      </c>
      <c r="H329" s="1" t="s">
        <v>17</v>
      </c>
      <c r="I329" s="1" t="s">
        <v>13</v>
      </c>
      <c r="J329" s="1"/>
    </row>
    <row r="330" spans="1:10" x14ac:dyDescent="0.3">
      <c r="A330" s="1" t="str">
        <f>HYPERLINK("https://hsdes.intel.com/resource/16017033722","16017033722")</f>
        <v>16017033722</v>
      </c>
      <c r="B330" s="1" t="s">
        <v>396</v>
      </c>
      <c r="C330" s="1" t="s">
        <v>9</v>
      </c>
      <c r="D330" s="1" t="s">
        <v>10</v>
      </c>
      <c r="E330" s="2" t="s">
        <v>11</v>
      </c>
      <c r="F330" s="1"/>
      <c r="G330" s="1">
        <v>42</v>
      </c>
      <c r="H330" s="1" t="s">
        <v>17</v>
      </c>
      <c r="I330" s="1" t="s">
        <v>13</v>
      </c>
      <c r="J330" s="1"/>
    </row>
    <row r="331" spans="1:10" x14ac:dyDescent="0.3">
      <c r="A331" s="1" t="str">
        <f>HYPERLINK("https://hsdes.intel.com/resource/16017041939","16017041939")</f>
        <v>16017041939</v>
      </c>
      <c r="B331" s="1" t="s">
        <v>397</v>
      </c>
      <c r="C331" s="1" t="s">
        <v>23</v>
      </c>
      <c r="D331" s="1" t="s">
        <v>10</v>
      </c>
      <c r="E331" s="2" t="s">
        <v>11</v>
      </c>
      <c r="F331" s="1"/>
      <c r="G331" s="1">
        <v>18</v>
      </c>
      <c r="H331" s="1" t="s">
        <v>12</v>
      </c>
      <c r="I331" s="1" t="s">
        <v>13</v>
      </c>
      <c r="J331" s="1"/>
    </row>
    <row r="332" spans="1:10" x14ac:dyDescent="0.3">
      <c r="A332" s="1" t="str">
        <f>HYPERLINK("https://hsdes.intel.com/resource/16017059253","16017059253")</f>
        <v>16017059253</v>
      </c>
      <c r="B332" s="1" t="s">
        <v>398</v>
      </c>
      <c r="C332" s="1" t="s">
        <v>9</v>
      </c>
      <c r="D332" s="1" t="s">
        <v>10</v>
      </c>
      <c r="E332" s="3" t="s">
        <v>25</v>
      </c>
      <c r="F332" s="1">
        <v>16017194727</v>
      </c>
      <c r="G332" s="1">
        <v>42</v>
      </c>
      <c r="H332" s="1" t="s">
        <v>17</v>
      </c>
      <c r="I332" s="1" t="s">
        <v>13</v>
      </c>
      <c r="J332" s="1"/>
    </row>
    <row r="333" spans="1:10" x14ac:dyDescent="0.3">
      <c r="A333" s="1" t="str">
        <f>HYPERLINK("https://hsdes.intel.com/resource/16017059391","16017059391")</f>
        <v>16017059391</v>
      </c>
      <c r="B333" s="1" t="s">
        <v>399</v>
      </c>
      <c r="C333" s="1" t="s">
        <v>9</v>
      </c>
      <c r="D333" s="1" t="s">
        <v>16</v>
      </c>
      <c r="E333" s="2" t="s">
        <v>11</v>
      </c>
      <c r="F333" s="1"/>
      <c r="G333" s="1">
        <v>42</v>
      </c>
      <c r="H333" s="1" t="s">
        <v>12</v>
      </c>
      <c r="I333" s="1" t="s">
        <v>13</v>
      </c>
      <c r="J333" s="1"/>
    </row>
    <row r="334" spans="1:10" x14ac:dyDescent="0.3">
      <c r="A334" s="1" t="str">
        <f>HYPERLINK("https://hsdes.intel.com/resource/16017062685","16017062685")</f>
        <v>16017062685</v>
      </c>
      <c r="B334" s="1" t="s">
        <v>400</v>
      </c>
      <c r="C334" s="1" t="s">
        <v>9</v>
      </c>
      <c r="D334" s="1" t="s">
        <v>16</v>
      </c>
      <c r="E334" s="2" t="s">
        <v>11</v>
      </c>
      <c r="F334" s="1"/>
      <c r="G334" s="1">
        <v>42</v>
      </c>
      <c r="H334" s="1" t="s">
        <v>17</v>
      </c>
      <c r="I334" s="1" t="s">
        <v>13</v>
      </c>
      <c r="J334" s="1"/>
    </row>
    <row r="335" spans="1:10" x14ac:dyDescent="0.3">
      <c r="A335" s="1" t="str">
        <f>HYPERLINK("https://hsdes.intel.com/resource/16017064532","16017064532")</f>
        <v>16017064532</v>
      </c>
      <c r="B335" s="1" t="s">
        <v>401</v>
      </c>
      <c r="C335" s="1" t="s">
        <v>9</v>
      </c>
      <c r="D335" s="1" t="s">
        <v>16</v>
      </c>
      <c r="E335" s="2" t="s">
        <v>11</v>
      </c>
      <c r="F335" s="1"/>
      <c r="G335" s="1">
        <v>42</v>
      </c>
      <c r="H335" s="1" t="s">
        <v>12</v>
      </c>
      <c r="I335" s="1" t="s">
        <v>13</v>
      </c>
      <c r="J335" s="1"/>
    </row>
    <row r="336" spans="1:10" x14ac:dyDescent="0.3">
      <c r="A336" s="1" t="str">
        <f>HYPERLINK("https://hsdes.intel.com/resource/16017099149","16017099149")</f>
        <v>16017099149</v>
      </c>
      <c r="B336" s="1" t="s">
        <v>402</v>
      </c>
      <c r="C336" s="1" t="s">
        <v>9</v>
      </c>
      <c r="D336" s="1" t="s">
        <v>16</v>
      </c>
      <c r="E336" s="2" t="s">
        <v>11</v>
      </c>
      <c r="F336" s="1"/>
      <c r="G336" s="1">
        <v>42</v>
      </c>
      <c r="H336" s="1" t="s">
        <v>12</v>
      </c>
      <c r="I336" s="1" t="s">
        <v>13</v>
      </c>
      <c r="J336" s="1"/>
    </row>
    <row r="337" spans="1:10" x14ac:dyDescent="0.3">
      <c r="A337" s="1" t="str">
        <f>HYPERLINK("https://hsdes.intel.com/resource/16017144101","16017144101")</f>
        <v>16017144101</v>
      </c>
      <c r="B337" s="1" t="s">
        <v>403</v>
      </c>
      <c r="C337" s="1" t="s">
        <v>229</v>
      </c>
      <c r="D337" s="1" t="s">
        <v>16</v>
      </c>
      <c r="E337" s="2" t="s">
        <v>11</v>
      </c>
      <c r="F337" s="1"/>
      <c r="G337" s="1">
        <v>42</v>
      </c>
      <c r="H337" s="1" t="s">
        <v>12</v>
      </c>
      <c r="I337" s="1" t="s">
        <v>13</v>
      </c>
      <c r="J337" s="1"/>
    </row>
    <row r="338" spans="1:10" x14ac:dyDescent="0.3">
      <c r="A338" s="1" t="str">
        <f>HYPERLINK("https://hsdes.intel.com/resource/16017183584","16017183584")</f>
        <v>16017183584</v>
      </c>
      <c r="B338" s="1" t="s">
        <v>404</v>
      </c>
      <c r="C338" s="1" t="s">
        <v>9</v>
      </c>
      <c r="D338" s="1" t="s">
        <v>24</v>
      </c>
      <c r="E338" s="2" t="s">
        <v>11</v>
      </c>
      <c r="F338" s="1"/>
      <c r="G338" s="1">
        <v>42</v>
      </c>
      <c r="H338" s="1" t="s">
        <v>17</v>
      </c>
      <c r="I338" s="1" t="s">
        <v>13</v>
      </c>
      <c r="J338" s="1"/>
    </row>
    <row r="339" spans="1:10" x14ac:dyDescent="0.3">
      <c r="A339" s="1" t="str">
        <f>HYPERLINK("https://hsdes.intel.com/resource/16017188516","16017188516")</f>
        <v>16017188516</v>
      </c>
      <c r="B339" s="1" t="s">
        <v>405</v>
      </c>
      <c r="C339" s="1" t="s">
        <v>9</v>
      </c>
      <c r="D339" s="1" t="s">
        <v>24</v>
      </c>
      <c r="E339" s="2" t="s">
        <v>11</v>
      </c>
      <c r="F339" s="1"/>
      <c r="G339" s="1">
        <v>42</v>
      </c>
      <c r="H339" s="1" t="s">
        <v>17</v>
      </c>
      <c r="I339" s="1" t="s">
        <v>13</v>
      </c>
      <c r="J339" s="1"/>
    </row>
    <row r="340" spans="1:10" x14ac:dyDescent="0.3">
      <c r="A340" s="1" t="str">
        <f>HYPERLINK("https://hsdes.intel.com/resource/16017349451","16017349451")</f>
        <v>16017349451</v>
      </c>
      <c r="B340" s="1" t="s">
        <v>406</v>
      </c>
      <c r="C340" s="1" t="s">
        <v>32</v>
      </c>
      <c r="D340" s="1" t="s">
        <v>24</v>
      </c>
      <c r="E340" s="5" t="s">
        <v>51</v>
      </c>
      <c r="F340" s="1"/>
      <c r="G340" s="1">
        <v>42</v>
      </c>
      <c r="H340" s="1" t="s">
        <v>17</v>
      </c>
      <c r="I340" s="1" t="s">
        <v>13</v>
      </c>
      <c r="J340" s="1" t="s">
        <v>407</v>
      </c>
    </row>
    <row r="341" spans="1:10" x14ac:dyDescent="0.3">
      <c r="A341" s="1" t="str">
        <f>HYPERLINK("https://hsdes.intel.com/resource/18016919153","18016919153")</f>
        <v>18016919153</v>
      </c>
      <c r="B341" s="1" t="s">
        <v>408</v>
      </c>
      <c r="C341" s="1" t="s">
        <v>9</v>
      </c>
      <c r="D341" s="1" t="s">
        <v>24</v>
      </c>
      <c r="E341" s="5" t="s">
        <v>51</v>
      </c>
      <c r="F341" s="1"/>
      <c r="G341" s="1">
        <v>42</v>
      </c>
      <c r="H341" s="1" t="s">
        <v>17</v>
      </c>
      <c r="I341" s="1" t="s">
        <v>13</v>
      </c>
      <c r="J341" s="1" t="s">
        <v>409</v>
      </c>
    </row>
    <row r="342" spans="1:10" x14ac:dyDescent="0.3">
      <c r="A342" s="1" t="str">
        <f>HYPERLINK("https://hsdes.intel.com/resource/18020730723","18020730723")</f>
        <v>18020730723</v>
      </c>
      <c r="B342" s="1" t="s">
        <v>410</v>
      </c>
      <c r="C342" s="1" t="s">
        <v>27</v>
      </c>
      <c r="D342" s="1" t="s">
        <v>24</v>
      </c>
      <c r="E342" s="5" t="s">
        <v>51</v>
      </c>
      <c r="F342" s="1"/>
      <c r="G342" s="1">
        <v>42</v>
      </c>
      <c r="H342" s="1" t="s">
        <v>17</v>
      </c>
      <c r="I342" s="1" t="s">
        <v>13</v>
      </c>
      <c r="J342" s="1" t="s">
        <v>699</v>
      </c>
    </row>
    <row r="343" spans="1:10" x14ac:dyDescent="0.3">
      <c r="A343" s="1" t="str">
        <f>HYPERLINK("https://hsdes.intel.com/resource/22011878152","22011878152")</f>
        <v>22011878152</v>
      </c>
      <c r="B343" s="1" t="s">
        <v>411</v>
      </c>
      <c r="C343" s="1" t="s">
        <v>32</v>
      </c>
      <c r="D343" s="1" t="s">
        <v>152</v>
      </c>
      <c r="E343" s="2" t="s">
        <v>11</v>
      </c>
      <c r="F343" s="1"/>
      <c r="G343" s="1">
        <v>42</v>
      </c>
      <c r="H343" s="1" t="s">
        <v>17</v>
      </c>
      <c r="I343" s="1" t="s">
        <v>13</v>
      </c>
      <c r="J343" s="1"/>
    </row>
    <row r="344" spans="1:10" x14ac:dyDescent="0.3">
      <c r="A344" s="1" t="str">
        <f>HYPERLINK("https://hsdes.intel.com/resource/22011878195","22011878195")</f>
        <v>22011878195</v>
      </c>
      <c r="B344" s="1" t="s">
        <v>412</v>
      </c>
      <c r="C344" s="1" t="s">
        <v>27</v>
      </c>
      <c r="D344" s="1" t="s">
        <v>152</v>
      </c>
      <c r="E344" s="2" t="s">
        <v>11</v>
      </c>
      <c r="F344" s="1"/>
      <c r="G344" s="1">
        <v>42</v>
      </c>
      <c r="H344" s="1" t="s">
        <v>17</v>
      </c>
      <c r="I344" s="1" t="s">
        <v>13</v>
      </c>
      <c r="J344" s="1"/>
    </row>
    <row r="345" spans="1:10" x14ac:dyDescent="0.3">
      <c r="A345" s="8" t="str">
        <f>HYPERLINK("https://hsdes.intel.com/resource/22011879146","22011879146")</f>
        <v>22011879146</v>
      </c>
      <c r="B345" s="1" t="s">
        <v>413</v>
      </c>
      <c r="C345" s="1" t="s">
        <v>15</v>
      </c>
      <c r="D345" s="1" t="s">
        <v>152</v>
      </c>
      <c r="E345" s="2" t="s">
        <v>11</v>
      </c>
      <c r="F345" s="1"/>
      <c r="G345" s="1">
        <v>42</v>
      </c>
      <c r="H345" s="1" t="s">
        <v>17</v>
      </c>
      <c r="I345" s="1" t="s">
        <v>13</v>
      </c>
      <c r="J345" s="1"/>
    </row>
    <row r="346" spans="1:10" x14ac:dyDescent="0.3">
      <c r="A346" s="1" t="str">
        <f>HYPERLINK("https://hsdes.intel.com/resource/22011895940","22011895940")</f>
        <v>22011895940</v>
      </c>
      <c r="B346" s="1" t="s">
        <v>414</v>
      </c>
      <c r="C346" s="1" t="s">
        <v>23</v>
      </c>
      <c r="D346" s="1" t="s">
        <v>152</v>
      </c>
      <c r="E346" s="2" t="s">
        <v>11</v>
      </c>
      <c r="F346" s="1"/>
      <c r="G346" s="1">
        <v>42</v>
      </c>
      <c r="H346" s="1" t="s">
        <v>17</v>
      </c>
      <c r="I346" s="1" t="s">
        <v>13</v>
      </c>
      <c r="J346" s="1"/>
    </row>
    <row r="347" spans="1:10" x14ac:dyDescent="0.3">
      <c r="A347" s="1" t="str">
        <f>HYPERLINK("https://hsdes.intel.com/resource/22012000707","22012000707")</f>
        <v>22012000707</v>
      </c>
      <c r="B347" s="1" t="s">
        <v>415</v>
      </c>
      <c r="C347" s="1" t="s">
        <v>19</v>
      </c>
      <c r="D347" s="1" t="s">
        <v>24</v>
      </c>
      <c r="E347" s="2" t="s">
        <v>11</v>
      </c>
      <c r="F347" s="1"/>
      <c r="G347" s="1">
        <v>42</v>
      </c>
      <c r="H347" s="1" t="s">
        <v>17</v>
      </c>
      <c r="I347" s="1" t="s">
        <v>13</v>
      </c>
      <c r="J347" s="1"/>
    </row>
    <row r="348" spans="1:10" x14ac:dyDescent="0.3">
      <c r="A348" s="1" t="str">
        <f>HYPERLINK("https://hsdes.intel.com/resource/22012003525","22012003525")</f>
        <v>22012003525</v>
      </c>
      <c r="B348" s="1" t="s">
        <v>416</v>
      </c>
      <c r="C348" s="1" t="s">
        <v>32</v>
      </c>
      <c r="D348" s="1" t="s">
        <v>24</v>
      </c>
      <c r="E348" s="2" t="s">
        <v>11</v>
      </c>
      <c r="F348" s="1"/>
      <c r="G348" s="1">
        <v>18</v>
      </c>
      <c r="H348" s="1" t="s">
        <v>17</v>
      </c>
      <c r="I348" s="1" t="s">
        <v>13</v>
      </c>
      <c r="J348" s="1"/>
    </row>
    <row r="349" spans="1:10" x14ac:dyDescent="0.3">
      <c r="A349" s="1" t="str">
        <f>HYPERLINK("https://hsdes.intel.com/resource/22012132962","22012132962")</f>
        <v>22012132962</v>
      </c>
      <c r="B349" s="1" t="s">
        <v>417</v>
      </c>
      <c r="C349" s="1" t="s">
        <v>19</v>
      </c>
      <c r="D349" s="1" t="s">
        <v>10</v>
      </c>
      <c r="E349" s="2" t="s">
        <v>11</v>
      </c>
      <c r="F349" s="1"/>
      <c r="G349" s="1">
        <v>42</v>
      </c>
      <c r="H349" s="1" t="s">
        <v>17</v>
      </c>
      <c r="I349" s="1" t="s">
        <v>13</v>
      </c>
      <c r="J349" s="1"/>
    </row>
    <row r="350" spans="1:10" x14ac:dyDescent="0.3">
      <c r="A350" s="1" t="str">
        <f>HYPERLINK("https://hsdes.intel.com/resource/22012239317","22012239317")</f>
        <v>22012239317</v>
      </c>
      <c r="B350" s="1" t="s">
        <v>418</v>
      </c>
      <c r="C350" s="1" t="s">
        <v>27</v>
      </c>
      <c r="D350" s="1" t="s">
        <v>10</v>
      </c>
      <c r="E350" s="2" t="s">
        <v>11</v>
      </c>
      <c r="F350" s="1"/>
      <c r="G350" s="1">
        <v>42</v>
      </c>
      <c r="H350" s="1" t="s">
        <v>17</v>
      </c>
      <c r="I350" s="1" t="s">
        <v>13</v>
      </c>
      <c r="J350" s="1"/>
    </row>
    <row r="351" spans="1:10" x14ac:dyDescent="0.3">
      <c r="A351" s="1" t="str">
        <f>HYPERLINK("https://hsdes.intel.com/resource/22012249402","22012249402")</f>
        <v>22012249402</v>
      </c>
      <c r="B351" s="1" t="s">
        <v>419</v>
      </c>
      <c r="C351" s="1" t="s">
        <v>19</v>
      </c>
      <c r="D351" s="1" t="s">
        <v>10</v>
      </c>
      <c r="E351" s="2" t="s">
        <v>11</v>
      </c>
      <c r="F351" s="1"/>
      <c r="G351" s="1">
        <v>42</v>
      </c>
      <c r="H351" s="1" t="s">
        <v>17</v>
      </c>
      <c r="I351" s="1" t="s">
        <v>13</v>
      </c>
      <c r="J351" s="1"/>
    </row>
    <row r="352" spans="1:10" x14ac:dyDescent="0.3">
      <c r="A352" s="1" t="str">
        <f>HYPERLINK("https://hsdes.intel.com/resource/22013723207","22013723207")</f>
        <v>22013723207</v>
      </c>
      <c r="B352" s="1" t="s">
        <v>420</v>
      </c>
      <c r="C352" s="1" t="s">
        <v>9</v>
      </c>
      <c r="D352" s="1" t="s">
        <v>10</v>
      </c>
      <c r="E352" s="2" t="s">
        <v>11</v>
      </c>
      <c r="F352" s="1"/>
      <c r="G352" s="1">
        <v>42</v>
      </c>
      <c r="H352" s="1" t="s">
        <v>17</v>
      </c>
      <c r="I352" s="1" t="s">
        <v>13</v>
      </c>
      <c r="J352" s="1"/>
    </row>
    <row r="353" spans="1:10" x14ac:dyDescent="0.3">
      <c r="A353" s="9" t="s">
        <v>421</v>
      </c>
      <c r="B353" s="9" t="s">
        <v>422</v>
      </c>
      <c r="C353" s="9" t="s">
        <v>27</v>
      </c>
      <c r="D353" s="9" t="s">
        <v>423</v>
      </c>
      <c r="E353" s="2" t="s">
        <v>11</v>
      </c>
      <c r="F353" s="9"/>
      <c r="G353" s="9">
        <v>42</v>
      </c>
      <c r="H353" s="9" t="s">
        <v>12</v>
      </c>
      <c r="I353" s="9" t="s">
        <v>13</v>
      </c>
      <c r="J353" s="9"/>
    </row>
    <row r="354" spans="1:10" x14ac:dyDescent="0.3">
      <c r="A354" s="1" t="s">
        <v>424</v>
      </c>
      <c r="B354" s="1" t="s">
        <v>425</v>
      </c>
      <c r="C354" s="1" t="s">
        <v>15</v>
      </c>
      <c r="D354" s="1" t="s">
        <v>423</v>
      </c>
      <c r="E354" s="2" t="s">
        <v>11</v>
      </c>
      <c r="F354" s="1"/>
      <c r="G354" s="1">
        <v>42</v>
      </c>
      <c r="H354" s="1" t="s">
        <v>17</v>
      </c>
      <c r="I354" s="1" t="s">
        <v>13</v>
      </c>
      <c r="J354" s="1"/>
    </row>
    <row r="355" spans="1:10" x14ac:dyDescent="0.3">
      <c r="A355" s="1" t="s">
        <v>426</v>
      </c>
      <c r="B355" s="1" t="s">
        <v>427</v>
      </c>
      <c r="C355" s="1" t="s">
        <v>19</v>
      </c>
      <c r="D355" s="1" t="s">
        <v>423</v>
      </c>
      <c r="E355" s="2" t="s">
        <v>11</v>
      </c>
      <c r="F355" s="1"/>
      <c r="G355" s="1">
        <v>42</v>
      </c>
      <c r="H355" s="1" t="s">
        <v>17</v>
      </c>
      <c r="I355" s="1" t="s">
        <v>13</v>
      </c>
      <c r="J355" s="1"/>
    </row>
    <row r="356" spans="1:10" x14ac:dyDescent="0.3">
      <c r="A356" s="1" t="s">
        <v>428</v>
      </c>
      <c r="B356" s="1" t="s">
        <v>429</v>
      </c>
      <c r="C356" s="1" t="s">
        <v>19</v>
      </c>
      <c r="D356" s="1" t="s">
        <v>423</v>
      </c>
      <c r="E356" s="2" t="s">
        <v>11</v>
      </c>
      <c r="F356" s="1"/>
      <c r="G356" s="1">
        <v>42</v>
      </c>
      <c r="H356" s="1" t="s">
        <v>17</v>
      </c>
      <c r="I356" s="1" t="s">
        <v>13</v>
      </c>
      <c r="J356" s="1"/>
    </row>
    <row r="357" spans="1:10" x14ac:dyDescent="0.3">
      <c r="A357" s="1" t="s">
        <v>430</v>
      </c>
      <c r="B357" s="1" t="s">
        <v>431</v>
      </c>
      <c r="C357" s="1" t="s">
        <v>9</v>
      </c>
      <c r="D357" s="1" t="s">
        <v>423</v>
      </c>
      <c r="E357" s="2" t="s">
        <v>11</v>
      </c>
      <c r="F357" s="1"/>
      <c r="G357" s="1">
        <v>42</v>
      </c>
      <c r="H357" s="1" t="s">
        <v>17</v>
      </c>
      <c r="I357" s="1" t="s">
        <v>13</v>
      </c>
      <c r="J357" s="1"/>
    </row>
    <row r="358" spans="1:10" x14ac:dyDescent="0.3">
      <c r="A358" s="1" t="s">
        <v>432</v>
      </c>
      <c r="B358" s="1" t="s">
        <v>433</v>
      </c>
      <c r="C358" s="1" t="s">
        <v>19</v>
      </c>
      <c r="D358" s="1" t="s">
        <v>24</v>
      </c>
      <c r="E358" s="2" t="s">
        <v>11</v>
      </c>
      <c r="F358" s="1"/>
      <c r="G358" s="1">
        <v>42</v>
      </c>
      <c r="H358" s="1" t="s">
        <v>17</v>
      </c>
      <c r="I358" s="1" t="s">
        <v>13</v>
      </c>
      <c r="J358" s="1"/>
    </row>
    <row r="359" spans="1:10" x14ac:dyDescent="0.3">
      <c r="A359" s="1">
        <v>15010457415</v>
      </c>
      <c r="B359" s="1" t="s">
        <v>434</v>
      </c>
      <c r="C359" s="1" t="s">
        <v>19</v>
      </c>
      <c r="D359" s="1" t="s">
        <v>24</v>
      </c>
      <c r="E359" s="2" t="s">
        <v>11</v>
      </c>
      <c r="F359" s="1"/>
      <c r="G359" s="1">
        <v>42</v>
      </c>
      <c r="H359" s="1" t="s">
        <v>17</v>
      </c>
      <c r="I359" s="1" t="s">
        <v>13</v>
      </c>
      <c r="J359" s="1"/>
    </row>
    <row r="360" spans="1:10" x14ac:dyDescent="0.3">
      <c r="A360" s="1" t="s">
        <v>435</v>
      </c>
      <c r="B360" s="1" t="s">
        <v>436</v>
      </c>
      <c r="C360" s="1" t="s">
        <v>27</v>
      </c>
      <c r="D360" s="1" t="s">
        <v>24</v>
      </c>
      <c r="E360" s="3" t="s">
        <v>25</v>
      </c>
      <c r="F360" s="1"/>
      <c r="G360" s="1">
        <v>42</v>
      </c>
      <c r="H360" s="1" t="s">
        <v>17</v>
      </c>
      <c r="I360" s="1" t="s">
        <v>13</v>
      </c>
      <c r="J360" s="1" t="s">
        <v>437</v>
      </c>
    </row>
    <row r="361" spans="1:10" x14ac:dyDescent="0.3">
      <c r="A361" s="1">
        <v>15010645752</v>
      </c>
      <c r="B361" s="1" t="s">
        <v>438</v>
      </c>
      <c r="C361" s="1" t="s">
        <v>15</v>
      </c>
      <c r="D361" s="1" t="s">
        <v>24</v>
      </c>
      <c r="E361" s="2" t="s">
        <v>11</v>
      </c>
      <c r="F361" s="1"/>
      <c r="G361" s="1">
        <v>42</v>
      </c>
      <c r="H361" s="1" t="s">
        <v>17</v>
      </c>
      <c r="I361" s="1" t="s">
        <v>13</v>
      </c>
      <c r="J361" s="1"/>
    </row>
    <row r="362" spans="1:10" x14ac:dyDescent="0.3">
      <c r="A362" s="1" t="s">
        <v>439</v>
      </c>
      <c r="B362" s="1" t="s">
        <v>440</v>
      </c>
      <c r="C362" s="1" t="s">
        <v>9</v>
      </c>
      <c r="D362" s="1" t="s">
        <v>24</v>
      </c>
      <c r="E362" s="2" t="s">
        <v>11</v>
      </c>
      <c r="F362" s="1"/>
      <c r="G362" s="1">
        <v>42</v>
      </c>
      <c r="H362" s="1" t="s">
        <v>17</v>
      </c>
      <c r="I362" s="1" t="s">
        <v>13</v>
      </c>
      <c r="J362" s="1"/>
    </row>
    <row r="363" spans="1:10" x14ac:dyDescent="0.3">
      <c r="A363" s="1" t="s">
        <v>441</v>
      </c>
      <c r="B363" s="1" t="s">
        <v>442</v>
      </c>
      <c r="C363" s="1" t="s">
        <v>27</v>
      </c>
      <c r="D363" s="1" t="s">
        <v>24</v>
      </c>
      <c r="E363" s="2" t="s">
        <v>11</v>
      </c>
      <c r="F363" s="1"/>
      <c r="G363" s="1">
        <v>42</v>
      </c>
      <c r="H363" s="1" t="s">
        <v>17</v>
      </c>
      <c r="I363" s="1" t="s">
        <v>13</v>
      </c>
      <c r="J363" s="1"/>
    </row>
    <row r="364" spans="1:10" x14ac:dyDescent="0.3">
      <c r="A364" s="1" t="s">
        <v>443</v>
      </c>
      <c r="B364" s="1" t="s">
        <v>444</v>
      </c>
      <c r="C364" s="1" t="s">
        <v>27</v>
      </c>
      <c r="D364" s="1" t="s">
        <v>10</v>
      </c>
      <c r="E364" s="2" t="s">
        <v>11</v>
      </c>
      <c r="F364" s="1"/>
      <c r="G364" s="1">
        <v>42</v>
      </c>
      <c r="H364" s="1" t="s">
        <v>17</v>
      </c>
      <c r="I364" s="1" t="s">
        <v>13</v>
      </c>
      <c r="J364" s="1"/>
    </row>
    <row r="365" spans="1:10" x14ac:dyDescent="0.3">
      <c r="A365" s="1" t="s">
        <v>445</v>
      </c>
      <c r="B365" s="1" t="s">
        <v>446</v>
      </c>
      <c r="C365" s="1" t="s">
        <v>27</v>
      </c>
      <c r="D365" s="1" t="s">
        <v>10</v>
      </c>
      <c r="E365" s="3" t="s">
        <v>25</v>
      </c>
      <c r="F365" s="1"/>
      <c r="G365" s="1">
        <v>18</v>
      </c>
      <c r="H365" s="1" t="s">
        <v>12</v>
      </c>
      <c r="I365" s="1" t="s">
        <v>13</v>
      </c>
      <c r="J365" s="1" t="s">
        <v>447</v>
      </c>
    </row>
    <row r="366" spans="1:10" x14ac:dyDescent="0.3">
      <c r="A366" s="1" t="s">
        <v>448</v>
      </c>
      <c r="B366" s="1" t="s">
        <v>449</v>
      </c>
      <c r="C366" s="1" t="s">
        <v>27</v>
      </c>
      <c r="D366" s="1" t="s">
        <v>10</v>
      </c>
      <c r="E366" s="2" t="s">
        <v>11</v>
      </c>
      <c r="F366" s="1"/>
      <c r="G366" s="1">
        <v>42</v>
      </c>
      <c r="H366" s="1" t="s">
        <v>17</v>
      </c>
      <c r="I366" s="1" t="s">
        <v>13</v>
      </c>
      <c r="J366" s="1"/>
    </row>
    <row r="367" spans="1:10" x14ac:dyDescent="0.3">
      <c r="A367" s="1" t="s">
        <v>450</v>
      </c>
      <c r="B367" s="1" t="s">
        <v>451</v>
      </c>
      <c r="C367" s="1" t="s">
        <v>9</v>
      </c>
      <c r="D367" s="1" t="s">
        <v>10</v>
      </c>
      <c r="E367" s="2" t="s">
        <v>11</v>
      </c>
      <c r="F367" s="1"/>
      <c r="G367" s="1">
        <v>18</v>
      </c>
      <c r="H367" s="1" t="s">
        <v>12</v>
      </c>
      <c r="I367" s="1" t="s">
        <v>13</v>
      </c>
      <c r="J367" s="1"/>
    </row>
    <row r="368" spans="1:10" ht="100.8" x14ac:dyDescent="0.3">
      <c r="A368" s="1" t="s">
        <v>452</v>
      </c>
      <c r="B368" s="1" t="s">
        <v>453</v>
      </c>
      <c r="C368" s="1" t="s">
        <v>27</v>
      </c>
      <c r="D368" s="1" t="s">
        <v>10</v>
      </c>
      <c r="E368" s="3" t="s">
        <v>25</v>
      </c>
      <c r="F368" s="1"/>
      <c r="G368" s="1">
        <v>42</v>
      </c>
      <c r="H368" s="1" t="s">
        <v>17</v>
      </c>
      <c r="I368" s="1" t="s">
        <v>13</v>
      </c>
      <c r="J368" s="19" t="s">
        <v>696</v>
      </c>
    </row>
    <row r="369" spans="1:10" x14ac:dyDescent="0.3">
      <c r="A369" s="1" t="s">
        <v>454</v>
      </c>
      <c r="B369" s="1" t="s">
        <v>455</v>
      </c>
      <c r="C369" s="1" t="s">
        <v>19</v>
      </c>
      <c r="D369" s="1" t="s">
        <v>10</v>
      </c>
      <c r="E369" s="2" t="s">
        <v>11</v>
      </c>
      <c r="F369" s="1"/>
      <c r="G369" s="1">
        <v>42</v>
      </c>
      <c r="H369" s="1" t="s">
        <v>17</v>
      </c>
      <c r="I369" s="1" t="s">
        <v>13</v>
      </c>
      <c r="J369" s="1"/>
    </row>
    <row r="370" spans="1:10" x14ac:dyDescent="0.3">
      <c r="A370" s="1" t="s">
        <v>456</v>
      </c>
      <c r="B370" s="1" t="s">
        <v>457</v>
      </c>
      <c r="C370" s="1" t="s">
        <v>9</v>
      </c>
      <c r="D370" s="1" t="s">
        <v>10</v>
      </c>
      <c r="E370" s="2" t="s">
        <v>11</v>
      </c>
      <c r="F370" s="1"/>
      <c r="G370" s="1">
        <v>42</v>
      </c>
      <c r="H370" s="1" t="s">
        <v>17</v>
      </c>
      <c r="I370" s="1" t="s">
        <v>13</v>
      </c>
      <c r="J370" s="1"/>
    </row>
    <row r="371" spans="1:10" x14ac:dyDescent="0.3">
      <c r="A371" s="1" t="s">
        <v>458</v>
      </c>
      <c r="B371" s="1" t="s">
        <v>459</v>
      </c>
      <c r="C371" s="1" t="s">
        <v>9</v>
      </c>
      <c r="D371" s="1" t="s">
        <v>10</v>
      </c>
      <c r="E371" s="2" t="s">
        <v>11</v>
      </c>
      <c r="F371" s="1"/>
      <c r="G371" s="1">
        <v>42</v>
      </c>
      <c r="H371" s="1" t="s">
        <v>17</v>
      </c>
      <c r="I371" s="1" t="s">
        <v>13</v>
      </c>
      <c r="J371" s="1" t="s">
        <v>460</v>
      </c>
    </row>
    <row r="372" spans="1:10" x14ac:dyDescent="0.3">
      <c r="A372" s="1" t="s">
        <v>461</v>
      </c>
      <c r="B372" s="1" t="s">
        <v>462</v>
      </c>
      <c r="C372" s="1" t="s">
        <v>15</v>
      </c>
      <c r="D372" s="1" t="s">
        <v>10</v>
      </c>
      <c r="E372" s="2" t="s">
        <v>11</v>
      </c>
      <c r="F372" s="1"/>
      <c r="G372" s="1">
        <v>42</v>
      </c>
      <c r="H372" s="1" t="s">
        <v>17</v>
      </c>
      <c r="I372" s="1" t="s">
        <v>13</v>
      </c>
      <c r="J372" s="1" t="s">
        <v>463</v>
      </c>
    </row>
    <row r="373" spans="1:10" x14ac:dyDescent="0.3">
      <c r="A373" s="10">
        <v>1508608165</v>
      </c>
      <c r="B373" s="11" t="s">
        <v>465</v>
      </c>
      <c r="C373" s="1" t="s">
        <v>464</v>
      </c>
      <c r="D373" s="1" t="s">
        <v>10</v>
      </c>
      <c r="E373" s="2" t="s">
        <v>11</v>
      </c>
      <c r="F373" s="1"/>
      <c r="G373" s="1">
        <v>42</v>
      </c>
      <c r="H373" s="1" t="s">
        <v>17</v>
      </c>
      <c r="I373" s="1" t="s">
        <v>13</v>
      </c>
      <c r="J373" s="1"/>
    </row>
    <row r="374" spans="1:10" x14ac:dyDescent="0.3">
      <c r="A374" s="10">
        <v>1508608498</v>
      </c>
      <c r="B374" s="11" t="s">
        <v>466</v>
      </c>
      <c r="C374" s="1" t="s">
        <v>464</v>
      </c>
      <c r="D374" s="1" t="s">
        <v>10</v>
      </c>
      <c r="E374" s="2" t="s">
        <v>11</v>
      </c>
      <c r="F374" s="1"/>
      <c r="G374" s="1">
        <v>42</v>
      </c>
      <c r="H374" s="1" t="s">
        <v>17</v>
      </c>
      <c r="I374" s="1" t="s">
        <v>13</v>
      </c>
      <c r="J374" s="1"/>
    </row>
    <row r="375" spans="1:10" x14ac:dyDescent="0.3">
      <c r="A375" s="10">
        <v>1508604712</v>
      </c>
      <c r="B375" s="11" t="s">
        <v>467</v>
      </c>
      <c r="C375" s="1" t="s">
        <v>464</v>
      </c>
      <c r="D375" s="1" t="s">
        <v>10</v>
      </c>
      <c r="E375" s="2" t="s">
        <v>11</v>
      </c>
      <c r="F375" s="1"/>
      <c r="G375" s="1">
        <v>42</v>
      </c>
      <c r="H375" s="1" t="s">
        <v>17</v>
      </c>
      <c r="I375" s="1" t="s">
        <v>13</v>
      </c>
      <c r="J375" s="1"/>
    </row>
    <row r="376" spans="1:10" x14ac:dyDescent="0.3">
      <c r="A376" s="10">
        <v>1508608507</v>
      </c>
      <c r="B376" s="11" t="s">
        <v>468</v>
      </c>
      <c r="C376" s="1" t="s">
        <v>464</v>
      </c>
      <c r="D376" s="1" t="s">
        <v>10</v>
      </c>
      <c r="E376" s="5" t="s">
        <v>51</v>
      </c>
      <c r="F376" s="1"/>
      <c r="G376" s="1">
        <v>42</v>
      </c>
      <c r="H376" s="1" t="s">
        <v>17</v>
      </c>
      <c r="I376" s="1" t="s">
        <v>13</v>
      </c>
      <c r="J376" s="12" t="s">
        <v>469</v>
      </c>
    </row>
    <row r="377" spans="1:10" x14ac:dyDescent="0.3">
      <c r="A377" s="10">
        <v>1508608951</v>
      </c>
      <c r="B377" s="11" t="s">
        <v>470</v>
      </c>
      <c r="C377" s="1" t="s">
        <v>464</v>
      </c>
      <c r="D377" s="1" t="s">
        <v>10</v>
      </c>
      <c r="E377" s="2" t="s">
        <v>11</v>
      </c>
      <c r="F377" s="1"/>
      <c r="G377" s="1">
        <v>42</v>
      </c>
      <c r="H377" s="1" t="s">
        <v>17</v>
      </c>
      <c r="I377" s="1" t="s">
        <v>13</v>
      </c>
      <c r="J377" s="1"/>
    </row>
    <row r="378" spans="1:10" x14ac:dyDescent="0.3">
      <c r="A378" s="10">
        <v>16013359455</v>
      </c>
      <c r="B378" s="11" t="s">
        <v>471</v>
      </c>
      <c r="C378" s="1" t="s">
        <v>464</v>
      </c>
      <c r="D378" s="1" t="s">
        <v>10</v>
      </c>
      <c r="E378" s="5" t="s">
        <v>51</v>
      </c>
      <c r="F378" s="1"/>
      <c r="G378" s="1">
        <v>42</v>
      </c>
      <c r="H378" s="1" t="s">
        <v>17</v>
      </c>
      <c r="I378" s="1" t="s">
        <v>13</v>
      </c>
      <c r="J378" s="12" t="s">
        <v>472</v>
      </c>
    </row>
    <row r="379" spans="1:10" x14ac:dyDescent="0.3">
      <c r="A379" s="10">
        <v>16014246972</v>
      </c>
      <c r="B379" s="11" t="s">
        <v>473</v>
      </c>
      <c r="C379" s="1" t="s">
        <v>464</v>
      </c>
      <c r="D379" s="1" t="s">
        <v>10</v>
      </c>
      <c r="E379" s="3" t="s">
        <v>25</v>
      </c>
      <c r="F379" s="1"/>
      <c r="G379" s="1">
        <v>42</v>
      </c>
      <c r="H379" s="1" t="s">
        <v>17</v>
      </c>
      <c r="I379" s="1" t="s">
        <v>13</v>
      </c>
      <c r="J379" s="12" t="s">
        <v>474</v>
      </c>
    </row>
    <row r="380" spans="1:10" x14ac:dyDescent="0.3">
      <c r="A380" s="10">
        <v>1508603094</v>
      </c>
      <c r="B380" s="11" t="s">
        <v>475</v>
      </c>
      <c r="C380" s="1" t="s">
        <v>9</v>
      </c>
      <c r="D380" s="1" t="s">
        <v>10</v>
      </c>
      <c r="E380" s="5" t="s">
        <v>51</v>
      </c>
      <c r="F380" s="1"/>
      <c r="G380" s="1">
        <v>42</v>
      </c>
      <c r="H380" s="1" t="s">
        <v>17</v>
      </c>
      <c r="I380" s="1" t="s">
        <v>13</v>
      </c>
      <c r="J380" s="1" t="s">
        <v>700</v>
      </c>
    </row>
    <row r="381" spans="1:10" x14ac:dyDescent="0.3">
      <c r="A381">
        <v>1508603501</v>
      </c>
      <c r="B381" t="s">
        <v>476</v>
      </c>
      <c r="C381" t="s">
        <v>464</v>
      </c>
      <c r="E381" s="13" t="s">
        <v>11</v>
      </c>
    </row>
    <row r="382" spans="1:10" x14ac:dyDescent="0.3">
      <c r="A382">
        <v>1508605114</v>
      </c>
      <c r="B382" t="s">
        <v>477</v>
      </c>
      <c r="C382" t="s">
        <v>464</v>
      </c>
      <c r="E382" s="15" t="s">
        <v>25</v>
      </c>
      <c r="F382" t="s">
        <v>478</v>
      </c>
    </row>
    <row r="383" spans="1:10" x14ac:dyDescent="0.3">
      <c r="A383">
        <v>1508605439</v>
      </c>
      <c r="B383" t="s">
        <v>479</v>
      </c>
      <c r="C383" t="s">
        <v>464</v>
      </c>
      <c r="E383" s="13" t="s">
        <v>11</v>
      </c>
    </row>
    <row r="384" spans="1:10" x14ac:dyDescent="0.3">
      <c r="A384">
        <v>1508605466</v>
      </c>
      <c r="B384" t="s">
        <v>480</v>
      </c>
      <c r="C384" t="s">
        <v>464</v>
      </c>
      <c r="E384" s="15" t="s">
        <v>25</v>
      </c>
      <c r="F384">
        <v>15011680281</v>
      </c>
    </row>
    <row r="385" spans="1:6" x14ac:dyDescent="0.3">
      <c r="A385">
        <v>1508605538</v>
      </c>
      <c r="B385" t="s">
        <v>481</v>
      </c>
      <c r="C385" t="s">
        <v>464</v>
      </c>
      <c r="E385" s="13" t="s">
        <v>11</v>
      </c>
    </row>
    <row r="386" spans="1:6" x14ac:dyDescent="0.3">
      <c r="A386">
        <v>1508606061</v>
      </c>
      <c r="B386" t="s">
        <v>482</v>
      </c>
      <c r="C386" t="s">
        <v>464</v>
      </c>
      <c r="E386" s="13" t="s">
        <v>11</v>
      </c>
    </row>
    <row r="387" spans="1:6" x14ac:dyDescent="0.3">
      <c r="A387">
        <v>1508606066</v>
      </c>
      <c r="B387" t="s">
        <v>483</v>
      </c>
      <c r="C387" t="s">
        <v>464</v>
      </c>
      <c r="E387" s="13" t="s">
        <v>11</v>
      </c>
    </row>
    <row r="388" spans="1:6" x14ac:dyDescent="0.3">
      <c r="A388">
        <v>1508606250</v>
      </c>
      <c r="B388" t="s">
        <v>484</v>
      </c>
      <c r="C388" t="s">
        <v>464</v>
      </c>
      <c r="E388" s="13" t="s">
        <v>11</v>
      </c>
    </row>
    <row r="389" spans="1:6" x14ac:dyDescent="0.3">
      <c r="A389">
        <v>1508606332</v>
      </c>
      <c r="B389" t="s">
        <v>485</v>
      </c>
      <c r="C389" t="s">
        <v>464</v>
      </c>
      <c r="E389" s="15" t="s">
        <v>25</v>
      </c>
      <c r="F389">
        <v>15011680279</v>
      </c>
    </row>
    <row r="390" spans="1:6" x14ac:dyDescent="0.3">
      <c r="A390">
        <v>1508607311</v>
      </c>
      <c r="B390" t="s">
        <v>486</v>
      </c>
      <c r="C390" t="s">
        <v>464</v>
      </c>
      <c r="E390" s="13" t="s">
        <v>11</v>
      </c>
    </row>
    <row r="391" spans="1:6" x14ac:dyDescent="0.3">
      <c r="A391">
        <v>1508608475</v>
      </c>
      <c r="B391" t="s">
        <v>487</v>
      </c>
      <c r="C391" t="s">
        <v>464</v>
      </c>
      <c r="E391" s="13" t="s">
        <v>11</v>
      </c>
    </row>
    <row r="392" spans="1:6" x14ac:dyDescent="0.3">
      <c r="A392">
        <v>1508608855</v>
      </c>
      <c r="B392" t="s">
        <v>488</v>
      </c>
      <c r="C392" t="s">
        <v>464</v>
      </c>
      <c r="E392" s="13" t="s">
        <v>11</v>
      </c>
    </row>
    <row r="393" spans="1:6" x14ac:dyDescent="0.3">
      <c r="A393">
        <v>1508609583</v>
      </c>
      <c r="B393" t="s">
        <v>489</v>
      </c>
      <c r="C393" t="s">
        <v>464</v>
      </c>
      <c r="E393" s="13" t="s">
        <v>11</v>
      </c>
    </row>
    <row r="394" spans="1:6" x14ac:dyDescent="0.3">
      <c r="A394">
        <v>1508611465</v>
      </c>
      <c r="B394" t="s">
        <v>490</v>
      </c>
      <c r="C394" t="s">
        <v>464</v>
      </c>
      <c r="E394" s="13" t="s">
        <v>11</v>
      </c>
    </row>
    <row r="395" spans="1:6" x14ac:dyDescent="0.3">
      <c r="A395">
        <v>1508611655</v>
      </c>
      <c r="B395" t="s">
        <v>491</v>
      </c>
      <c r="C395" t="s">
        <v>464</v>
      </c>
      <c r="E395" s="14" t="s">
        <v>51</v>
      </c>
      <c r="F395" t="s">
        <v>478</v>
      </c>
    </row>
    <row r="396" spans="1:6" x14ac:dyDescent="0.3">
      <c r="A396">
        <v>1508611671</v>
      </c>
      <c r="B396" t="s">
        <v>492</v>
      </c>
      <c r="C396" t="s">
        <v>464</v>
      </c>
      <c r="E396" s="14" t="s">
        <v>51</v>
      </c>
      <c r="F396" t="s">
        <v>478</v>
      </c>
    </row>
    <row r="397" spans="1:6" x14ac:dyDescent="0.3">
      <c r="A397">
        <v>1508611684</v>
      </c>
      <c r="B397" t="s">
        <v>493</v>
      </c>
      <c r="C397" t="s">
        <v>464</v>
      </c>
      <c r="E397" s="14" t="s">
        <v>51</v>
      </c>
      <c r="F397" t="s">
        <v>478</v>
      </c>
    </row>
    <row r="398" spans="1:6" x14ac:dyDescent="0.3">
      <c r="A398">
        <v>1508611710</v>
      </c>
      <c r="B398" t="s">
        <v>494</v>
      </c>
      <c r="C398" t="s">
        <v>464</v>
      </c>
      <c r="E398" s="14" t="s">
        <v>51</v>
      </c>
      <c r="F398" t="s">
        <v>478</v>
      </c>
    </row>
    <row r="399" spans="1:6" x14ac:dyDescent="0.3">
      <c r="A399">
        <v>1508611804</v>
      </c>
      <c r="B399" t="s">
        <v>495</v>
      </c>
      <c r="C399" t="s">
        <v>464</v>
      </c>
      <c r="E399" s="13" t="s">
        <v>11</v>
      </c>
    </row>
    <row r="400" spans="1:6" x14ac:dyDescent="0.3">
      <c r="A400">
        <v>1508613530</v>
      </c>
      <c r="B400" t="s">
        <v>496</v>
      </c>
      <c r="C400" t="s">
        <v>464</v>
      </c>
      <c r="E400" s="14" t="s">
        <v>51</v>
      </c>
      <c r="F400" t="s">
        <v>478</v>
      </c>
    </row>
    <row r="401" spans="1:6" x14ac:dyDescent="0.3">
      <c r="A401">
        <v>1508613937</v>
      </c>
      <c r="B401" t="s">
        <v>497</v>
      </c>
      <c r="C401" t="s">
        <v>464</v>
      </c>
      <c r="E401" s="14" t="s">
        <v>51</v>
      </c>
      <c r="F401" t="s">
        <v>478</v>
      </c>
    </row>
    <row r="402" spans="1:6" x14ac:dyDescent="0.3">
      <c r="A402">
        <v>1508614164</v>
      </c>
      <c r="B402" t="s">
        <v>498</v>
      </c>
      <c r="C402" t="s">
        <v>464</v>
      </c>
      <c r="E402" s="14" t="s">
        <v>51</v>
      </c>
      <c r="F402" t="s">
        <v>478</v>
      </c>
    </row>
    <row r="403" spans="1:6" x14ac:dyDescent="0.3">
      <c r="A403">
        <v>1508615067</v>
      </c>
      <c r="B403" t="s">
        <v>499</v>
      </c>
      <c r="C403" t="s">
        <v>464</v>
      </c>
      <c r="E403" s="13" t="s">
        <v>11</v>
      </c>
    </row>
    <row r="404" spans="1:6" x14ac:dyDescent="0.3">
      <c r="A404">
        <v>1508615076</v>
      </c>
      <c r="B404" t="s">
        <v>500</v>
      </c>
      <c r="C404" t="s">
        <v>464</v>
      </c>
      <c r="E404" s="13" t="s">
        <v>11</v>
      </c>
    </row>
    <row r="405" spans="1:6" x14ac:dyDescent="0.3">
      <c r="A405">
        <v>1508615093</v>
      </c>
      <c r="B405" t="s">
        <v>501</v>
      </c>
      <c r="C405" t="s">
        <v>464</v>
      </c>
      <c r="E405" s="13" t="s">
        <v>11</v>
      </c>
    </row>
    <row r="406" spans="1:6" x14ac:dyDescent="0.3">
      <c r="A406">
        <v>1508615126</v>
      </c>
      <c r="B406" t="s">
        <v>502</v>
      </c>
      <c r="C406" t="s">
        <v>464</v>
      </c>
      <c r="E406" s="13" t="s">
        <v>11</v>
      </c>
    </row>
    <row r="407" spans="1:6" x14ac:dyDescent="0.3">
      <c r="A407">
        <v>1508615361</v>
      </c>
      <c r="B407" t="s">
        <v>503</v>
      </c>
      <c r="C407" t="s">
        <v>464</v>
      </c>
      <c r="E407" s="14" t="s">
        <v>51</v>
      </c>
      <c r="F407" t="s">
        <v>478</v>
      </c>
    </row>
    <row r="408" spans="1:6" x14ac:dyDescent="0.3">
      <c r="A408">
        <v>1508615406</v>
      </c>
      <c r="B408" t="s">
        <v>504</v>
      </c>
      <c r="C408" t="s">
        <v>464</v>
      </c>
      <c r="E408" s="13" t="s">
        <v>11</v>
      </c>
    </row>
    <row r="409" spans="1:6" x14ac:dyDescent="0.3">
      <c r="A409">
        <v>1508615672</v>
      </c>
      <c r="B409" t="s">
        <v>505</v>
      </c>
      <c r="C409" t="s">
        <v>464</v>
      </c>
      <c r="E409" s="13" t="s">
        <v>11</v>
      </c>
    </row>
    <row r="410" spans="1:6" x14ac:dyDescent="0.3">
      <c r="A410">
        <v>1508616380</v>
      </c>
      <c r="B410" t="s">
        <v>506</v>
      </c>
      <c r="C410" t="s">
        <v>464</v>
      </c>
      <c r="E410" s="13" t="s">
        <v>11</v>
      </c>
    </row>
    <row r="411" spans="1:6" x14ac:dyDescent="0.3">
      <c r="A411">
        <v>1508620378</v>
      </c>
      <c r="B411" t="s">
        <v>507</v>
      </c>
      <c r="C411" t="s">
        <v>464</v>
      </c>
      <c r="E411" s="15" t="s">
        <v>25</v>
      </c>
      <c r="F411" t="s">
        <v>508</v>
      </c>
    </row>
    <row r="412" spans="1:6" x14ac:dyDescent="0.3">
      <c r="A412">
        <v>1508690189</v>
      </c>
      <c r="B412" t="s">
        <v>509</v>
      </c>
      <c r="C412" t="s">
        <v>464</v>
      </c>
      <c r="E412" s="13" t="s">
        <v>11</v>
      </c>
    </row>
    <row r="413" spans="1:6" x14ac:dyDescent="0.3">
      <c r="A413">
        <v>1508916350</v>
      </c>
      <c r="B413" t="s">
        <v>510</v>
      </c>
      <c r="C413" t="s">
        <v>464</v>
      </c>
      <c r="E413" s="13" t="s">
        <v>11</v>
      </c>
    </row>
    <row r="414" spans="1:6" x14ac:dyDescent="0.3">
      <c r="A414">
        <v>1508939880</v>
      </c>
      <c r="B414" t="s">
        <v>511</v>
      </c>
      <c r="C414" t="s">
        <v>464</v>
      </c>
      <c r="E414" s="13" t="s">
        <v>11</v>
      </c>
    </row>
    <row r="415" spans="1:6" x14ac:dyDescent="0.3">
      <c r="A415">
        <v>1509046717</v>
      </c>
      <c r="B415" t="s">
        <v>512</v>
      </c>
      <c r="C415" t="s">
        <v>464</v>
      </c>
      <c r="E415" s="13" t="s">
        <v>11</v>
      </c>
    </row>
    <row r="416" spans="1:6" x14ac:dyDescent="0.3">
      <c r="A416">
        <v>1509113388</v>
      </c>
      <c r="B416" t="s">
        <v>513</v>
      </c>
      <c r="C416" t="s">
        <v>464</v>
      </c>
      <c r="E416" s="13" t="s">
        <v>11</v>
      </c>
    </row>
    <row r="417" spans="1:6" x14ac:dyDescent="0.3">
      <c r="A417">
        <v>1509113566</v>
      </c>
      <c r="B417" t="s">
        <v>514</v>
      </c>
      <c r="C417" t="s">
        <v>464</v>
      </c>
      <c r="E417" s="13" t="s">
        <v>11</v>
      </c>
    </row>
    <row r="418" spans="1:6" x14ac:dyDescent="0.3">
      <c r="A418">
        <v>1509425455</v>
      </c>
      <c r="B418" t="s">
        <v>515</v>
      </c>
      <c r="C418" t="s">
        <v>464</v>
      </c>
      <c r="E418" s="13" t="s">
        <v>11</v>
      </c>
    </row>
    <row r="419" spans="1:6" x14ac:dyDescent="0.3">
      <c r="A419">
        <v>1509458970</v>
      </c>
      <c r="B419" t="s">
        <v>516</v>
      </c>
      <c r="C419" t="s">
        <v>464</v>
      </c>
      <c r="E419" s="13" t="s">
        <v>11</v>
      </c>
    </row>
    <row r="420" spans="1:6" x14ac:dyDescent="0.3">
      <c r="A420">
        <v>1509646275</v>
      </c>
      <c r="B420" t="s">
        <v>517</v>
      </c>
      <c r="C420" t="s">
        <v>464</v>
      </c>
      <c r="E420" s="15" t="s">
        <v>25</v>
      </c>
      <c r="F420">
        <v>15011680281</v>
      </c>
    </row>
    <row r="421" spans="1:6" x14ac:dyDescent="0.3">
      <c r="A421">
        <v>1509916623</v>
      </c>
      <c r="B421" t="s">
        <v>518</v>
      </c>
      <c r="C421" t="s">
        <v>464</v>
      </c>
      <c r="E421" s="13" t="s">
        <v>11</v>
      </c>
    </row>
    <row r="422" spans="1:6" x14ac:dyDescent="0.3">
      <c r="A422">
        <v>1509935854</v>
      </c>
      <c r="B422" t="s">
        <v>519</v>
      </c>
      <c r="C422" t="s">
        <v>464</v>
      </c>
      <c r="E422" s="13" t="s">
        <v>11</v>
      </c>
    </row>
    <row r="423" spans="1:6" x14ac:dyDescent="0.3">
      <c r="A423">
        <v>15010281820</v>
      </c>
      <c r="B423" t="s">
        <v>520</v>
      </c>
      <c r="C423" t="s">
        <v>464</v>
      </c>
      <c r="E423" s="14" t="s">
        <v>51</v>
      </c>
      <c r="F423" t="s">
        <v>478</v>
      </c>
    </row>
    <row r="424" spans="1:6" x14ac:dyDescent="0.3">
      <c r="A424">
        <v>15011014225</v>
      </c>
      <c r="B424" t="s">
        <v>521</v>
      </c>
      <c r="C424" t="s">
        <v>464</v>
      </c>
      <c r="E424" s="13" t="s">
        <v>11</v>
      </c>
    </row>
    <row r="425" spans="1:6" x14ac:dyDescent="0.3">
      <c r="A425">
        <v>15011131624</v>
      </c>
      <c r="B425" t="s">
        <v>522</v>
      </c>
      <c r="C425" t="s">
        <v>464</v>
      </c>
      <c r="E425" s="13" t="s">
        <v>11</v>
      </c>
    </row>
    <row r="426" spans="1:6" x14ac:dyDescent="0.3">
      <c r="A426">
        <v>16012239231</v>
      </c>
      <c r="B426" t="s">
        <v>523</v>
      </c>
      <c r="C426" t="s">
        <v>464</v>
      </c>
      <c r="E426" s="15" t="s">
        <v>25</v>
      </c>
      <c r="F426">
        <v>15011111410</v>
      </c>
    </row>
    <row r="427" spans="1:6" x14ac:dyDescent="0.3">
      <c r="A427">
        <v>16012239233</v>
      </c>
      <c r="B427" t="s">
        <v>524</v>
      </c>
      <c r="C427" t="s">
        <v>464</v>
      </c>
      <c r="E427" s="15" t="s">
        <v>25</v>
      </c>
      <c r="F427">
        <v>15011111462</v>
      </c>
    </row>
    <row r="428" spans="1:6" x14ac:dyDescent="0.3">
      <c r="A428">
        <v>22011877851</v>
      </c>
      <c r="B428" t="s">
        <v>525</v>
      </c>
      <c r="C428" t="s">
        <v>464</v>
      </c>
      <c r="E428" s="14" t="s">
        <v>51</v>
      </c>
      <c r="F428">
        <v>15011111410</v>
      </c>
    </row>
    <row r="429" spans="1:6" x14ac:dyDescent="0.3">
      <c r="A429">
        <v>22011893994</v>
      </c>
      <c r="B429" t="s">
        <v>526</v>
      </c>
      <c r="C429" t="s">
        <v>464</v>
      </c>
      <c r="E429" s="13" t="s">
        <v>11</v>
      </c>
    </row>
    <row r="430" spans="1:6" x14ac:dyDescent="0.3">
      <c r="A430">
        <v>22011894096</v>
      </c>
      <c r="B430" t="s">
        <v>527</v>
      </c>
      <c r="C430" t="s">
        <v>464</v>
      </c>
      <c r="E430" s="14" t="s">
        <v>51</v>
      </c>
      <c r="F430">
        <v>15011111410</v>
      </c>
    </row>
    <row r="431" spans="1:6" x14ac:dyDescent="0.3">
      <c r="A431">
        <v>22011894098</v>
      </c>
      <c r="B431" t="s">
        <v>528</v>
      </c>
      <c r="C431" t="s">
        <v>464</v>
      </c>
      <c r="E431" s="15" t="s">
        <v>25</v>
      </c>
      <c r="F431">
        <v>15011111410</v>
      </c>
    </row>
    <row r="432" spans="1:6" x14ac:dyDescent="0.3">
      <c r="A432">
        <v>22011895042</v>
      </c>
      <c r="B432" t="s">
        <v>529</v>
      </c>
      <c r="C432" t="s">
        <v>464</v>
      </c>
      <c r="E432" s="14" t="s">
        <v>51</v>
      </c>
      <c r="F432" t="s">
        <v>478</v>
      </c>
    </row>
    <row r="433" spans="1:6" x14ac:dyDescent="0.3">
      <c r="A433">
        <v>22011895168</v>
      </c>
      <c r="B433" t="s">
        <v>530</v>
      </c>
      <c r="C433" t="s">
        <v>464</v>
      </c>
      <c r="E433" s="13" t="s">
        <v>11</v>
      </c>
    </row>
    <row r="434" spans="1:6" x14ac:dyDescent="0.3">
      <c r="A434">
        <v>22011895404</v>
      </c>
      <c r="B434" t="s">
        <v>531</v>
      </c>
      <c r="C434" t="s">
        <v>464</v>
      </c>
      <c r="E434" s="14" t="s">
        <v>51</v>
      </c>
      <c r="F434" t="s">
        <v>478</v>
      </c>
    </row>
    <row r="435" spans="1:6" x14ac:dyDescent="0.3">
      <c r="A435">
        <v>22011895463</v>
      </c>
      <c r="B435" t="s">
        <v>532</v>
      </c>
      <c r="C435" t="s">
        <v>464</v>
      </c>
      <c r="E435" s="13" t="s">
        <v>11</v>
      </c>
    </row>
    <row r="436" spans="1:6" x14ac:dyDescent="0.3">
      <c r="A436">
        <v>22011895794</v>
      </c>
      <c r="B436" t="s">
        <v>522</v>
      </c>
      <c r="C436" t="s">
        <v>464</v>
      </c>
      <c r="E436" s="13" t="s">
        <v>11</v>
      </c>
    </row>
    <row r="437" spans="1:6" x14ac:dyDescent="0.3">
      <c r="A437">
        <v>1309576291</v>
      </c>
      <c r="B437" t="s">
        <v>533</v>
      </c>
      <c r="C437" t="s">
        <v>534</v>
      </c>
      <c r="E437" s="13" t="s">
        <v>11</v>
      </c>
    </row>
    <row r="438" spans="1:6" x14ac:dyDescent="0.3">
      <c r="A438">
        <v>1508603490</v>
      </c>
      <c r="B438" t="s">
        <v>535</v>
      </c>
      <c r="C438" t="s">
        <v>534</v>
      </c>
      <c r="E438" s="13" t="s">
        <v>11</v>
      </c>
    </row>
    <row r="439" spans="1:6" x14ac:dyDescent="0.3">
      <c r="A439">
        <v>1508603498</v>
      </c>
      <c r="B439" t="s">
        <v>536</v>
      </c>
      <c r="C439" t="s">
        <v>534</v>
      </c>
      <c r="E439" s="13" t="s">
        <v>11</v>
      </c>
    </row>
    <row r="440" spans="1:6" x14ac:dyDescent="0.3">
      <c r="A440">
        <v>1508603929</v>
      </c>
      <c r="B440" t="s">
        <v>537</v>
      </c>
      <c r="C440" t="s">
        <v>534</v>
      </c>
      <c r="E440" s="13" t="s">
        <v>11</v>
      </c>
    </row>
    <row r="441" spans="1:6" x14ac:dyDescent="0.3">
      <c r="A441">
        <v>1508603944</v>
      </c>
      <c r="B441" t="s">
        <v>538</v>
      </c>
      <c r="C441" t="s">
        <v>534</v>
      </c>
      <c r="E441" s="13" t="s">
        <v>11</v>
      </c>
    </row>
    <row r="442" spans="1:6" x14ac:dyDescent="0.3">
      <c r="A442">
        <v>1508604005</v>
      </c>
      <c r="B442" t="s">
        <v>539</v>
      </c>
      <c r="C442" t="s">
        <v>534</v>
      </c>
      <c r="E442" s="13" t="s">
        <v>11</v>
      </c>
    </row>
    <row r="443" spans="1:6" x14ac:dyDescent="0.3">
      <c r="A443">
        <v>1508604030</v>
      </c>
      <c r="B443" t="s">
        <v>540</v>
      </c>
      <c r="C443" t="s">
        <v>534</v>
      </c>
      <c r="E443" s="13" t="s">
        <v>11</v>
      </c>
    </row>
    <row r="444" spans="1:6" x14ac:dyDescent="0.3">
      <c r="A444">
        <v>1508605583</v>
      </c>
      <c r="B444" t="s">
        <v>541</v>
      </c>
      <c r="C444" t="s">
        <v>534</v>
      </c>
      <c r="E444" s="13" t="s">
        <v>11</v>
      </c>
    </row>
    <row r="445" spans="1:6" x14ac:dyDescent="0.3">
      <c r="A445">
        <v>1508605595</v>
      </c>
      <c r="B445" t="s">
        <v>542</v>
      </c>
      <c r="C445" t="s">
        <v>534</v>
      </c>
      <c r="E445" s="13" t="s">
        <v>11</v>
      </c>
    </row>
    <row r="446" spans="1:6" x14ac:dyDescent="0.3">
      <c r="A446">
        <v>1508609913</v>
      </c>
      <c r="B446" t="s">
        <v>543</v>
      </c>
      <c r="C446" t="s">
        <v>534</v>
      </c>
      <c r="E446" s="14" t="s">
        <v>51</v>
      </c>
      <c r="F446">
        <v>18021346127</v>
      </c>
    </row>
    <row r="447" spans="1:6" x14ac:dyDescent="0.3">
      <c r="A447">
        <v>1508610880</v>
      </c>
      <c r="B447" t="s">
        <v>544</v>
      </c>
      <c r="C447" t="s">
        <v>534</v>
      </c>
      <c r="E447" s="13" t="s">
        <v>11</v>
      </c>
    </row>
    <row r="448" spans="1:6" x14ac:dyDescent="0.3">
      <c r="A448">
        <v>1508610971</v>
      </c>
      <c r="B448" t="s">
        <v>545</v>
      </c>
      <c r="C448" t="s">
        <v>534</v>
      </c>
      <c r="E448" s="13" t="s">
        <v>11</v>
      </c>
    </row>
    <row r="449" spans="1:6" x14ac:dyDescent="0.3">
      <c r="A449">
        <v>1508610990</v>
      </c>
      <c r="B449" t="s">
        <v>546</v>
      </c>
      <c r="C449" t="s">
        <v>534</v>
      </c>
      <c r="E449" s="13" t="s">
        <v>11</v>
      </c>
    </row>
    <row r="450" spans="1:6" x14ac:dyDescent="0.3">
      <c r="A450">
        <v>1508611015</v>
      </c>
      <c r="B450" t="s">
        <v>547</v>
      </c>
      <c r="C450" t="s">
        <v>534</v>
      </c>
      <c r="E450" s="13" t="s">
        <v>11</v>
      </c>
    </row>
    <row r="451" spans="1:6" x14ac:dyDescent="0.3">
      <c r="A451">
        <v>1508611538</v>
      </c>
      <c r="B451" t="s">
        <v>548</v>
      </c>
      <c r="C451" t="s">
        <v>534</v>
      </c>
      <c r="E451" s="15" t="s">
        <v>25</v>
      </c>
      <c r="F451">
        <v>18023303869</v>
      </c>
    </row>
    <row r="452" spans="1:6" x14ac:dyDescent="0.3">
      <c r="A452">
        <v>1508611558</v>
      </c>
      <c r="B452" t="s">
        <v>549</v>
      </c>
      <c r="C452" t="s">
        <v>534</v>
      </c>
      <c r="E452" s="13" t="s">
        <v>11</v>
      </c>
    </row>
    <row r="453" spans="1:6" x14ac:dyDescent="0.3">
      <c r="A453">
        <v>1508611616</v>
      </c>
      <c r="B453" t="s">
        <v>550</v>
      </c>
      <c r="C453" t="s">
        <v>534</v>
      </c>
      <c r="E453" s="13" t="s">
        <v>11</v>
      </c>
    </row>
    <row r="454" spans="1:6" x14ac:dyDescent="0.3">
      <c r="A454">
        <v>1508611629</v>
      </c>
      <c r="B454" t="s">
        <v>551</v>
      </c>
      <c r="C454" t="s">
        <v>534</v>
      </c>
      <c r="E454" s="13" t="s">
        <v>11</v>
      </c>
    </row>
    <row r="455" spans="1:6" x14ac:dyDescent="0.3">
      <c r="A455">
        <v>1508612372</v>
      </c>
      <c r="B455" t="s">
        <v>552</v>
      </c>
      <c r="C455" t="s">
        <v>534</v>
      </c>
      <c r="E455" s="14" t="s">
        <v>51</v>
      </c>
      <c r="F455">
        <v>18021346127</v>
      </c>
    </row>
    <row r="456" spans="1:6" x14ac:dyDescent="0.3">
      <c r="A456">
        <v>1508612390</v>
      </c>
      <c r="B456" t="s">
        <v>553</v>
      </c>
      <c r="C456" t="s">
        <v>534</v>
      </c>
      <c r="E456" s="15" t="s">
        <v>25</v>
      </c>
      <c r="F456">
        <v>18023293278</v>
      </c>
    </row>
    <row r="457" spans="1:6" x14ac:dyDescent="0.3">
      <c r="A457">
        <v>1508612465</v>
      </c>
      <c r="B457" t="s">
        <v>554</v>
      </c>
      <c r="C457" t="s">
        <v>534</v>
      </c>
      <c r="E457" s="13" t="s">
        <v>11</v>
      </c>
    </row>
    <row r="458" spans="1:6" x14ac:dyDescent="0.3">
      <c r="A458">
        <v>1508612479</v>
      </c>
      <c r="B458" t="s">
        <v>555</v>
      </c>
      <c r="C458" t="s">
        <v>534</v>
      </c>
      <c r="E458" s="14" t="s">
        <v>51</v>
      </c>
      <c r="F458">
        <v>15011435965</v>
      </c>
    </row>
    <row r="459" spans="1:6" x14ac:dyDescent="0.3">
      <c r="A459">
        <v>1508612491</v>
      </c>
      <c r="B459" t="s">
        <v>556</v>
      </c>
      <c r="C459" t="s">
        <v>534</v>
      </c>
      <c r="E459" s="13" t="s">
        <v>11</v>
      </c>
    </row>
    <row r="460" spans="1:6" x14ac:dyDescent="0.3">
      <c r="A460">
        <v>1508612607</v>
      </c>
      <c r="B460" t="s">
        <v>557</v>
      </c>
      <c r="C460" t="s">
        <v>534</v>
      </c>
      <c r="E460" s="14" t="s">
        <v>51</v>
      </c>
      <c r="F460">
        <v>18022811492</v>
      </c>
    </row>
    <row r="461" spans="1:6" x14ac:dyDescent="0.3">
      <c r="A461">
        <v>1508614168</v>
      </c>
      <c r="B461" t="s">
        <v>558</v>
      </c>
      <c r="C461" t="s">
        <v>534</v>
      </c>
      <c r="E461" s="13" t="s">
        <v>11</v>
      </c>
    </row>
    <row r="462" spans="1:6" x14ac:dyDescent="0.3">
      <c r="A462">
        <v>1508615478</v>
      </c>
      <c r="B462" t="s">
        <v>559</v>
      </c>
      <c r="C462" t="s">
        <v>534</v>
      </c>
      <c r="E462" s="13" t="s">
        <v>11</v>
      </c>
    </row>
    <row r="463" spans="1:6" x14ac:dyDescent="0.3">
      <c r="A463">
        <v>1508615928</v>
      </c>
      <c r="B463" t="s">
        <v>560</v>
      </c>
      <c r="C463" t="s">
        <v>534</v>
      </c>
      <c r="E463" s="14" t="s">
        <v>51</v>
      </c>
      <c r="F463">
        <v>16016027626</v>
      </c>
    </row>
    <row r="464" spans="1:6" x14ac:dyDescent="0.3">
      <c r="A464">
        <v>1508616162</v>
      </c>
      <c r="B464" t="s">
        <v>561</v>
      </c>
      <c r="C464" t="s">
        <v>534</v>
      </c>
      <c r="E464" s="13" t="s">
        <v>11</v>
      </c>
    </row>
    <row r="465" spans="1:6" x14ac:dyDescent="0.3">
      <c r="A465">
        <v>14014498468</v>
      </c>
      <c r="B465" t="s">
        <v>562</v>
      </c>
      <c r="C465" t="s">
        <v>534</v>
      </c>
      <c r="E465" s="14" t="s">
        <v>51</v>
      </c>
      <c r="F465">
        <v>18022811492</v>
      </c>
    </row>
    <row r="466" spans="1:6" x14ac:dyDescent="0.3">
      <c r="A466">
        <v>14016864022</v>
      </c>
      <c r="B466" t="s">
        <v>563</v>
      </c>
      <c r="C466" t="s">
        <v>534</v>
      </c>
      <c r="E466" s="13" t="s">
        <v>11</v>
      </c>
    </row>
    <row r="467" spans="1:6" x14ac:dyDescent="0.3">
      <c r="A467">
        <v>15010304123</v>
      </c>
      <c r="B467" t="s">
        <v>564</v>
      </c>
      <c r="C467" t="s">
        <v>565</v>
      </c>
      <c r="E467" s="13" t="s">
        <v>11</v>
      </c>
    </row>
    <row r="468" spans="1:6" x14ac:dyDescent="0.3">
      <c r="A468">
        <v>18014442584</v>
      </c>
      <c r="B468" t="s">
        <v>566</v>
      </c>
      <c r="C468" t="s">
        <v>534</v>
      </c>
      <c r="E468" s="13" t="s">
        <v>11</v>
      </c>
    </row>
    <row r="469" spans="1:6" x14ac:dyDescent="0.3">
      <c r="A469">
        <v>18014542624</v>
      </c>
      <c r="B469" t="s">
        <v>567</v>
      </c>
      <c r="C469" t="s">
        <v>534</v>
      </c>
      <c r="E469" s="13" t="s">
        <v>11</v>
      </c>
    </row>
    <row r="470" spans="1:6" x14ac:dyDescent="0.3">
      <c r="A470">
        <v>18014678546</v>
      </c>
      <c r="B470" t="s">
        <v>568</v>
      </c>
      <c r="C470" t="s">
        <v>534</v>
      </c>
      <c r="E470" s="13" t="s">
        <v>11</v>
      </c>
    </row>
    <row r="471" spans="1:6" x14ac:dyDescent="0.3">
      <c r="A471">
        <v>18014678990</v>
      </c>
      <c r="B471" t="s">
        <v>569</v>
      </c>
      <c r="C471" t="s">
        <v>534</v>
      </c>
      <c r="E471" s="13" t="s">
        <v>11</v>
      </c>
    </row>
    <row r="472" spans="1:6" x14ac:dyDescent="0.3">
      <c r="A472">
        <v>18014679073</v>
      </c>
      <c r="B472" t="s">
        <v>570</v>
      </c>
      <c r="C472" t="s">
        <v>534</v>
      </c>
      <c r="E472" s="13" t="s">
        <v>11</v>
      </c>
    </row>
    <row r="473" spans="1:6" x14ac:dyDescent="0.3">
      <c r="A473">
        <v>18014844349</v>
      </c>
      <c r="B473" t="s">
        <v>571</v>
      </c>
      <c r="C473" t="s">
        <v>565</v>
      </c>
      <c r="E473" s="13" t="s">
        <v>11</v>
      </c>
    </row>
    <row r="474" spans="1:6" x14ac:dyDescent="0.3">
      <c r="A474">
        <v>18014846127</v>
      </c>
      <c r="B474" t="s">
        <v>572</v>
      </c>
      <c r="C474" t="s">
        <v>565</v>
      </c>
      <c r="E474" s="13" t="s">
        <v>11</v>
      </c>
    </row>
    <row r="475" spans="1:6" x14ac:dyDescent="0.3">
      <c r="A475">
        <v>18015428175</v>
      </c>
      <c r="B475" t="s">
        <v>573</v>
      </c>
      <c r="C475" t="s">
        <v>534</v>
      </c>
      <c r="E475" s="13" t="s">
        <v>11</v>
      </c>
    </row>
    <row r="476" spans="1:6" x14ac:dyDescent="0.3">
      <c r="A476">
        <v>18015436622</v>
      </c>
      <c r="B476" t="s">
        <v>574</v>
      </c>
      <c r="C476" t="s">
        <v>534</v>
      </c>
      <c r="E476" s="14" t="s">
        <v>51</v>
      </c>
      <c r="F476">
        <v>18022214745</v>
      </c>
    </row>
    <row r="477" spans="1:6" x14ac:dyDescent="0.3">
      <c r="A477">
        <v>18015474490</v>
      </c>
      <c r="B477" t="s">
        <v>575</v>
      </c>
      <c r="C477" t="s">
        <v>565</v>
      </c>
      <c r="E477" s="13" t="s">
        <v>11</v>
      </c>
    </row>
    <row r="478" spans="1:6" x14ac:dyDescent="0.3">
      <c r="A478">
        <v>18015581688</v>
      </c>
      <c r="B478" t="s">
        <v>576</v>
      </c>
      <c r="C478" t="s">
        <v>534</v>
      </c>
      <c r="E478" s="13" t="s">
        <v>11</v>
      </c>
    </row>
    <row r="479" spans="1:6" x14ac:dyDescent="0.3">
      <c r="A479">
        <v>18016008164</v>
      </c>
      <c r="B479" t="s">
        <v>577</v>
      </c>
      <c r="C479" t="s">
        <v>534</v>
      </c>
      <c r="E479" s="13" t="s">
        <v>11</v>
      </c>
    </row>
    <row r="480" spans="1:6" x14ac:dyDescent="0.3">
      <c r="A480">
        <v>18016902174</v>
      </c>
      <c r="B480" t="s">
        <v>578</v>
      </c>
      <c r="C480" t="s">
        <v>534</v>
      </c>
      <c r="E480" s="15" t="s">
        <v>25</v>
      </c>
      <c r="F480">
        <v>18023305375</v>
      </c>
    </row>
    <row r="481" spans="1:6" x14ac:dyDescent="0.3">
      <c r="A481">
        <v>18016910418</v>
      </c>
      <c r="B481" t="s">
        <v>579</v>
      </c>
      <c r="C481" t="s">
        <v>534</v>
      </c>
      <c r="E481" s="13" t="s">
        <v>11</v>
      </c>
    </row>
    <row r="482" spans="1:6" x14ac:dyDescent="0.3">
      <c r="A482">
        <v>18017163912</v>
      </c>
      <c r="B482" t="s">
        <v>580</v>
      </c>
      <c r="C482" t="s">
        <v>534</v>
      </c>
      <c r="E482" s="13" t="s">
        <v>11</v>
      </c>
    </row>
    <row r="483" spans="1:6" x14ac:dyDescent="0.3">
      <c r="A483">
        <v>18017284388</v>
      </c>
      <c r="B483" t="s">
        <v>581</v>
      </c>
      <c r="C483" t="s">
        <v>534</v>
      </c>
      <c r="E483" s="13" t="s">
        <v>11</v>
      </c>
    </row>
    <row r="484" spans="1:6" x14ac:dyDescent="0.3">
      <c r="A484">
        <v>18017293340</v>
      </c>
      <c r="B484" t="s">
        <v>582</v>
      </c>
      <c r="C484" t="s">
        <v>534</v>
      </c>
      <c r="E484" s="13" t="s">
        <v>11</v>
      </c>
    </row>
    <row r="485" spans="1:6" x14ac:dyDescent="0.3">
      <c r="A485">
        <v>18017293658</v>
      </c>
      <c r="B485" t="s">
        <v>583</v>
      </c>
      <c r="C485" t="s">
        <v>534</v>
      </c>
      <c r="E485" s="13" t="s">
        <v>11</v>
      </c>
    </row>
    <row r="486" spans="1:6" x14ac:dyDescent="0.3">
      <c r="A486">
        <v>18017293726</v>
      </c>
      <c r="B486" t="s">
        <v>584</v>
      </c>
      <c r="C486" t="s">
        <v>534</v>
      </c>
      <c r="E486" s="13" t="s">
        <v>11</v>
      </c>
    </row>
    <row r="487" spans="1:6" x14ac:dyDescent="0.3">
      <c r="A487">
        <v>18017412257</v>
      </c>
      <c r="B487" t="s">
        <v>585</v>
      </c>
      <c r="C487" t="s">
        <v>534</v>
      </c>
      <c r="E487" s="13" t="s">
        <v>11</v>
      </c>
    </row>
    <row r="488" spans="1:6" x14ac:dyDescent="0.3">
      <c r="A488">
        <v>18017670778</v>
      </c>
      <c r="B488" t="s">
        <v>586</v>
      </c>
      <c r="C488" t="s">
        <v>534</v>
      </c>
      <c r="E488" s="13" t="s">
        <v>11</v>
      </c>
    </row>
    <row r="489" spans="1:6" x14ac:dyDescent="0.3">
      <c r="A489">
        <v>18017760568</v>
      </c>
      <c r="B489" t="s">
        <v>587</v>
      </c>
      <c r="C489" t="s">
        <v>534</v>
      </c>
      <c r="E489" s="14" t="s">
        <v>51</v>
      </c>
      <c r="F489">
        <v>14017029254</v>
      </c>
    </row>
    <row r="490" spans="1:6" x14ac:dyDescent="0.3">
      <c r="A490">
        <v>18017906762</v>
      </c>
      <c r="B490" t="s">
        <v>588</v>
      </c>
      <c r="C490" t="s">
        <v>534</v>
      </c>
      <c r="E490" s="13" t="s">
        <v>11</v>
      </c>
    </row>
    <row r="491" spans="1:6" x14ac:dyDescent="0.3">
      <c r="A491">
        <v>18017963346</v>
      </c>
      <c r="B491" t="s">
        <v>589</v>
      </c>
      <c r="C491" t="s">
        <v>534</v>
      </c>
      <c r="E491" s="14" t="s">
        <v>51</v>
      </c>
      <c r="F491">
        <v>18022811492</v>
      </c>
    </row>
    <row r="492" spans="1:6" x14ac:dyDescent="0.3">
      <c r="A492">
        <v>18017968690</v>
      </c>
      <c r="B492" t="s">
        <v>590</v>
      </c>
      <c r="C492" t="s">
        <v>534</v>
      </c>
      <c r="E492" s="13" t="s">
        <v>11</v>
      </c>
    </row>
    <row r="493" spans="1:6" x14ac:dyDescent="0.3">
      <c r="A493">
        <v>18018018062</v>
      </c>
      <c r="B493" t="s">
        <v>591</v>
      </c>
      <c r="C493" t="s">
        <v>534</v>
      </c>
      <c r="E493" s="13" t="s">
        <v>11</v>
      </c>
    </row>
    <row r="494" spans="1:6" x14ac:dyDescent="0.3">
      <c r="A494">
        <v>18018079443</v>
      </c>
      <c r="B494" t="s">
        <v>592</v>
      </c>
      <c r="C494" t="s">
        <v>534</v>
      </c>
      <c r="E494" s="13" t="s">
        <v>11</v>
      </c>
    </row>
    <row r="495" spans="1:6" x14ac:dyDescent="0.3">
      <c r="A495">
        <v>18018198275</v>
      </c>
      <c r="B495" t="s">
        <v>593</v>
      </c>
      <c r="C495" t="s">
        <v>534</v>
      </c>
      <c r="E495" s="13" t="s">
        <v>11</v>
      </c>
    </row>
    <row r="496" spans="1:6" x14ac:dyDescent="0.3">
      <c r="A496">
        <v>18018319276</v>
      </c>
      <c r="B496" t="s">
        <v>594</v>
      </c>
      <c r="C496" t="s">
        <v>534</v>
      </c>
      <c r="E496" s="15" t="s">
        <v>25</v>
      </c>
      <c r="F496">
        <v>18023276405</v>
      </c>
    </row>
    <row r="497" spans="1:6" x14ac:dyDescent="0.3">
      <c r="A497">
        <v>18018322022</v>
      </c>
      <c r="B497" t="s">
        <v>595</v>
      </c>
      <c r="C497" t="s">
        <v>534</v>
      </c>
      <c r="E497" s="13" t="s">
        <v>11</v>
      </c>
    </row>
    <row r="498" spans="1:6" x14ac:dyDescent="0.3">
      <c r="A498">
        <v>18018337578</v>
      </c>
      <c r="B498" t="s">
        <v>596</v>
      </c>
      <c r="C498" t="s">
        <v>534</v>
      </c>
      <c r="E498" s="14" t="s">
        <v>51</v>
      </c>
      <c r="F498">
        <v>18021346127</v>
      </c>
    </row>
    <row r="499" spans="1:6" x14ac:dyDescent="0.3">
      <c r="A499">
        <v>18018363071</v>
      </c>
      <c r="B499" t="s">
        <v>597</v>
      </c>
      <c r="C499" t="s">
        <v>534</v>
      </c>
      <c r="E499" s="14" t="s">
        <v>51</v>
      </c>
      <c r="F499">
        <v>18020968519</v>
      </c>
    </row>
    <row r="500" spans="1:6" x14ac:dyDescent="0.3">
      <c r="A500">
        <v>18018447197</v>
      </c>
      <c r="B500" t="s">
        <v>598</v>
      </c>
      <c r="C500" t="s">
        <v>534</v>
      </c>
      <c r="E500" s="13" t="s">
        <v>11</v>
      </c>
    </row>
    <row r="501" spans="1:6" x14ac:dyDescent="0.3">
      <c r="A501">
        <v>18018447269</v>
      </c>
      <c r="B501" t="s">
        <v>599</v>
      </c>
      <c r="C501" t="s">
        <v>534</v>
      </c>
      <c r="E501" s="13" t="s">
        <v>11</v>
      </c>
    </row>
    <row r="502" spans="1:6" x14ac:dyDescent="0.3">
      <c r="A502">
        <v>18018454432</v>
      </c>
      <c r="B502" t="s">
        <v>600</v>
      </c>
      <c r="C502" t="s">
        <v>534</v>
      </c>
      <c r="E502" s="13" t="s">
        <v>11</v>
      </c>
    </row>
    <row r="503" spans="1:6" x14ac:dyDescent="0.3">
      <c r="A503">
        <v>18018472644</v>
      </c>
      <c r="B503" t="s">
        <v>601</v>
      </c>
      <c r="C503" t="s">
        <v>534</v>
      </c>
      <c r="E503" s="14" t="s">
        <v>51</v>
      </c>
      <c r="F503">
        <v>16016566171</v>
      </c>
    </row>
    <row r="504" spans="1:6" x14ac:dyDescent="0.3">
      <c r="A504">
        <v>18018644610</v>
      </c>
      <c r="B504" t="s">
        <v>602</v>
      </c>
      <c r="C504" t="s">
        <v>534</v>
      </c>
      <c r="E504" s="13" t="s">
        <v>11</v>
      </c>
    </row>
    <row r="505" spans="1:6" x14ac:dyDescent="0.3">
      <c r="A505">
        <v>18018661403</v>
      </c>
      <c r="B505" t="s">
        <v>603</v>
      </c>
      <c r="C505" t="s">
        <v>534</v>
      </c>
      <c r="E505" s="13" t="s">
        <v>11</v>
      </c>
    </row>
    <row r="506" spans="1:6" x14ac:dyDescent="0.3">
      <c r="A506">
        <v>18018737116</v>
      </c>
      <c r="B506" t="s">
        <v>604</v>
      </c>
      <c r="C506" t="s">
        <v>534</v>
      </c>
      <c r="E506" s="14" t="s">
        <v>51</v>
      </c>
      <c r="F506">
        <v>16016566171</v>
      </c>
    </row>
    <row r="507" spans="1:6" x14ac:dyDescent="0.3">
      <c r="A507">
        <v>18018781755</v>
      </c>
      <c r="B507" t="s">
        <v>605</v>
      </c>
      <c r="C507" t="s">
        <v>534</v>
      </c>
      <c r="E507" s="13" t="s">
        <v>11</v>
      </c>
    </row>
    <row r="508" spans="1:6" x14ac:dyDescent="0.3">
      <c r="A508">
        <v>18018817850</v>
      </c>
      <c r="B508" t="s">
        <v>606</v>
      </c>
      <c r="C508" t="s">
        <v>534</v>
      </c>
      <c r="E508" s="13" t="s">
        <v>11</v>
      </c>
    </row>
    <row r="509" spans="1:6" x14ac:dyDescent="0.3">
      <c r="A509">
        <v>18019251844</v>
      </c>
      <c r="B509" t="s">
        <v>607</v>
      </c>
      <c r="C509" t="s">
        <v>534</v>
      </c>
      <c r="E509" s="13" t="s">
        <v>11</v>
      </c>
    </row>
    <row r="510" spans="1:6" x14ac:dyDescent="0.3">
      <c r="A510">
        <v>18019346249</v>
      </c>
      <c r="B510" t="s">
        <v>608</v>
      </c>
      <c r="C510" t="s">
        <v>534</v>
      </c>
      <c r="E510" s="13" t="s">
        <v>11</v>
      </c>
    </row>
    <row r="511" spans="1:6" x14ac:dyDescent="0.3">
      <c r="A511">
        <v>18019377034</v>
      </c>
      <c r="B511" t="s">
        <v>609</v>
      </c>
      <c r="C511" t="s">
        <v>534</v>
      </c>
      <c r="E511" s="14" t="s">
        <v>51</v>
      </c>
      <c r="F511">
        <v>18022811492</v>
      </c>
    </row>
    <row r="512" spans="1:6" x14ac:dyDescent="0.3">
      <c r="A512">
        <v>18019386689</v>
      </c>
      <c r="B512" t="s">
        <v>610</v>
      </c>
      <c r="C512" t="s">
        <v>534</v>
      </c>
      <c r="E512" s="13" t="s">
        <v>11</v>
      </c>
    </row>
    <row r="513" spans="1:6" x14ac:dyDescent="0.3">
      <c r="A513">
        <v>18019386844</v>
      </c>
      <c r="B513" t="s">
        <v>611</v>
      </c>
      <c r="C513" t="s">
        <v>534</v>
      </c>
      <c r="E513" s="13" t="s">
        <v>11</v>
      </c>
    </row>
    <row r="514" spans="1:6" x14ac:dyDescent="0.3">
      <c r="A514">
        <v>18019412822</v>
      </c>
      <c r="B514" t="s">
        <v>612</v>
      </c>
      <c r="C514" t="s">
        <v>534</v>
      </c>
      <c r="E514" s="13" t="s">
        <v>11</v>
      </c>
    </row>
    <row r="515" spans="1:6" x14ac:dyDescent="0.3">
      <c r="A515">
        <v>18019483594</v>
      </c>
      <c r="B515" t="s">
        <v>613</v>
      </c>
      <c r="C515" t="s">
        <v>534</v>
      </c>
      <c r="E515" s="13" t="s">
        <v>11</v>
      </c>
    </row>
    <row r="516" spans="1:6" x14ac:dyDescent="0.3">
      <c r="A516">
        <v>18019598553</v>
      </c>
      <c r="B516" t="s">
        <v>614</v>
      </c>
      <c r="C516" t="s">
        <v>534</v>
      </c>
      <c r="E516" s="15" t="s">
        <v>25</v>
      </c>
      <c r="F516">
        <v>18023308963</v>
      </c>
    </row>
    <row r="517" spans="1:6" x14ac:dyDescent="0.3">
      <c r="A517">
        <v>18019672169</v>
      </c>
      <c r="B517" t="s">
        <v>615</v>
      </c>
      <c r="C517" t="s">
        <v>534</v>
      </c>
      <c r="E517" s="13" t="s">
        <v>11</v>
      </c>
    </row>
    <row r="518" spans="1:6" x14ac:dyDescent="0.3">
      <c r="A518">
        <v>18019672193</v>
      </c>
      <c r="B518" t="s">
        <v>616</v>
      </c>
      <c r="C518" t="s">
        <v>534</v>
      </c>
      <c r="E518" s="15" t="s">
        <v>25</v>
      </c>
      <c r="F518">
        <v>18023309045</v>
      </c>
    </row>
    <row r="519" spans="1:6" x14ac:dyDescent="0.3">
      <c r="A519">
        <v>18019888322</v>
      </c>
      <c r="B519" t="s">
        <v>617</v>
      </c>
      <c r="C519" t="s">
        <v>534</v>
      </c>
      <c r="E519" s="13" t="s">
        <v>11</v>
      </c>
    </row>
    <row r="520" spans="1:6" x14ac:dyDescent="0.3">
      <c r="A520">
        <v>18020097804</v>
      </c>
      <c r="B520" t="s">
        <v>618</v>
      </c>
      <c r="C520" t="s">
        <v>565</v>
      </c>
      <c r="E520" s="13" t="s">
        <v>11</v>
      </c>
    </row>
    <row r="521" spans="1:6" x14ac:dyDescent="0.3">
      <c r="A521">
        <v>18020194305</v>
      </c>
      <c r="B521" t="s">
        <v>619</v>
      </c>
      <c r="C521" t="s">
        <v>534</v>
      </c>
      <c r="E521" s="13" t="s">
        <v>11</v>
      </c>
    </row>
    <row r="522" spans="1:6" x14ac:dyDescent="0.3">
      <c r="A522">
        <v>18020233623</v>
      </c>
      <c r="B522" t="s">
        <v>620</v>
      </c>
      <c r="C522" t="s">
        <v>565</v>
      </c>
      <c r="E522" s="13" t="s">
        <v>11</v>
      </c>
    </row>
    <row r="523" spans="1:6" x14ac:dyDescent="0.3">
      <c r="A523">
        <v>18020233741</v>
      </c>
      <c r="B523" t="s">
        <v>621</v>
      </c>
      <c r="C523" t="s">
        <v>565</v>
      </c>
      <c r="E523" s="13" t="s">
        <v>11</v>
      </c>
    </row>
    <row r="524" spans="1:6" x14ac:dyDescent="0.3">
      <c r="A524">
        <v>18020235609</v>
      </c>
      <c r="B524" t="s">
        <v>622</v>
      </c>
      <c r="C524" t="s">
        <v>565</v>
      </c>
      <c r="E524" s="13" t="s">
        <v>11</v>
      </c>
    </row>
    <row r="525" spans="1:6" x14ac:dyDescent="0.3">
      <c r="A525">
        <v>18020235622</v>
      </c>
      <c r="B525" t="s">
        <v>623</v>
      </c>
      <c r="C525" t="s">
        <v>565</v>
      </c>
      <c r="E525" s="13" t="s">
        <v>11</v>
      </c>
    </row>
    <row r="526" spans="1:6" x14ac:dyDescent="0.3">
      <c r="A526">
        <v>18020320235</v>
      </c>
      <c r="B526" t="s">
        <v>624</v>
      </c>
      <c r="C526" t="s">
        <v>565</v>
      </c>
      <c r="E526" s="13" t="s">
        <v>11</v>
      </c>
    </row>
    <row r="527" spans="1:6" x14ac:dyDescent="0.3">
      <c r="A527">
        <v>18020391143</v>
      </c>
      <c r="B527" t="s">
        <v>625</v>
      </c>
      <c r="C527" t="s">
        <v>565</v>
      </c>
      <c r="E527" s="13" t="s">
        <v>11</v>
      </c>
    </row>
    <row r="528" spans="1:6" x14ac:dyDescent="0.3">
      <c r="A528">
        <v>18020437963</v>
      </c>
      <c r="B528" t="s">
        <v>626</v>
      </c>
      <c r="C528" t="s">
        <v>534</v>
      </c>
      <c r="E528" s="13" t="s">
        <v>11</v>
      </c>
    </row>
    <row r="529" spans="1:6" x14ac:dyDescent="0.3">
      <c r="A529">
        <v>18020497750</v>
      </c>
      <c r="B529" t="s">
        <v>627</v>
      </c>
      <c r="C529" t="s">
        <v>565</v>
      </c>
      <c r="E529" s="15" t="s">
        <v>25</v>
      </c>
      <c r="F529">
        <v>18023342707</v>
      </c>
    </row>
    <row r="530" spans="1:6" x14ac:dyDescent="0.3">
      <c r="A530">
        <v>18020724582</v>
      </c>
      <c r="B530" t="s">
        <v>628</v>
      </c>
      <c r="C530" t="s">
        <v>534</v>
      </c>
      <c r="E530" s="13" t="s">
        <v>11</v>
      </c>
    </row>
    <row r="531" spans="1:6" x14ac:dyDescent="0.3">
      <c r="A531">
        <v>18020821391</v>
      </c>
      <c r="B531" t="s">
        <v>629</v>
      </c>
      <c r="C531" t="s">
        <v>565</v>
      </c>
      <c r="E531" s="13" t="s">
        <v>11</v>
      </c>
    </row>
    <row r="532" spans="1:6" x14ac:dyDescent="0.3">
      <c r="A532">
        <v>18020911129</v>
      </c>
      <c r="B532" t="s">
        <v>630</v>
      </c>
      <c r="C532" t="s">
        <v>534</v>
      </c>
      <c r="E532" s="13" t="s">
        <v>11</v>
      </c>
    </row>
    <row r="533" spans="1:6" x14ac:dyDescent="0.3">
      <c r="A533">
        <v>18020928624</v>
      </c>
      <c r="B533" t="s">
        <v>631</v>
      </c>
      <c r="C533" t="s">
        <v>534</v>
      </c>
      <c r="E533" s="13" t="s">
        <v>11</v>
      </c>
    </row>
    <row r="534" spans="1:6" x14ac:dyDescent="0.3">
      <c r="A534">
        <v>18020971636</v>
      </c>
      <c r="B534" t="s">
        <v>632</v>
      </c>
      <c r="C534" t="s">
        <v>534</v>
      </c>
      <c r="E534" s="13" t="s">
        <v>11</v>
      </c>
    </row>
    <row r="535" spans="1:6" x14ac:dyDescent="0.3">
      <c r="A535">
        <v>18020999795</v>
      </c>
      <c r="B535" t="s">
        <v>633</v>
      </c>
      <c r="C535" t="s">
        <v>534</v>
      </c>
      <c r="E535" s="13" t="s">
        <v>11</v>
      </c>
    </row>
    <row r="536" spans="1:6" x14ac:dyDescent="0.3">
      <c r="A536">
        <v>18021007247</v>
      </c>
      <c r="B536" t="s">
        <v>634</v>
      </c>
      <c r="C536" t="s">
        <v>534</v>
      </c>
      <c r="E536" s="13" t="s">
        <v>11</v>
      </c>
    </row>
    <row r="537" spans="1:6" x14ac:dyDescent="0.3">
      <c r="A537">
        <v>18021015987</v>
      </c>
      <c r="B537" t="s">
        <v>635</v>
      </c>
      <c r="C537" t="s">
        <v>565</v>
      </c>
      <c r="E537" s="15" t="s">
        <v>25</v>
      </c>
      <c r="F537">
        <v>18023322447</v>
      </c>
    </row>
    <row r="538" spans="1:6" x14ac:dyDescent="0.3">
      <c r="A538">
        <v>18021017581</v>
      </c>
      <c r="B538" t="s">
        <v>636</v>
      </c>
      <c r="C538" t="s">
        <v>534</v>
      </c>
      <c r="E538" s="13" t="s">
        <v>11</v>
      </c>
    </row>
    <row r="539" spans="1:6" x14ac:dyDescent="0.3">
      <c r="A539">
        <v>18021119052</v>
      </c>
      <c r="B539" t="s">
        <v>637</v>
      </c>
      <c r="C539" t="s">
        <v>534</v>
      </c>
      <c r="E539" s="13" t="s">
        <v>11</v>
      </c>
    </row>
    <row r="540" spans="1:6" x14ac:dyDescent="0.3">
      <c r="A540">
        <v>18021147741</v>
      </c>
      <c r="B540" t="s">
        <v>638</v>
      </c>
      <c r="C540" t="s">
        <v>534</v>
      </c>
      <c r="E540" s="13" t="s">
        <v>11</v>
      </c>
    </row>
    <row r="541" spans="1:6" x14ac:dyDescent="0.3">
      <c r="A541">
        <v>18021147799</v>
      </c>
      <c r="B541" t="s">
        <v>639</v>
      </c>
      <c r="C541" t="s">
        <v>534</v>
      </c>
      <c r="E541" s="13" t="s">
        <v>11</v>
      </c>
    </row>
    <row r="542" spans="1:6" x14ac:dyDescent="0.3">
      <c r="A542">
        <v>18021147802</v>
      </c>
      <c r="B542" t="s">
        <v>640</v>
      </c>
      <c r="C542" t="s">
        <v>534</v>
      </c>
      <c r="E542" s="13" t="s">
        <v>11</v>
      </c>
    </row>
    <row r="543" spans="1:6" x14ac:dyDescent="0.3">
      <c r="A543">
        <v>18021147806</v>
      </c>
      <c r="B543" t="s">
        <v>641</v>
      </c>
      <c r="C543" t="s">
        <v>534</v>
      </c>
      <c r="E543" s="15" t="s">
        <v>25</v>
      </c>
      <c r="F543">
        <v>18023276405</v>
      </c>
    </row>
    <row r="544" spans="1:6" x14ac:dyDescent="0.3">
      <c r="A544">
        <v>18021181463</v>
      </c>
      <c r="B544" t="s">
        <v>642</v>
      </c>
      <c r="C544" t="s">
        <v>534</v>
      </c>
      <c r="E544" s="14" t="s">
        <v>51</v>
      </c>
      <c r="F544">
        <v>15011612656</v>
      </c>
    </row>
    <row r="545" spans="1:6" x14ac:dyDescent="0.3">
      <c r="A545">
        <v>18021224181</v>
      </c>
      <c r="B545" t="s">
        <v>643</v>
      </c>
      <c r="C545" t="s">
        <v>534</v>
      </c>
      <c r="E545" s="13" t="s">
        <v>11</v>
      </c>
    </row>
    <row r="546" spans="1:6" x14ac:dyDescent="0.3">
      <c r="A546">
        <v>18021225124</v>
      </c>
      <c r="B546" t="s">
        <v>644</v>
      </c>
      <c r="C546" t="s">
        <v>534</v>
      </c>
      <c r="E546" s="13" t="s">
        <v>11</v>
      </c>
    </row>
    <row r="547" spans="1:6" x14ac:dyDescent="0.3">
      <c r="A547">
        <v>18021241759</v>
      </c>
      <c r="B547" t="s">
        <v>645</v>
      </c>
      <c r="C547" t="s">
        <v>534</v>
      </c>
      <c r="E547" s="13" t="s">
        <v>11</v>
      </c>
    </row>
    <row r="548" spans="1:6" x14ac:dyDescent="0.3">
      <c r="A548">
        <v>18021243112</v>
      </c>
      <c r="B548" t="s">
        <v>646</v>
      </c>
      <c r="C548" t="s">
        <v>534</v>
      </c>
      <c r="E548" s="13" t="s">
        <v>11</v>
      </c>
    </row>
    <row r="549" spans="1:6" x14ac:dyDescent="0.3">
      <c r="A549">
        <v>18021398422</v>
      </c>
      <c r="B549" t="s">
        <v>647</v>
      </c>
      <c r="C549" t="s">
        <v>534</v>
      </c>
      <c r="E549" s="13" t="s">
        <v>11</v>
      </c>
    </row>
    <row r="550" spans="1:6" x14ac:dyDescent="0.3">
      <c r="A550">
        <v>18021419182</v>
      </c>
      <c r="B550" t="s">
        <v>648</v>
      </c>
      <c r="C550" t="s">
        <v>534</v>
      </c>
      <c r="E550" s="13" t="s">
        <v>11</v>
      </c>
    </row>
    <row r="551" spans="1:6" x14ac:dyDescent="0.3">
      <c r="A551">
        <v>18021421167</v>
      </c>
      <c r="B551" t="s">
        <v>649</v>
      </c>
      <c r="C551" t="s">
        <v>534</v>
      </c>
      <c r="E551" s="14" t="s">
        <v>51</v>
      </c>
      <c r="F551">
        <v>16016566171</v>
      </c>
    </row>
    <row r="552" spans="1:6" x14ac:dyDescent="0.3">
      <c r="A552">
        <v>18021734933</v>
      </c>
      <c r="B552" t="s">
        <v>650</v>
      </c>
      <c r="C552" t="s">
        <v>534</v>
      </c>
      <c r="E552" s="13" t="s">
        <v>11</v>
      </c>
    </row>
    <row r="553" spans="1:6" x14ac:dyDescent="0.3">
      <c r="A553">
        <v>18021750355</v>
      </c>
      <c r="B553" t="s">
        <v>651</v>
      </c>
      <c r="C553" t="s">
        <v>565</v>
      </c>
      <c r="E553" s="13" t="s">
        <v>11</v>
      </c>
    </row>
    <row r="554" spans="1:6" x14ac:dyDescent="0.3">
      <c r="A554">
        <v>18021972691</v>
      </c>
      <c r="B554" t="s">
        <v>652</v>
      </c>
      <c r="C554" t="s">
        <v>534</v>
      </c>
      <c r="E554" s="14" t="s">
        <v>51</v>
      </c>
      <c r="F554">
        <v>18022811492</v>
      </c>
    </row>
    <row r="555" spans="1:6" x14ac:dyDescent="0.3">
      <c r="A555">
        <v>18022143033</v>
      </c>
      <c r="B555" t="s">
        <v>653</v>
      </c>
      <c r="C555" t="s">
        <v>534</v>
      </c>
      <c r="E555" s="14" t="s">
        <v>51</v>
      </c>
      <c r="F555">
        <v>22015192451</v>
      </c>
    </row>
    <row r="556" spans="1:6" x14ac:dyDescent="0.3">
      <c r="A556">
        <v>18022238998</v>
      </c>
      <c r="B556" t="s">
        <v>654</v>
      </c>
      <c r="C556" t="s">
        <v>534</v>
      </c>
      <c r="E556" s="13" t="s">
        <v>11</v>
      </c>
    </row>
    <row r="557" spans="1:6" x14ac:dyDescent="0.3">
      <c r="A557">
        <v>18022560768</v>
      </c>
      <c r="B557" t="s">
        <v>655</v>
      </c>
      <c r="C557" t="s">
        <v>565</v>
      </c>
      <c r="E557" s="13" t="s">
        <v>11</v>
      </c>
    </row>
    <row r="558" spans="1:6" x14ac:dyDescent="0.3">
      <c r="A558">
        <v>18023004533</v>
      </c>
      <c r="B558" t="s">
        <v>656</v>
      </c>
      <c r="C558" t="s">
        <v>534</v>
      </c>
      <c r="E558" s="13" t="s">
        <v>11</v>
      </c>
    </row>
    <row r="559" spans="1:6" x14ac:dyDescent="0.3">
      <c r="A559">
        <v>18023045150</v>
      </c>
      <c r="B559" t="s">
        <v>657</v>
      </c>
      <c r="C559" t="s">
        <v>534</v>
      </c>
      <c r="E559" s="13" t="s">
        <v>11</v>
      </c>
    </row>
    <row r="560" spans="1:6" x14ac:dyDescent="0.3">
      <c r="A560">
        <v>18023189601</v>
      </c>
      <c r="B560" t="s">
        <v>658</v>
      </c>
      <c r="C560" t="s">
        <v>534</v>
      </c>
      <c r="E560" s="13" t="s">
        <v>11</v>
      </c>
    </row>
    <row r="561" spans="1:6" x14ac:dyDescent="0.3">
      <c r="A561">
        <v>18023190049</v>
      </c>
      <c r="B561" t="s">
        <v>659</v>
      </c>
      <c r="C561" t="s">
        <v>534</v>
      </c>
      <c r="E561" s="13" t="s">
        <v>11</v>
      </c>
    </row>
    <row r="562" spans="1:6" x14ac:dyDescent="0.3">
      <c r="A562">
        <v>18023190805</v>
      </c>
      <c r="B562" t="s">
        <v>660</v>
      </c>
      <c r="C562" t="s">
        <v>534</v>
      </c>
      <c r="E562" s="14" t="s">
        <v>51</v>
      </c>
      <c r="F562">
        <v>22012254568</v>
      </c>
    </row>
    <row r="563" spans="1:6" x14ac:dyDescent="0.3">
      <c r="A563">
        <v>18023221433</v>
      </c>
      <c r="B563" t="s">
        <v>661</v>
      </c>
      <c r="C563" t="s">
        <v>534</v>
      </c>
      <c r="E563" s="13" t="s">
        <v>11</v>
      </c>
    </row>
    <row r="564" spans="1:6" x14ac:dyDescent="0.3">
      <c r="A564">
        <v>18023222613</v>
      </c>
      <c r="B564" t="s">
        <v>662</v>
      </c>
      <c r="C564" t="s">
        <v>534</v>
      </c>
      <c r="E564" s="13" t="s">
        <v>11</v>
      </c>
    </row>
    <row r="565" spans="1:6" x14ac:dyDescent="0.3">
      <c r="A565">
        <v>18023243334</v>
      </c>
      <c r="B565" t="s">
        <v>663</v>
      </c>
      <c r="C565" t="s">
        <v>534</v>
      </c>
      <c r="E565" s="13" t="s">
        <v>11</v>
      </c>
    </row>
    <row r="566" spans="1:6" x14ac:dyDescent="0.3">
      <c r="A566">
        <v>18023258231</v>
      </c>
      <c r="B566" t="s">
        <v>664</v>
      </c>
      <c r="C566" t="s">
        <v>534</v>
      </c>
      <c r="E566" s="13" t="s">
        <v>11</v>
      </c>
    </row>
    <row r="567" spans="1:6" x14ac:dyDescent="0.3">
      <c r="A567">
        <v>22011878268</v>
      </c>
      <c r="B567" t="s">
        <v>665</v>
      </c>
      <c r="C567" t="s">
        <v>565</v>
      </c>
      <c r="E567" s="13" t="s">
        <v>11</v>
      </c>
    </row>
    <row r="568" spans="1:6" x14ac:dyDescent="0.3">
      <c r="A568">
        <v>22011878319</v>
      </c>
      <c r="B568" t="s">
        <v>666</v>
      </c>
      <c r="C568" t="s">
        <v>565</v>
      </c>
      <c r="E568" s="13" t="s">
        <v>11</v>
      </c>
    </row>
    <row r="569" spans="1:6" x14ac:dyDescent="0.3">
      <c r="A569">
        <v>22011878324</v>
      </c>
      <c r="B569" t="s">
        <v>667</v>
      </c>
      <c r="C569" t="s">
        <v>565</v>
      </c>
      <c r="E569" s="13" t="s">
        <v>11</v>
      </c>
    </row>
    <row r="570" spans="1:6" x14ac:dyDescent="0.3">
      <c r="A570">
        <v>22011878327</v>
      </c>
      <c r="B570" t="s">
        <v>668</v>
      </c>
      <c r="C570" t="s">
        <v>565</v>
      </c>
      <c r="E570" s="13" t="s">
        <v>11</v>
      </c>
    </row>
    <row r="571" spans="1:6" x14ac:dyDescent="0.3">
      <c r="A571">
        <v>22011878426</v>
      </c>
      <c r="B571" t="s">
        <v>669</v>
      </c>
      <c r="C571" t="s">
        <v>565</v>
      </c>
      <c r="E571" s="13" t="s">
        <v>11</v>
      </c>
    </row>
    <row r="572" spans="1:6" x14ac:dyDescent="0.3">
      <c r="A572">
        <v>22011878933</v>
      </c>
      <c r="B572" t="s">
        <v>670</v>
      </c>
      <c r="C572" t="s">
        <v>534</v>
      </c>
      <c r="E572" s="13" t="s">
        <v>11</v>
      </c>
    </row>
    <row r="573" spans="1:6" x14ac:dyDescent="0.3">
      <c r="A573">
        <v>22011879055</v>
      </c>
      <c r="B573" t="s">
        <v>671</v>
      </c>
      <c r="C573" t="s">
        <v>534</v>
      </c>
      <c r="E573" s="13" t="s">
        <v>11</v>
      </c>
    </row>
    <row r="574" spans="1:6" x14ac:dyDescent="0.3">
      <c r="A574">
        <v>22011879104</v>
      </c>
      <c r="B574" t="s">
        <v>672</v>
      </c>
      <c r="C574" t="s">
        <v>565</v>
      </c>
      <c r="E574" s="13" t="s">
        <v>11</v>
      </c>
    </row>
    <row r="575" spans="1:6" x14ac:dyDescent="0.3">
      <c r="A575">
        <v>22011879361</v>
      </c>
      <c r="B575" t="s">
        <v>673</v>
      </c>
      <c r="C575" t="s">
        <v>674</v>
      </c>
      <c r="E575" s="13" t="s">
        <v>11</v>
      </c>
    </row>
    <row r="576" spans="1:6" x14ac:dyDescent="0.3">
      <c r="A576">
        <v>22011879368</v>
      </c>
      <c r="B576" t="s">
        <v>675</v>
      </c>
      <c r="C576" t="s">
        <v>534</v>
      </c>
      <c r="E576" s="13" t="s">
        <v>11</v>
      </c>
    </row>
    <row r="577" spans="1:5" x14ac:dyDescent="0.3">
      <c r="A577">
        <v>22011879384</v>
      </c>
      <c r="B577" t="s">
        <v>676</v>
      </c>
      <c r="C577" t="s">
        <v>534</v>
      </c>
      <c r="E577" s="13" t="s">
        <v>11</v>
      </c>
    </row>
    <row r="578" spans="1:5" x14ac:dyDescent="0.3">
      <c r="A578">
        <v>22011879387</v>
      </c>
      <c r="B578" t="s">
        <v>677</v>
      </c>
      <c r="C578" t="s">
        <v>565</v>
      </c>
      <c r="E578" s="13" t="s">
        <v>11</v>
      </c>
    </row>
    <row r="579" spans="1:5" x14ac:dyDescent="0.3">
      <c r="A579">
        <v>22011879390</v>
      </c>
      <c r="B579" t="s">
        <v>678</v>
      </c>
      <c r="C579" t="s">
        <v>565</v>
      </c>
      <c r="E579" s="13" t="s">
        <v>11</v>
      </c>
    </row>
    <row r="580" spans="1:5" x14ac:dyDescent="0.3">
      <c r="A580">
        <v>22011879396</v>
      </c>
      <c r="B580" t="s">
        <v>679</v>
      </c>
      <c r="C580" t="s">
        <v>534</v>
      </c>
      <c r="E580" s="13" t="s">
        <v>11</v>
      </c>
    </row>
    <row r="581" spans="1:5" x14ac:dyDescent="0.3">
      <c r="A581">
        <v>22011879397</v>
      </c>
      <c r="B581" t="s">
        <v>680</v>
      </c>
      <c r="C581" t="s">
        <v>534</v>
      </c>
      <c r="E581" s="13" t="s">
        <v>11</v>
      </c>
    </row>
    <row r="582" spans="1:5" x14ac:dyDescent="0.3">
      <c r="A582">
        <v>22011897477</v>
      </c>
      <c r="B582" t="s">
        <v>681</v>
      </c>
      <c r="C582" t="s">
        <v>534</v>
      </c>
      <c r="E582" s="13" t="s">
        <v>11</v>
      </c>
    </row>
    <row r="583" spans="1:5" x14ac:dyDescent="0.3">
      <c r="A583">
        <v>22014703032</v>
      </c>
      <c r="B583" t="s">
        <v>682</v>
      </c>
      <c r="C583" t="s">
        <v>565</v>
      </c>
      <c r="E583" s="13" t="s">
        <v>11</v>
      </c>
    </row>
  </sheetData>
  <autoFilter ref="A1:J583" xr:uid="{AC5FF337-91A3-4624-8D3E-0A9C3C8B9CF7}"/>
  <conditionalFormatting sqref="A1:A1048576">
    <cfRule type="duplicateValues" dxfId="1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1B795-1870-4F62-A578-D97EE0274046}">
  <dimension ref="A1:B10"/>
  <sheetViews>
    <sheetView workbookViewId="0">
      <selection activeCell="D10" sqref="D10"/>
    </sheetView>
  </sheetViews>
  <sheetFormatPr defaultRowHeight="14.4" x14ac:dyDescent="0.3"/>
  <sheetData>
    <row r="1" spans="1:2" x14ac:dyDescent="0.3">
      <c r="A1" s="16" t="s">
        <v>683</v>
      </c>
      <c r="B1" s="16" t="s">
        <v>684</v>
      </c>
    </row>
    <row r="2" spans="1:2" x14ac:dyDescent="0.3">
      <c r="A2" s="1" t="s">
        <v>11</v>
      </c>
      <c r="B2" s="1">
        <v>472</v>
      </c>
    </row>
    <row r="3" spans="1:2" x14ac:dyDescent="0.3">
      <c r="A3" s="1" t="s">
        <v>25</v>
      </c>
      <c r="B3" s="1">
        <v>53</v>
      </c>
    </row>
    <row r="4" spans="1:2" x14ac:dyDescent="0.3">
      <c r="A4" s="1" t="s">
        <v>51</v>
      </c>
      <c r="B4" s="1">
        <v>57</v>
      </c>
    </row>
    <row r="5" spans="1:2" x14ac:dyDescent="0.3">
      <c r="A5" s="1" t="s">
        <v>685</v>
      </c>
      <c r="B5" s="1">
        <f>SUM(B2:B4)</f>
        <v>582</v>
      </c>
    </row>
    <row r="7" spans="1:2" x14ac:dyDescent="0.3">
      <c r="A7" s="16" t="s">
        <v>683</v>
      </c>
      <c r="B7" s="16" t="s">
        <v>686</v>
      </c>
    </row>
    <row r="8" spans="1:2" x14ac:dyDescent="0.3">
      <c r="A8" s="1" t="s">
        <v>11</v>
      </c>
      <c r="B8" s="17">
        <f>(B2/B5)*100</f>
        <v>81.099656357388312</v>
      </c>
    </row>
    <row r="9" spans="1:2" x14ac:dyDescent="0.3">
      <c r="A9" s="1" t="s">
        <v>25</v>
      </c>
      <c r="B9" s="17">
        <f>(B3/B5)*100</f>
        <v>9.1065292096219927</v>
      </c>
    </row>
    <row r="10" spans="1:2" x14ac:dyDescent="0.3">
      <c r="A10" s="1" t="s">
        <v>51</v>
      </c>
      <c r="B10" s="17">
        <f>(B4/B5)*100</f>
        <v>9.7938144329896915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77CB7-7725-4F86-8059-51FDA7536D09}">
  <dimension ref="A3:E16"/>
  <sheetViews>
    <sheetView workbookViewId="0">
      <selection activeCell="F19" sqref="F19"/>
    </sheetView>
  </sheetViews>
  <sheetFormatPr defaultRowHeight="14.4" x14ac:dyDescent="0.3"/>
  <cols>
    <col min="1" max="1" width="16.109375" bestFit="1" customWidth="1"/>
    <col min="2" max="2" width="6.21875" customWidth="1"/>
    <col min="3" max="3" width="4.44140625" customWidth="1"/>
    <col min="4" max="4" width="4.6640625" bestFit="1" customWidth="1"/>
    <col min="5" max="5" width="10.77734375" bestFit="1" customWidth="1"/>
    <col min="6" max="6" width="16.6640625" bestFit="1" customWidth="1"/>
    <col min="7" max="7" width="14.44140625" bestFit="1" customWidth="1"/>
    <col min="8" max="8" width="8.109375" bestFit="1" customWidth="1"/>
    <col min="9" max="9" width="12.33203125" bestFit="1" customWidth="1"/>
    <col min="10" max="10" width="7.44140625" bestFit="1" customWidth="1"/>
    <col min="11" max="11" width="11.5546875" bestFit="1" customWidth="1"/>
    <col min="12" max="12" width="10.88671875" bestFit="1" customWidth="1"/>
    <col min="13" max="13" width="10.77734375" bestFit="1" customWidth="1"/>
  </cols>
  <sheetData>
    <row r="3" spans="1:5" x14ac:dyDescent="0.3">
      <c r="A3" s="20" t="s">
        <v>701</v>
      </c>
      <c r="B3" s="20" t="s">
        <v>704</v>
      </c>
    </row>
    <row r="4" spans="1:5" x14ac:dyDescent="0.3">
      <c r="A4" s="20" t="s">
        <v>702</v>
      </c>
      <c r="B4" s="22" t="s">
        <v>51</v>
      </c>
      <c r="C4" s="23" t="s">
        <v>25</v>
      </c>
      <c r="D4" s="24" t="s">
        <v>11</v>
      </c>
      <c r="E4" s="25" t="s">
        <v>703</v>
      </c>
    </row>
    <row r="5" spans="1:5" x14ac:dyDescent="0.3">
      <c r="A5" s="21" t="s">
        <v>19</v>
      </c>
      <c r="B5" s="26">
        <v>2</v>
      </c>
      <c r="C5" s="27">
        <v>4</v>
      </c>
      <c r="D5" s="28">
        <v>39</v>
      </c>
      <c r="E5" s="29">
        <v>45</v>
      </c>
    </row>
    <row r="6" spans="1:5" x14ac:dyDescent="0.3">
      <c r="A6" s="21" t="s">
        <v>229</v>
      </c>
      <c r="B6" s="26"/>
      <c r="C6" s="27"/>
      <c r="D6" s="28">
        <v>3</v>
      </c>
      <c r="E6" s="29">
        <v>3</v>
      </c>
    </row>
    <row r="7" spans="1:5" x14ac:dyDescent="0.3">
      <c r="A7" s="21" t="s">
        <v>534</v>
      </c>
      <c r="B7" s="26">
        <v>19</v>
      </c>
      <c r="C7" s="27">
        <v>7</v>
      </c>
      <c r="D7" s="28">
        <v>95</v>
      </c>
      <c r="E7" s="29">
        <v>121</v>
      </c>
    </row>
    <row r="8" spans="1:5" x14ac:dyDescent="0.3">
      <c r="A8" s="21" t="s">
        <v>674</v>
      </c>
      <c r="B8" s="26"/>
      <c r="C8" s="27"/>
      <c r="D8" s="28">
        <v>1</v>
      </c>
      <c r="E8" s="29">
        <v>1</v>
      </c>
    </row>
    <row r="9" spans="1:5" x14ac:dyDescent="0.3">
      <c r="A9" s="21" t="s">
        <v>15</v>
      </c>
      <c r="B9" s="26"/>
      <c r="C9" s="27">
        <v>1</v>
      </c>
      <c r="D9" s="28">
        <v>17</v>
      </c>
      <c r="E9" s="29">
        <v>18</v>
      </c>
    </row>
    <row r="10" spans="1:5" x14ac:dyDescent="0.3">
      <c r="A10" s="21" t="s">
        <v>9</v>
      </c>
      <c r="B10" s="26">
        <v>7</v>
      </c>
      <c r="C10" s="27">
        <v>10</v>
      </c>
      <c r="D10" s="28">
        <v>94</v>
      </c>
      <c r="E10" s="29">
        <v>111</v>
      </c>
    </row>
    <row r="11" spans="1:5" x14ac:dyDescent="0.3">
      <c r="A11" s="21" t="s">
        <v>565</v>
      </c>
      <c r="B11" s="26"/>
      <c r="C11" s="27">
        <v>2</v>
      </c>
      <c r="D11" s="28">
        <v>23</v>
      </c>
      <c r="E11" s="29">
        <v>25</v>
      </c>
    </row>
    <row r="12" spans="1:5" x14ac:dyDescent="0.3">
      <c r="A12" s="21" t="s">
        <v>27</v>
      </c>
      <c r="B12" s="26">
        <v>6</v>
      </c>
      <c r="C12" s="27">
        <v>4</v>
      </c>
      <c r="D12" s="28">
        <v>64</v>
      </c>
      <c r="E12" s="29">
        <v>74</v>
      </c>
    </row>
    <row r="13" spans="1:5" x14ac:dyDescent="0.3">
      <c r="A13" s="21" t="s">
        <v>23</v>
      </c>
      <c r="B13" s="26">
        <v>5</v>
      </c>
      <c r="C13" s="27">
        <v>8</v>
      </c>
      <c r="D13" s="28">
        <v>39</v>
      </c>
      <c r="E13" s="29">
        <v>52</v>
      </c>
    </row>
    <row r="14" spans="1:5" x14ac:dyDescent="0.3">
      <c r="A14" s="21" t="s">
        <v>464</v>
      </c>
      <c r="B14" s="26">
        <v>15</v>
      </c>
      <c r="C14" s="27">
        <v>9</v>
      </c>
      <c r="D14" s="28">
        <v>39</v>
      </c>
      <c r="E14" s="29">
        <v>63</v>
      </c>
    </row>
    <row r="15" spans="1:5" x14ac:dyDescent="0.3">
      <c r="A15" s="21" t="s">
        <v>32</v>
      </c>
      <c r="B15" s="26">
        <v>3</v>
      </c>
      <c r="C15" s="27">
        <v>8</v>
      </c>
      <c r="D15" s="28">
        <v>58</v>
      </c>
      <c r="E15" s="29">
        <v>69</v>
      </c>
    </row>
    <row r="16" spans="1:5" x14ac:dyDescent="0.3">
      <c r="A16" s="21" t="s">
        <v>703</v>
      </c>
      <c r="B16" s="26">
        <v>57</v>
      </c>
      <c r="C16" s="27">
        <v>53</v>
      </c>
      <c r="D16" s="28">
        <v>472</v>
      </c>
      <c r="E16" s="29">
        <v>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GNR-D_Blue_Eval_06D32</vt:lpstr>
      <vt:lpstr>Summary</vt:lpstr>
      <vt:lpstr>Breakup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 Vinay</dc:creator>
  <cp:lastModifiedBy>Agarwal, Naman</cp:lastModifiedBy>
  <dcterms:created xsi:type="dcterms:W3CDTF">2022-08-05T12:46:27Z</dcterms:created>
  <dcterms:modified xsi:type="dcterms:W3CDTF">2023-03-20T11:22:44Z</dcterms:modified>
</cp:coreProperties>
</file>