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GNR\GNR-D\GNR-D IFWI BLUE Reports\"/>
    </mc:Choice>
  </mc:AlternateContent>
  <xr:revisionPtr revIDLastSave="0" documentId="13_ncr:1_{6F5D2CF8-3C6F-4D77-94CA-23BD57357CED}" xr6:coauthVersionLast="47" xr6:coauthVersionMax="47" xr10:uidLastSave="{00000000-0000-0000-0000-000000000000}"/>
  <bookViews>
    <workbookView xWindow="-108" yWindow="-108" windowWidth="23256" windowHeight="12576" xr2:uid="{4F545B59-D2CB-426E-B4DC-C602AE7E3F3E}"/>
  </bookViews>
  <sheets>
    <sheet name="GNRD_0003.D32" sheetId="1" r:id="rId1"/>
    <sheet name="Summary" sheetId="3" r:id="rId2"/>
    <sheet name="GNRD_0002.D96" sheetId="2" r:id="rId3"/>
  </sheets>
  <definedNames>
    <definedName name="_xlnm._FilterDatabase" localSheetId="0" hidden="1">GNRD_0003.D32!$A$1:$G$167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3" l="1"/>
  <c r="B5" i="3"/>
  <c r="B10" i="3" s="1"/>
  <c r="B9" i="3" l="1"/>
  <c r="A127" i="1"/>
  <c r="A126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<sst xmlns="http://schemas.openxmlformats.org/spreadsheetml/2006/main" count="987" uniqueCount="272">
  <si>
    <t>id</t>
  </si>
  <si>
    <t>title</t>
  </si>
  <si>
    <t>component</t>
  </si>
  <si>
    <t xml:space="preserve">Tester </t>
  </si>
  <si>
    <t>Status</t>
  </si>
  <si>
    <t>HSD</t>
  </si>
  <si>
    <t>Comment</t>
  </si>
  <si>
    <t>[Post-Si] MRC should dump the SPD for each channel or slot populated</t>
  </si>
  <si>
    <t>bios.mrc_server</t>
  </si>
  <si>
    <t>sajjad</t>
  </si>
  <si>
    <t>[PreSiPostSi]  BIOS support for fast RAPL duty cycle</t>
  </si>
  <si>
    <t>bios.cpu_pm</t>
  </si>
  <si>
    <t>[Pre-Si  Post-Si] Support for C1 Auto demotion undemotion</t>
  </si>
  <si>
    <t>[PostSi] SpeedStep Technology</t>
  </si>
  <si>
    <t>BIOS: Support variable serial port baud rates</t>
  </si>
  <si>
    <t>bios.platform</t>
  </si>
  <si>
    <t>[Post-Si  Pre-Si]To validate BIOS shall support SMBUS</t>
  </si>
  <si>
    <t>[Pre-Si  Post-Si]SMBIOS Type 17 -Memory Device</t>
  </si>
  <si>
    <t>[PSS]Logging of DIMM Info check</t>
  </si>
  <si>
    <t>[Pre-Si  Post-Si]SMBIOS Type 1 -System Information</t>
  </si>
  <si>
    <t>[Pre-Si  Post-Si]SMBIOS Type 2 - Baseboard (or Module) Information</t>
  </si>
  <si>
    <t>Anushree</t>
  </si>
  <si>
    <t>[Pre-Si  Post-Si]SMBIOS Type 4 - Processor Information</t>
  </si>
  <si>
    <t>[Pre-Si  Post-Si]SMBIOS Type 8 - Port Connector Information</t>
  </si>
  <si>
    <t>[Pre-Si  Post-Si]SMBIOS Type 32 - System Boot Information</t>
  </si>
  <si>
    <t>[Post-Si] Verification for PM BIOS knob LTR IIO Input</t>
  </si>
  <si>
    <t>vyshnavi</t>
  </si>
  <si>
    <t>Pass</t>
  </si>
  <si>
    <t>[Pre-Si  Post-Si] C-State residency check - C state control switch</t>
  </si>
  <si>
    <t>Check GBT or XML-CLI support in UEFI shell</t>
  </si>
  <si>
    <t>[Pre-Si  Post-Si] To validate Bios knob for directory optimization in CHA for Crystal Ridge</t>
  </si>
  <si>
    <t>bios.uncore</t>
  </si>
  <si>
    <t>[Post-Si]Command Timing check</t>
  </si>
  <si>
    <t>cmd not working need to try in 197 sys</t>
  </si>
  <si>
    <t>[Pre-Si  Post-Si]To validate BIOS can use CAPID10 based  MS2IOSF Stack ID programming</t>
  </si>
  <si>
    <t>fail</t>
  </si>
  <si>
    <t>[Pre-Si  Post-Si] Configure CXL endpoint device mmio range to Downstream port in RCRB config space</t>
  </si>
  <si>
    <t>CXL features not enabled</t>
  </si>
  <si>
    <t>[Post-Si]MSR  MISC_PWR_MGMT test in HWPM Native mode with No legacy support</t>
  </si>
  <si>
    <t>[SGX][Boot Scenario Test]SGX Boot Scenario First Platform Binding</t>
  </si>
  <si>
    <t>bios.security</t>
  </si>
  <si>
    <t>Check GBT and XML Cli functionality</t>
  </si>
  <si>
    <t>[MKTME][PreSi  PostSi]Check whether UEFI FW generate new key or restore previous Key in NVDIMM present or S5 or cold or warm reset.</t>
  </si>
  <si>
    <t>[Pre-Si  Post-Si] C-States MSR check (0XE2)</t>
  </si>
  <si>
    <t>[Pre-Si  Post-Si]BIOS knob to enable or disable DBP feature check</t>
  </si>
  <si>
    <t>[Post-Si  Pre-Si]BIOS program XPT_32_ENTRY_PREFETCH_BASE registers to 0 for UMA based clustering</t>
  </si>
  <si>
    <t>[Post-Si  Pre-Si] To check LIMCA Knob is removed from BIOS Setup Page.</t>
  </si>
  <si>
    <t>To validate Bios to support SVOS operating system</t>
  </si>
  <si>
    <t>[MKTME][Pre-Si  PostS-i]No MKTME Error Code should be displayed in the BIOS Logs for boot without MKTME BIOS flow error cases.</t>
  </si>
  <si>
    <t>[MKTME][PostSi  PreSi]To validate Bios write 0 to CORE_MKTME_ACTIVATION to trigger ucode</t>
  </si>
  <si>
    <t>Verify  Bios boot  time</t>
  </si>
  <si>
    <t>[MKTME][PreSi  PostSi] Verify keyid bits</t>
  </si>
  <si>
    <t>[MKTME][PreSi  PostSi] To Check if MKTME is able to exclude addresses and CR Persistent memory from memory encryption.</t>
  </si>
  <si>
    <t>[Post-Si]RIR register change for DDR.</t>
  </si>
  <si>
    <t>bios.mem_decode</t>
  </si>
  <si>
    <t>[Post-Si]Memory FRB check during memory training phase.</t>
  </si>
  <si>
    <t>[Post-Si] Check if UEFI driver NacUndi is added in BIOS image.</t>
  </si>
  <si>
    <t>Verify standalone S3M FW FIT Table via Fitgen tool</t>
  </si>
  <si>
    <t>[Pre-Si  Post-Si] To validate OSB enabled in multi-socket with directory mode enabled</t>
  </si>
  <si>
    <t>[ Post-Si]To validate Bios Setup Knob Enable / Disable ACP is programmed.</t>
  </si>
  <si>
    <t>step 4 and 8 3rd cmd getting 0x1 instaed of 0x0.step 5 need clarification on python cmd</t>
  </si>
  <si>
    <t>[Pre-Si  Post-Si] To validate CHA Multicast on SPR GPSB Gen 2.0</t>
  </si>
  <si>
    <t>[Pre-Si  Post-Si]SMBIOS Type 7 - Cache Information</t>
  </si>
  <si>
    <t>[MKTME] [PreSi  PostSi][Security]Detect EFI_MEMORY_CPU_CRYPTO can encrypt memory when MKTME enabled.</t>
  </si>
  <si>
    <t>BIOS can support RTC Wake from S4 or S5</t>
  </si>
  <si>
    <t>S5 is verified</t>
  </si>
  <si>
    <t>[Pre-Si  Post-Si]SMBIOS Type 16 - BIOS Information (Physical Memory array)</t>
  </si>
  <si>
    <t>[Pre-Si  Post-Si] Drop SoC support for  T-states</t>
  </si>
  <si>
    <t xml:space="preserve"> step 3:Software Controlled T-States knob not found in xml log</t>
  </si>
  <si>
    <t>[Pre-Si  Post-Si] Verify System Information  in Bios and OS</t>
  </si>
  <si>
    <t>[Post-Si]Fast cold boot support with Min populated DDR4 DIMM</t>
  </si>
  <si>
    <t>shariff</t>
  </si>
  <si>
    <t>[Pre-Si &amp; Post-Si] Verify PMAX Detector Enhancement and Detector knobs behavior.</t>
  </si>
  <si>
    <t>[MKTME] [PreSi  PostSi] [Security]TME or MKTME Support</t>
  </si>
  <si>
    <t>[Pre-Si] [Post-Si] To validate mcaonnonnemcacheablemmio default value is 1</t>
  </si>
  <si>
    <t>[Pre-Si  Post-Si] To validate BIOS should set MMIOH Granularity to 64GB by default</t>
  </si>
  <si>
    <t>[Pre-Si] To verify BIOS can detect valid Punits</t>
  </si>
  <si>
    <t>[Pre-Si  Post-Si] BIOS shall enable eSPI Decode (LDE)</t>
  </si>
  <si>
    <t>[Post-si]  To validate BIOS shall support Monitor Mwait Enable</t>
  </si>
  <si>
    <t>[Pre-Si  Post-Si] To validate the XPT PREFETCH CONFIG1 register</t>
  </si>
  <si>
    <t>[TDX][Pre-Si  Post-Si]Verify SEAMRR BASE and SEAMRR MASK is programmed correctly after TDX enable</t>
  </si>
  <si>
    <t>[TDX][PostSi]Verify SEAMLDR_SVN field in MSR BIOS_SE_SVN is updated when TDX and SGX are both enabled</t>
  </si>
  <si>
    <t>[TDX][PreSi  PostSi]Verify the keysplit is programmed correctly during TDX initialization</t>
  </si>
  <si>
    <t>[TDX][Pre-Si  Post-Si]verify TDX can be enabled and disabled on BIOS setup menu</t>
  </si>
  <si>
    <t>[MKTME] [PostSi  PreSi]Check (MK)TME set up option when system support (MK)TME capability or not.</t>
  </si>
  <si>
    <t>[Pre-si  Post-si] Check unified patch(core and uncore fw) integration status via fit table</t>
  </si>
  <si>
    <t>windows TC</t>
  </si>
  <si>
    <t>Collect Performance Data from UEFI shell</t>
  </si>
  <si>
    <t>[Pre-Si  Post-Si] Verify MCCHAN 1 channel per memory controller</t>
  </si>
  <si>
    <t xml:space="preserve">Block </t>
  </si>
  <si>
    <t>[Pre-Si  Post-Si] Verify 8 memory controller support</t>
  </si>
  <si>
    <t>[SGX][Boot Scenario Test]SGX Boot Scenario Normal Boot</t>
  </si>
  <si>
    <t>[SGX][MISC Test]PRMRR register check in UEFI Shell</t>
  </si>
  <si>
    <t>[SGX][MISC Test]Verify SGX QoS setup option</t>
  </si>
  <si>
    <t>[MKTME][PSS  Post-Si] Enable MKTME with Integrity</t>
  </si>
  <si>
    <t>[SGX][MISC Test]BIOS will set SGX_RAS_MSR (0A3h) to opt-in SGX when SGX enabled</t>
  </si>
  <si>
    <t>[Pre-Si  Post-Si]SMBIOS Type 3 - System Enclosure or Chassis</t>
  </si>
  <si>
    <t>[Pre-Si  Post-Si] SMBIOS Type 11 - OEM Strings and Type 12 - System Configuration Options</t>
  </si>
  <si>
    <t>[Pre-Si  Post-Si]SMBIOS Type 38 - IPMI Device Information</t>
  </si>
  <si>
    <t>[Pre-Si  Post-Si]SMBIOS Type 13 - BIOS Language Information</t>
  </si>
  <si>
    <t>[Pre-Si  Post-Si]SMBIOS Type 19 - Memory Array Mapped Address</t>
  </si>
  <si>
    <t>[Pre-Si  Post-Si]SMBIOS Type 27 - Cooling Device</t>
  </si>
  <si>
    <t>[Pre-Si  Post-Si]SMBIOS Type 9 -System Slots</t>
  </si>
  <si>
    <t>Fail</t>
  </si>
  <si>
    <t>[Pre-Si  Post-Si]SMBIOS Type 39 -System Power Supply</t>
  </si>
  <si>
    <t>[Pre-Si &amp; Post-Si] Check CHA 7-bit interleave list support</t>
  </si>
  <si>
    <t>[Pre-Si Post-Si] check 16 general purpose DRAM decoders and 14 remote DRAM decoders support</t>
  </si>
  <si>
    <t>[Pre-Si Post-Si] check CHA second-level decode interleave granularities</t>
  </si>
  <si>
    <t>[Pre-Si Post-Si] check support for first-level memory decode interleave granularities of 256B, 512B, 1KB, 2KB, 4KB and 8KB</t>
  </si>
  <si>
    <t>[Pre-Si Post-Si] check CHA 1-way interleaving target in SAD DRAM rule</t>
  </si>
  <si>
    <t>[Pre-Si Post-Si] check CHA general-purpose route tables</t>
  </si>
  <si>
    <t>[Pre-Si Post-Si] check CHA second-level decode interleave ways</t>
  </si>
  <si>
    <t>[Pre-Si Post-Si] check CHA route table 6-bit target ID, 2-bit channel ID</t>
  </si>
  <si>
    <t>[Pre-Si Post-Si] check B2CMI TAD register refactoring</t>
  </si>
  <si>
    <t>[Pre-si][GNR/SRF] BIOS Basic Boot to Windows OS/Linux/Busybox on Simics VP</t>
  </si>
  <si>
    <t>[Post-Si] BIOS support for integrated/discrete Clock on BirchStream</t>
  </si>
  <si>
    <t>in serial logs ISCLK value is not there, in WW6 logs it is there</t>
  </si>
  <si>
    <t>[Pre Si &amp; Post Si] Verify BHS have removed the Dynamic L1 knob and settings for bit IIO_DYNAMIC_L1_DISABLE of READ/WRITE_PCU_MISC_CONFIG.</t>
  </si>
  <si>
    <t>[Post-Si]UEFI support BMC remote setup settings configuration.</t>
  </si>
  <si>
    <t>[Pre-Si][Post-Si]To validate UMA Based Clustering modes</t>
  </si>
  <si>
    <t>step 5 ignored</t>
  </si>
  <si>
    <t>[MKTME][PSS  Post-Si] BIOS shall restore TME_KEY during Fast Warm Reset</t>
  </si>
  <si>
    <t>check CPUID program</t>
  </si>
  <si>
    <t>Show the simics variables list</t>
  </si>
  <si>
    <t>Verifying  Critical Threshold  values in bios to Enable IO enforced ordering</t>
  </si>
  <si>
    <t>[GNRD] CAPID programming</t>
  </si>
  <si>
    <t>Support SMBUS instance mapping - GNR-D MCC / HCC</t>
  </si>
  <si>
    <t>shridhar</t>
  </si>
  <si>
    <t>To verify the Port IDs and BARs wrt GNRD – Uncore</t>
  </si>
  <si>
    <t>[GNR-D]Check RP FW Build Use case(Debug/Release)</t>
  </si>
  <si>
    <t>[Post-Si][Pre-Si]To Verify Enhance RSF for IODC</t>
  </si>
  <si>
    <t>Steps 2 &amp; step3 needs to be modify</t>
  </si>
  <si>
    <t>Boot successfully with kaseyville-sp.simics</t>
  </si>
  <si>
    <t>Check whether ipmi2.0 specification is supported</t>
  </si>
  <si>
    <t>[GNR][SGX][MISC Test]SGX shall use SHA384 for RegistrationConfiguration Variable</t>
  </si>
  <si>
    <t>verify PMON offsets</t>
  </si>
  <si>
    <t>Ignoring step8</t>
  </si>
  <si>
    <t>Enable CA Scrambler feature for MCR</t>
  </si>
  <si>
    <t>CPU self-boot without PCH</t>
  </si>
  <si>
    <t>TO verify uncore initialization includes CHA, Ubox, M2IOSF, HQM, PCIe root port enumeration</t>
  </si>
  <si>
    <t>To verify register capid1_19 was removed after gnrd_soc_mcc_21ww37_2 for GNRD</t>
  </si>
  <si>
    <t>Verify ASL entries of stacks removed in ACPI table</t>
  </si>
  <si>
    <t>To verify SNC register related to SPK</t>
  </si>
  <si>
    <t>BIOS should program DIMM_TYPE register for the polling control during PkgC</t>
  </si>
  <si>
    <t>[EGS] Warm reset during BIOS boot flow</t>
  </si>
  <si>
    <t>[Pre-Si  Post-Si] To Verify Bios an option to Configure Hardware P-State (Native mode, OOB ) MSR 0X1AA</t>
  </si>
  <si>
    <t>To verify dynamic detection of SPD files in SIMICS with BIOS (Golden scripts)</t>
  </si>
  <si>
    <t>To verify BIOS to program SEGIDREG0.SEGID0 as SegID for IEH</t>
  </si>
  <si>
    <t>bios.ras</t>
  </si>
  <si>
    <t>[Pre-Si &amp; Post-Si] To verify support for local error registers of error logger in BIOS IEH Error handler.by injecting correctable error</t>
  </si>
  <si>
    <t>[Post-Si] To Check default data at build time and decompress them into Data Cache</t>
  </si>
  <si>
    <t>To validate PCU_CR_DESIRED_CORES_CFG register</t>
  </si>
  <si>
    <t>RAS - Verify FunnyIO Map and PLA Changes for 16 Bit Port IDs</t>
  </si>
  <si>
    <t>[Pre-Si &amp; Post-Si] To verify RCECABN register for wave 3 -- IEH RCEC Next bus/last bus programming</t>
  </si>
  <si>
    <t>IO Die Stack Configuration Check - FlexUPIy (Sx)</t>
  </si>
  <si>
    <t>To validate MSR_CRASHLOG_CONTROL_REGISTER definition for EnGprs bit  needed to enable GPR crashlog</t>
  </si>
  <si>
    <t>To validate OOBMSM Multi-Die Support (Master /Slave)</t>
  </si>
  <si>
    <t xml:space="preserve">block </t>
  </si>
  <si>
    <t>GNR MC: Hidden registers that are accessed by BIOS - mcdata</t>
  </si>
  <si>
    <t>To verify BIOS shall program ROOTBUS register correctly for each HIOP instance</t>
  </si>
  <si>
    <t>[Pre-Si  Post-Si] CXL stack ID to port ID mapping</t>
  </si>
  <si>
    <t>To validate BIOS basic support when SNC is disabled</t>
  </si>
  <si>
    <t>To validate BIOS knob for opportunistic-LLC-to-SF migration feature</t>
  </si>
  <si>
    <t>Verify Legacy boot option not present in BIOS page</t>
  </si>
  <si>
    <t>[Pre-Si &amp; Post-Si] Verify BIOS configuration for different ECC modes with 10x4 memory config (1LM)</t>
  </si>
  <si>
    <t>TestSignalBitMaskRMT to choose which parameters to run during RMT</t>
  </si>
  <si>
    <t>[TXT]dTPM_TXT_Trust Boot_measured launch_in_RHEL</t>
  </si>
  <si>
    <t>[TXT]Verify Setup option for BIOS ACM Error Reset</t>
  </si>
  <si>
    <t>[TXT]dTPM_TXT_dTPM_TXTINFO</t>
  </si>
  <si>
    <t>[TXT]dTPM_TXT_dTPM_GETSEC</t>
  </si>
  <si>
    <t>[TDX][Pre-Si &amp; Post-Si]Verify M2M SEAMRR BASE and SEAMRR MASK copies are  programmed correctly after TDX enable</t>
  </si>
  <si>
    <t>[DMA Protection]Test DMA Protection and IOMMU programming function</t>
  </si>
  <si>
    <t>[TDX][PreSi &amp; PostSi]Verify SMRR1 and SMRR2 are Locked when TDX is enabled</t>
  </si>
  <si>
    <t>[MKTME][PSS  Post-Si] Enable MKTME with Integrity disabled</t>
  </si>
  <si>
    <t>[PSS &amp; Psost-Si] BIOS to validate removal of Scalability, Turbo ratio cores knob.</t>
  </si>
  <si>
    <t>To validate Dielet - Total Count, Die ID, HIOP Stacks present</t>
  </si>
  <si>
    <t>[PSS &amp; Post-Si] To validate Distributed PkgC with Voltage actions</t>
  </si>
  <si>
    <t>[Pre-Si &amp; Post-Si] To check PCH devices option removed from bios knob configuration</t>
  </si>
  <si>
    <t>Intel Turbo Boost Technology - Energy Efficient Turbo</t>
  </si>
  <si>
    <t>Hot Plug support for IIO root ports</t>
  </si>
  <si>
    <t>bios.iio</t>
  </si>
  <si>
    <t>Hot Plug support for CXL2.0 root ports</t>
  </si>
  <si>
    <t>CXL 2.0 BAR programming verification</t>
  </si>
  <si>
    <t>CXL 1.1 BAR programming verification</t>
  </si>
  <si>
    <t>NVME training verification (4xNVME on stack)</t>
  </si>
  <si>
    <t>OOB bus ownership verification</t>
  </si>
  <si>
    <t>NPK BAR programming</t>
  </si>
  <si>
    <t>VMD registers programming GNR</t>
  </si>
  <si>
    <t>Offset 50h could not be found.</t>
  </si>
  <si>
    <t>Ras feature is not ready</t>
  </si>
  <si>
    <t>Socket 0 Mc 0 channel value not available in the logs. Isolation is in progress.</t>
  </si>
  <si>
    <t xml:space="preserve">OOBMSM fmod and python command is not enabled </t>
  </si>
  <si>
    <t>[GNRD]: ROOTBUS register values are incorrect for each HIOP instance</t>
  </si>
  <si>
    <t>[GNRD]: kaseyville.mb.soc0.c_die0.punit-&gt;sku_capid[3] value mismatch</t>
  </si>
  <si>
    <t>[GNRD]: rir way and limit (rirwaynesslimit) values remains to be 0x0</t>
  </si>
  <si>
    <t>[GNRD]: register value for uboxerrortopcumask is 0x0 instead of 0x1</t>
  </si>
  <si>
    <t>[GNRD]: Failed to read CAPID10 based M2IOSF stack ID programing register value</t>
  </si>
  <si>
    <t>[TPM][PSS  Post-Si]TPM2.0 Configuration and settings</t>
  </si>
  <si>
    <t>[TPM][PSS  Post-Si]Verify TPM 2.0 Physical Presence</t>
  </si>
  <si>
    <t>New:16015956171</t>
  </si>
  <si>
    <t>[TPM][PSS  Post-Si] dTPM_PlatformPolicyConfig_before_PlatformAuth</t>
  </si>
  <si>
    <t>[TPM][Pre-Si  Post-Si] To validate TPM2_HierarchyChangeAuth command on every boot.</t>
  </si>
  <si>
    <t>[TPM][PSS  Post-Si] TPM Replay Test</t>
  </si>
  <si>
    <t>[MKTME][PreSi  PostSi] [Security] Verify 256bit Memory Encryption Engine (with or without integrity)</t>
  </si>
  <si>
    <t>[TPM] Verify TPM PCR[1] Change When Change Boot Order</t>
  </si>
  <si>
    <t>[TPM] Verify TPM PCR7 Value Change After Enable Secure Boot</t>
  </si>
  <si>
    <t>[TPM] Read TPM_INTF and Check Locality0</t>
  </si>
  <si>
    <t>[TPM] TPM PCR value check - PCR0 and PCR1</t>
  </si>
  <si>
    <t>[TXT]Verifying ACM FW Version in BIOS Setup menu</t>
  </si>
  <si>
    <t>Step6 : slot type is undefined 
Step 13 : bus num is 12 instead of 0 
step14 : device function is 0 instead of 18 
Pass in d96</t>
  </si>
  <si>
    <t>[Pre-Si  Post-Si] Verify BIOS implementation from EDK2 which uses only Admin Password.</t>
  </si>
  <si>
    <t>[MKTME][PreSi  PostSi] [Security] Verify TME byPass mode for TME/TME-MT</t>
  </si>
  <si>
    <t>Block</t>
  </si>
  <si>
    <t>[GNR-D][SGX]System hang when SGX enabled.</t>
  </si>
  <si>
    <t>[GNR-D][Security][Simics] For P0, Getsec will return error code and simics graphics console will hang if press Enter to reset bios</t>
  </si>
  <si>
    <t>[GNR][GNR-D][TME] :After Enable TME/MKTME/TME Key restore to save and restart, the value of 0x992/0x993 is different from the previous one.</t>
  </si>
  <si>
    <t>NTB Large BAR size</t>
  </si>
  <si>
    <t>fklos</t>
  </si>
  <si>
    <t>HQM CPM devices visibility verification</t>
  </si>
  <si>
    <t>szyszkox</t>
  </si>
  <si>
    <t>HQM was enabled and then got reverted from (KSYVLLE.1.RPB.0002.D.48) due to CentOS boot issue"</t>
  </si>
  <si>
    <t>PXM pci bus verification</t>
  </si>
  <si>
    <t>Clock gating enabling in PSF</t>
  </si>
  <si>
    <t>M2IOSF flags disable_vmd_rx_mailbox and disable_vmd_tx_mailbox verification</t>
  </si>
  <si>
    <t>pkochanx</t>
  </si>
  <si>
    <t>Devices hiding verification</t>
  </si>
  <si>
    <t>bios.pch</t>
  </si>
  <si>
    <t>CXL swizzling</t>
  </si>
  <si>
    <t>SRIS in NTB mode verification</t>
  </si>
  <si>
    <t>Force PCI MMIOL resource allocation rebalance</t>
  </si>
  <si>
    <t>mklarkox</t>
  </si>
  <si>
    <t>Force PCI MMIOH resource allocation rebalance</t>
  </si>
  <si>
    <t>Enable/Disable CPU Trace Hub for AET event tracing</t>
  </si>
  <si>
    <t>NTB initial configuration verification GNR</t>
  </si>
  <si>
    <t>MCTP enablement over all IIO ports</t>
  </si>
  <si>
    <t>Enqueue Capability for PCIe check</t>
  </si>
  <si>
    <t>BANK14 registers programming</t>
  </si>
  <si>
    <t>IIO PCIe Compliance Mode</t>
  </si>
  <si>
    <t>Switching CXL.mem and CXL.cache capability</t>
  </si>
  <si>
    <t>IBL UART service initialization</t>
  </si>
  <si>
    <t>Host warm reset using CF9 register</t>
  </si>
  <si>
    <t>Host cold reset using CF9 register</t>
  </si>
  <si>
    <t>State after G3 verification (S5 state)</t>
  </si>
  <si>
    <t>'IOAPIC 24-119 Entries' BIOS Knob verification</t>
  </si>
  <si>
    <t>Support CXL IDE for CXL.MEM verification</t>
  </si>
  <si>
    <t>'Flash Protection Range Registers (FPRR)' BIOS Knob verification</t>
  </si>
  <si>
    <t>HPET Timer initialization verification</t>
  </si>
  <si>
    <t>ADR options</t>
  </si>
  <si>
    <t>P2SB initialization verification</t>
  </si>
  <si>
    <t>ACPI PM Service initialization verification</t>
  </si>
  <si>
    <t>Bios Lock Enable feature verification</t>
  </si>
  <si>
    <t>18020510557 - [KVL][IIO] The simulation hangs during booting if "full_mem_decode" is set to true (intel.com)</t>
  </si>
  <si>
    <t>[KVL][IIO] NTB registers are not programmed</t>
  </si>
  <si>
    <t>[KVL][IIO] VMD device is not visible on stack after enabling VMD</t>
  </si>
  <si>
    <t>[GNRD][KVL][IIO] RCRB bar is not present while CXL1.1 device is connected</t>
  </si>
  <si>
    <t>[KVL][IIO] OEM Overriding Resource Allocation did not happen</t>
  </si>
  <si>
    <t>[DFX]AET not being correctly configured on SPR D0 &amp; HBM 1S platform</t>
  </si>
  <si>
    <t>[KSV][IBL] UART device is hidden, register IOBA is not correct</t>
  </si>
  <si>
    <t>[KVL][IIO] Simulation stops after power-button-press</t>
  </si>
  <si>
    <t>[KSV][IBL] Incorrect HBDF register value</t>
  </si>
  <si>
    <t>[KVL][PythonSV] Part of registers aren't exist in PXP</t>
  </si>
  <si>
    <t>Count</t>
  </si>
  <si>
    <t>Total</t>
  </si>
  <si>
    <t>Pass%</t>
  </si>
  <si>
    <t>Fail%</t>
  </si>
  <si>
    <t>Block%</t>
  </si>
  <si>
    <t>windows</t>
  </si>
  <si>
    <t>Config</t>
  </si>
  <si>
    <t xml:space="preserve">IFWI ID 2022.06.4.01 with BIOSID 0002.D96 </t>
  </si>
  <si>
    <t>IFWI ID 2022.06.4.01 with BIOSID 0002.D96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</si>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</sst>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.5"/>
      <name val="Intel Clear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2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0" fontId="0" fillId="4" borderId="0" xfId="0" applyNumberFormat="1" applyFont="1" applyFill="1" applyBorder="1" applyAlignment="1" applyProtection="1"/>
    <xf numFmtId="0" fontId="0" fillId="3" borderId="0" xfId="0" applyNumberFormat="1" applyFont="1" applyFill="1" applyBorder="1" applyAlignment="1" applyProtection="1"/>
    <xf numFmtId="0" fontId="0" fillId="0" borderId="0" xfId="0" applyAlignment="1">
      <alignment horizontal="right"/>
    </xf>
    <xf numFmtId="0" fontId="1" fillId="0" borderId="0" xfId="1"/>
    <xf numFmtId="0" fontId="0" fillId="5" borderId="1" xfId="0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0" xfId="0" applyNumberFormat="1" applyFont="1" applyFill="1" applyBorder="1" applyAlignment="1" applyProtection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hsdes.intel.com/appstore/article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hsdes.intel.com/appstore/artic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CA01-C5A6-4BAD-8729-BD792E3E7A32}">
  <dimension ref="A1:H196"/>
  <sheetViews>
    <sheetView tabSelected="1" zoomScale="85" zoomScaleNormal="85" workbookViewId="0">
      <selection activeCell="B1" sqref="B1"/>
    </sheetView>
  </sheetViews>
  <sheetFormatPr defaultRowHeight="14.4" x14ac:dyDescent="0.3"/>
  <cols>
    <col min="1" max="1" width="22.88671875" style="16" customWidth="1"/>
    <col min="2" max="2" width="93.33203125" customWidth="1"/>
    <col min="3" max="3" width="22" customWidth="1"/>
    <col min="6" max="6" width="20.6640625" customWidth="1"/>
    <col min="7" max="7" width="40.21875" customWidth="1"/>
  </cols>
  <sheetData>
    <row r="1" spans="1:7" x14ac:dyDescent="0.3">
      <c r="A1" s="16" t="s">
        <v>270</v>
      </c>
      <c r="B1" t="s">
        <v>271</v>
      </c>
      <c r="C1" t="s">
        <v>2</v>
      </c>
      <c r="D1" t="s">
        <v>3</v>
      </c>
      <c r="E1" t="s">
        <v>4</v>
      </c>
      <c r="F1" t="s">
        <v>5</v>
      </c>
      <c r="G1" s="11" t="s">
        <v>6</v>
      </c>
    </row>
    <row r="2" spans="1:7" x14ac:dyDescent="0.3">
      <c r="A2" s="16" t="str">
        <f>HYPERLINK("https://hsdes.intel.com/resource/1508602363","1508602363")</f>
        <v>1508602363</v>
      </c>
      <c r="B2" t="s">
        <v>7</v>
      </c>
      <c r="C2" t="s">
        <v>8</v>
      </c>
      <c r="D2" t="s">
        <v>9</v>
      </c>
      <c r="E2" s="4" t="s">
        <v>27</v>
      </c>
      <c r="G2" s="11"/>
    </row>
    <row r="3" spans="1:7" x14ac:dyDescent="0.3">
      <c r="A3" s="16" t="str">
        <f>HYPERLINK("https://hsdes.intel.com/resource/1508602888","1508602888")</f>
        <v>1508602888</v>
      </c>
      <c r="B3" t="s">
        <v>10</v>
      </c>
      <c r="C3" t="s">
        <v>11</v>
      </c>
      <c r="D3" t="s">
        <v>9</v>
      </c>
      <c r="E3" s="4" t="s">
        <v>27</v>
      </c>
      <c r="G3" s="11"/>
    </row>
    <row r="4" spans="1:7" x14ac:dyDescent="0.3">
      <c r="A4" s="16" t="str">
        <f>HYPERLINK("https://hsdes.intel.com/resource/1508603007","1508603007")</f>
        <v>1508603007</v>
      </c>
      <c r="B4" t="s">
        <v>12</v>
      </c>
      <c r="C4" t="s">
        <v>11</v>
      </c>
      <c r="D4" t="s">
        <v>9</v>
      </c>
      <c r="E4" s="4" t="s">
        <v>27</v>
      </c>
      <c r="G4" s="11"/>
    </row>
    <row r="5" spans="1:7" x14ac:dyDescent="0.3">
      <c r="A5" s="16" t="str">
        <f>HYPERLINK("https://hsdes.intel.com/resource/1508603011","1508603011")</f>
        <v>1508603011</v>
      </c>
      <c r="B5" t="s">
        <v>13</v>
      </c>
      <c r="C5" t="s">
        <v>11</v>
      </c>
      <c r="D5" t="s">
        <v>9</v>
      </c>
      <c r="E5" s="4" t="s">
        <v>27</v>
      </c>
      <c r="G5" s="11"/>
    </row>
    <row r="6" spans="1:7" x14ac:dyDescent="0.3">
      <c r="A6" s="16" t="str">
        <f>HYPERLINK("https://hsdes.intel.com/resource/1508603137","1508603137")</f>
        <v>1508603137</v>
      </c>
      <c r="B6" t="s">
        <v>14</v>
      </c>
      <c r="C6" t="s">
        <v>15</v>
      </c>
      <c r="D6" t="s">
        <v>9</v>
      </c>
      <c r="E6" s="4" t="s">
        <v>27</v>
      </c>
      <c r="G6" s="11"/>
    </row>
    <row r="7" spans="1:7" x14ac:dyDescent="0.3">
      <c r="A7" s="16" t="str">
        <f>HYPERLINK("https://hsdes.intel.com/resource/1508603195","1508603195")</f>
        <v>1508603195</v>
      </c>
      <c r="B7" t="s">
        <v>16</v>
      </c>
      <c r="C7" t="s">
        <v>15</v>
      </c>
      <c r="D7" t="s">
        <v>9</v>
      </c>
      <c r="E7" s="4" t="s">
        <v>27</v>
      </c>
      <c r="G7" s="11"/>
    </row>
    <row r="8" spans="1:7" x14ac:dyDescent="0.3">
      <c r="A8" s="16" t="str">
        <f>HYPERLINK("https://hsdes.intel.com/resource/1508603662","1508603662")</f>
        <v>1508603662</v>
      </c>
      <c r="B8" t="s">
        <v>17</v>
      </c>
      <c r="C8" t="s">
        <v>15</v>
      </c>
      <c r="D8" t="s">
        <v>9</v>
      </c>
      <c r="E8" s="4" t="s">
        <v>27</v>
      </c>
      <c r="G8" s="11"/>
    </row>
    <row r="9" spans="1:7" x14ac:dyDescent="0.3">
      <c r="A9" s="16" t="str">
        <f>HYPERLINK("https://hsdes.intel.com/resource/1508603707","1508603707")</f>
        <v>1508603707</v>
      </c>
      <c r="B9" t="s">
        <v>18</v>
      </c>
      <c r="C9" t="s">
        <v>15</v>
      </c>
      <c r="D9" t="s">
        <v>9</v>
      </c>
      <c r="E9" s="4" t="s">
        <v>27</v>
      </c>
      <c r="G9" s="11"/>
    </row>
    <row r="10" spans="1:7" x14ac:dyDescent="0.3">
      <c r="A10" s="16" t="str">
        <f>HYPERLINK("https://hsdes.intel.com/resource/1508603712","1508603712")</f>
        <v>1508603712</v>
      </c>
      <c r="B10" t="s">
        <v>19</v>
      </c>
      <c r="C10" t="s">
        <v>15</v>
      </c>
      <c r="D10" t="s">
        <v>9</v>
      </c>
      <c r="E10" s="4" t="s">
        <v>27</v>
      </c>
      <c r="G10" s="11"/>
    </row>
    <row r="11" spans="1:7" x14ac:dyDescent="0.3">
      <c r="A11" s="16" t="str">
        <f>HYPERLINK("https://hsdes.intel.com/resource/1508603759","1508603759")</f>
        <v>1508603759</v>
      </c>
      <c r="B11" t="s">
        <v>20</v>
      </c>
      <c r="C11" t="s">
        <v>15</v>
      </c>
      <c r="D11" t="s">
        <v>21</v>
      </c>
      <c r="E11" s="4" t="s">
        <v>27</v>
      </c>
      <c r="G11" s="11"/>
    </row>
    <row r="12" spans="1:7" x14ac:dyDescent="0.3">
      <c r="A12" s="16" t="str">
        <f>HYPERLINK("https://hsdes.intel.com/resource/1508603769","1508603769")</f>
        <v>1508603769</v>
      </c>
      <c r="B12" t="s">
        <v>22</v>
      </c>
      <c r="C12" t="s">
        <v>15</v>
      </c>
      <c r="D12" t="s">
        <v>21</v>
      </c>
      <c r="E12" s="4" t="s">
        <v>27</v>
      </c>
      <c r="G12" s="11"/>
    </row>
    <row r="13" spans="1:7" x14ac:dyDescent="0.3">
      <c r="A13" s="16" t="str">
        <f>HYPERLINK("https://hsdes.intel.com/resource/1508603777","1508603777")</f>
        <v>1508603777</v>
      </c>
      <c r="B13" t="s">
        <v>23</v>
      </c>
      <c r="C13" t="s">
        <v>15</v>
      </c>
      <c r="D13" t="s">
        <v>21</v>
      </c>
      <c r="E13" s="4" t="s">
        <v>27</v>
      </c>
      <c r="G13" s="11"/>
    </row>
    <row r="14" spans="1:7" x14ac:dyDescent="0.3">
      <c r="A14" s="16" t="str">
        <f>HYPERLINK("https://hsdes.intel.com/resource/1508603784","1508603784")</f>
        <v>1508603784</v>
      </c>
      <c r="B14" t="s">
        <v>24</v>
      </c>
      <c r="C14" t="s">
        <v>15</v>
      </c>
      <c r="D14" t="s">
        <v>21</v>
      </c>
      <c r="E14" s="4" t="s">
        <v>27</v>
      </c>
      <c r="G14" s="11"/>
    </row>
    <row r="15" spans="1:7" x14ac:dyDescent="0.3">
      <c r="A15" s="16" t="str">
        <f>HYPERLINK("https://hsdes.intel.com/resource/1508604064","1508604064")</f>
        <v>1508604064</v>
      </c>
      <c r="B15" t="s">
        <v>25</v>
      </c>
      <c r="C15" t="s">
        <v>11</v>
      </c>
      <c r="D15" t="s">
        <v>26</v>
      </c>
      <c r="E15" s="4" t="s">
        <v>27</v>
      </c>
      <c r="G15" s="11"/>
    </row>
    <row r="16" spans="1:7" x14ac:dyDescent="0.3">
      <c r="A16" s="16" t="str">
        <f>HYPERLINK("https://hsdes.intel.com/resource/1508604198","1508604198")</f>
        <v>1508604198</v>
      </c>
      <c r="B16" t="s">
        <v>28</v>
      </c>
      <c r="C16" t="s">
        <v>11</v>
      </c>
      <c r="D16" t="s">
        <v>21</v>
      </c>
      <c r="E16" s="4" t="s">
        <v>27</v>
      </c>
      <c r="G16" s="11" t="s">
        <v>266</v>
      </c>
    </row>
    <row r="17" spans="1:7" x14ac:dyDescent="0.3">
      <c r="A17" s="16" t="str">
        <f>HYPERLINK("https://hsdes.intel.com/resource/1508604614","1508604614")</f>
        <v>1508604614</v>
      </c>
      <c r="B17" t="s">
        <v>29</v>
      </c>
      <c r="C17" t="s">
        <v>15</v>
      </c>
      <c r="D17" t="s">
        <v>9</v>
      </c>
      <c r="E17" s="4" t="s">
        <v>27</v>
      </c>
      <c r="G17" s="11"/>
    </row>
    <row r="18" spans="1:7" x14ac:dyDescent="0.3">
      <c r="A18" s="16" t="str">
        <f>HYPERLINK("https://hsdes.intel.com/resource/1508604652","1508604652")</f>
        <v>1508604652</v>
      </c>
      <c r="B18" t="s">
        <v>30</v>
      </c>
      <c r="C18" t="s">
        <v>31</v>
      </c>
      <c r="D18" t="s">
        <v>26</v>
      </c>
      <c r="E18" s="4" t="s">
        <v>27</v>
      </c>
      <c r="G18" s="11"/>
    </row>
    <row r="19" spans="1:7" x14ac:dyDescent="0.3">
      <c r="A19" s="16" t="str">
        <f>HYPERLINK("https://hsdes.intel.com/resource/1508604681","1508604681")</f>
        <v>1508604681</v>
      </c>
      <c r="B19" t="s">
        <v>32</v>
      </c>
      <c r="C19" t="s">
        <v>8</v>
      </c>
      <c r="D19" t="s">
        <v>21</v>
      </c>
      <c r="E19" s="4" t="s">
        <v>27</v>
      </c>
      <c r="G19" s="11" t="s">
        <v>33</v>
      </c>
    </row>
    <row r="20" spans="1:7" x14ac:dyDescent="0.3">
      <c r="A20" s="16" t="str">
        <f>HYPERLINK("https://hsdes.intel.com/resource/1508604784","1508604784")</f>
        <v>1508604784</v>
      </c>
      <c r="B20" t="s">
        <v>34</v>
      </c>
      <c r="C20" t="s">
        <v>31</v>
      </c>
      <c r="D20" t="s">
        <v>9</v>
      </c>
      <c r="E20" s="1" t="s">
        <v>35</v>
      </c>
      <c r="F20">
        <v>16015942972</v>
      </c>
      <c r="G20" s="11" t="s">
        <v>196</v>
      </c>
    </row>
    <row r="21" spans="1:7" x14ac:dyDescent="0.3">
      <c r="A21" s="16" t="str">
        <f>HYPERLINK("https://hsdes.intel.com/resource/1508604881","1508604881")</f>
        <v>1508604881</v>
      </c>
      <c r="B21" t="s">
        <v>36</v>
      </c>
      <c r="C21" t="s">
        <v>31</v>
      </c>
      <c r="D21" t="s">
        <v>21</v>
      </c>
      <c r="E21" s="2" t="s">
        <v>89</v>
      </c>
      <c r="F21">
        <v>22014342996</v>
      </c>
      <c r="G21" s="11" t="s">
        <v>37</v>
      </c>
    </row>
    <row r="22" spans="1:7" x14ac:dyDescent="0.3">
      <c r="A22" s="16" t="str">
        <f>HYPERLINK("https://hsdes.intel.com/resource/1508605002","1508605002")</f>
        <v>1508605002</v>
      </c>
      <c r="B22" t="s">
        <v>38</v>
      </c>
      <c r="C22" t="s">
        <v>11</v>
      </c>
      <c r="D22" t="s">
        <v>21</v>
      </c>
      <c r="E22" s="4" t="s">
        <v>27</v>
      </c>
      <c r="G22" s="11"/>
    </row>
    <row r="23" spans="1:7" x14ac:dyDescent="0.3">
      <c r="A23" s="16" t="str">
        <f>HYPERLINK("https://hsdes.intel.com/resource/1508605237","1508605237")</f>
        <v>1508605237</v>
      </c>
      <c r="B23" t="s">
        <v>41</v>
      </c>
      <c r="C23" t="s">
        <v>15</v>
      </c>
      <c r="D23" t="s">
        <v>9</v>
      </c>
      <c r="E23" s="4" t="s">
        <v>27</v>
      </c>
      <c r="G23" s="11"/>
    </row>
    <row r="24" spans="1:7" x14ac:dyDescent="0.3">
      <c r="A24" s="16" t="str">
        <f>HYPERLINK("https://hsdes.intel.com/resource/1508605570","1508605570")</f>
        <v>1508605570</v>
      </c>
      <c r="B24" t="s">
        <v>43</v>
      </c>
      <c r="C24" t="s">
        <v>11</v>
      </c>
      <c r="D24" t="s">
        <v>21</v>
      </c>
      <c r="E24" s="4" t="s">
        <v>27</v>
      </c>
      <c r="G24" s="11"/>
    </row>
    <row r="25" spans="1:7" x14ac:dyDescent="0.3">
      <c r="A25" s="16" t="str">
        <f>HYPERLINK("https://hsdes.intel.com/resource/1508605748","1508605748")</f>
        <v>1508605748</v>
      </c>
      <c r="B25" t="s">
        <v>44</v>
      </c>
      <c r="C25" t="s">
        <v>31</v>
      </c>
      <c r="D25" t="s">
        <v>26</v>
      </c>
      <c r="E25" s="4" t="s">
        <v>27</v>
      </c>
      <c r="G25" s="11"/>
    </row>
    <row r="26" spans="1:7" x14ac:dyDescent="0.3">
      <c r="A26" s="16" t="str">
        <f>HYPERLINK("https://hsdes.intel.com/resource/1508605865","1508605865")</f>
        <v>1508605865</v>
      </c>
      <c r="B26" t="s">
        <v>45</v>
      </c>
      <c r="C26" t="s">
        <v>31</v>
      </c>
      <c r="D26" t="s">
        <v>21</v>
      </c>
      <c r="E26" s="4" t="s">
        <v>27</v>
      </c>
      <c r="G26" s="11"/>
    </row>
    <row r="27" spans="1:7" x14ac:dyDescent="0.3">
      <c r="A27" s="16" t="str">
        <f>HYPERLINK("https://hsdes.intel.com/resource/1508605900","1508605900")</f>
        <v>1508605900</v>
      </c>
      <c r="B27" t="s">
        <v>46</v>
      </c>
      <c r="C27" t="s">
        <v>11</v>
      </c>
      <c r="D27" t="s">
        <v>21</v>
      </c>
      <c r="E27" s="4" t="s">
        <v>27</v>
      </c>
      <c r="G27" s="11"/>
    </row>
    <row r="28" spans="1:7" x14ac:dyDescent="0.3">
      <c r="A28" s="17" t="str">
        <f>HYPERLINK("https://hsdes.intel.A47com/resource/1508605916","1508605916")</f>
        <v>1508605916</v>
      </c>
      <c r="B28" t="s">
        <v>47</v>
      </c>
      <c r="C28" t="s">
        <v>15</v>
      </c>
      <c r="D28" t="s">
        <v>21</v>
      </c>
      <c r="E28" s="4" t="s">
        <v>27</v>
      </c>
      <c r="G28" s="11"/>
    </row>
    <row r="29" spans="1:7" x14ac:dyDescent="0.3">
      <c r="A29" s="16" t="str">
        <f>HYPERLINK("https://hsdes.intel.com/resource/1508606208","1508606208")</f>
        <v>1508606208</v>
      </c>
      <c r="B29" t="s">
        <v>50</v>
      </c>
      <c r="C29" t="s">
        <v>15</v>
      </c>
      <c r="D29" t="s">
        <v>9</v>
      </c>
      <c r="E29" s="4" t="s">
        <v>27</v>
      </c>
      <c r="G29" s="11"/>
    </row>
    <row r="30" spans="1:7" x14ac:dyDescent="0.3">
      <c r="A30" s="16" t="str">
        <f>HYPERLINK("https://hsdes.intel.com/resource/1508606415","1508606415")</f>
        <v>1508606415</v>
      </c>
      <c r="B30" t="s">
        <v>53</v>
      </c>
      <c r="C30" t="s">
        <v>54</v>
      </c>
      <c r="D30" t="s">
        <v>21</v>
      </c>
      <c r="E30" s="1" t="s">
        <v>35</v>
      </c>
      <c r="F30">
        <v>16015687523</v>
      </c>
      <c r="G30" s="11" t="s">
        <v>194</v>
      </c>
    </row>
    <row r="31" spans="1:7" x14ac:dyDescent="0.3">
      <c r="A31" s="16" t="str">
        <f>HYPERLINK("https://hsdes.intel.com/resource/1508606427","1508606427")</f>
        <v>1508606427</v>
      </c>
      <c r="B31" t="s">
        <v>55</v>
      </c>
      <c r="C31" t="s">
        <v>8</v>
      </c>
      <c r="D31" t="s">
        <v>21</v>
      </c>
      <c r="E31" s="4" t="s">
        <v>27</v>
      </c>
      <c r="G31" s="11"/>
    </row>
    <row r="32" spans="1:7" x14ac:dyDescent="0.3">
      <c r="A32" s="16" t="str">
        <f>HYPERLINK("https://hsdes.intel.com/resource/1508606520","1508606520")</f>
        <v>1508606520</v>
      </c>
      <c r="B32" t="s">
        <v>56</v>
      </c>
      <c r="C32" t="s">
        <v>15</v>
      </c>
      <c r="D32" t="s">
        <v>9</v>
      </c>
      <c r="E32" s="4" t="s">
        <v>27</v>
      </c>
      <c r="G32" s="11"/>
    </row>
    <row r="33" spans="1:7" x14ac:dyDescent="0.3">
      <c r="A33" s="16" t="str">
        <f>HYPERLINK("https://hsdes.intel.com/resource/1508606640","1508606640")</f>
        <v>1508606640</v>
      </c>
      <c r="B33" t="s">
        <v>57</v>
      </c>
      <c r="C33" t="s">
        <v>15</v>
      </c>
      <c r="D33" t="s">
        <v>9</v>
      </c>
      <c r="E33" s="4" t="s">
        <v>27</v>
      </c>
      <c r="G33" s="11"/>
    </row>
    <row r="34" spans="1:7" x14ac:dyDescent="0.3">
      <c r="A34" s="16" t="str">
        <f>HYPERLINK("https://hsdes.intel.com/resource/1508607296","1508607296")</f>
        <v>1508607296</v>
      </c>
      <c r="B34" t="s">
        <v>58</v>
      </c>
      <c r="C34" t="s">
        <v>31</v>
      </c>
      <c r="D34" t="s">
        <v>21</v>
      </c>
      <c r="E34" s="4" t="s">
        <v>27</v>
      </c>
      <c r="G34" s="11"/>
    </row>
    <row r="35" spans="1:7" ht="28.8" x14ac:dyDescent="0.3">
      <c r="A35" s="16" t="str">
        <f>HYPERLINK("https://hsdes.intel.com/resource/1508607823","1508607823")</f>
        <v>1508607823</v>
      </c>
      <c r="B35" t="s">
        <v>59</v>
      </c>
      <c r="C35" t="s">
        <v>11</v>
      </c>
      <c r="D35" t="s">
        <v>21</v>
      </c>
      <c r="E35" s="1" t="s">
        <v>35</v>
      </c>
      <c r="F35">
        <v>16015942972</v>
      </c>
      <c r="G35" s="12" t="s">
        <v>60</v>
      </c>
    </row>
    <row r="36" spans="1:7" x14ac:dyDescent="0.3">
      <c r="A36" s="16" t="str">
        <f>HYPERLINK("https://hsdes.intel.com/resource/1508607824","1508607824")</f>
        <v>1508607824</v>
      </c>
      <c r="B36" t="s">
        <v>61</v>
      </c>
      <c r="C36" t="s">
        <v>31</v>
      </c>
      <c r="D36" t="s">
        <v>21</v>
      </c>
      <c r="E36" s="4" t="s">
        <v>27</v>
      </c>
      <c r="G36" s="11"/>
    </row>
    <row r="37" spans="1:7" x14ac:dyDescent="0.3">
      <c r="A37" s="16" t="str">
        <f>HYPERLINK("https://hsdes.intel.com/resource/1508607892","1508607892")</f>
        <v>1508607892</v>
      </c>
      <c r="B37" t="s">
        <v>62</v>
      </c>
      <c r="C37" t="s">
        <v>15</v>
      </c>
      <c r="D37" t="s">
        <v>21</v>
      </c>
      <c r="E37" s="4" t="s">
        <v>27</v>
      </c>
      <c r="G37" s="11"/>
    </row>
    <row r="38" spans="1:7" x14ac:dyDescent="0.3">
      <c r="A38" s="16" t="str">
        <f>HYPERLINK("https://hsdes.intel.com/resource/1508608060","1508608060")</f>
        <v>1508608060</v>
      </c>
      <c r="B38" t="s">
        <v>64</v>
      </c>
      <c r="C38" t="s">
        <v>15</v>
      </c>
      <c r="D38" t="s">
        <v>21</v>
      </c>
      <c r="E38" s="4" t="s">
        <v>27</v>
      </c>
      <c r="G38" s="11" t="s">
        <v>65</v>
      </c>
    </row>
    <row r="39" spans="1:7" x14ac:dyDescent="0.3">
      <c r="A39" s="16" t="str">
        <f>HYPERLINK("https://hsdes.intel.com/resource/1508608135","1508608135")</f>
        <v>1508608135</v>
      </c>
      <c r="B39" t="s">
        <v>66</v>
      </c>
      <c r="C39" t="s">
        <v>15</v>
      </c>
      <c r="D39" t="s">
        <v>21</v>
      </c>
      <c r="E39" s="4" t="s">
        <v>27</v>
      </c>
      <c r="G39" s="11"/>
    </row>
    <row r="40" spans="1:7" ht="28.8" x14ac:dyDescent="0.3">
      <c r="A40" s="17" t="str">
        <f>HYPERLINK("https://hsdes.intel.com/resource/1508608138","1508608138")</f>
        <v>1508608138</v>
      </c>
      <c r="B40" t="s">
        <v>67</v>
      </c>
      <c r="C40" t="s">
        <v>11</v>
      </c>
      <c r="D40" t="s">
        <v>21</v>
      </c>
      <c r="E40" s="4" t="s">
        <v>27</v>
      </c>
      <c r="G40" s="12" t="s">
        <v>68</v>
      </c>
    </row>
    <row r="41" spans="1:7" x14ac:dyDescent="0.3">
      <c r="A41" s="16" t="str">
        <f>HYPERLINK("https://hsdes.intel.com/resource/1508608187","1508608187")</f>
        <v>1508608187</v>
      </c>
      <c r="B41" t="s">
        <v>69</v>
      </c>
      <c r="C41" t="s">
        <v>15</v>
      </c>
      <c r="D41" t="s">
        <v>9</v>
      </c>
      <c r="E41" s="4" t="s">
        <v>27</v>
      </c>
      <c r="G41" s="11"/>
    </row>
    <row r="42" spans="1:7" x14ac:dyDescent="0.3">
      <c r="A42" s="16" t="str">
        <f>HYPERLINK("https://hsdes.intel.com/resource/1508608672","1508608672")</f>
        <v>1508608672</v>
      </c>
      <c r="B42" t="s">
        <v>70</v>
      </c>
      <c r="C42" t="s">
        <v>54</v>
      </c>
      <c r="D42" t="s">
        <v>71</v>
      </c>
      <c r="E42" s="4" t="s">
        <v>27</v>
      </c>
      <c r="G42" s="11"/>
    </row>
    <row r="43" spans="1:7" x14ac:dyDescent="0.3">
      <c r="A43" s="16" t="str">
        <f>HYPERLINK("https://hsdes.intel.com/resource/1508608677","1508608677")</f>
        <v>1508608677</v>
      </c>
      <c r="B43" t="s">
        <v>72</v>
      </c>
      <c r="C43" t="s">
        <v>11</v>
      </c>
      <c r="D43" t="s">
        <v>71</v>
      </c>
      <c r="E43" s="4" t="s">
        <v>27</v>
      </c>
      <c r="G43" s="11"/>
    </row>
    <row r="44" spans="1:7" x14ac:dyDescent="0.3">
      <c r="A44" s="16" t="str">
        <f>HYPERLINK("https://hsdes.intel.com/resource/1508609113","1508609113")</f>
        <v>1508609113</v>
      </c>
      <c r="B44" t="s">
        <v>74</v>
      </c>
      <c r="C44" t="s">
        <v>31</v>
      </c>
      <c r="D44" t="s">
        <v>71</v>
      </c>
      <c r="E44" s="4" t="s">
        <v>27</v>
      </c>
      <c r="G44" s="11"/>
    </row>
    <row r="45" spans="1:7" x14ac:dyDescent="0.3">
      <c r="A45" s="16" t="str">
        <f>HYPERLINK("https://hsdes.intel.com/resource/1508609355","1508609355")</f>
        <v>1508609355</v>
      </c>
      <c r="B45" t="s">
        <v>75</v>
      </c>
      <c r="C45" t="s">
        <v>15</v>
      </c>
      <c r="D45" t="s">
        <v>71</v>
      </c>
      <c r="E45" s="4" t="s">
        <v>27</v>
      </c>
      <c r="G45" s="11"/>
    </row>
    <row r="46" spans="1:7" x14ac:dyDescent="0.3">
      <c r="A46" s="16" t="str">
        <f>HYPERLINK("https://hsdes.intel.com/resource/1508610148","1508610148")</f>
        <v>1508610148</v>
      </c>
      <c r="B46" t="s">
        <v>76</v>
      </c>
      <c r="C46" t="s">
        <v>31</v>
      </c>
      <c r="D46" t="s">
        <v>71</v>
      </c>
      <c r="E46" s="4" t="s">
        <v>27</v>
      </c>
      <c r="G46" s="11"/>
    </row>
    <row r="47" spans="1:7" x14ac:dyDescent="0.3">
      <c r="A47" s="16" t="str">
        <f>HYPERLINK("https://hsdes.intel.com/resource/1508610279","1508610279")</f>
        <v>1508610279</v>
      </c>
      <c r="B47" t="s">
        <v>77</v>
      </c>
      <c r="C47" t="s">
        <v>15</v>
      </c>
      <c r="D47" t="s">
        <v>71</v>
      </c>
      <c r="E47" s="4" t="s">
        <v>27</v>
      </c>
      <c r="G47" s="11"/>
    </row>
    <row r="48" spans="1:7" x14ac:dyDescent="0.3">
      <c r="A48" s="16" t="str">
        <f>HYPERLINK("https://hsdes.intel.com/resource/1508610606","1508610606")</f>
        <v>1508610606</v>
      </c>
      <c r="B48" t="s">
        <v>78</v>
      </c>
      <c r="C48" t="s">
        <v>11</v>
      </c>
      <c r="D48" t="s">
        <v>71</v>
      </c>
      <c r="E48" s="4" t="s">
        <v>27</v>
      </c>
      <c r="G48" s="11"/>
    </row>
    <row r="49" spans="1:7" x14ac:dyDescent="0.3">
      <c r="A49" s="16" t="str">
        <f>HYPERLINK("https://hsdes.intel.com/resource/1508611262","1508611262")</f>
        <v>1508611262</v>
      </c>
      <c r="B49" t="s">
        <v>79</v>
      </c>
      <c r="C49" t="s">
        <v>31</v>
      </c>
      <c r="D49" t="s">
        <v>71</v>
      </c>
      <c r="E49" s="4" t="s">
        <v>27</v>
      </c>
      <c r="G49" s="11"/>
    </row>
    <row r="50" spans="1:7" x14ac:dyDescent="0.3">
      <c r="A50" s="16" t="str">
        <f>HYPERLINK("https://hsdes.intel.com/resource/1508611945","1508611945")</f>
        <v>1508611945</v>
      </c>
      <c r="B50" t="s">
        <v>85</v>
      </c>
      <c r="C50" t="s">
        <v>15</v>
      </c>
      <c r="D50" t="s">
        <v>71</v>
      </c>
      <c r="E50" s="4" t="s">
        <v>27</v>
      </c>
      <c r="G50" s="11" t="s">
        <v>86</v>
      </c>
    </row>
    <row r="51" spans="1:7" x14ac:dyDescent="0.3">
      <c r="A51" s="16" t="str">
        <f>HYPERLINK("https://hsdes.intel.com/resource/1508613277","1508613277")</f>
        <v>1508613277</v>
      </c>
      <c r="B51" t="s">
        <v>87</v>
      </c>
      <c r="C51" t="s">
        <v>15</v>
      </c>
      <c r="D51" t="s">
        <v>71</v>
      </c>
      <c r="E51" s="4" t="s">
        <v>27</v>
      </c>
      <c r="G51" s="11"/>
    </row>
    <row r="52" spans="1:7" x14ac:dyDescent="0.3">
      <c r="A52" s="16" t="str">
        <f>HYPERLINK("https://hsdes.intel.com/resource/1508613443","1508613443")</f>
        <v>1508613443</v>
      </c>
      <c r="B52" t="s">
        <v>88</v>
      </c>
      <c r="C52" t="s">
        <v>54</v>
      </c>
      <c r="D52" t="s">
        <v>71</v>
      </c>
      <c r="E52" s="2" t="s">
        <v>89</v>
      </c>
      <c r="G52" s="11" t="s">
        <v>190</v>
      </c>
    </row>
    <row r="53" spans="1:7" x14ac:dyDescent="0.3">
      <c r="A53" s="16" t="str">
        <f>HYPERLINK("https://hsdes.intel.com/resource/1508613485","1508613485")</f>
        <v>1508613485</v>
      </c>
      <c r="B53" t="s">
        <v>90</v>
      </c>
      <c r="C53" t="s">
        <v>54</v>
      </c>
      <c r="D53" t="s">
        <v>71</v>
      </c>
      <c r="E53" s="2" t="s">
        <v>89</v>
      </c>
      <c r="G53" s="11" t="s">
        <v>190</v>
      </c>
    </row>
    <row r="54" spans="1:7" x14ac:dyDescent="0.3">
      <c r="A54" s="16" t="str">
        <f>HYPERLINK("https://hsdes.intel.com/resource/1508615408","1508615408")</f>
        <v>1508615408</v>
      </c>
      <c r="B54" t="s">
        <v>96</v>
      </c>
      <c r="C54" t="s">
        <v>15</v>
      </c>
      <c r="D54" t="s">
        <v>9</v>
      </c>
      <c r="E54" s="4" t="s">
        <v>27</v>
      </c>
      <c r="G54" s="11"/>
    </row>
    <row r="55" spans="1:7" x14ac:dyDescent="0.3">
      <c r="A55" s="16" t="str">
        <f>HYPERLINK("https://hsdes.intel.com/resource/1508615418","1508615418")</f>
        <v>1508615418</v>
      </c>
      <c r="B55" t="s">
        <v>97</v>
      </c>
      <c r="C55" t="s">
        <v>15</v>
      </c>
      <c r="D55" t="s">
        <v>9</v>
      </c>
      <c r="E55" s="4" t="s">
        <v>27</v>
      </c>
      <c r="G55" s="11"/>
    </row>
    <row r="56" spans="1:7" x14ac:dyDescent="0.3">
      <c r="A56" s="16" t="str">
        <f>HYPERLINK("https://hsdes.intel.com/resource/1508615437","1508615437")</f>
        <v>1508615437</v>
      </c>
      <c r="B56" t="s">
        <v>98</v>
      </c>
      <c r="C56" t="s">
        <v>15</v>
      </c>
      <c r="D56" t="s">
        <v>9</v>
      </c>
      <c r="E56" s="4" t="s">
        <v>27</v>
      </c>
      <c r="G56" s="11"/>
    </row>
    <row r="57" spans="1:7" x14ac:dyDescent="0.3">
      <c r="A57" s="16" t="str">
        <f>HYPERLINK("https://hsdes.intel.com/resource/1508615507","1508615507")</f>
        <v>1508615507</v>
      </c>
      <c r="B57" t="s">
        <v>99</v>
      </c>
      <c r="C57" t="s">
        <v>15</v>
      </c>
      <c r="D57" t="s">
        <v>9</v>
      </c>
      <c r="E57" s="4" t="s">
        <v>27</v>
      </c>
      <c r="G57" s="11"/>
    </row>
    <row r="58" spans="1:7" x14ac:dyDescent="0.3">
      <c r="A58" s="16" t="str">
        <f>HYPERLINK("https://hsdes.intel.com/resource/1508615521","1508615521")</f>
        <v>1508615521</v>
      </c>
      <c r="B58" t="s">
        <v>100</v>
      </c>
      <c r="C58" t="s">
        <v>15</v>
      </c>
      <c r="D58" t="s">
        <v>9</v>
      </c>
      <c r="E58" s="4" t="s">
        <v>27</v>
      </c>
      <c r="G58" s="11"/>
    </row>
    <row r="59" spans="1:7" x14ac:dyDescent="0.3">
      <c r="A59" s="16" t="str">
        <f>HYPERLINK("https://hsdes.intel.com/resource/1508615533","1508615533")</f>
        <v>1508615533</v>
      </c>
      <c r="B59" t="s">
        <v>101</v>
      </c>
      <c r="C59" t="s">
        <v>15</v>
      </c>
      <c r="D59" t="s">
        <v>9</v>
      </c>
      <c r="E59" s="4" t="s">
        <v>27</v>
      </c>
      <c r="G59" s="11"/>
    </row>
    <row r="60" spans="1:7" x14ac:dyDescent="0.3">
      <c r="A60" s="16" t="str">
        <f>HYPERLINK("https://hsdes.intel.com/resource/1508615540","1508615540")</f>
        <v>1508615540</v>
      </c>
      <c r="B60" t="s">
        <v>102</v>
      </c>
      <c r="C60" t="s">
        <v>15</v>
      </c>
      <c r="D60" t="s">
        <v>9</v>
      </c>
      <c r="E60" s="1" t="s">
        <v>103</v>
      </c>
      <c r="F60">
        <v>16015982306</v>
      </c>
      <c r="G60" s="15" t="s">
        <v>209</v>
      </c>
    </row>
    <row r="61" spans="1:7" x14ac:dyDescent="0.3">
      <c r="A61" s="16" t="str">
        <f>HYPERLINK("https://hsdes.intel.com/resource/1508615583","1508615583")</f>
        <v>1508615583</v>
      </c>
      <c r="B61" t="s">
        <v>104</v>
      </c>
      <c r="C61" t="s">
        <v>15</v>
      </c>
      <c r="D61" t="s">
        <v>9</v>
      </c>
      <c r="E61" s="4" t="s">
        <v>27</v>
      </c>
      <c r="G61" s="11"/>
    </row>
    <row r="62" spans="1:7" x14ac:dyDescent="0.3">
      <c r="A62" s="16" t="str">
        <f>HYPERLINK("https://hsdes.intel.com/resource/1508615618","1508615618")</f>
        <v>1508615618</v>
      </c>
      <c r="B62" s="5" t="s">
        <v>210</v>
      </c>
      <c r="C62" t="s">
        <v>15</v>
      </c>
      <c r="D62" t="s">
        <v>71</v>
      </c>
      <c r="E62" s="4" t="s">
        <v>27</v>
      </c>
      <c r="G62" s="11"/>
    </row>
    <row r="63" spans="1:7" x14ac:dyDescent="0.3">
      <c r="A63" s="16" t="str">
        <f>HYPERLINK("https://hsdes.intel.com/resource/1508780448","1508780448")</f>
        <v>1508780448</v>
      </c>
      <c r="B63" t="s">
        <v>105</v>
      </c>
      <c r="C63" t="s">
        <v>54</v>
      </c>
      <c r="D63" t="s">
        <v>71</v>
      </c>
      <c r="E63" s="4" t="s">
        <v>27</v>
      </c>
      <c r="G63" s="11"/>
    </row>
    <row r="64" spans="1:7" x14ac:dyDescent="0.3">
      <c r="A64" s="16" t="str">
        <f>HYPERLINK("https://hsdes.intel.com/resource/1508780617","1508780617")</f>
        <v>1508780617</v>
      </c>
      <c r="B64" t="s">
        <v>106</v>
      </c>
      <c r="C64" t="s">
        <v>54</v>
      </c>
      <c r="D64" t="s">
        <v>71</v>
      </c>
      <c r="E64" s="4" t="s">
        <v>27</v>
      </c>
      <c r="G64" s="11"/>
    </row>
    <row r="65" spans="1:7" x14ac:dyDescent="0.3">
      <c r="A65" s="16" t="str">
        <f>HYPERLINK("https://hsdes.intel.com/resource/1508780676","1508780676")</f>
        <v>1508780676</v>
      </c>
      <c r="B65" t="s">
        <v>107</v>
      </c>
      <c r="C65" t="s">
        <v>54</v>
      </c>
      <c r="D65" t="s">
        <v>71</v>
      </c>
      <c r="E65" s="4" t="s">
        <v>27</v>
      </c>
      <c r="G65" s="11"/>
    </row>
    <row r="66" spans="1:7" x14ac:dyDescent="0.3">
      <c r="A66" s="16" t="str">
        <f>HYPERLINK("https://hsdes.intel.com/resource/1508780727","1508780727")</f>
        <v>1508780727</v>
      </c>
      <c r="B66" t="s">
        <v>108</v>
      </c>
      <c r="C66" t="s">
        <v>54</v>
      </c>
      <c r="D66" t="s">
        <v>71</v>
      </c>
      <c r="E66" s="4" t="s">
        <v>27</v>
      </c>
      <c r="G66" s="11"/>
    </row>
    <row r="67" spans="1:7" x14ac:dyDescent="0.3">
      <c r="A67" s="16" t="str">
        <f>HYPERLINK("https://hsdes.intel.com/resource/1508780778","1508780778")</f>
        <v>1508780778</v>
      </c>
      <c r="B67" t="s">
        <v>109</v>
      </c>
      <c r="C67" t="s">
        <v>54</v>
      </c>
      <c r="D67" t="s">
        <v>71</v>
      </c>
      <c r="E67" s="4" t="s">
        <v>27</v>
      </c>
      <c r="G67" s="11"/>
    </row>
    <row r="68" spans="1:7" x14ac:dyDescent="0.3">
      <c r="A68" s="16" t="str">
        <f>HYPERLINK("https://hsdes.intel.com/resource/1508781056","1508781056")</f>
        <v>1508781056</v>
      </c>
      <c r="B68" t="s">
        <v>110</v>
      </c>
      <c r="C68" t="s">
        <v>54</v>
      </c>
      <c r="D68" t="s">
        <v>71</v>
      </c>
      <c r="E68" s="4" t="s">
        <v>27</v>
      </c>
      <c r="G68" s="11"/>
    </row>
    <row r="69" spans="1:7" x14ac:dyDescent="0.3">
      <c r="A69" s="16" t="str">
        <f>HYPERLINK("https://hsdes.intel.com/resource/1508783492","1508783492")</f>
        <v>1508783492</v>
      </c>
      <c r="B69" t="s">
        <v>111</v>
      </c>
      <c r="C69" t="s">
        <v>54</v>
      </c>
      <c r="D69" t="s">
        <v>71</v>
      </c>
      <c r="E69" s="4" t="s">
        <v>27</v>
      </c>
      <c r="G69" s="11"/>
    </row>
    <row r="70" spans="1:7" x14ac:dyDescent="0.3">
      <c r="A70" s="16" t="str">
        <f>HYPERLINK("https://hsdes.intel.com/resource/1508783501","1508783501")</f>
        <v>1508783501</v>
      </c>
      <c r="B70" t="s">
        <v>112</v>
      </c>
      <c r="C70" t="s">
        <v>54</v>
      </c>
      <c r="D70" t="s">
        <v>71</v>
      </c>
      <c r="E70" s="4" t="s">
        <v>27</v>
      </c>
      <c r="G70" s="11"/>
    </row>
    <row r="71" spans="1:7" x14ac:dyDescent="0.3">
      <c r="A71" s="16" t="str">
        <f>HYPERLINK("https://hsdes.intel.com/resource/1508783530","1508783530")</f>
        <v>1508783530</v>
      </c>
      <c r="B71" t="s">
        <v>113</v>
      </c>
      <c r="C71" t="s">
        <v>54</v>
      </c>
      <c r="D71" t="s">
        <v>71</v>
      </c>
      <c r="E71" s="4" t="s">
        <v>27</v>
      </c>
      <c r="G71" s="11"/>
    </row>
    <row r="72" spans="1:7" x14ac:dyDescent="0.3">
      <c r="A72" s="16" t="str">
        <f>HYPERLINK("https://hsdes.intel.com/resource/1508976568","1508976568")</f>
        <v>1508976568</v>
      </c>
      <c r="B72" t="s">
        <v>114</v>
      </c>
      <c r="C72" t="s">
        <v>15</v>
      </c>
      <c r="D72" t="s">
        <v>71</v>
      </c>
      <c r="E72" s="4" t="s">
        <v>27</v>
      </c>
      <c r="G72" s="11"/>
    </row>
    <row r="73" spans="1:7" x14ac:dyDescent="0.3">
      <c r="A73" s="16" t="str">
        <f>HYPERLINK("https://hsdes.intel.com/resource/1509041141","1509041141")</f>
        <v>1509041141</v>
      </c>
      <c r="B73" t="s">
        <v>115</v>
      </c>
      <c r="C73" t="s">
        <v>15</v>
      </c>
      <c r="D73" t="s">
        <v>71</v>
      </c>
      <c r="E73" s="4" t="s">
        <v>27</v>
      </c>
      <c r="G73" s="11" t="s">
        <v>116</v>
      </c>
    </row>
    <row r="74" spans="1:7" x14ac:dyDescent="0.3">
      <c r="A74" s="16" t="str">
        <f>HYPERLINK("https://hsdes.intel.com/resource/1509105312","1509105312")</f>
        <v>1509105312</v>
      </c>
      <c r="B74" t="s">
        <v>117</v>
      </c>
      <c r="C74" t="s">
        <v>11</v>
      </c>
      <c r="D74" t="s">
        <v>71</v>
      </c>
      <c r="E74" s="4" t="s">
        <v>27</v>
      </c>
      <c r="G74" s="11"/>
    </row>
    <row r="75" spans="1:7" x14ac:dyDescent="0.3">
      <c r="A75" s="16" t="str">
        <f>HYPERLINK("https://hsdes.intel.com/resource/1509185807","1509185807")</f>
        <v>1509185807</v>
      </c>
      <c r="B75" t="s">
        <v>118</v>
      </c>
      <c r="C75" t="s">
        <v>15</v>
      </c>
      <c r="D75" t="s">
        <v>71</v>
      </c>
      <c r="E75" s="4" t="s">
        <v>27</v>
      </c>
      <c r="G75" s="11"/>
    </row>
    <row r="76" spans="1:7" x14ac:dyDescent="0.3">
      <c r="A76" s="16" t="str">
        <f>HYPERLINK("https://hsdes.intel.com/resource/1509310575","1509310575")</f>
        <v>1509310575</v>
      </c>
      <c r="B76" t="s">
        <v>119</v>
      </c>
      <c r="C76" t="s">
        <v>31</v>
      </c>
      <c r="D76" t="s">
        <v>71</v>
      </c>
      <c r="E76" s="4" t="s">
        <v>27</v>
      </c>
      <c r="G76" s="11" t="s">
        <v>120</v>
      </c>
    </row>
    <row r="77" spans="1:7" x14ac:dyDescent="0.3">
      <c r="A77" s="16" t="str">
        <f>HYPERLINK("https://hsdes.intel.com/resource/1509986822","1509986822")</f>
        <v>1509986822</v>
      </c>
      <c r="B77" t="s">
        <v>122</v>
      </c>
      <c r="C77" t="s">
        <v>31</v>
      </c>
      <c r="D77" t="s">
        <v>71</v>
      </c>
      <c r="E77" s="4" t="s">
        <v>27</v>
      </c>
      <c r="G77" s="11"/>
    </row>
    <row r="78" spans="1:7" x14ac:dyDescent="0.3">
      <c r="A78" s="16" t="str">
        <f>HYPERLINK("https://hsdes.intel.com/resource/1509987918","1509987918")</f>
        <v>1509987918</v>
      </c>
      <c r="B78" t="s">
        <v>123</v>
      </c>
      <c r="C78" t="s">
        <v>15</v>
      </c>
      <c r="D78" t="s">
        <v>71</v>
      </c>
      <c r="E78" s="4" t="s">
        <v>27</v>
      </c>
      <c r="G78" s="11"/>
    </row>
    <row r="79" spans="1:7" x14ac:dyDescent="0.3">
      <c r="A79" s="16" t="str">
        <f>HYPERLINK("https://hsdes.intel.com/resource/15010008243","15010008243")</f>
        <v>15010008243</v>
      </c>
      <c r="B79" t="s">
        <v>124</v>
      </c>
      <c r="C79" t="s">
        <v>31</v>
      </c>
      <c r="D79" t="s">
        <v>71</v>
      </c>
      <c r="E79" s="4" t="s">
        <v>27</v>
      </c>
      <c r="G79" s="11"/>
    </row>
    <row r="80" spans="1:7" x14ac:dyDescent="0.3">
      <c r="A80" s="16" t="str">
        <f>HYPERLINK("https://hsdes.intel.com/resource/15010116652","15010116652")</f>
        <v>15010116652</v>
      </c>
      <c r="B80" t="s">
        <v>125</v>
      </c>
      <c r="C80" t="s">
        <v>15</v>
      </c>
      <c r="D80" t="s">
        <v>71</v>
      </c>
      <c r="E80" s="4" t="s">
        <v>27</v>
      </c>
      <c r="G80" s="11"/>
    </row>
    <row r="81" spans="1:7" x14ac:dyDescent="0.3">
      <c r="A81" s="16" t="str">
        <f>HYPERLINK("https://hsdes.intel.com/resource/15010127375","15010127375")</f>
        <v>15010127375</v>
      </c>
      <c r="B81" t="s">
        <v>126</v>
      </c>
      <c r="C81" t="s">
        <v>8</v>
      </c>
      <c r="D81" t="s">
        <v>127</v>
      </c>
      <c r="E81" s="4" t="s">
        <v>27</v>
      </c>
      <c r="G81" s="11"/>
    </row>
    <row r="82" spans="1:7" x14ac:dyDescent="0.3">
      <c r="A82" s="16" t="str">
        <f>HYPERLINK("https://hsdes.intel.com/resource/15010137351","15010137351")</f>
        <v>15010137351</v>
      </c>
      <c r="B82" t="s">
        <v>128</v>
      </c>
      <c r="C82" t="s">
        <v>31</v>
      </c>
      <c r="D82" t="s">
        <v>127</v>
      </c>
      <c r="E82" s="4" t="s">
        <v>27</v>
      </c>
      <c r="G82" s="11"/>
    </row>
    <row r="83" spans="1:7" x14ac:dyDescent="0.3">
      <c r="A83" s="16" t="str">
        <f>HYPERLINK("https://hsdes.intel.com/resource/15010139402","15010139402")</f>
        <v>15010139402</v>
      </c>
      <c r="B83" t="s">
        <v>129</v>
      </c>
      <c r="C83" t="s">
        <v>15</v>
      </c>
      <c r="D83" t="s">
        <v>127</v>
      </c>
      <c r="E83" s="4" t="s">
        <v>27</v>
      </c>
      <c r="G83" s="11"/>
    </row>
    <row r="84" spans="1:7" x14ac:dyDescent="0.3">
      <c r="A84" s="16" t="str">
        <f>HYPERLINK("https://hsdes.intel.com/resource/15010185782","15010185782")</f>
        <v>15010185782</v>
      </c>
      <c r="B84" t="s">
        <v>130</v>
      </c>
      <c r="C84" t="s">
        <v>31</v>
      </c>
      <c r="D84" t="s">
        <v>127</v>
      </c>
      <c r="E84" s="4" t="s">
        <v>27</v>
      </c>
      <c r="G84" s="13" t="s">
        <v>131</v>
      </c>
    </row>
    <row r="85" spans="1:7" x14ac:dyDescent="0.3">
      <c r="A85" s="16" t="str">
        <f>HYPERLINK("https://hsdes.intel.com/resource/15010186183","15010186183")</f>
        <v>15010186183</v>
      </c>
      <c r="B85" t="s">
        <v>132</v>
      </c>
      <c r="C85" t="s">
        <v>15</v>
      </c>
      <c r="D85" t="s">
        <v>127</v>
      </c>
      <c r="E85" s="4" t="s">
        <v>27</v>
      </c>
      <c r="G85" s="11"/>
    </row>
    <row r="86" spans="1:7" x14ac:dyDescent="0.3">
      <c r="A86" s="16" t="str">
        <f>HYPERLINK("https://hsdes.intel.com/resource/15010198579","15010198579")</f>
        <v>15010198579</v>
      </c>
      <c r="B86" t="s">
        <v>133</v>
      </c>
      <c r="C86" t="s">
        <v>15</v>
      </c>
      <c r="D86" t="s">
        <v>127</v>
      </c>
      <c r="E86" s="4" t="s">
        <v>27</v>
      </c>
      <c r="G86" s="11"/>
    </row>
    <row r="87" spans="1:7" x14ac:dyDescent="0.3">
      <c r="A87" s="16" t="str">
        <f>HYPERLINK("https://hsdes.intel.com/resource/15010295190","15010295190")</f>
        <v>15010295190</v>
      </c>
      <c r="B87" t="s">
        <v>135</v>
      </c>
      <c r="C87" t="s">
        <v>31</v>
      </c>
      <c r="D87" t="s">
        <v>127</v>
      </c>
      <c r="E87" s="4" t="s">
        <v>27</v>
      </c>
      <c r="G87" s="11" t="s">
        <v>136</v>
      </c>
    </row>
    <row r="88" spans="1:7" x14ac:dyDescent="0.3">
      <c r="A88" s="16" t="str">
        <f>HYPERLINK("https://hsdes.intel.com/resource/15010356986","15010356986")</f>
        <v>15010356986</v>
      </c>
      <c r="B88" t="s">
        <v>137</v>
      </c>
      <c r="C88" t="s">
        <v>8</v>
      </c>
      <c r="D88" t="s">
        <v>127</v>
      </c>
      <c r="E88" s="4" t="s">
        <v>27</v>
      </c>
      <c r="G88" s="11"/>
    </row>
    <row r="89" spans="1:7" x14ac:dyDescent="0.3">
      <c r="A89" s="16" t="str">
        <f>HYPERLINK("https://hsdes.intel.com/resource/15010357324","15010357324")</f>
        <v>15010357324</v>
      </c>
      <c r="B89" t="s">
        <v>138</v>
      </c>
      <c r="C89" t="s">
        <v>31</v>
      </c>
      <c r="D89" t="s">
        <v>127</v>
      </c>
      <c r="E89" s="4" t="s">
        <v>27</v>
      </c>
      <c r="G89" s="11"/>
    </row>
    <row r="90" spans="1:7" x14ac:dyDescent="0.3">
      <c r="A90" s="16" t="str">
        <f>HYPERLINK("https://hsdes.intel.com/resource/15010379750","15010379750")</f>
        <v>15010379750</v>
      </c>
      <c r="B90" t="s">
        <v>139</v>
      </c>
      <c r="C90" t="s">
        <v>31</v>
      </c>
      <c r="D90" t="s">
        <v>127</v>
      </c>
      <c r="E90" s="1" t="s">
        <v>35</v>
      </c>
      <c r="F90">
        <v>16015944729</v>
      </c>
      <c r="G90" s="11" t="s">
        <v>195</v>
      </c>
    </row>
    <row r="91" spans="1:7" x14ac:dyDescent="0.3">
      <c r="A91" s="16" t="str">
        <f>HYPERLINK("https://hsdes.intel.com/resource/15010379895","15010379895")</f>
        <v>15010379895</v>
      </c>
      <c r="B91" t="s">
        <v>140</v>
      </c>
      <c r="C91" t="s">
        <v>31</v>
      </c>
      <c r="D91" t="s">
        <v>127</v>
      </c>
      <c r="E91" s="4" t="s">
        <v>27</v>
      </c>
      <c r="G91" s="11"/>
    </row>
    <row r="92" spans="1:7" x14ac:dyDescent="0.3">
      <c r="A92" s="16" t="str">
        <f>HYPERLINK("https://hsdes.intel.com/resource/15010380383","15010380383")</f>
        <v>15010380383</v>
      </c>
      <c r="B92" t="s">
        <v>141</v>
      </c>
      <c r="C92" t="s">
        <v>15</v>
      </c>
      <c r="D92" t="s">
        <v>9</v>
      </c>
      <c r="E92" s="4" t="s">
        <v>27</v>
      </c>
      <c r="G92" s="11"/>
    </row>
    <row r="93" spans="1:7" x14ac:dyDescent="0.3">
      <c r="A93" s="16" t="str">
        <f>HYPERLINK("https://hsdes.intel.com/resource/15010453277","15010453277")</f>
        <v>15010453277</v>
      </c>
      <c r="B93" t="s">
        <v>142</v>
      </c>
      <c r="C93" t="s">
        <v>31</v>
      </c>
      <c r="D93" t="s">
        <v>127</v>
      </c>
      <c r="E93" s="4" t="s">
        <v>27</v>
      </c>
      <c r="G93" s="11"/>
    </row>
    <row r="94" spans="1:7" x14ac:dyDescent="0.3">
      <c r="A94" s="16" t="str">
        <f>HYPERLINK("https://hsdes.intel.com/resource/15010490163","15010490163")</f>
        <v>15010490163</v>
      </c>
      <c r="B94" t="s">
        <v>143</v>
      </c>
      <c r="C94" t="s">
        <v>8</v>
      </c>
      <c r="D94" t="s">
        <v>127</v>
      </c>
      <c r="E94" s="4" t="s">
        <v>27</v>
      </c>
      <c r="G94" s="11"/>
    </row>
    <row r="95" spans="1:7" x14ac:dyDescent="0.3">
      <c r="A95" s="16" t="str">
        <f>HYPERLINK("https://hsdes.intel.com/resource/15010695640","15010695640")</f>
        <v>15010695640</v>
      </c>
      <c r="B95" t="s">
        <v>144</v>
      </c>
      <c r="C95" t="s">
        <v>11</v>
      </c>
      <c r="D95" t="s">
        <v>127</v>
      </c>
      <c r="E95" s="4" t="s">
        <v>27</v>
      </c>
      <c r="G95" s="11"/>
    </row>
    <row r="96" spans="1:7" x14ac:dyDescent="0.3">
      <c r="A96" s="16" t="str">
        <f>HYPERLINK("https://hsdes.intel.com/resource/16012239274","16012239274")</f>
        <v>16012239274</v>
      </c>
      <c r="B96" t="s">
        <v>145</v>
      </c>
      <c r="C96" t="s">
        <v>11</v>
      </c>
      <c r="D96" t="s">
        <v>127</v>
      </c>
      <c r="E96" s="4" t="s">
        <v>27</v>
      </c>
      <c r="G96" s="11"/>
    </row>
    <row r="97" spans="1:7" x14ac:dyDescent="0.3">
      <c r="A97" s="16" t="str">
        <f>HYPERLINK("https://hsdes.intel.com/resource/16012489977","16012489977")</f>
        <v>16012489977</v>
      </c>
      <c r="B97" t="s">
        <v>146</v>
      </c>
      <c r="C97" t="s">
        <v>15</v>
      </c>
      <c r="D97" t="s">
        <v>127</v>
      </c>
      <c r="E97" s="4" t="s">
        <v>27</v>
      </c>
      <c r="G97" s="11"/>
    </row>
    <row r="98" spans="1:7" x14ac:dyDescent="0.3">
      <c r="A98" s="16" t="str">
        <f>HYPERLINK("https://hsdes.intel.com/resource/16012511779","16012511779")</f>
        <v>16012511779</v>
      </c>
      <c r="B98" t="s">
        <v>147</v>
      </c>
      <c r="C98" t="s">
        <v>148</v>
      </c>
      <c r="D98" t="s">
        <v>127</v>
      </c>
      <c r="E98" s="4" t="s">
        <v>27</v>
      </c>
      <c r="G98" s="11"/>
    </row>
    <row r="99" spans="1:7" x14ac:dyDescent="0.3">
      <c r="A99" s="16" t="str">
        <f>HYPERLINK("https://hsdes.intel.com/resource/16012616661","16012616661")</f>
        <v>16012616661</v>
      </c>
      <c r="B99" t="s">
        <v>149</v>
      </c>
      <c r="C99" t="s">
        <v>148</v>
      </c>
      <c r="D99" t="s">
        <v>127</v>
      </c>
      <c r="E99" s="2" t="s">
        <v>89</v>
      </c>
      <c r="G99" s="11" t="s">
        <v>189</v>
      </c>
    </row>
    <row r="100" spans="1:7" x14ac:dyDescent="0.3">
      <c r="A100" s="16" t="str">
        <f>HYPERLINK("https://hsdes.intel.com/resource/16012703150","16012703150")</f>
        <v>16012703150</v>
      </c>
      <c r="B100" t="s">
        <v>150</v>
      </c>
      <c r="C100" t="s">
        <v>15</v>
      </c>
      <c r="D100" t="s">
        <v>9</v>
      </c>
      <c r="E100" s="4" t="s">
        <v>27</v>
      </c>
      <c r="G100" s="11"/>
    </row>
    <row r="101" spans="1:7" x14ac:dyDescent="0.3">
      <c r="A101" s="16" t="str">
        <f>HYPERLINK("https://hsdes.intel.com/resource/16012706362","16012706362")</f>
        <v>16012706362</v>
      </c>
      <c r="B101" t="s">
        <v>151</v>
      </c>
      <c r="C101" t="s">
        <v>11</v>
      </c>
      <c r="D101" t="s">
        <v>9</v>
      </c>
      <c r="E101" s="4" t="s">
        <v>27</v>
      </c>
      <c r="G101" s="11"/>
    </row>
    <row r="102" spans="1:7" x14ac:dyDescent="0.3">
      <c r="A102" s="16" t="str">
        <f>HYPERLINK("https://hsdes.intel.com/resource/16012710104","16012710104")</f>
        <v>16012710104</v>
      </c>
      <c r="B102" t="s">
        <v>152</v>
      </c>
      <c r="C102" t="s">
        <v>148</v>
      </c>
      <c r="D102" t="s">
        <v>9</v>
      </c>
      <c r="E102" s="4" t="s">
        <v>27</v>
      </c>
      <c r="G102" s="11"/>
    </row>
    <row r="103" spans="1:7" x14ac:dyDescent="0.3">
      <c r="A103" s="16" t="str">
        <f>HYPERLINK("https://hsdes.intel.com/resource/16012832585","16012832585")</f>
        <v>16012832585</v>
      </c>
      <c r="B103" t="s">
        <v>153</v>
      </c>
      <c r="C103" t="s">
        <v>148</v>
      </c>
      <c r="D103" t="s">
        <v>9</v>
      </c>
      <c r="E103" s="4" t="s">
        <v>27</v>
      </c>
      <c r="G103" s="11"/>
    </row>
    <row r="104" spans="1:7" x14ac:dyDescent="0.3">
      <c r="A104" s="16" t="str">
        <f>HYPERLINK("https://hsdes.intel.com/resource/16012967177","16012967177")</f>
        <v>16012967177</v>
      </c>
      <c r="B104" t="s">
        <v>154</v>
      </c>
      <c r="C104" t="s">
        <v>31</v>
      </c>
      <c r="D104" t="s">
        <v>9</v>
      </c>
      <c r="E104" s="4" t="s">
        <v>27</v>
      </c>
      <c r="G104" s="11"/>
    </row>
    <row r="105" spans="1:7" x14ac:dyDescent="0.3">
      <c r="A105" s="16" t="str">
        <f>HYPERLINK("https://hsdes.intel.com/resource/16013023908","16013023908")</f>
        <v>16013023908</v>
      </c>
      <c r="B105" t="s">
        <v>155</v>
      </c>
      <c r="C105" t="s">
        <v>11</v>
      </c>
      <c r="D105" t="s">
        <v>9</v>
      </c>
      <c r="E105" s="4" t="s">
        <v>27</v>
      </c>
      <c r="G105" s="11"/>
    </row>
    <row r="106" spans="1:7" x14ac:dyDescent="0.3">
      <c r="A106" s="16" t="str">
        <f>HYPERLINK("https://hsdes.intel.com/resource/16013072581","16013072581")</f>
        <v>16013072581</v>
      </c>
      <c r="B106" t="s">
        <v>156</v>
      </c>
      <c r="C106" t="s">
        <v>31</v>
      </c>
      <c r="D106" t="s">
        <v>9</v>
      </c>
      <c r="E106" s="2" t="s">
        <v>157</v>
      </c>
      <c r="G106" s="11" t="s">
        <v>191</v>
      </c>
    </row>
    <row r="107" spans="1:7" x14ac:dyDescent="0.3">
      <c r="A107" s="16" t="str">
        <f>HYPERLINK("https://hsdes.intel.com/resource/16013094343","16013094343")</f>
        <v>16013094343</v>
      </c>
      <c r="B107" t="s">
        <v>158</v>
      </c>
      <c r="C107" t="s">
        <v>148</v>
      </c>
      <c r="D107" t="s">
        <v>9</v>
      </c>
      <c r="E107" s="4" t="s">
        <v>27</v>
      </c>
      <c r="G107" s="11"/>
    </row>
    <row r="108" spans="1:7" x14ac:dyDescent="0.3">
      <c r="A108" s="16" t="str">
        <f>HYPERLINK("https://hsdes.intel.com/resource/16013100653","16013100653")</f>
        <v>16013100653</v>
      </c>
      <c r="B108" t="s">
        <v>159</v>
      </c>
      <c r="C108" t="s">
        <v>31</v>
      </c>
      <c r="D108" t="s">
        <v>9</v>
      </c>
      <c r="E108" s="1" t="s">
        <v>35</v>
      </c>
      <c r="F108">
        <v>16015592579</v>
      </c>
      <c r="G108" s="11" t="s">
        <v>192</v>
      </c>
    </row>
    <row r="109" spans="1:7" x14ac:dyDescent="0.3">
      <c r="A109" s="16" t="str">
        <f>HYPERLINK("https://hsdes.intel.com/resource/16013584332","16013584332")</f>
        <v>16013584332</v>
      </c>
      <c r="B109" t="s">
        <v>160</v>
      </c>
      <c r="C109" t="s">
        <v>54</v>
      </c>
      <c r="D109" t="s">
        <v>9</v>
      </c>
      <c r="E109" s="2" t="s">
        <v>89</v>
      </c>
      <c r="F109">
        <v>22014342996</v>
      </c>
      <c r="G109" s="11" t="s">
        <v>37</v>
      </c>
    </row>
    <row r="110" spans="1:7" x14ac:dyDescent="0.3">
      <c r="A110" s="16" t="str">
        <f>HYPERLINK("https://hsdes.intel.com/resource/16013761117","16013761117")</f>
        <v>16013761117</v>
      </c>
      <c r="B110" t="s">
        <v>161</v>
      </c>
      <c r="C110" t="s">
        <v>31</v>
      </c>
      <c r="D110" t="s">
        <v>9</v>
      </c>
      <c r="E110" s="4" t="s">
        <v>27</v>
      </c>
      <c r="G110" s="11"/>
    </row>
    <row r="111" spans="1:7" x14ac:dyDescent="0.3">
      <c r="A111" s="16" t="str">
        <f>HYPERLINK("https://hsdes.intel.com/resource/16014366509","16014366509")</f>
        <v>16014366509</v>
      </c>
      <c r="B111" t="s">
        <v>162</v>
      </c>
      <c r="C111" t="s">
        <v>31</v>
      </c>
      <c r="D111" t="s">
        <v>9</v>
      </c>
      <c r="E111" s="4" t="s">
        <v>27</v>
      </c>
      <c r="G111" s="11"/>
    </row>
    <row r="112" spans="1:7" x14ac:dyDescent="0.3">
      <c r="A112" s="16" t="str">
        <f>HYPERLINK("https://hsdes.intel.com/resource/16014492421","16014492421")</f>
        <v>16014492421</v>
      </c>
      <c r="B112" t="s">
        <v>163</v>
      </c>
      <c r="C112" t="s">
        <v>15</v>
      </c>
      <c r="D112" t="s">
        <v>9</v>
      </c>
      <c r="E112" s="4" t="s">
        <v>27</v>
      </c>
      <c r="G112" s="11"/>
    </row>
    <row r="113" spans="1:7" x14ac:dyDescent="0.3">
      <c r="A113" s="16" t="str">
        <f>HYPERLINK("https://hsdes.intel.com/resource/16014629205","16014629205")</f>
        <v>16014629205</v>
      </c>
      <c r="B113" t="s">
        <v>164</v>
      </c>
      <c r="C113" t="s">
        <v>148</v>
      </c>
      <c r="D113" t="s">
        <v>9</v>
      </c>
      <c r="E113" s="2" t="s">
        <v>157</v>
      </c>
      <c r="G113" s="11" t="s">
        <v>189</v>
      </c>
    </row>
    <row r="114" spans="1:7" x14ac:dyDescent="0.3">
      <c r="A114" s="16" t="str">
        <f>HYPERLINK("https://hsdes.intel.com/resource/16015335982","16015335982")</f>
        <v>16015335982</v>
      </c>
      <c r="B114" t="s">
        <v>165</v>
      </c>
      <c r="C114" t="s">
        <v>8</v>
      </c>
      <c r="D114" t="s">
        <v>9</v>
      </c>
      <c r="E114" s="4" t="s">
        <v>27</v>
      </c>
      <c r="G114" s="11"/>
    </row>
    <row r="115" spans="1:7" x14ac:dyDescent="0.3">
      <c r="A115" s="16" t="str">
        <f>HYPERLINK("https://hsdes.intel.com/resource/22012000707","22012000707")</f>
        <v>22012000707</v>
      </c>
      <c r="B115" t="s">
        <v>174</v>
      </c>
      <c r="C115" t="s">
        <v>11</v>
      </c>
      <c r="D115" t="s">
        <v>9</v>
      </c>
      <c r="E115" s="4" t="s">
        <v>27</v>
      </c>
      <c r="G115" s="11"/>
    </row>
    <row r="116" spans="1:7" x14ac:dyDescent="0.3">
      <c r="A116" s="16" t="str">
        <f>HYPERLINK("https://hsdes.intel.com/resource/22012003525","22012003525")</f>
        <v>22012003525</v>
      </c>
      <c r="B116" t="s">
        <v>175</v>
      </c>
      <c r="C116" t="s">
        <v>31</v>
      </c>
      <c r="D116" t="s">
        <v>9</v>
      </c>
      <c r="E116" s="1" t="s">
        <v>35</v>
      </c>
      <c r="F116">
        <v>16015685062</v>
      </c>
      <c r="G116" s="11" t="s">
        <v>193</v>
      </c>
    </row>
    <row r="117" spans="1:7" x14ac:dyDescent="0.3">
      <c r="A117" s="16" t="str">
        <f>HYPERLINK("https://hsdes.intel.com/resource/22012132962","22012132962")</f>
        <v>22012132962</v>
      </c>
      <c r="B117" t="s">
        <v>176</v>
      </c>
      <c r="C117" t="s">
        <v>11</v>
      </c>
      <c r="D117" t="s">
        <v>9</v>
      </c>
      <c r="E117" s="4" t="s">
        <v>27</v>
      </c>
      <c r="G117" s="11"/>
    </row>
    <row r="118" spans="1:7" x14ac:dyDescent="0.3">
      <c r="A118" s="16" t="str">
        <f>HYPERLINK("https://hsdes.intel.com/resource/22012239317","22012239317")</f>
        <v>22012239317</v>
      </c>
      <c r="B118" t="s">
        <v>177</v>
      </c>
      <c r="C118" t="s">
        <v>15</v>
      </c>
      <c r="D118" t="s">
        <v>9</v>
      </c>
      <c r="E118" s="4" t="s">
        <v>27</v>
      </c>
      <c r="G118" s="11"/>
    </row>
    <row r="119" spans="1:7" x14ac:dyDescent="0.3">
      <c r="A119" s="16" t="str">
        <f>HYPERLINK("https://hsdes.intel.com/resource/22012249402","22012249402")</f>
        <v>22012249402</v>
      </c>
      <c r="B119" t="s">
        <v>178</v>
      </c>
      <c r="C119" t="s">
        <v>11</v>
      </c>
      <c r="D119" t="s">
        <v>9</v>
      </c>
      <c r="E119" s="4" t="s">
        <v>27</v>
      </c>
      <c r="G119" s="11"/>
    </row>
    <row r="120" spans="1:7" x14ac:dyDescent="0.3">
      <c r="A120" s="18">
        <v>1508609913</v>
      </c>
      <c r="B120" t="s">
        <v>179</v>
      </c>
      <c r="C120" t="s">
        <v>180</v>
      </c>
      <c r="D120" t="s">
        <v>9</v>
      </c>
      <c r="E120" s="4" t="s">
        <v>27</v>
      </c>
      <c r="G120" s="11"/>
    </row>
    <row r="121" spans="1:7" x14ac:dyDescent="0.3">
      <c r="A121" s="18">
        <v>18018337578</v>
      </c>
      <c r="B121" t="s">
        <v>181</v>
      </c>
      <c r="C121" t="s">
        <v>180</v>
      </c>
      <c r="D121" t="s">
        <v>9</v>
      </c>
      <c r="E121" s="2" t="s">
        <v>157</v>
      </c>
      <c r="F121">
        <v>22014342996</v>
      </c>
      <c r="G121" s="11" t="s">
        <v>37</v>
      </c>
    </row>
    <row r="122" spans="1:7" x14ac:dyDescent="0.3">
      <c r="A122" s="18">
        <v>18018447197</v>
      </c>
      <c r="B122" t="s">
        <v>182</v>
      </c>
      <c r="C122" t="s">
        <v>180</v>
      </c>
      <c r="D122" t="s">
        <v>9</v>
      </c>
      <c r="E122" s="2" t="s">
        <v>157</v>
      </c>
      <c r="F122">
        <v>22014342996</v>
      </c>
      <c r="G122" s="11" t="s">
        <v>37</v>
      </c>
    </row>
    <row r="123" spans="1:7" x14ac:dyDescent="0.3">
      <c r="A123" s="18">
        <v>18018447269</v>
      </c>
      <c r="B123" t="s">
        <v>183</v>
      </c>
      <c r="C123" t="s">
        <v>180</v>
      </c>
      <c r="D123" t="s">
        <v>9</v>
      </c>
      <c r="E123" s="2" t="s">
        <v>157</v>
      </c>
      <c r="F123">
        <v>22014342996</v>
      </c>
      <c r="G123" s="11" t="s">
        <v>37</v>
      </c>
    </row>
    <row r="124" spans="1:7" x14ac:dyDescent="0.3">
      <c r="A124" s="18">
        <v>18019483594</v>
      </c>
      <c r="B124" t="s">
        <v>184</v>
      </c>
      <c r="C124" t="s">
        <v>180</v>
      </c>
      <c r="D124" t="s">
        <v>9</v>
      </c>
      <c r="E124" s="4" t="s">
        <v>27</v>
      </c>
      <c r="G124" s="11"/>
    </row>
    <row r="125" spans="1:7" x14ac:dyDescent="0.3">
      <c r="A125" s="18">
        <v>22011879396</v>
      </c>
      <c r="B125" t="s">
        <v>185</v>
      </c>
      <c r="C125" t="s">
        <v>180</v>
      </c>
      <c r="D125" t="s">
        <v>9</v>
      </c>
      <c r="E125" s="4" t="s">
        <v>27</v>
      </c>
      <c r="G125" s="11"/>
    </row>
    <row r="126" spans="1:7" x14ac:dyDescent="0.3">
      <c r="A126" s="19" t="str">
        <f>HYPERLINK("https://hsdes.intel.com/resource/1508604005","1508604005")</f>
        <v>1508604005</v>
      </c>
      <c r="B126" s="3" t="s">
        <v>186</v>
      </c>
      <c r="C126" s="3" t="s">
        <v>180</v>
      </c>
      <c r="D126" t="s">
        <v>9</v>
      </c>
      <c r="E126" s="4" t="s">
        <v>27</v>
      </c>
      <c r="G126" s="11"/>
    </row>
    <row r="127" spans="1:7" x14ac:dyDescent="0.3">
      <c r="A127" s="19" t="str">
        <f>HYPERLINK("https://hsdes.intel.com/resource/18019377034","18019377034")</f>
        <v>18019377034</v>
      </c>
      <c r="B127" s="3" t="s">
        <v>187</v>
      </c>
      <c r="C127" s="3" t="s">
        <v>180</v>
      </c>
      <c r="D127" t="s">
        <v>9</v>
      </c>
      <c r="E127" s="4" t="s">
        <v>27</v>
      </c>
      <c r="G127" s="11" t="s">
        <v>188</v>
      </c>
    </row>
    <row r="128" spans="1:7" x14ac:dyDescent="0.3">
      <c r="A128" s="16">
        <v>1508603501</v>
      </c>
      <c r="B128" t="s">
        <v>197</v>
      </c>
      <c r="C128" t="s">
        <v>40</v>
      </c>
      <c r="E128" s="4" t="s">
        <v>27</v>
      </c>
      <c r="G128" s="11"/>
    </row>
    <row r="129" spans="1:7" ht="15.6" x14ac:dyDescent="0.4">
      <c r="A129" s="16">
        <v>1508605114</v>
      </c>
      <c r="B129" t="s">
        <v>39</v>
      </c>
      <c r="C129" t="s">
        <v>40</v>
      </c>
      <c r="E129" s="7" t="s">
        <v>103</v>
      </c>
      <c r="F129">
        <v>15010695517</v>
      </c>
      <c r="G129" s="14" t="s">
        <v>213</v>
      </c>
    </row>
    <row r="130" spans="1:7" x14ac:dyDescent="0.3">
      <c r="A130" s="16">
        <v>1508605439</v>
      </c>
      <c r="B130" t="s">
        <v>198</v>
      </c>
      <c r="C130" t="s">
        <v>40</v>
      </c>
      <c r="E130" s="4" t="s">
        <v>27</v>
      </c>
      <c r="G130" s="11"/>
    </row>
    <row r="131" spans="1:7" x14ac:dyDescent="0.3">
      <c r="A131" s="16">
        <v>1508605466</v>
      </c>
      <c r="B131" t="s">
        <v>42</v>
      </c>
      <c r="C131" t="s">
        <v>40</v>
      </c>
      <c r="E131" s="7" t="s">
        <v>103</v>
      </c>
      <c r="F131" s="8" t="s">
        <v>199</v>
      </c>
      <c r="G131" s="11" t="s">
        <v>215</v>
      </c>
    </row>
    <row r="132" spans="1:7" x14ac:dyDescent="0.3">
      <c r="A132" s="16">
        <v>1508605538</v>
      </c>
      <c r="B132" t="s">
        <v>200</v>
      </c>
      <c r="C132" t="s">
        <v>40</v>
      </c>
      <c r="E132" s="4" t="s">
        <v>27</v>
      </c>
      <c r="G132" s="11"/>
    </row>
    <row r="133" spans="1:7" x14ac:dyDescent="0.3">
      <c r="A133" s="16">
        <v>1508606061</v>
      </c>
      <c r="B133" t="s">
        <v>48</v>
      </c>
      <c r="C133" t="s">
        <v>40</v>
      </c>
      <c r="E133" s="4" t="s">
        <v>27</v>
      </c>
      <c r="G133" s="11"/>
    </row>
    <row r="134" spans="1:7" x14ac:dyDescent="0.3">
      <c r="A134" s="16">
        <v>1508606066</v>
      </c>
      <c r="B134" t="s">
        <v>49</v>
      </c>
      <c r="C134" t="s">
        <v>40</v>
      </c>
      <c r="E134" s="4" t="s">
        <v>27</v>
      </c>
      <c r="G134" s="11"/>
    </row>
    <row r="135" spans="1:7" x14ac:dyDescent="0.3">
      <c r="A135" s="16">
        <v>1508606250</v>
      </c>
      <c r="B135" t="s">
        <v>51</v>
      </c>
      <c r="C135" t="s">
        <v>40</v>
      </c>
      <c r="E135" s="4" t="s">
        <v>27</v>
      </c>
      <c r="G135" s="11"/>
    </row>
    <row r="136" spans="1:7" x14ac:dyDescent="0.3">
      <c r="A136" s="16">
        <v>1508606332</v>
      </c>
      <c r="B136" t="s">
        <v>52</v>
      </c>
      <c r="C136" t="s">
        <v>40</v>
      </c>
      <c r="E136" s="4" t="s">
        <v>27</v>
      </c>
      <c r="G136" s="11"/>
    </row>
    <row r="137" spans="1:7" x14ac:dyDescent="0.3">
      <c r="A137" s="16">
        <v>1508607311</v>
      </c>
      <c r="B137" t="s">
        <v>201</v>
      </c>
      <c r="C137" t="s">
        <v>40</v>
      </c>
      <c r="E137" s="4" t="s">
        <v>27</v>
      </c>
      <c r="G137" s="11"/>
    </row>
    <row r="138" spans="1:7" x14ac:dyDescent="0.3">
      <c r="A138" s="16">
        <v>1508608045</v>
      </c>
      <c r="B138" t="s">
        <v>63</v>
      </c>
      <c r="C138" t="s">
        <v>40</v>
      </c>
      <c r="E138" s="4" t="s">
        <v>27</v>
      </c>
      <c r="G138" s="11"/>
    </row>
    <row r="139" spans="1:7" x14ac:dyDescent="0.3">
      <c r="A139" s="16">
        <v>1508608855</v>
      </c>
      <c r="B139" t="s">
        <v>73</v>
      </c>
      <c r="C139" t="s">
        <v>40</v>
      </c>
      <c r="E139" s="4" t="s">
        <v>27</v>
      </c>
      <c r="G139" s="11"/>
    </row>
    <row r="140" spans="1:7" x14ac:dyDescent="0.3">
      <c r="A140" s="16">
        <v>1508611465</v>
      </c>
      <c r="B140" t="s">
        <v>202</v>
      </c>
      <c r="C140" t="s">
        <v>40</v>
      </c>
      <c r="E140" s="4" t="s">
        <v>27</v>
      </c>
      <c r="G140" s="11"/>
    </row>
    <row r="141" spans="1:7" ht="15.6" x14ac:dyDescent="0.4">
      <c r="A141" s="16">
        <v>1508611655</v>
      </c>
      <c r="B141" t="s">
        <v>80</v>
      </c>
      <c r="C141" t="s">
        <v>40</v>
      </c>
      <c r="E141" s="6" t="s">
        <v>212</v>
      </c>
      <c r="F141">
        <v>15010695517</v>
      </c>
      <c r="G141" s="14" t="s">
        <v>213</v>
      </c>
    </row>
    <row r="142" spans="1:7" ht="15.6" x14ac:dyDescent="0.4">
      <c r="A142" s="16">
        <v>1508611671</v>
      </c>
      <c r="B142" t="s">
        <v>81</v>
      </c>
      <c r="C142" t="s">
        <v>40</v>
      </c>
      <c r="E142" s="6" t="s">
        <v>212</v>
      </c>
      <c r="F142">
        <v>15010695517</v>
      </c>
      <c r="G142" s="14" t="s">
        <v>213</v>
      </c>
    </row>
    <row r="143" spans="1:7" ht="15.6" x14ac:dyDescent="0.4">
      <c r="A143" s="16">
        <v>1508611684</v>
      </c>
      <c r="B143" t="s">
        <v>82</v>
      </c>
      <c r="C143" t="s">
        <v>40</v>
      </c>
      <c r="E143" s="6" t="s">
        <v>212</v>
      </c>
      <c r="F143">
        <v>15010695517</v>
      </c>
      <c r="G143" s="14" t="s">
        <v>213</v>
      </c>
    </row>
    <row r="144" spans="1:7" ht="15.6" x14ac:dyDescent="0.4">
      <c r="A144" s="16">
        <v>1508611710</v>
      </c>
      <c r="B144" t="s">
        <v>83</v>
      </c>
      <c r="C144" t="s">
        <v>40</v>
      </c>
      <c r="E144" s="6" t="s">
        <v>212</v>
      </c>
      <c r="F144">
        <v>15010695517</v>
      </c>
      <c r="G144" s="14" t="s">
        <v>213</v>
      </c>
    </row>
    <row r="145" spans="1:7" x14ac:dyDescent="0.3">
      <c r="A145" s="16">
        <v>1508611804</v>
      </c>
      <c r="B145" t="s">
        <v>84</v>
      </c>
      <c r="C145" t="s">
        <v>40</v>
      </c>
      <c r="E145" s="4" t="s">
        <v>27</v>
      </c>
      <c r="G145" s="11"/>
    </row>
    <row r="146" spans="1:7" ht="15.6" x14ac:dyDescent="0.4">
      <c r="A146" s="16">
        <v>1508613530</v>
      </c>
      <c r="B146" t="s">
        <v>91</v>
      </c>
      <c r="C146" t="s">
        <v>40</v>
      </c>
      <c r="E146" s="6" t="s">
        <v>212</v>
      </c>
      <c r="F146">
        <v>15010695517</v>
      </c>
      <c r="G146" s="14" t="s">
        <v>213</v>
      </c>
    </row>
    <row r="147" spans="1:7" ht="15.6" x14ac:dyDescent="0.4">
      <c r="A147" s="16">
        <v>1508613937</v>
      </c>
      <c r="B147" t="s">
        <v>92</v>
      </c>
      <c r="C147" t="s">
        <v>40</v>
      </c>
      <c r="E147" s="6" t="s">
        <v>212</v>
      </c>
      <c r="F147">
        <v>15010695517</v>
      </c>
      <c r="G147" s="14" t="s">
        <v>213</v>
      </c>
    </row>
    <row r="148" spans="1:7" ht="15.6" x14ac:dyDescent="0.4">
      <c r="A148" s="16">
        <v>1508614164</v>
      </c>
      <c r="B148" t="s">
        <v>93</v>
      </c>
      <c r="C148" t="s">
        <v>40</v>
      </c>
      <c r="E148" s="6" t="s">
        <v>212</v>
      </c>
      <c r="F148">
        <v>15010695517</v>
      </c>
      <c r="G148" s="14" t="s">
        <v>213</v>
      </c>
    </row>
    <row r="149" spans="1:7" x14ac:dyDescent="0.3">
      <c r="A149" s="16">
        <v>1508615126</v>
      </c>
      <c r="B149" t="s">
        <v>94</v>
      </c>
      <c r="C149" t="s">
        <v>40</v>
      </c>
      <c r="E149" s="4" t="s">
        <v>27</v>
      </c>
      <c r="G149" s="11"/>
    </row>
    <row r="150" spans="1:7" ht="15.6" x14ac:dyDescent="0.4">
      <c r="A150" s="16">
        <v>1508615361</v>
      </c>
      <c r="B150" t="s">
        <v>95</v>
      </c>
      <c r="C150" t="s">
        <v>40</v>
      </c>
      <c r="E150" s="6" t="s">
        <v>212</v>
      </c>
      <c r="F150">
        <v>15010695517</v>
      </c>
      <c r="G150" s="14" t="s">
        <v>213</v>
      </c>
    </row>
    <row r="151" spans="1:7" x14ac:dyDescent="0.3">
      <c r="A151" s="16">
        <v>1508916350</v>
      </c>
      <c r="B151" t="s">
        <v>203</v>
      </c>
      <c r="C151" t="s">
        <v>40</v>
      </c>
      <c r="E151" s="4" t="s">
        <v>27</v>
      </c>
      <c r="G151" s="11"/>
    </row>
    <row r="152" spans="1:7" x14ac:dyDescent="0.3">
      <c r="A152" s="16">
        <v>1509046717</v>
      </c>
      <c r="B152" s="5" t="s">
        <v>211</v>
      </c>
      <c r="C152" t="s">
        <v>40</v>
      </c>
      <c r="E152" s="4" t="s">
        <v>27</v>
      </c>
      <c r="G152" s="11"/>
    </row>
    <row r="153" spans="1:7" x14ac:dyDescent="0.3">
      <c r="A153" s="16">
        <v>1509113566</v>
      </c>
      <c r="B153" t="s">
        <v>204</v>
      </c>
      <c r="C153" t="s">
        <v>40</v>
      </c>
      <c r="E153" s="4" t="s">
        <v>27</v>
      </c>
      <c r="G153" s="11"/>
    </row>
    <row r="154" spans="1:7" x14ac:dyDescent="0.3">
      <c r="A154" s="16">
        <v>1509425455</v>
      </c>
      <c r="B154" t="s">
        <v>205</v>
      </c>
      <c r="C154" t="s">
        <v>40</v>
      </c>
      <c r="E154" s="4" t="s">
        <v>27</v>
      </c>
      <c r="G154" s="11"/>
    </row>
    <row r="155" spans="1:7" x14ac:dyDescent="0.3">
      <c r="A155" s="16">
        <v>1509646275</v>
      </c>
      <c r="B155" t="s">
        <v>121</v>
      </c>
      <c r="C155" t="s">
        <v>40</v>
      </c>
      <c r="E155" s="7" t="s">
        <v>103</v>
      </c>
      <c r="F155" s="8" t="s">
        <v>199</v>
      </c>
      <c r="G155" s="11" t="s">
        <v>215</v>
      </c>
    </row>
    <row r="156" spans="1:7" x14ac:dyDescent="0.3">
      <c r="A156" s="16">
        <v>1509916623</v>
      </c>
      <c r="B156" t="s">
        <v>206</v>
      </c>
      <c r="C156" t="s">
        <v>40</v>
      </c>
      <c r="E156" s="4" t="s">
        <v>27</v>
      </c>
      <c r="G156" s="11"/>
    </row>
    <row r="157" spans="1:7" x14ac:dyDescent="0.3">
      <c r="A157" s="16">
        <v>1509935854</v>
      </c>
      <c r="B157" t="s">
        <v>207</v>
      </c>
      <c r="C157" t="s">
        <v>40</v>
      </c>
      <c r="E157" s="4" t="s">
        <v>27</v>
      </c>
      <c r="G157" s="11"/>
    </row>
    <row r="158" spans="1:7" ht="15.6" x14ac:dyDescent="0.4">
      <c r="A158" s="16">
        <v>15010281820</v>
      </c>
      <c r="B158" t="s">
        <v>134</v>
      </c>
      <c r="C158" t="s">
        <v>40</v>
      </c>
      <c r="E158" s="6" t="s">
        <v>212</v>
      </c>
      <c r="F158">
        <v>15010695517</v>
      </c>
      <c r="G158" s="14" t="s">
        <v>213</v>
      </c>
    </row>
    <row r="159" spans="1:7" x14ac:dyDescent="0.3">
      <c r="A159" s="16">
        <v>22011877851</v>
      </c>
      <c r="B159" t="s">
        <v>166</v>
      </c>
      <c r="C159" t="s">
        <v>40</v>
      </c>
      <c r="E159" s="6" t="s">
        <v>212</v>
      </c>
      <c r="F159">
        <v>15010701992</v>
      </c>
      <c r="G159" s="11" t="s">
        <v>214</v>
      </c>
    </row>
    <row r="160" spans="1:7" x14ac:dyDescent="0.3">
      <c r="A160" s="16">
        <v>22011893994</v>
      </c>
      <c r="B160" t="s">
        <v>167</v>
      </c>
      <c r="C160" t="s">
        <v>40</v>
      </c>
      <c r="E160" s="4" t="s">
        <v>27</v>
      </c>
      <c r="G160" s="11"/>
    </row>
    <row r="161" spans="1:8" x14ac:dyDescent="0.3">
      <c r="A161" s="16">
        <v>22011894096</v>
      </c>
      <c r="B161" t="s">
        <v>168</v>
      </c>
      <c r="C161" t="s">
        <v>40</v>
      </c>
      <c r="E161" s="6" t="s">
        <v>212</v>
      </c>
      <c r="F161">
        <v>15010701992</v>
      </c>
      <c r="G161" s="11" t="s">
        <v>214</v>
      </c>
    </row>
    <row r="162" spans="1:8" x14ac:dyDescent="0.3">
      <c r="A162" s="16">
        <v>22011894098</v>
      </c>
      <c r="B162" t="s">
        <v>169</v>
      </c>
      <c r="C162" t="s">
        <v>40</v>
      </c>
      <c r="E162" s="7" t="s">
        <v>103</v>
      </c>
      <c r="F162">
        <v>15010701992</v>
      </c>
      <c r="G162" s="11" t="s">
        <v>214</v>
      </c>
    </row>
    <row r="163" spans="1:8" ht="15.6" x14ac:dyDescent="0.4">
      <c r="A163" s="16">
        <v>22011895042</v>
      </c>
      <c r="B163" t="s">
        <v>170</v>
      </c>
      <c r="C163" t="s">
        <v>40</v>
      </c>
      <c r="E163" s="6" t="s">
        <v>212</v>
      </c>
      <c r="F163">
        <v>15010695517</v>
      </c>
      <c r="G163" s="14" t="s">
        <v>213</v>
      </c>
    </row>
    <row r="164" spans="1:8" x14ac:dyDescent="0.3">
      <c r="A164" s="16">
        <v>22011895168</v>
      </c>
      <c r="B164" t="s">
        <v>171</v>
      </c>
      <c r="C164" t="s">
        <v>40</v>
      </c>
      <c r="E164" s="4" t="s">
        <v>27</v>
      </c>
      <c r="G164" s="11"/>
    </row>
    <row r="165" spans="1:8" ht="15.6" x14ac:dyDescent="0.4">
      <c r="A165" s="16">
        <v>22011895404</v>
      </c>
      <c r="B165" t="s">
        <v>172</v>
      </c>
      <c r="C165" t="s">
        <v>40</v>
      </c>
      <c r="E165" s="6" t="s">
        <v>212</v>
      </c>
      <c r="F165">
        <v>15010695517</v>
      </c>
      <c r="G165" s="14" t="s">
        <v>213</v>
      </c>
    </row>
    <row r="166" spans="1:8" x14ac:dyDescent="0.3">
      <c r="A166" s="16">
        <v>22011895463</v>
      </c>
      <c r="B166" t="s">
        <v>173</v>
      </c>
      <c r="C166" t="s">
        <v>40</v>
      </c>
      <c r="E166" s="4" t="s">
        <v>27</v>
      </c>
    </row>
    <row r="167" spans="1:8" x14ac:dyDescent="0.3">
      <c r="A167" s="16">
        <v>22011895794</v>
      </c>
      <c r="B167" t="s">
        <v>208</v>
      </c>
      <c r="C167" t="s">
        <v>40</v>
      </c>
      <c r="E167" s="4" t="s">
        <v>27</v>
      </c>
    </row>
    <row r="168" spans="1:8" x14ac:dyDescent="0.3">
      <c r="A168" s="16">
        <v>1508604030</v>
      </c>
      <c r="B168" t="s">
        <v>216</v>
      </c>
      <c r="C168" t="s">
        <v>180</v>
      </c>
      <c r="D168" t="s">
        <v>217</v>
      </c>
      <c r="E168" s="1" t="s">
        <v>103</v>
      </c>
      <c r="G168">
        <v>18020875204</v>
      </c>
      <c r="H168" t="s">
        <v>252</v>
      </c>
    </row>
    <row r="169" spans="1:8" x14ac:dyDescent="0.3">
      <c r="A169" s="16">
        <v>1508611558</v>
      </c>
      <c r="B169" t="s">
        <v>218</v>
      </c>
      <c r="C169" t="s">
        <v>180</v>
      </c>
      <c r="D169" t="s">
        <v>219</v>
      </c>
      <c r="E169" s="2" t="s">
        <v>212</v>
      </c>
      <c r="H169" t="s">
        <v>220</v>
      </c>
    </row>
    <row r="170" spans="1:8" x14ac:dyDescent="0.3">
      <c r="A170" s="16">
        <v>1508612479</v>
      </c>
      <c r="B170" t="s">
        <v>221</v>
      </c>
      <c r="C170" t="s">
        <v>180</v>
      </c>
      <c r="D170" t="s">
        <v>217</v>
      </c>
      <c r="E170" s="7" t="s">
        <v>103</v>
      </c>
      <c r="G170">
        <v>18020510557</v>
      </c>
      <c r="H170" s="9" t="s">
        <v>251</v>
      </c>
    </row>
    <row r="171" spans="1:8" x14ac:dyDescent="0.3">
      <c r="A171" s="16">
        <v>1508615952</v>
      </c>
      <c r="B171" t="s">
        <v>222</v>
      </c>
      <c r="C171" t="s">
        <v>180</v>
      </c>
      <c r="D171" t="s">
        <v>219</v>
      </c>
      <c r="E171" s="7" t="s">
        <v>103</v>
      </c>
    </row>
    <row r="172" spans="1:8" x14ac:dyDescent="0.3">
      <c r="A172" s="16">
        <v>14014498468</v>
      </c>
      <c r="B172" t="s">
        <v>223</v>
      </c>
      <c r="C172" t="s">
        <v>180</v>
      </c>
      <c r="D172" t="s">
        <v>224</v>
      </c>
      <c r="E172" s="7" t="s">
        <v>103</v>
      </c>
      <c r="G172">
        <v>18020496879</v>
      </c>
      <c r="H172" t="s">
        <v>253</v>
      </c>
    </row>
    <row r="173" spans="1:8" x14ac:dyDescent="0.3">
      <c r="A173" s="16">
        <v>18014844349</v>
      </c>
      <c r="B173" t="s">
        <v>225</v>
      </c>
      <c r="C173" t="s">
        <v>226</v>
      </c>
      <c r="D173" t="s">
        <v>219</v>
      </c>
      <c r="E173" s="4" t="s">
        <v>27</v>
      </c>
    </row>
    <row r="174" spans="1:8" x14ac:dyDescent="0.3">
      <c r="A174" s="16">
        <v>18015428175</v>
      </c>
      <c r="B174" t="s">
        <v>227</v>
      </c>
      <c r="C174" t="s">
        <v>180</v>
      </c>
      <c r="D174" t="s">
        <v>219</v>
      </c>
      <c r="E174" s="7" t="s">
        <v>103</v>
      </c>
      <c r="G174">
        <v>18020150563</v>
      </c>
      <c r="H174" t="s">
        <v>254</v>
      </c>
    </row>
    <row r="175" spans="1:8" x14ac:dyDescent="0.3">
      <c r="A175" s="16">
        <v>18017760568</v>
      </c>
      <c r="B175" t="s">
        <v>228</v>
      </c>
      <c r="C175" t="s">
        <v>180</v>
      </c>
      <c r="D175" t="s">
        <v>217</v>
      </c>
      <c r="E175" s="7" t="s">
        <v>103</v>
      </c>
      <c r="G175">
        <v>18020875204</v>
      </c>
      <c r="H175" t="s">
        <v>252</v>
      </c>
    </row>
    <row r="176" spans="1:8" x14ac:dyDescent="0.3">
      <c r="A176" s="16">
        <v>18017963346</v>
      </c>
      <c r="B176" t="s">
        <v>229</v>
      </c>
      <c r="C176" t="s">
        <v>180</v>
      </c>
      <c r="D176" t="s">
        <v>230</v>
      </c>
      <c r="E176" s="7" t="s">
        <v>103</v>
      </c>
      <c r="G176">
        <v>18020874307</v>
      </c>
      <c r="H176" t="s">
        <v>255</v>
      </c>
    </row>
    <row r="177" spans="1:8" x14ac:dyDescent="0.3">
      <c r="A177" s="16">
        <v>18017968690</v>
      </c>
      <c r="B177" t="s">
        <v>231</v>
      </c>
      <c r="C177" t="s">
        <v>180</v>
      </c>
      <c r="D177" t="s">
        <v>230</v>
      </c>
      <c r="E177" s="7" t="s">
        <v>103</v>
      </c>
      <c r="G177">
        <v>18020874307</v>
      </c>
      <c r="H177" t="s">
        <v>255</v>
      </c>
    </row>
    <row r="178" spans="1:8" x14ac:dyDescent="0.3">
      <c r="A178" s="16">
        <v>18018319276</v>
      </c>
      <c r="B178" t="s">
        <v>232</v>
      </c>
      <c r="C178" t="s">
        <v>180</v>
      </c>
      <c r="D178" t="s">
        <v>230</v>
      </c>
      <c r="E178" s="4" t="s">
        <v>27</v>
      </c>
    </row>
    <row r="179" spans="1:8" x14ac:dyDescent="0.3">
      <c r="A179" s="16">
        <v>18018322022</v>
      </c>
      <c r="B179" t="s">
        <v>233</v>
      </c>
      <c r="C179" t="s">
        <v>180</v>
      </c>
      <c r="D179" t="s">
        <v>217</v>
      </c>
      <c r="E179" s="7" t="s">
        <v>103</v>
      </c>
      <c r="G179">
        <v>18020875204</v>
      </c>
      <c r="H179" t="s">
        <v>252</v>
      </c>
    </row>
    <row r="180" spans="1:8" x14ac:dyDescent="0.3">
      <c r="A180" s="16">
        <v>18018644610</v>
      </c>
      <c r="B180" t="s">
        <v>234</v>
      </c>
      <c r="C180" t="s">
        <v>180</v>
      </c>
      <c r="D180" t="s">
        <v>219</v>
      </c>
      <c r="E180" s="4" t="s">
        <v>27</v>
      </c>
    </row>
    <row r="181" spans="1:8" x14ac:dyDescent="0.3">
      <c r="A181" s="16">
        <v>18018781755</v>
      </c>
      <c r="B181" t="s">
        <v>235</v>
      </c>
      <c r="C181" t="s">
        <v>180</v>
      </c>
      <c r="D181" t="s">
        <v>217</v>
      </c>
      <c r="E181" s="4" t="s">
        <v>27</v>
      </c>
    </row>
    <row r="182" spans="1:8" x14ac:dyDescent="0.3">
      <c r="A182" s="16">
        <v>18019346249</v>
      </c>
      <c r="B182" t="s">
        <v>236</v>
      </c>
      <c r="C182" t="s">
        <v>180</v>
      </c>
      <c r="D182" t="s">
        <v>217</v>
      </c>
      <c r="E182" s="2" t="s">
        <v>212</v>
      </c>
      <c r="G182">
        <v>22014214377</v>
      </c>
      <c r="H182" t="s">
        <v>256</v>
      </c>
    </row>
    <row r="183" spans="1:8" x14ac:dyDescent="0.3">
      <c r="A183" s="16">
        <v>18019672169</v>
      </c>
      <c r="B183" t="s">
        <v>237</v>
      </c>
      <c r="C183" t="s">
        <v>180</v>
      </c>
      <c r="D183" t="s">
        <v>217</v>
      </c>
      <c r="E183" s="4" t="s">
        <v>27</v>
      </c>
    </row>
    <row r="184" spans="1:8" x14ac:dyDescent="0.3">
      <c r="A184" s="16">
        <v>18019672193</v>
      </c>
      <c r="B184" t="s">
        <v>238</v>
      </c>
      <c r="C184" t="s">
        <v>180</v>
      </c>
      <c r="D184" t="s">
        <v>217</v>
      </c>
      <c r="E184" s="7" t="s">
        <v>103</v>
      </c>
      <c r="G184">
        <v>18020150563</v>
      </c>
      <c r="H184" t="s">
        <v>254</v>
      </c>
    </row>
    <row r="185" spans="1:8" x14ac:dyDescent="0.3">
      <c r="A185" s="16">
        <v>18020233741</v>
      </c>
      <c r="B185" t="s">
        <v>239</v>
      </c>
      <c r="C185" t="s">
        <v>226</v>
      </c>
      <c r="D185" t="s">
        <v>217</v>
      </c>
      <c r="E185" s="7" t="s">
        <v>103</v>
      </c>
      <c r="G185">
        <v>18020878248</v>
      </c>
      <c r="H185" t="s">
        <v>257</v>
      </c>
    </row>
    <row r="186" spans="1:8" x14ac:dyDescent="0.3">
      <c r="A186" s="16">
        <v>18020235609</v>
      </c>
      <c r="B186" t="s">
        <v>240</v>
      </c>
      <c r="C186" t="s">
        <v>226</v>
      </c>
      <c r="D186" t="s">
        <v>217</v>
      </c>
      <c r="E186" s="4" t="s">
        <v>27</v>
      </c>
    </row>
    <row r="187" spans="1:8" x14ac:dyDescent="0.3">
      <c r="A187" s="16">
        <v>18020235622</v>
      </c>
      <c r="B187" t="s">
        <v>241</v>
      </c>
      <c r="C187" t="s">
        <v>226</v>
      </c>
      <c r="D187" t="s">
        <v>217</v>
      </c>
      <c r="E187" s="4" t="s">
        <v>27</v>
      </c>
    </row>
    <row r="188" spans="1:8" x14ac:dyDescent="0.3">
      <c r="A188" s="16">
        <v>18020320235</v>
      </c>
      <c r="B188" t="s">
        <v>242</v>
      </c>
      <c r="C188" t="s">
        <v>226</v>
      </c>
      <c r="D188" t="s">
        <v>217</v>
      </c>
      <c r="E188" s="7" t="s">
        <v>103</v>
      </c>
      <c r="G188">
        <v>18020876276</v>
      </c>
      <c r="H188" t="s">
        <v>258</v>
      </c>
    </row>
    <row r="189" spans="1:8" x14ac:dyDescent="0.3">
      <c r="A189" s="16">
        <v>18020391143</v>
      </c>
      <c r="B189" t="s">
        <v>243</v>
      </c>
      <c r="C189" t="s">
        <v>226</v>
      </c>
      <c r="D189" t="s">
        <v>217</v>
      </c>
      <c r="E189" s="4" t="s">
        <v>27</v>
      </c>
    </row>
    <row r="190" spans="1:8" x14ac:dyDescent="0.3">
      <c r="A190" s="16">
        <v>18020437963</v>
      </c>
      <c r="B190" t="s">
        <v>244</v>
      </c>
      <c r="C190" t="s">
        <v>180</v>
      </c>
      <c r="D190" t="s">
        <v>217</v>
      </c>
      <c r="E190" s="7" t="s">
        <v>103</v>
      </c>
      <c r="G190">
        <v>18020150563</v>
      </c>
      <c r="H190" t="s">
        <v>254</v>
      </c>
    </row>
    <row r="191" spans="1:8" x14ac:dyDescent="0.3">
      <c r="A191" s="16">
        <v>18020497750</v>
      </c>
      <c r="B191" t="s">
        <v>245</v>
      </c>
      <c r="C191" t="s">
        <v>226</v>
      </c>
      <c r="D191" t="s">
        <v>217</v>
      </c>
      <c r="E191" s="4" t="s">
        <v>27</v>
      </c>
    </row>
    <row r="192" spans="1:8" x14ac:dyDescent="0.3">
      <c r="A192" s="16">
        <v>22011878319</v>
      </c>
      <c r="B192" t="s">
        <v>246</v>
      </c>
      <c r="C192" t="s">
        <v>226</v>
      </c>
      <c r="D192" t="s">
        <v>217</v>
      </c>
      <c r="E192" s="7" t="s">
        <v>103</v>
      </c>
      <c r="G192">
        <v>18020873753</v>
      </c>
      <c r="H192" t="s">
        <v>259</v>
      </c>
    </row>
    <row r="193" spans="1:8" x14ac:dyDescent="0.3">
      <c r="A193" s="16">
        <v>22011879104</v>
      </c>
      <c r="B193" t="s">
        <v>247</v>
      </c>
      <c r="C193" t="s">
        <v>226</v>
      </c>
      <c r="D193" t="s">
        <v>217</v>
      </c>
      <c r="E193" s="4" t="s">
        <v>27</v>
      </c>
    </row>
    <row r="194" spans="1:8" x14ac:dyDescent="0.3">
      <c r="A194" s="16">
        <v>22011879387</v>
      </c>
      <c r="B194" t="s">
        <v>248</v>
      </c>
      <c r="C194" t="s">
        <v>226</v>
      </c>
      <c r="D194" t="s">
        <v>217</v>
      </c>
      <c r="E194" s="4" t="s">
        <v>27</v>
      </c>
    </row>
    <row r="195" spans="1:8" x14ac:dyDescent="0.3">
      <c r="A195" s="16">
        <v>22011879390</v>
      </c>
      <c r="B195" t="s">
        <v>249</v>
      </c>
      <c r="C195" t="s">
        <v>226</v>
      </c>
      <c r="D195" t="s">
        <v>217</v>
      </c>
      <c r="E195" s="4" t="s">
        <v>27</v>
      </c>
    </row>
    <row r="196" spans="1:8" x14ac:dyDescent="0.3">
      <c r="A196" s="16">
        <v>22011879402</v>
      </c>
      <c r="B196" t="s">
        <v>250</v>
      </c>
      <c r="C196" t="s">
        <v>226</v>
      </c>
      <c r="D196" t="s">
        <v>217</v>
      </c>
      <c r="E196" s="7" t="s">
        <v>103</v>
      </c>
      <c r="G196">
        <v>18020441744</v>
      </c>
      <c r="H196" t="s">
        <v>260</v>
      </c>
    </row>
  </sheetData>
  <autoFilter ref="A1:G167" xr:uid="{A1BDCA01-C5A6-4BAD-8729-BD792E3E7A32}"/>
  <conditionalFormatting sqref="A168:A196">
    <cfRule type="duplicateValues" dxfId="1" priority="1"/>
  </conditionalFormatting>
  <hyperlinks>
    <hyperlink ref="H170" r:id="rId1" location="/18020510557" display="https://hsdes.intel.com/appstore/article/ - /18020510557" xr:uid="{1ADF0992-A2CF-4C3C-A961-85AD777C5DE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6A49C-FB1D-4EB3-979C-5728E1149AB9}">
  <dimension ref="A1:B10"/>
  <sheetViews>
    <sheetView workbookViewId="0">
      <selection activeCell="N15" sqref="N15"/>
    </sheetView>
  </sheetViews>
  <sheetFormatPr defaultRowHeight="14.4" x14ac:dyDescent="0.3"/>
  <sheetData>
    <row r="1" spans="1:2" x14ac:dyDescent="0.3">
      <c r="A1" s="10" t="s">
        <v>4</v>
      </c>
      <c r="B1" s="10" t="s">
        <v>261</v>
      </c>
    </row>
    <row r="2" spans="1:2" x14ac:dyDescent="0.3">
      <c r="A2" s="3" t="s">
        <v>27</v>
      </c>
      <c r="B2" s="3">
        <v>132</v>
      </c>
    </row>
    <row r="3" spans="1:2" x14ac:dyDescent="0.3">
      <c r="A3" s="3" t="s">
        <v>103</v>
      </c>
      <c r="B3" s="3">
        <v>11</v>
      </c>
    </row>
    <row r="4" spans="1:2" x14ac:dyDescent="0.3">
      <c r="A4" s="3" t="s">
        <v>212</v>
      </c>
      <c r="B4" s="3">
        <v>23</v>
      </c>
    </row>
    <row r="5" spans="1:2" x14ac:dyDescent="0.3">
      <c r="A5" s="3" t="s">
        <v>262</v>
      </c>
      <c r="B5" s="3">
        <f>SUM(B2:B4)</f>
        <v>166</v>
      </c>
    </row>
    <row r="8" spans="1:2" x14ac:dyDescent="0.3">
      <c r="A8" s="3" t="s">
        <v>263</v>
      </c>
      <c r="B8" s="3">
        <f>(B2/B5)*100</f>
        <v>79.518072289156621</v>
      </c>
    </row>
    <row r="9" spans="1:2" x14ac:dyDescent="0.3">
      <c r="A9" s="3" t="s">
        <v>264</v>
      </c>
      <c r="B9" s="3">
        <f>(B3/B5)*100</f>
        <v>6.6265060240963862</v>
      </c>
    </row>
    <row r="10" spans="1:2" x14ac:dyDescent="0.3">
      <c r="A10" s="3" t="s">
        <v>265</v>
      </c>
      <c r="B10" s="3">
        <f>(B4/B5)*100</f>
        <v>13.855421686746988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43EEC-7B94-4AC5-BAE3-B0F900FEB883}">
  <dimension ref="A1:H30"/>
  <sheetViews>
    <sheetView workbookViewId="0">
      <selection activeCell="A2" sqref="A2:XFD30"/>
    </sheetView>
  </sheetViews>
  <sheetFormatPr defaultRowHeight="14.4" x14ac:dyDescent="0.3"/>
  <cols>
    <col min="1" max="1" width="12" bestFit="1" customWidth="1"/>
    <col min="2" max="2" width="61" customWidth="1"/>
    <col min="3" max="3" width="10.77734375" bestFit="1" customWidth="1"/>
    <col min="5" max="5" width="11.33203125" customWidth="1"/>
    <col min="6" max="6" width="6.21875" bestFit="1" customWidth="1"/>
    <col min="7" max="7" width="12" bestFit="1" customWidth="1"/>
    <col min="8" max="8" width="56.77734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267</v>
      </c>
      <c r="F1" t="s">
        <v>4</v>
      </c>
      <c r="G1" t="s">
        <v>5</v>
      </c>
      <c r="H1" t="s">
        <v>6</v>
      </c>
    </row>
    <row r="2" spans="1:8" x14ac:dyDescent="0.3">
      <c r="A2">
        <v>1508604030</v>
      </c>
      <c r="B2" t="s">
        <v>216</v>
      </c>
      <c r="C2" t="s">
        <v>180</v>
      </c>
      <c r="D2" t="s">
        <v>217</v>
      </c>
      <c r="E2" t="s">
        <v>268</v>
      </c>
      <c r="F2" s="1" t="s">
        <v>103</v>
      </c>
      <c r="G2">
        <v>18020875204</v>
      </c>
      <c r="H2" t="s">
        <v>252</v>
      </c>
    </row>
    <row r="3" spans="1:8" x14ac:dyDescent="0.3">
      <c r="A3">
        <v>1508611558</v>
      </c>
      <c r="B3" t="s">
        <v>218</v>
      </c>
      <c r="C3" t="s">
        <v>180</v>
      </c>
      <c r="D3" t="s">
        <v>219</v>
      </c>
      <c r="E3" t="s">
        <v>268</v>
      </c>
      <c r="F3" s="2" t="s">
        <v>212</v>
      </c>
      <c r="H3" t="s">
        <v>220</v>
      </c>
    </row>
    <row r="4" spans="1:8" x14ac:dyDescent="0.3">
      <c r="A4">
        <v>1508612479</v>
      </c>
      <c r="B4" t="s">
        <v>221</v>
      </c>
      <c r="C4" t="s">
        <v>180</v>
      </c>
      <c r="D4" t="s">
        <v>217</v>
      </c>
      <c r="E4" t="s">
        <v>268</v>
      </c>
      <c r="F4" s="7" t="s">
        <v>103</v>
      </c>
      <c r="G4">
        <v>18020510557</v>
      </c>
      <c r="H4" s="9" t="s">
        <v>251</v>
      </c>
    </row>
    <row r="5" spans="1:8" x14ac:dyDescent="0.3">
      <c r="A5">
        <v>1508615952</v>
      </c>
      <c r="B5" t="s">
        <v>222</v>
      </c>
      <c r="C5" t="s">
        <v>180</v>
      </c>
      <c r="D5" t="s">
        <v>219</v>
      </c>
      <c r="E5" t="s">
        <v>269</v>
      </c>
      <c r="F5" s="7" t="s">
        <v>103</v>
      </c>
    </row>
    <row r="6" spans="1:8" x14ac:dyDescent="0.3">
      <c r="A6">
        <v>14014498468</v>
      </c>
      <c r="B6" t="s">
        <v>223</v>
      </c>
      <c r="C6" t="s">
        <v>180</v>
      </c>
      <c r="D6" t="s">
        <v>224</v>
      </c>
      <c r="E6" t="s">
        <v>269</v>
      </c>
      <c r="F6" s="7" t="s">
        <v>103</v>
      </c>
      <c r="G6">
        <v>18020496879</v>
      </c>
      <c r="H6" t="s">
        <v>253</v>
      </c>
    </row>
    <row r="7" spans="1:8" x14ac:dyDescent="0.3">
      <c r="A7">
        <v>18014844349</v>
      </c>
      <c r="B7" t="s">
        <v>225</v>
      </c>
      <c r="C7" t="s">
        <v>226</v>
      </c>
      <c r="D7" t="s">
        <v>219</v>
      </c>
      <c r="E7" t="s">
        <v>269</v>
      </c>
      <c r="F7" s="4" t="s">
        <v>27</v>
      </c>
    </row>
    <row r="8" spans="1:8" x14ac:dyDescent="0.3">
      <c r="A8">
        <v>18015428175</v>
      </c>
      <c r="B8" t="s">
        <v>227</v>
      </c>
      <c r="C8" t="s">
        <v>180</v>
      </c>
      <c r="D8" t="s">
        <v>219</v>
      </c>
      <c r="E8" t="s">
        <v>269</v>
      </c>
      <c r="F8" s="7" t="s">
        <v>103</v>
      </c>
      <c r="G8">
        <v>18020150563</v>
      </c>
      <c r="H8" t="s">
        <v>254</v>
      </c>
    </row>
    <row r="9" spans="1:8" x14ac:dyDescent="0.3">
      <c r="A9">
        <v>18017760568</v>
      </c>
      <c r="B9" t="s">
        <v>228</v>
      </c>
      <c r="C9" t="s">
        <v>180</v>
      </c>
      <c r="D9" t="s">
        <v>217</v>
      </c>
      <c r="E9" t="s">
        <v>269</v>
      </c>
      <c r="F9" s="7" t="s">
        <v>103</v>
      </c>
      <c r="G9">
        <v>18020875204</v>
      </c>
      <c r="H9" t="s">
        <v>252</v>
      </c>
    </row>
    <row r="10" spans="1:8" x14ac:dyDescent="0.3">
      <c r="A10">
        <v>18017963346</v>
      </c>
      <c r="B10" t="s">
        <v>229</v>
      </c>
      <c r="C10" t="s">
        <v>180</v>
      </c>
      <c r="D10" t="s">
        <v>230</v>
      </c>
      <c r="E10" t="s">
        <v>269</v>
      </c>
      <c r="F10" s="7" t="s">
        <v>103</v>
      </c>
      <c r="G10">
        <v>18020874307</v>
      </c>
      <c r="H10" t="s">
        <v>255</v>
      </c>
    </row>
    <row r="11" spans="1:8" x14ac:dyDescent="0.3">
      <c r="A11">
        <v>18017968690</v>
      </c>
      <c r="B11" t="s">
        <v>231</v>
      </c>
      <c r="C11" t="s">
        <v>180</v>
      </c>
      <c r="D11" t="s">
        <v>230</v>
      </c>
      <c r="E11" t="s">
        <v>269</v>
      </c>
      <c r="F11" s="7" t="s">
        <v>103</v>
      </c>
      <c r="G11">
        <v>18020874307</v>
      </c>
      <c r="H11" t="s">
        <v>255</v>
      </c>
    </row>
    <row r="12" spans="1:8" x14ac:dyDescent="0.3">
      <c r="A12">
        <v>18018319276</v>
      </c>
      <c r="B12" t="s">
        <v>232</v>
      </c>
      <c r="C12" t="s">
        <v>180</v>
      </c>
      <c r="D12" t="s">
        <v>230</v>
      </c>
      <c r="E12" t="s">
        <v>269</v>
      </c>
      <c r="F12" s="4" t="s">
        <v>27</v>
      </c>
    </row>
    <row r="13" spans="1:8" x14ac:dyDescent="0.3">
      <c r="A13">
        <v>18018322022</v>
      </c>
      <c r="B13" t="s">
        <v>233</v>
      </c>
      <c r="C13" t="s">
        <v>180</v>
      </c>
      <c r="D13" t="s">
        <v>217</v>
      </c>
      <c r="E13" t="s">
        <v>269</v>
      </c>
      <c r="F13" s="7" t="s">
        <v>103</v>
      </c>
      <c r="G13">
        <v>18020875204</v>
      </c>
      <c r="H13" t="s">
        <v>252</v>
      </c>
    </row>
    <row r="14" spans="1:8" x14ac:dyDescent="0.3">
      <c r="A14">
        <v>18018644610</v>
      </c>
      <c r="B14" t="s">
        <v>234</v>
      </c>
      <c r="C14" t="s">
        <v>180</v>
      </c>
      <c r="D14" t="s">
        <v>219</v>
      </c>
      <c r="E14" t="s">
        <v>269</v>
      </c>
      <c r="F14" s="4" t="s">
        <v>27</v>
      </c>
    </row>
    <row r="15" spans="1:8" x14ac:dyDescent="0.3">
      <c r="A15">
        <v>18018781755</v>
      </c>
      <c r="B15" t="s">
        <v>235</v>
      </c>
      <c r="C15" t="s">
        <v>180</v>
      </c>
      <c r="D15" t="s">
        <v>217</v>
      </c>
      <c r="E15" t="s">
        <v>269</v>
      </c>
      <c r="F15" s="4" t="s">
        <v>27</v>
      </c>
    </row>
    <row r="16" spans="1:8" x14ac:dyDescent="0.3">
      <c r="A16">
        <v>18019346249</v>
      </c>
      <c r="B16" t="s">
        <v>236</v>
      </c>
      <c r="C16" t="s">
        <v>180</v>
      </c>
      <c r="D16" t="s">
        <v>217</v>
      </c>
      <c r="E16" t="s">
        <v>269</v>
      </c>
      <c r="F16" s="2" t="s">
        <v>212</v>
      </c>
      <c r="G16">
        <v>22014214377</v>
      </c>
      <c r="H16" t="s">
        <v>256</v>
      </c>
    </row>
    <row r="17" spans="1:8" x14ac:dyDescent="0.3">
      <c r="A17">
        <v>18019672169</v>
      </c>
      <c r="B17" t="s">
        <v>237</v>
      </c>
      <c r="C17" t="s">
        <v>180</v>
      </c>
      <c r="D17" t="s">
        <v>217</v>
      </c>
      <c r="E17" t="s">
        <v>269</v>
      </c>
      <c r="F17" s="4" t="s">
        <v>27</v>
      </c>
    </row>
    <row r="18" spans="1:8" x14ac:dyDescent="0.3">
      <c r="A18">
        <v>18019672193</v>
      </c>
      <c r="B18" t="s">
        <v>238</v>
      </c>
      <c r="C18" t="s">
        <v>180</v>
      </c>
      <c r="D18" t="s">
        <v>217</v>
      </c>
      <c r="E18" t="s">
        <v>269</v>
      </c>
      <c r="F18" s="7" t="s">
        <v>103</v>
      </c>
      <c r="G18">
        <v>18020150563</v>
      </c>
      <c r="H18" t="s">
        <v>254</v>
      </c>
    </row>
    <row r="19" spans="1:8" x14ac:dyDescent="0.3">
      <c r="A19">
        <v>18020233741</v>
      </c>
      <c r="B19" t="s">
        <v>239</v>
      </c>
      <c r="C19" t="s">
        <v>226</v>
      </c>
      <c r="D19" t="s">
        <v>217</v>
      </c>
      <c r="E19" t="s">
        <v>269</v>
      </c>
      <c r="F19" s="7" t="s">
        <v>103</v>
      </c>
      <c r="G19">
        <v>18020878248</v>
      </c>
      <c r="H19" t="s">
        <v>257</v>
      </c>
    </row>
    <row r="20" spans="1:8" x14ac:dyDescent="0.3">
      <c r="A20">
        <v>18020235609</v>
      </c>
      <c r="B20" t="s">
        <v>240</v>
      </c>
      <c r="C20" t="s">
        <v>226</v>
      </c>
      <c r="D20" t="s">
        <v>217</v>
      </c>
      <c r="E20" t="s">
        <v>269</v>
      </c>
      <c r="F20" s="4" t="s">
        <v>27</v>
      </c>
    </row>
    <row r="21" spans="1:8" x14ac:dyDescent="0.3">
      <c r="A21">
        <v>18020235622</v>
      </c>
      <c r="B21" t="s">
        <v>241</v>
      </c>
      <c r="C21" t="s">
        <v>226</v>
      </c>
      <c r="D21" t="s">
        <v>217</v>
      </c>
      <c r="E21" t="s">
        <v>269</v>
      </c>
      <c r="F21" s="4" t="s">
        <v>27</v>
      </c>
    </row>
    <row r="22" spans="1:8" x14ac:dyDescent="0.3">
      <c r="A22">
        <v>18020320235</v>
      </c>
      <c r="B22" t="s">
        <v>242</v>
      </c>
      <c r="C22" t="s">
        <v>226</v>
      </c>
      <c r="D22" t="s">
        <v>217</v>
      </c>
      <c r="E22" t="s">
        <v>269</v>
      </c>
      <c r="F22" s="7" t="s">
        <v>103</v>
      </c>
      <c r="G22">
        <v>18020876276</v>
      </c>
      <c r="H22" t="s">
        <v>258</v>
      </c>
    </row>
    <row r="23" spans="1:8" x14ac:dyDescent="0.3">
      <c r="A23">
        <v>18020391143</v>
      </c>
      <c r="B23" t="s">
        <v>243</v>
      </c>
      <c r="C23" t="s">
        <v>226</v>
      </c>
      <c r="D23" t="s">
        <v>217</v>
      </c>
      <c r="E23" t="s">
        <v>269</v>
      </c>
      <c r="F23" s="4" t="s">
        <v>27</v>
      </c>
    </row>
    <row r="24" spans="1:8" x14ac:dyDescent="0.3">
      <c r="A24">
        <v>18020437963</v>
      </c>
      <c r="B24" t="s">
        <v>244</v>
      </c>
      <c r="C24" t="s">
        <v>180</v>
      </c>
      <c r="D24" t="s">
        <v>217</v>
      </c>
      <c r="E24" t="s">
        <v>269</v>
      </c>
      <c r="F24" s="7" t="s">
        <v>103</v>
      </c>
      <c r="G24">
        <v>18020150563</v>
      </c>
      <c r="H24" t="s">
        <v>254</v>
      </c>
    </row>
    <row r="25" spans="1:8" x14ac:dyDescent="0.3">
      <c r="A25">
        <v>18020497750</v>
      </c>
      <c r="B25" t="s">
        <v>245</v>
      </c>
      <c r="C25" t="s">
        <v>226</v>
      </c>
      <c r="D25" t="s">
        <v>217</v>
      </c>
      <c r="E25" t="s">
        <v>269</v>
      </c>
      <c r="F25" s="4" t="s">
        <v>27</v>
      </c>
    </row>
    <row r="26" spans="1:8" x14ac:dyDescent="0.3">
      <c r="A26">
        <v>22011878319</v>
      </c>
      <c r="B26" t="s">
        <v>246</v>
      </c>
      <c r="C26" t="s">
        <v>226</v>
      </c>
      <c r="D26" t="s">
        <v>217</v>
      </c>
      <c r="E26" t="s">
        <v>269</v>
      </c>
      <c r="F26" s="7" t="s">
        <v>103</v>
      </c>
      <c r="G26">
        <v>18020873753</v>
      </c>
      <c r="H26" t="s">
        <v>259</v>
      </c>
    </row>
    <row r="27" spans="1:8" x14ac:dyDescent="0.3">
      <c r="A27">
        <v>22011879104</v>
      </c>
      <c r="B27" t="s">
        <v>247</v>
      </c>
      <c r="C27" t="s">
        <v>226</v>
      </c>
      <c r="D27" t="s">
        <v>217</v>
      </c>
      <c r="E27" t="s">
        <v>269</v>
      </c>
      <c r="F27" s="4" t="s">
        <v>27</v>
      </c>
    </row>
    <row r="28" spans="1:8" x14ac:dyDescent="0.3">
      <c r="A28">
        <v>22011879387</v>
      </c>
      <c r="B28" t="s">
        <v>248</v>
      </c>
      <c r="C28" t="s">
        <v>226</v>
      </c>
      <c r="D28" t="s">
        <v>217</v>
      </c>
      <c r="E28" t="s">
        <v>269</v>
      </c>
      <c r="F28" s="4" t="s">
        <v>27</v>
      </c>
    </row>
    <row r="29" spans="1:8" x14ac:dyDescent="0.3">
      <c r="A29">
        <v>22011879390</v>
      </c>
      <c r="B29" t="s">
        <v>249</v>
      </c>
      <c r="C29" t="s">
        <v>226</v>
      </c>
      <c r="D29" t="s">
        <v>217</v>
      </c>
      <c r="E29" t="s">
        <v>269</v>
      </c>
      <c r="F29" s="4" t="s">
        <v>27</v>
      </c>
    </row>
    <row r="30" spans="1:8" x14ac:dyDescent="0.3">
      <c r="A30">
        <v>22011879402</v>
      </c>
      <c r="B30" t="s">
        <v>250</v>
      </c>
      <c r="C30" t="s">
        <v>226</v>
      </c>
      <c r="D30" t="s">
        <v>217</v>
      </c>
      <c r="E30" t="s">
        <v>269</v>
      </c>
      <c r="F30" s="7" t="s">
        <v>103</v>
      </c>
      <c r="G30">
        <v>18020441744</v>
      </c>
      <c r="H30" t="s">
        <v>260</v>
      </c>
    </row>
  </sheetData>
  <phoneticPr fontId="4" type="noConversion"/>
  <conditionalFormatting sqref="A2:A30">
    <cfRule type="duplicateValues" dxfId="0" priority="2"/>
  </conditionalFormatting>
  <hyperlinks>
    <hyperlink ref="H4" r:id="rId1" location="/18020510557" display="https://hsdes.intel.com/appstore/article/ - /18020510557" xr:uid="{067FB36C-A122-4B5B-BAFA-9733C079237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GNRD_0003.D32</vt:lpstr>
      <vt:lpstr>Summary</vt:lpstr>
      <vt:lpstr>GNRD_0002.D96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P, Vinay</dc:creator>
  <cp:lastModifiedBy>Agarwal, Naman</cp:lastModifiedBy>
  <dcterms:created xsi:type="dcterms:W3CDTF">2022-03-09T12:34:25Z</dcterms:created>
  <dcterms:modified xsi:type="dcterms:W3CDTF">2023-03-20T11:18:45Z</dcterms:modified>
</cp:coreProperties>
</file>