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6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GNR\GNR-D\GNR-D IFWI BLUE Reports\"/>
    </mc:Choice>
  </mc:AlternateContent>
  <xr:revisionPtr revIDLastSave="0" documentId="13_ncr:81_{764B7A6B-2B78-4702-86EC-110406EAE6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NRD_Blue_Eval_report_0004.D28" sheetId="1" r:id="rId1"/>
    <sheet name="Summary" sheetId="2" r:id="rId2"/>
  </sheets>
  <definedNames>
    <definedName name="_xlnm._FilterDatabase" localSheetId="0" hidden="1">GNRD_Blue_Eval_report_0004.D28!$A$1:$H$223</definedName>
    <definedName name="Z_00C7E755_F606_4A2A_9DF2_087EF45A1584_.wvu.FilterData" localSheetId="0" hidden="1">GNRD_Blue_Eval_report_0004.D28!$A$1:$H$179</definedName>
    <definedName name="Z_1786E1B5_7442_4AE9_B90E_B8C26B8AB365_.wvu.FilterData" localSheetId="0" hidden="1">GNRD_Blue_Eval_report_0004.D28!$A$1:$H$179</definedName>
    <definedName name="Z_2326742F_05FA_4835_A243_8F5A5CDE8939_.wvu.FilterData" localSheetId="0" hidden="1">GNRD_Blue_Eval_report_0004.D28!$A$1:$H$179</definedName>
    <definedName name="Z_29CC2B06_EE16_4C59_B217_56A3EDCE5CF4_.wvu.FilterData" localSheetId="0" hidden="1">GNRD_Blue_Eval_report_0004.D28!$A$1:$H$179</definedName>
    <definedName name="Z_3BB99DED_94A0_4E38_B4EC_018A4B623529_.wvu.FilterData" localSheetId="0" hidden="1">GNRD_Blue_Eval_report_0004.D28!$A$1:$H$179</definedName>
    <definedName name="Z_48F474C6_A970_46EF_915F_E1F07FBB0803_.wvu.FilterData" localSheetId="0" hidden="1">GNRD_Blue_Eval_report_0004.D28!$A$1:$H$179</definedName>
    <definedName name="Z_4A70EA8C_67DD_4EF1_A1CF_96EB2512D279_.wvu.FilterData" localSheetId="0" hidden="1">GNRD_Blue_Eval_report_0004.D28!$A$1:$H$223</definedName>
    <definedName name="Z_55064E1C_1510_485E_9E9E_238ACC23DC02_.wvu.FilterData" localSheetId="0" hidden="1">GNRD_Blue_Eval_report_0004.D28!$A$1:$H$179</definedName>
    <definedName name="Z_6BACD719_0E14_46DA_B820_924FF449C76A_.wvu.FilterData" localSheetId="0" hidden="1">GNRD_Blue_Eval_report_0004.D28!$A$1:$H$179</definedName>
    <definedName name="Z_6D9B786D_F0B8_42FC_9515_7D87638B8BCF_.wvu.FilterData" localSheetId="0" hidden="1">GNRD_Blue_Eval_report_0004.D28!$A$1:$H$179</definedName>
    <definedName name="Z_6E0C1921_B2C2_43F9_980F_5BA2882488A6_.wvu.FilterData" localSheetId="0" hidden="1">GNRD_Blue_Eval_report_0004.D28!$A$1:$H$179</definedName>
    <definedName name="Z_7062D4C5_D21E_4E13_947E_78CE5570C2F2_.wvu.FilterData" localSheetId="0" hidden="1">GNRD_Blue_Eval_report_0004.D28!$A$1:$H$179</definedName>
    <definedName name="Z_74CE544F_4380_4630_AED6_751316FEE67A_.wvu.FilterData" localSheetId="0" hidden="1">GNRD_Blue_Eval_report_0004.D28!$A$1:$H$179</definedName>
    <definedName name="Z_7F82AD06_1F8E_4D2D_BA96_C3D5337F30BB_.wvu.FilterData" localSheetId="0" hidden="1">GNRD_Blue_Eval_report_0004.D28!$A$1:$H$179</definedName>
    <definedName name="Z_927D4E32_1D06_439D_8588_82DD396AC59B_.wvu.FilterData" localSheetId="0" hidden="1">GNRD_Blue_Eval_report_0004.D28!$E$1:$H$179</definedName>
    <definedName name="Z_9979CF23_5329_4743_8DF5_94F05AF0F09A_.wvu.FilterData" localSheetId="0" hidden="1">GNRD_Blue_Eval_report_0004.D28!$A$1:$H$179</definedName>
    <definedName name="Z_A13F81C8_54D1_4887_81BF_A932B8928AF1_.wvu.FilterData" localSheetId="0" hidden="1">GNRD_Blue_Eval_report_0004.D28!$A$1:$H$179</definedName>
    <definedName name="Z_AB07A219_6DED_4D4A_B831_7860333BF07E_.wvu.FilterData" localSheetId="0" hidden="1">GNRD_Blue_Eval_report_0004.D28!$A$1:$H$179</definedName>
    <definedName name="Z_B83A4BA0_7227_4E86_AFA9_296B7C6DE50E_.wvu.FilterData" localSheetId="0" hidden="1">GNRD_Blue_Eval_report_0004.D28!$A$1:$H$179</definedName>
    <definedName name="Z_C3535663_B384_46C0_BAE8_D5EE70C2EA8B_.wvu.FilterData" localSheetId="0" hidden="1">GNRD_Blue_Eval_report_0004.D28!$A$1:$H$179</definedName>
    <definedName name="Z_C9B8B9F5_A532_4433_A7E5_A94C2D95AEA1_.wvu.FilterData" localSheetId="0" hidden="1">GNRD_Blue_Eval_report_0004.D28!$E$1:$H$179</definedName>
    <definedName name="Z_F52295CB_AB0F_4AF9_A99A_12BC389E5A1A_.wvu.FilterData" localSheetId="0" hidden="1">GNRD_Blue_Eval_report_0004.D28!$A$1:$H$223</definedName>
    <definedName name="Z_F68B3E61_51B3_4D94_89A2_626FB42F8972_.wvu.FilterData" localSheetId="0" hidden="1">GNRD_Blue_Eval_report_0004.D28!$A$1:$H$179</definedName>
  </definedNames>
  <calcPr calcId="191029"/>
  <customWorkbookViews>
    <customWorkbookView name="Agarwal, Naman - Personal View" guid="{F52295CB-AB0F-4AF9-A99A-12BC389E5A1A}" mergeInterval="0" personalView="1" maximized="1" xWindow="-9" yWindow="-9" windowWidth="1938" windowHeight="1048" activeSheetId="1"/>
    <customWorkbookView name="Sreedharan Nair GovindaKumar, HarikrishnanX - Personal View" guid="{6D9B786D-F0B8-42FC-9515-7D87638B8BCF}" mergeInterval="0" personalView="1" maximized="1" xWindow="-11" yWindow="-11" windowWidth="1942" windowHeight="1042" activeSheetId="1"/>
    <customWorkbookView name="C, ChetanaX - Personal View" guid="{927D4E32-1D06-439D-8588-82DD396AC59B}" mergeInterval="0" personalView="1" maximized="1" xWindow="-11" yWindow="-11" windowWidth="1942" windowHeight="1042" activeSheetId="1"/>
    <customWorkbookView name="Rajubhai, GanganiX utsavbhai - Personal View" guid="{48F474C6-A970-46EF-915F-E1F07FBB0803}" mergeInterval="0" personalView="1" maximized="1" xWindow="-11" yWindow="-11" windowWidth="1849" windowHeight="1102" activeSheetId="1"/>
    <customWorkbookView name="Joseph, FebyX - Personal View" guid="{F68B3E61-51B3-4D94-89A2-626FB42F8972}" mergeInterval="0" personalView="1" maximized="1" xWindow="-9" yWindow="-9" windowWidth="1938" windowHeight="1048" activeSheetId="1"/>
    <customWorkbookView name="G, VyshnaviX - Personal View" guid="{C3535663-B384-46C0-BAE8-D5EE70C2EA8B}" mergeInterval="0" personalView="1" maximized="1" xWindow="-9" yWindow="-9" windowWidth="1938" windowHeight="1048" activeSheetId="1"/>
    <customWorkbookView name="Shariff, HidayathullaX - Personal View" guid="{55064E1C-1510-485E-9E9E-238ACC23DC02}" mergeInterval="0" personalView="1" maximized="1" xWindow="-9" yWindow="-9" windowWidth="1938" windowHeight="1048" activeSheetId="2"/>
    <customWorkbookView name="Prasad, Lakshmi G - Personal View" guid="{4A70EA8C-67DD-4EF1-A1CF-96EB2512D279}" mergeInterval="0" personalView="1" maximized="1" xWindow="-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11" i="2" s="1"/>
  <c r="A158" i="1"/>
  <c r="B9" i="2" l="1"/>
  <c r="B10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</calcChain>
</file>

<file path=xl/sharedStrings.xml><?xml version="1.0" encoding="utf-8"?>
<sst xmlns="http://schemas.openxmlformats.org/spreadsheetml/2006/main" count="1025" uniqueCount="270">
  <si>
    <t>component</t>
  </si>
  <si>
    <t>[Post-Si] MRC should dump the SPD for each channel or slot populated</t>
  </si>
  <si>
    <t>bios.mrc_server</t>
  </si>
  <si>
    <t>[PreSiPostSi]  BIOS support for fast RAPL duty cycle</t>
  </si>
  <si>
    <t>bios.cpu_pm</t>
  </si>
  <si>
    <t>[Pre-Si  Post-Si] Support for C1 Auto demotion undemotion</t>
  </si>
  <si>
    <t>[PostSi] SpeedStep Technology</t>
  </si>
  <si>
    <t>BIOS: Support variable serial port baud rates</t>
  </si>
  <si>
    <t>bios.platform</t>
  </si>
  <si>
    <t>[Post-Si  Pre-Si]To validate BIOS shall support SMBUS</t>
  </si>
  <si>
    <t>[Pre-Si  Post-Si] CHA or LLC Power  Clock modulation based on CHA activity</t>
  </si>
  <si>
    <t>bios.uncore</t>
  </si>
  <si>
    <t>[Pre-Si  Post-Si]SMBIOS Type 17 -Memory Device</t>
  </si>
  <si>
    <t>[Pre-Si]Enable or Disable or Configure Periodic Comp check</t>
  </si>
  <si>
    <t>[PSS]Logging of DIMM Info check</t>
  </si>
  <si>
    <t>[Pre-Si  Post-Si]SMBIOS Type 1 -System Information</t>
  </si>
  <si>
    <t>[Pre-Si  Post-Si]SMBIOS Type 2 - Baseboard (or Module) Information</t>
  </si>
  <si>
    <t>[Pre-Si  Post-Si]SMBIOS Type 4 - Processor Information</t>
  </si>
  <si>
    <t>[Pre-Si  Post-Si]SMBIOS Type 8 - Port Connector Information</t>
  </si>
  <si>
    <t>[Pre-Si  Post-Si]SMBIOS Type 32 - System Boot Information</t>
  </si>
  <si>
    <t>[Post-Si] Verification for PM BIOS knob LTR IIO Input</t>
  </si>
  <si>
    <t>[Post-Si] CPU Flex Ratio Override</t>
  </si>
  <si>
    <t>[Pre-Si  Post-Si] C-State residency check - C state control switch</t>
  </si>
  <si>
    <t>Check GBT or XML-CLI support in UEFI shell</t>
  </si>
  <si>
    <t>[Pre-Si  Post-Si] To validate Bios knob for directory optimization in CHA for Crystal Ridge</t>
  </si>
  <si>
    <t>Command Timing check</t>
  </si>
  <si>
    <t>[Pre-Si  Post-Si] Configure CXL endpoint device mmio range to Downstream port in RCRB config space</t>
  </si>
  <si>
    <t>[Post-Si]MSR  MISC_PWR_MGMT test in HWPM Native mode with No legacy support</t>
  </si>
  <si>
    <t>Check GBT and XML Cli functionality</t>
  </si>
  <si>
    <t>[Pre-Si &amp; Post-Si] To verify memory power down mode options</t>
  </si>
  <si>
    <t>[Pre-Si  Post-Si] Verify Core Disable Option</t>
  </si>
  <si>
    <t>[Pre-Si  Post-Si] C-States MSR check (0XE2)</t>
  </si>
  <si>
    <t>[Pre-Si  Post-Si]BIOS knob to enable or disable DBP feature check</t>
  </si>
  <si>
    <t>[Post-Si  Pre-Si]BIOS program XPT_32_ENTRY_PREFETCH_BASE registers to 0 for UMA based clustering</t>
  </si>
  <si>
    <t>[Post-Si  Pre-Si] To check LIMCA Knob is removed from BIOS Setup Page.</t>
  </si>
  <si>
    <t>To validate Bios to support SVOS operating system</t>
  </si>
  <si>
    <t>[Pre-SiPost-Si]  BIOS Support for Hardware P-States and Energy Perf BIAS</t>
  </si>
  <si>
    <t>[Pre-Si  Post-Si] Verify Bios an option to Enable_Disable Package RAPL Limit MSR Lock</t>
  </si>
  <si>
    <t>Verify  Bios boot  time</t>
  </si>
  <si>
    <t>[Post-Si]Memory FRB check during memory training phase.</t>
  </si>
  <si>
    <t>[Post-Si] Check if UEFI driver NacUndi is added in BIOS image.</t>
  </si>
  <si>
    <t>Verify standalone S3M FW FIT Table via Fitgen tool</t>
  </si>
  <si>
    <t>[Pre-Si  Post-Si] Verify Updated EPB config register to the tuned SAPM DLL value</t>
  </si>
  <si>
    <t>[Pre-Si  Post-Si]SMBIOS Type 0 - BIOS Information</t>
  </si>
  <si>
    <t>[Pre-Si  Post-Si] To validate OSB enabled in multi-socket with directory mode enabled</t>
  </si>
  <si>
    <t>Verify Bios DRAM RAPL option to enable or Disable</t>
  </si>
  <si>
    <t>[ Post-Si]To validate Bios Setup Knob Enable / Disable ACP is programmed.</t>
  </si>
  <si>
    <t>[Pre-Si  Post-Si] To validate CHA Multicast on SPR GPSB Gen 2.0</t>
  </si>
  <si>
    <t>[Pre-Si  Post-Si]SMBIOS Type 7 - Cache Information</t>
  </si>
  <si>
    <t>BIOS can support RTC Wake from S4 or S5</t>
  </si>
  <si>
    <t>[Pre-Si  Post-Si]SMBIOS Type 16 - BIOS Information (Physical Memory array)</t>
  </si>
  <si>
    <t>[Pre-Si  Post-Si] Drop SoC support for  T-states</t>
  </si>
  <si>
    <t>[Pre-Si  Post-Si] Verify System Information  in Bios and OS</t>
  </si>
  <si>
    <t>[Post-Si]MPV needs a knob that will force the CPU frequency registers to be unchanged.</t>
  </si>
  <si>
    <t>[Post-Si]Fast cold boot support with Min populated DDR4 DIMM</t>
  </si>
  <si>
    <t>bios.mem_decode</t>
  </si>
  <si>
    <t>[Pre-Si &amp; Post-Si] Verify PMAX Detector Enhancement and Detector knobs behavior.</t>
  </si>
  <si>
    <t>[Pre-Si] [Post-Si] To validate mcaonnonnemcacheablemmio default value is 1</t>
  </si>
  <si>
    <t>[Pre-Si  Post-Si] To validate BIOS should set MMIOH Granularity to 64GB by default</t>
  </si>
  <si>
    <t>[Pre-Si] To verify BIOS can detect valid Punits</t>
  </si>
  <si>
    <t>[Pre-Si  Post-Si] BIOS shall enable eSPI Decode (LDE)</t>
  </si>
  <si>
    <t>To check I3C native mode support for DDR5</t>
  </si>
  <si>
    <t>[Post-si]  To validate BIOS shall support Monitor Mwait Enable</t>
  </si>
  <si>
    <t>[Pre-Si  Post-Si] To validate the XPT PREFETCH CONFIG1 register</t>
  </si>
  <si>
    <t>[Pre-si  Post-si] Check unified patch(core and uncore fw) integration status via fit table</t>
  </si>
  <si>
    <t>Collect Performance Data from UEFI shell</t>
  </si>
  <si>
    <t>[Pre-Si  Post-Si] Verify MCCHAN 1 channel per memory controller</t>
  </si>
  <si>
    <t>[Pre-Si  Post-Si] Verify 8 memory controller support</t>
  </si>
  <si>
    <t>[Pre-Si  Post-Si]SMBIOS Type 3 - System Enclosure or Chassis</t>
  </si>
  <si>
    <t>[Pre-Si  Post-Si] SMBIOS Type 11 - OEM Strings and Type 12 - System Configuration Options</t>
  </si>
  <si>
    <t>[Pre-Si  Post-Si]SMBIOS Type 38 - IPMI Device Information</t>
  </si>
  <si>
    <t>[Pre-Si  Post-Si]SMBIOS Type 13 - BIOS Language Information</t>
  </si>
  <si>
    <t>[Pre-Si  Post-Si]SMBIOS Type 19 - Memory Array Mapped Address</t>
  </si>
  <si>
    <t>[Pre-Si  Post-Si]SMBIOS Type 27 - Cooling Device</t>
  </si>
  <si>
    <t>[Pre-Si  Post-Si]SMBIOS Type 9 -System Slots</t>
  </si>
  <si>
    <t>[Pre-Si  Post-Si]SMBIOS Type 39 -System Power Supply</t>
  </si>
  <si>
    <t>[Pre-Si  Post-Si] Verify BIOS implementation from EDK2 which uses only Admin password.</t>
  </si>
  <si>
    <t>[Pre-Si &amp; Post-Si] Check CHA 7-bit interleave list support</t>
  </si>
  <si>
    <t>[Pre-Si Post-Si] check 16 general purpose DRAM decoders and 14 remote DRAM decoders support</t>
  </si>
  <si>
    <t>[Pre-Si Post-Si] check CHA second-level decode interleave granularities</t>
  </si>
  <si>
    <t>[Pre-Si Post-Si] check support for first-level memory decode interleave granularities of 256B, 512B, 1KB, 2KB, 4KB and 8KB</t>
  </si>
  <si>
    <t>[Pre-Si Post-Si] check CHA 1-way interleaving target in SAD DRAM rule</t>
  </si>
  <si>
    <t>[Pre-Si Post-Si] check CHA general-purpose route tables</t>
  </si>
  <si>
    <t>[Pre-Si Post-Si] check CHA second-level decode interleave ways</t>
  </si>
  <si>
    <t>[Pre-Si Post-Si] check CHA route table 6-bit target ID, 2-bit channel ID</t>
  </si>
  <si>
    <t>[Pre-Si Post-Si] check B2CMI TAD register refactoring</t>
  </si>
  <si>
    <t>[Pre-si][GNR/SRF] BIOS Basic Boot to Windows OS/Linux/Busybox on Simics VP</t>
  </si>
  <si>
    <t>[Pre-Si] DDR5 Memory Speed (2DPC) - platform capability</t>
  </si>
  <si>
    <t>[IP][MRC] DDR Frequency (Data Rate)</t>
  </si>
  <si>
    <t>[Post-Si] BIOS support for integrated/discrete Clock on BirchStream</t>
  </si>
  <si>
    <t>[Pre Si &amp; Post Si] Verify BHS have removed the Dynamic L1 knob and settings for bit IIO_DYNAMIC_L1_DISABLE of READ/WRITE_PCU_MISC_CONFIG.</t>
  </si>
  <si>
    <t>[Post-Si]UEFI support BMC remote setup settings configuration.</t>
  </si>
  <si>
    <t>[Pre-Si][Post-Si]To validate UMA Based Clustering modes</t>
  </si>
  <si>
    <t>[Pre-Si &amp; Post-Si] Thermal Throttling enable by MRC</t>
  </si>
  <si>
    <t>check CPUID program</t>
  </si>
  <si>
    <t>Show the simics variables list</t>
  </si>
  <si>
    <t>Update write_err_latency register programming for Gen3 GearRate</t>
  </si>
  <si>
    <t>Compare  Setup Knobs by xmlcli tool</t>
  </si>
  <si>
    <t>MRC shall output warning, if a given channel is populated with MCR and any other dimm type</t>
  </si>
  <si>
    <t>Verifying  Critical Threshold  values in bios to Enable IO enforced ordering</t>
  </si>
  <si>
    <t>Check Memhot Out configuration AFTER TSOD polling is available</t>
  </si>
  <si>
    <t>Review code for compliance with MC FAS cold boot sequences</t>
  </si>
  <si>
    <t>Review code for compliance with MC FAS warm boot sequences</t>
  </si>
  <si>
    <t>[GNRD] CAPID programming</t>
  </si>
  <si>
    <t>To Verify DPT enhancement in CHA</t>
  </si>
  <si>
    <t>To verify Pcie devices in order of SOC Pkg Numbering</t>
  </si>
  <si>
    <t>Support SMBUS instance mapping - GNR-D MCC / HCC</t>
  </si>
  <si>
    <t>To verify the Port IDs and BARs wrt GNRD – Uncore</t>
  </si>
  <si>
    <t>[GNR-D]Check RP FW Build Use case(Debug/Release)</t>
  </si>
  <si>
    <t>[Post-Si][Pre-Si]To Verify Enhance RSF for IODC</t>
  </si>
  <si>
    <t>Boot successfully with kaseyville-sp.simics</t>
  </si>
  <si>
    <t>Check whether ipmi2.0 specification is supported</t>
  </si>
  <si>
    <t>Verify DRAM on platform</t>
  </si>
  <si>
    <t>verify PMON offsets</t>
  </si>
  <si>
    <t>Enable CA Scrambler feature for MCR</t>
  </si>
  <si>
    <t>CPU self-boot without PCH</t>
  </si>
  <si>
    <t>TO verify uncore initialization includes CHA, Ubox, M2IOSF, HQM, PCIe root port enumeration</t>
  </si>
  <si>
    <t>To verify register capid1_19 was removed after gnrd_soc_mcc_21ww37_2 for GNRD</t>
  </si>
  <si>
    <t>Verify ASL entries of stacks removed in ACPI table</t>
  </si>
  <si>
    <t>To verify CHA DBP register fields drop clean evictions even if not dead</t>
  </si>
  <si>
    <t>To verify SNC register related to SPK</t>
  </si>
  <si>
    <t>BIOS should program DIMM_TYPE register for the polling control during PkgC</t>
  </si>
  <si>
    <t>[EGS] Warm reset during BIOS boot flow</t>
  </si>
  <si>
    <t>Configure MC for DDR5 or MCR mode before DDR training</t>
  </si>
  <si>
    <t>Verify CMI Init Option is removed from setup.</t>
  </si>
  <si>
    <t>Verify calltable PMIC supporting during MRC phase</t>
  </si>
  <si>
    <t>capture the DDRIO trace when XoverCalibration is executing</t>
  </si>
  <si>
    <t>Check the knob functionality for MC Disable.</t>
  </si>
  <si>
    <t>[Pre-Si  Post-Si] To Verify Bios an option to Configure Hardware P-State (Native mode, OOB ) MSR 0X1AA</t>
  </si>
  <si>
    <t>To verify dynamic detection of SPD files in SIMICS with BIOS (Golden scripts)</t>
  </si>
  <si>
    <t>To verify BIOS to program SEGIDREG0.SEGID0 as SegID for IEH</t>
  </si>
  <si>
    <t>bios.ras</t>
  </si>
  <si>
    <t>To verify BIOS shall detect active B2CMI devices using CAPID3 register MC enable info on every present compute die and get the total count of enabled MC</t>
  </si>
  <si>
    <t>[Pre-Si &amp; Post-Si] To verify support for local error registers of error logger in BIOS IEH Error handler.by injecting I3C correctable error</t>
  </si>
  <si>
    <t>[Post-Si] To Check default data at build time and decompress them into Data Cache</t>
  </si>
  <si>
    <t>To validate PCU_CR_DESIRED_CORES_CFG register</t>
  </si>
  <si>
    <t>RAS - Verify FunnyIO Map and PLA Changes for 16 Bit Port IDs</t>
  </si>
  <si>
    <t>Patrol scrub register verification changes for GNR</t>
  </si>
  <si>
    <t>[Pre-Si &amp; Post-Si] To verify RCECABN register for wave 3 -- IEH RCEC Next bus/last bus programming</t>
  </si>
  <si>
    <t>IO Die Stack Configuration Check - FlexUPIy (Sx)</t>
  </si>
  <si>
    <t>To validate MSR_CRASHLOG_CONTROL_REGISTER definition for EnGprs bit  needed to enable GPR crashlog/Core Crash</t>
  </si>
  <si>
    <t>To validate OOBMSM Multi-Die Support (Master /Slave)</t>
  </si>
  <si>
    <t>GNR MC: Hidden registers that are accessed by BIOS - mcdata</t>
  </si>
  <si>
    <t>To verify BIOS shall program ROOTBUS register correctly for each HIOP instance</t>
  </si>
  <si>
    <t>Verify BIOS implemented with change in register definitions for Memory Error injection</t>
  </si>
  <si>
    <t>[Pre-Si  Post-Si] CXL stack ID to port ID mapping</t>
  </si>
  <si>
    <t>To validate BIOS basic support when SNC is disabled</t>
  </si>
  <si>
    <t>[Pre-Si &amp; Post-Si] To verify rank status with MCR x8 Memory dimm configuration</t>
  </si>
  <si>
    <t>To verify bios pcode mailbox register values using B2P mailbox interface</t>
  </si>
  <si>
    <t>Verify the option CMS ENABLE DRAM PM is removed from the BIOS menu - RAPL</t>
  </si>
  <si>
    <t>[Pre-Si &amp; Post-Si] To verify MCR dram_x8 memory dimm configuration</t>
  </si>
  <si>
    <t>To validate BIOS knob for opportunistic-LLC-to-SF migration feature</t>
  </si>
  <si>
    <t>Verify Legacy boot option not present in BIOS page</t>
  </si>
  <si>
    <t>[Pre-Si &amp; Post-Si] Lane reversal flow for MCP emulation model</t>
  </si>
  <si>
    <t>[Pre-Si &amp; Post-Si] Register bit of THR_CTRL0 mr4temp Throttle Mode and Throttle Enable should be set as per MC FAS by MRC</t>
  </si>
  <si>
    <t>[Pre-Si &amp; Post-Si] Check t_rrsg value in MC based on the frequency selected for DDR5</t>
  </si>
  <si>
    <t>[Pre-Si &amp; Post-Si] Check t_rrsg value in MC based on the frequency selected for MCR DIMMs</t>
  </si>
  <si>
    <t>[Pre-Si &amp; Post-Si] ddrcc_train_ctl2.sample_sel is set to 0 for DCA training step by MRC</t>
  </si>
  <si>
    <t>To validate Disable/unused DDRIO controllers and channels with X1 Config Half population</t>
  </si>
  <si>
    <t>MBE shall be disabled on b2idi instances connected to SPK</t>
  </si>
  <si>
    <t>[Pre-Si &amp; Post-Si] bank_scheduler_selection and page_table_index_selection programming for Gen3 for MCR</t>
  </si>
  <si>
    <t>[Pre-Si &amp; Post-Si] bank_scheduler_selection and page_table_index_selection programming for Gen3 for DDR5</t>
  </si>
  <si>
    <t>Verify BIOS support MBA4.0 and Verify UBOX registers mapping</t>
  </si>
  <si>
    <t>[Pre-Si &amp; Post-Si] Verify CLTT temperature settings for TSOD by MRC as per CLTT doc</t>
  </si>
  <si>
    <t>[Pre-Si &amp; Post-Si] Verify x4modesel.dimm0/1_mode to 1 for x4 DRAMs</t>
  </si>
  <si>
    <t>To verify x4modesel.dimm0_mode set to 0 for x8 MCR DIMMs and set to 1 for x4 MCR DIMMs</t>
  </si>
  <si>
    <t>To verify IIO stack ID assignment</t>
  </si>
  <si>
    <t>[Pre-Si &amp; Post-Si] Verification of Memory Thermal BIOS Menu Options for MEMTRIP and THERMTRIP</t>
  </si>
  <si>
    <t>Verification of Memory Thermal BIOS Menu Options for MEMHOT_IN</t>
  </si>
  <si>
    <t>To validate Disable/unused DDRIO controllers and channels with Full Population in 2DPC</t>
  </si>
  <si>
    <t>[Pre-Si &amp; Post-Si] Verification of Memory Thermal BIOS Menu Options for MEMHOT_OUT</t>
  </si>
  <si>
    <t>TestSignalBitMaskRMT to choose which parameters to run during RMT</t>
  </si>
  <si>
    <t>Verify CAPID registers fileds changes for RAS domain</t>
  </si>
  <si>
    <t>Verify Data Scrambling status with MCR Dimms</t>
  </si>
  <si>
    <t>Direct To UPI (D2C) , Direct To Core (D2K) - Functionalilty Check on GNR</t>
  </si>
  <si>
    <t>To validate BIOS is retrieving MC frequency and MC voltage in serial logs</t>
  </si>
  <si>
    <t>To Validate Active Core Modules, CHAs , DDR Channels</t>
  </si>
  <si>
    <t>Verify  RTC wake from S5 through ICT tool</t>
  </si>
  <si>
    <t>[PSS &amp; Psost-Si] BIOS to validate removal of Scalability, Turbo ratio cores knob.</t>
  </si>
  <si>
    <t>To validate Dielet - Total Count, Die ID, HIOP Stacks present</t>
  </si>
  <si>
    <t>[PSS &amp; Post-Si] To validate Distributed PkgC with Voltage actions</t>
  </si>
  <si>
    <t>[Pre-Si &amp; Post-Si] To check PCH devices option removed from bios knob configuration</t>
  </si>
  <si>
    <t>Intel Turbo Boost Technology - Energy Efficient Turbo</t>
  </si>
  <si>
    <t>[Pre-Si &amp; Post-Si] To verify CLTT Registers Programmed for Different Memory Frequency in 2DPC configuration</t>
  </si>
  <si>
    <t>Tester</t>
  </si>
  <si>
    <t>Status</t>
  </si>
  <si>
    <t>HSD</t>
  </si>
  <si>
    <t>Comments</t>
  </si>
  <si>
    <t>Vyshnavi</t>
  </si>
  <si>
    <t>Chetana</t>
  </si>
  <si>
    <t>gangani</t>
  </si>
  <si>
    <t>Feby</t>
  </si>
  <si>
    <t>shariff</t>
  </si>
  <si>
    <t>Pass</t>
  </si>
  <si>
    <t>HCC</t>
  </si>
  <si>
    <t>Block</t>
  </si>
  <si>
    <t>step 3: Socket 0 Mc 0 channel 0 value not found in log</t>
  </si>
  <si>
    <t>Hari</t>
  </si>
  <si>
    <t>step 5: change knob I3C mode "disable" after reset and search I3C mode in log that is still present in log</t>
  </si>
  <si>
    <t>step 4: change the knob monitormwait to "disable" after reset the system run cmd msr-read(0x1a0) 18th bit is "1". That is not expected output.</t>
  </si>
  <si>
    <t>After changing (CPU Soft Strap/HIOP STACK DISABLE) knobs system continuously rebooting</t>
  </si>
  <si>
    <t>Sent Clarification Mail to Sumanth</t>
  </si>
  <si>
    <t>Fail</t>
  </si>
  <si>
    <t xml:space="preserve">After reading Msr-read(0xe2) getting output as 0x0 , so bit 26 and 28 getting 0 instead of 1 </t>
  </si>
  <si>
    <t>Need ICT tool</t>
  </si>
  <si>
    <t>CXL feature block</t>
  </si>
  <si>
    <t>HCC (verified result as for socket 1  GNR-D having 1 socket)</t>
  </si>
  <si>
    <t>HCC(Dynamic_L1 knob not found)</t>
  </si>
  <si>
    <t>In Step 6 : Command no working in the console print-device-reg-info "kaseyville.mb.soc0.c_die0.imc_chan[0].bank.mem_MEM0_BAR_part2_part0.cpgc_miscckectl.DIMM_TEMP_EV_OFST[0]" - Added in Non-PythonSv excel</t>
  </si>
  <si>
    <t>executed " sv.socket0.soc.cha_multi.sad.ha_coh_cfg.show() , sv.socket0.compute0.uncore.cha.cha0.pipe.cbo_coh_config.show() as per the attcahements - Getting expected output</t>
  </si>
  <si>
    <t>https://hsdes.intel.com/appstore/article/#/16015592311 -register will get changed when BIOS adds/removes SB access programming.</t>
  </si>
  <si>
    <t>22014342996-------CXL DEVICE</t>
  </si>
  <si>
    <t>python command not working in FMOD config  - Added in Non-Pythonsv excel</t>
  </si>
  <si>
    <t>[GNRD]: ROOTBUS register values are incorrect for each HIOP instance</t>
  </si>
  <si>
    <t>In step 8 execute this command "sv.socket0.compute0.uncore.ieh.miscctrl0.show()" - to get expected output</t>
  </si>
  <si>
    <t>RAS Feature block</t>
  </si>
  <si>
    <t>block</t>
  </si>
  <si>
    <t>sv.socket0.uncore.mcchannels.mcchan.memory_timings_adj.dram_device_type.show()
Traceback (most recent call last):
  File "&lt;cmdline&gt;:0", line 1, in &lt;module&gt;
  File "C:\Python37\Lib\site-packages\namednodes\comp.py", line 723, in __getattr__
    raise AttributeError("Unknown Attribute {0}".format(attr))
AttributeError: Unknown Attribute uncore</t>
  </si>
  <si>
    <t>sv.socket0.uncore.punith_multi0.ptpcioregs.ptpcioregs.capid10.show()  run this cmd to get the expected values.</t>
  </si>
  <si>
    <t>Count</t>
  </si>
  <si>
    <t>Total</t>
  </si>
  <si>
    <t>Percentage</t>
  </si>
  <si>
    <t>[TPM][PSS  Post-Si]TPM2.0 Configuration and settings</t>
  </si>
  <si>
    <t>bios.security</t>
  </si>
  <si>
    <t>Haizhou</t>
  </si>
  <si>
    <t>[SGX][Boot Scenario Test]SGX Boot Scenario First Platform Binding</t>
  </si>
  <si>
    <t>[TPM][PSS  Post-Si]Verify TPM 2.0 Physical Presence</t>
  </si>
  <si>
    <t>[MKTME][PreSi  PostSi]Check whether UEFI FW generate new key or restore previous Key in NVDIMM present or S5 or cold or warm reset.</t>
  </si>
  <si>
    <t>[TPM][PSS  Post-Si] dTPM_PlatformPolicyConfig_before_PlatformAuth</t>
  </si>
  <si>
    <t>[MKTME][Pre-Si  PostS-i]No MKTME Error Code should be displayed in the BIOS Logs for boot without MKTME BIOS flow error cases.</t>
  </si>
  <si>
    <t>[MKTME][PostSi  PreSi]To validate Bios write 0 to CORE_MKTME_ACTIVATION to trigger ucode</t>
  </si>
  <si>
    <t>[MKTME][PreSi  PostSi] Verify keyid bits</t>
  </si>
  <si>
    <t>[MKTME][PreSi  PostSi] To Check if MKTME is able to exclude addresses and CR Persistent memory from memory encryption.</t>
  </si>
  <si>
    <t>[TPM][Pre-Si  Post-Si] To validate TPM2_HierarchyChangeAuth command on every boot.</t>
  </si>
  <si>
    <t>[MKTME] [PreSi  PostSi][Security]Detect EFI_MEMORY_CPU_CRYPTO can encrypt memory when MKTME enabled.</t>
  </si>
  <si>
    <t>[MKTME] [PreSi  PostSi] [Security]TME or MKTME Support</t>
  </si>
  <si>
    <t>[TPM][PSS  Post-Si] TPM Replay Test</t>
  </si>
  <si>
    <t>[TDX][Pre-Si  Post-Si]Verify SEAMRR BASE and SEAMRR MASK is programmed correctly after TDX enable</t>
  </si>
  <si>
    <t>[TDX][PostSi]Verify SEAMLDR_SVN field in MSR BIOS_SE_SVN is updated when TDX and SGX are both enabled</t>
  </si>
  <si>
    <t>[TDX][PreSi  PostSi]Verify the keysplit is programmed correctly during TDX initialization</t>
  </si>
  <si>
    <t>[TDX][Pre-Si  Post-Si]verify TDX can be enabled and disabled on BIOS setup menu</t>
  </si>
  <si>
    <t>[MKTME] [PostSi  PreSi]Check (MK)TME set up option when system support (MK)TME capability or not.</t>
  </si>
  <si>
    <t>[SGX][Boot Scenario Test]SGX Boot Scenario Normal Boot</t>
  </si>
  <si>
    <t>[SGX][MISC Test]PRMRR register check in UEFI Shell</t>
  </si>
  <si>
    <t>[SGX][MISC Test]Verify SGX QoS setup option</t>
  </si>
  <si>
    <t>[MKTME][PSS  Post-Si] Enable MKTME with Integrity</t>
  </si>
  <si>
    <t>[SGX][MISC Test]BIOS will set SGX_RAS_MSR (0A3h) to opt-in SGX when SGX enabled</t>
  </si>
  <si>
    <t>[SECURE TOOL][Pre-si  Post-si] Check FitGen tool to support type 4 and type 5 unified patch</t>
  </si>
  <si>
    <t>[MKTME][PreSi  PostSi] [Security] Verify 256bit Memory Encryption Engine (with or without integrity)</t>
  </si>
  <si>
    <t>[SECURE TOOL][Pre-si &amp; Post-si] Check FitGen tool to support S3M SOC IP</t>
  </si>
  <si>
    <t>[MKTME][PreSi  PostSi] [Security] Verify TME bypass mode for TME/TME-MT</t>
  </si>
  <si>
    <t>[TPM] Verify TPM PCR[1] Change When Change Boot Order</t>
  </si>
  <si>
    <t>[TPM] Verify TPM PCR7 Value Change After Enable Secure Boot</t>
  </si>
  <si>
    <t>[MKTME][PSS  Post-Si] BIOS shall restore TME_KEY during Fast Warm Reset</t>
  </si>
  <si>
    <t>[TPM] Read TPM_INTF and Check Locality0</t>
  </si>
  <si>
    <t>[TPM] TPM PCR value check - PCR0 and PCR1</t>
  </si>
  <si>
    <t>[SGX][MISC Test][GNR]SGX shall use SHA384 for RegistrationConfiguration Variable</t>
  </si>
  <si>
    <t>[BOOT GUARD] Verify system behavior when Boot Guard Profile is set to 0</t>
  </si>
  <si>
    <t>[BOOT GUARD]Verify system behavior when Boot Guard Profile is set to 5</t>
  </si>
  <si>
    <t>[TXT]dTPM_TXT_Trust Boot_measured launch_in_RHEL</t>
  </si>
  <si>
    <t>[TXT]Verify Setup option for BIOS ACM Error Reset</t>
  </si>
  <si>
    <t>[TXT]dTPM_TXT_dTPM_TXTINFO</t>
  </si>
  <si>
    <t>[TXT]dTPM_TXT_dTPM_GETSEC</t>
  </si>
  <si>
    <t>[TDX][Pre-Si &amp; Post-Si]Verify M2M SEAMRR BASE and SEAMRR MASK copies are  programmed correctly after TDX enable</t>
  </si>
  <si>
    <t>[DMA Protection]Test DMA Protection and IOMMU programming function</t>
  </si>
  <si>
    <t>[TDX][PreSi &amp; PostSi]Verify SMRR1 and SMRR2 are Locked when TDX is enabled</t>
  </si>
  <si>
    <t>[MKTME][PSS  Post-Si] Enable MKTME with Integrity disabled</t>
  </si>
  <si>
    <t>[TXT]Verifying ACM FW Version in BIOS Setup menu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</si>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</sst>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242424"/>
      <name val="Segoe UI"/>
      <family val="2"/>
    </font>
    <font>
      <sz val="9"/>
      <color rgb="FF242424"/>
      <name val="Segoe UI"/>
      <family val="2"/>
    </font>
    <font>
      <sz val="9"/>
      <color rgb="FF000000"/>
      <name val="Segoe U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  <scheme val="minor"/>
    </font>
    <font>
      <sz val="11"/>
      <color rgb="FF242424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medium">
        <color rgb="FFD1D1D1"/>
      </left>
      <right/>
      <top style="medium">
        <color rgb="FFD1D1D1"/>
      </top>
      <bottom style="medium">
        <color rgb="FFD1D1D1"/>
      </bottom>
      <diagonal/>
    </border>
    <border>
      <left/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20" fillId="33" borderId="11" xfId="0" applyFont="1" applyFill="1" applyBorder="1" applyAlignment="1">
      <alignment horizontal="left" vertical="center" wrapText="1"/>
    </xf>
    <xf numFmtId="0" fontId="20" fillId="33" borderId="12" xfId="0" applyFont="1" applyFill="1" applyBorder="1" applyAlignment="1">
      <alignment horizontal="left" vertical="center" wrapText="1"/>
    </xf>
    <xf numFmtId="0" fontId="20" fillId="33" borderId="13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21" fillId="37" borderId="10" xfId="0" applyFont="1" applyFill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right" vertical="center"/>
    </xf>
    <xf numFmtId="0" fontId="23" fillId="0" borderId="10" xfId="0" applyFont="1" applyBorder="1" applyAlignment="1">
      <alignment vertical="center"/>
    </xf>
    <xf numFmtId="0" fontId="22" fillId="37" borderId="10" xfId="0" applyFont="1" applyFill="1" applyBorder="1" applyAlignment="1">
      <alignment vertical="center"/>
    </xf>
    <xf numFmtId="0" fontId="0" fillId="37" borderId="10" xfId="0" applyFill="1" applyBorder="1"/>
    <xf numFmtId="0" fontId="0" fillId="0" borderId="10" xfId="0" applyFont="1" applyBorder="1" applyAlignment="1">
      <alignment horizontal="left"/>
    </xf>
    <xf numFmtId="0" fontId="0" fillId="0" borderId="10" xfId="0" applyFont="1" applyBorder="1" applyAlignment="1"/>
    <xf numFmtId="0" fontId="0" fillId="36" borderId="14" xfId="0" applyFont="1" applyFill="1" applyBorder="1" applyAlignment="1"/>
    <xf numFmtId="0" fontId="0" fillId="0" borderId="10" xfId="0" applyFont="1" applyBorder="1" applyAlignment="1">
      <alignment vertical="top"/>
    </xf>
    <xf numFmtId="0" fontId="0" fillId="0" borderId="0" xfId="0" applyAlignment="1"/>
    <xf numFmtId="0" fontId="0" fillId="35" borderId="10" xfId="0" applyFont="1" applyFill="1" applyBorder="1" applyAlignment="1"/>
    <xf numFmtId="0" fontId="24" fillId="0" borderId="10" xfId="0" applyFont="1" applyBorder="1" applyAlignment="1"/>
    <xf numFmtId="0" fontId="0" fillId="0" borderId="10" xfId="0" applyFont="1" applyFill="1" applyBorder="1" applyAlignment="1"/>
    <xf numFmtId="0" fontId="0" fillId="0" borderId="0" xfId="0" applyFont="1" applyFill="1" applyBorder="1" applyAlignment="1"/>
    <xf numFmtId="0" fontId="0" fillId="34" borderId="14" xfId="0" applyFont="1" applyFill="1" applyBorder="1" applyAlignment="1"/>
    <xf numFmtId="0" fontId="0" fillId="0" borderId="0" xfId="0" applyFill="1" applyAlignment="1"/>
    <xf numFmtId="0" fontId="25" fillId="0" borderId="0" xfId="0" applyFont="1" applyAlignment="1"/>
    <xf numFmtId="0" fontId="26" fillId="0" borderId="10" xfId="0" applyFont="1" applyBorder="1" applyAlignment="1"/>
    <xf numFmtId="0" fontId="0" fillId="0" borderId="0" xfId="0" applyFont="1" applyAlignment="1"/>
    <xf numFmtId="0" fontId="18" fillId="0" borderId="10" xfId="0" applyFont="1" applyBorder="1" applyAlignment="1"/>
    <xf numFmtId="0" fontId="0" fillId="36" borderId="10" xfId="0" applyFont="1" applyFill="1" applyBorder="1" applyAlignment="1"/>
    <xf numFmtId="0" fontId="0" fillId="38" borderId="10" xfId="0" applyFont="1" applyFill="1" applyBorder="1" applyAlignment="1"/>
    <xf numFmtId="0" fontId="0" fillId="34" borderId="10" xfId="0" applyFont="1" applyFill="1" applyBorder="1" applyAlignment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usernames" Target="revisions/userName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117" Type="http://schemas.openxmlformats.org/officeDocument/2006/relationships/revisionLog" Target="revisionLog117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6" Type="http://schemas.openxmlformats.org/officeDocument/2006/relationships/revisionLog" Target="revisionLog16.xml"/><Relationship Id="rId107" Type="http://schemas.openxmlformats.org/officeDocument/2006/relationships/revisionLog" Target="revisionLog107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5" Type="http://schemas.openxmlformats.org/officeDocument/2006/relationships/revisionLog" Target="revisionLog5.xml"/><Relationship Id="rId90" Type="http://schemas.openxmlformats.org/officeDocument/2006/relationships/revisionLog" Target="revisionLog90.xml"/><Relationship Id="rId95" Type="http://schemas.openxmlformats.org/officeDocument/2006/relationships/revisionLog" Target="revisionLog95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113" Type="http://schemas.openxmlformats.org/officeDocument/2006/relationships/revisionLog" Target="revisionLog113.xml"/><Relationship Id="rId118" Type="http://schemas.openxmlformats.org/officeDocument/2006/relationships/revisionLog" Target="revisionLog118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08" Type="http://schemas.openxmlformats.org/officeDocument/2006/relationships/revisionLog" Target="revisionLog108.xml"/><Relationship Id="rId54" Type="http://schemas.openxmlformats.org/officeDocument/2006/relationships/revisionLog" Target="revisionLog54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6" Type="http://schemas.openxmlformats.org/officeDocument/2006/relationships/revisionLog" Target="revisionLog6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119" Type="http://schemas.openxmlformats.org/officeDocument/2006/relationships/revisionLog" Target="revisionLog119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94" Type="http://schemas.openxmlformats.org/officeDocument/2006/relationships/revisionLog" Target="revisionLog94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109" Type="http://schemas.openxmlformats.org/officeDocument/2006/relationships/revisionLog" Target="revisionLog10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04" Type="http://schemas.openxmlformats.org/officeDocument/2006/relationships/revisionLog" Target="revisionLog104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115" Type="http://schemas.openxmlformats.org/officeDocument/2006/relationships/revisionLog" Target="revisionLog115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105" Type="http://schemas.openxmlformats.org/officeDocument/2006/relationships/revisionLog" Target="revisionLog105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98" Type="http://schemas.openxmlformats.org/officeDocument/2006/relationships/revisionLog" Target="revisionLog98.xml"/><Relationship Id="rId3" Type="http://schemas.openxmlformats.org/officeDocument/2006/relationships/revisionLog" Target="revisionLog3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Relationship Id="rId116" Type="http://schemas.openxmlformats.org/officeDocument/2006/relationships/revisionLog" Target="revisionLog116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5" Type="http://schemas.openxmlformats.org/officeDocument/2006/relationships/revisionLog" Target="revisionLog15.xml"/><Relationship Id="rId36" Type="http://schemas.openxmlformats.org/officeDocument/2006/relationships/revisionLog" Target="revisionLog36.xml"/><Relationship Id="rId57" Type="http://schemas.openxmlformats.org/officeDocument/2006/relationships/revisionLog" Target="revisionLog57.xml"/><Relationship Id="rId106" Type="http://schemas.openxmlformats.org/officeDocument/2006/relationships/revisionLog" Target="revisionLog10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958C3A3-E8A3-4D89-9D87-163D6C1CCBBC}" diskRevisions="1" revisionId="919" version="119">
  <header guid="{92CF24F7-A936-479B-BA01-3B6FF21219FB}" dateTime="2022-04-22T14:41:49" maxSheetId="2" userName="G, VyshnaviX" r:id="rId2" minRId="1" maxRId="2">
    <sheetIdMap count="1">
      <sheetId val="1"/>
    </sheetIdMap>
  </header>
  <header guid="{2EB081E9-38D7-4323-BBD5-A2B98836460B}" dateTime="2022-04-22T17:19:02" maxSheetId="2" userName="G, VyshnaviX" r:id="rId3" minRId="4" maxRId="6">
    <sheetIdMap count="1">
      <sheetId val="1"/>
    </sheetIdMap>
  </header>
  <header guid="{D3268188-072C-46C8-8525-2BD808D8AAE6}" dateTime="2022-04-22T17:22:49" maxSheetId="2" userName="G, VyshnaviX" r:id="rId4" minRId="7">
    <sheetIdMap count="1">
      <sheetId val="1"/>
    </sheetIdMap>
  </header>
  <header guid="{754F50AD-FF9D-48B7-87F7-87C0359B58A1}" dateTime="2022-04-22T17:41:26" maxSheetId="2" userName="G, VyshnaviX" r:id="rId5" minRId="8" maxRId="10">
    <sheetIdMap count="1">
      <sheetId val="1"/>
    </sheetIdMap>
  </header>
  <header guid="{1889B0D1-0472-45DB-934B-629C1C907044}" dateTime="2022-04-22T18:28:46" maxSheetId="2" userName="G, VyshnaviX" r:id="rId6" minRId="11">
    <sheetIdMap count="1">
      <sheetId val="1"/>
    </sheetIdMap>
  </header>
  <header guid="{CC2A1C5E-CB1A-4FDA-B077-FF8EBDBCFBC9}" dateTime="2022-04-23T14:53:45" maxSheetId="2" userName="Rajubhai, GanganiX utsavbhai" r:id="rId7" minRId="12" maxRId="14">
    <sheetIdMap count="1">
      <sheetId val="1"/>
    </sheetIdMap>
  </header>
  <header guid="{2EB1FEC8-4333-449D-AC7B-4442E1AFE4BF}" dateTime="2022-04-23T15:22:15" maxSheetId="2" userName="Rajubhai, GanganiX utsavbhai" r:id="rId8" minRId="16" maxRId="18">
    <sheetIdMap count="1">
      <sheetId val="1"/>
    </sheetIdMap>
  </header>
  <header guid="{1CC9021A-5CF5-4455-BCA9-5782DB3A0688}" dateTime="2022-04-25T11:39:46" maxSheetId="2" userName="Rajubhai, GanganiX utsavbhai" r:id="rId9" minRId="19" maxRId="30">
    <sheetIdMap count="1">
      <sheetId val="1"/>
    </sheetIdMap>
  </header>
  <header guid="{42D30190-DBA4-477C-B290-CDE939A2DB5C}" dateTime="2022-04-25T12:29:43" maxSheetId="2" userName="Rajubhai, GanganiX utsavbhai" r:id="rId10" minRId="31" maxRId="34">
    <sheetIdMap count="1">
      <sheetId val="1"/>
    </sheetIdMap>
  </header>
  <header guid="{ABEB363F-8EEB-464A-B181-F33CEAC7AB41}" dateTime="2022-04-25T12:31:26" maxSheetId="2" userName="Joseph, FebyX" r:id="rId11" minRId="35" maxRId="49">
    <sheetIdMap count="1">
      <sheetId val="1"/>
    </sheetIdMap>
  </header>
  <header guid="{2B5F4F69-B433-49BE-B67E-31B33CDED103}" dateTime="2022-04-25T13:40:40" maxSheetId="2" userName="G, VyshnaviX" r:id="rId12" minRId="51">
    <sheetIdMap count="1">
      <sheetId val="1"/>
    </sheetIdMap>
  </header>
  <header guid="{6D250B7B-EA96-4CBE-AC55-31C5F50763B1}" dateTime="2022-04-25T14:16:52" maxSheetId="2" userName="Rajubhai, GanganiX utsavbhai" r:id="rId13" minRId="52" maxRId="54">
    <sheetIdMap count="1">
      <sheetId val="1"/>
    </sheetIdMap>
  </header>
  <header guid="{1863E4D6-392A-494F-BA5D-B3F7FDB8C71E}" dateTime="2022-04-25T14:50:43" maxSheetId="2" userName="G, VyshnaviX" r:id="rId14" minRId="55" maxRId="56">
    <sheetIdMap count="1">
      <sheetId val="1"/>
    </sheetIdMap>
  </header>
  <header guid="{C252916D-8374-4BF9-A424-452F892B00F8}" dateTime="2022-04-25T14:51:00" maxSheetId="2" userName="G, VyshnaviX" r:id="rId15" minRId="58" maxRId="59">
    <sheetIdMap count="1">
      <sheetId val="1"/>
    </sheetIdMap>
  </header>
  <header guid="{EB6B507C-3E20-4963-8BB0-4C5F3E112CF2}" dateTime="2022-04-25T15:35:35" maxSheetId="2" userName="G, VyshnaviX" r:id="rId16" minRId="61" maxRId="62">
    <sheetIdMap count="1">
      <sheetId val="1"/>
    </sheetIdMap>
  </header>
  <header guid="{4B87B74E-6DCF-4AB2-92FB-80E70CA2B0BB}" dateTime="2022-04-25T16:02:21" maxSheetId="2" userName="Shariff, HidayathullaX" r:id="rId17" minRId="63">
    <sheetIdMap count="1">
      <sheetId val="1"/>
    </sheetIdMap>
  </header>
  <header guid="{E9393973-C126-4C16-AF85-270FF3A083F1}" dateTime="2022-04-25T16:28:08" maxSheetId="2" userName="G, VyshnaviX" r:id="rId18" minRId="64" maxRId="68">
    <sheetIdMap count="1">
      <sheetId val="1"/>
    </sheetIdMap>
  </header>
  <header guid="{1C19A0F2-3CCC-403D-9E70-5249373BDBBE}" dateTime="2022-04-25T16:50:05" maxSheetId="2" userName="G, VyshnaviX" r:id="rId19" minRId="69">
    <sheetIdMap count="1">
      <sheetId val="1"/>
    </sheetIdMap>
  </header>
  <header guid="{A31557CD-BD03-4AB1-84D1-B4C0130121C8}" dateTime="2022-04-25T16:52:17" maxSheetId="2" userName="Rajubhai, GanganiX utsavbhai" r:id="rId20" minRId="70">
    <sheetIdMap count="1">
      <sheetId val="1"/>
    </sheetIdMap>
  </header>
  <header guid="{1B234EE1-36AD-4A46-9A17-0CDE6905A3D6}" dateTime="2022-04-25T16:55:06" maxSheetId="2" userName="Rajubhai, GanganiX utsavbhai" r:id="rId21" minRId="71" maxRId="74">
    <sheetIdMap count="1">
      <sheetId val="1"/>
    </sheetIdMap>
  </header>
  <header guid="{4AA55B86-536A-48B8-8889-A09F270B691E}" dateTime="2022-04-25T16:59:29" maxSheetId="2" userName="G, VyshnaviX" r:id="rId22" minRId="76">
    <sheetIdMap count="1">
      <sheetId val="1"/>
    </sheetIdMap>
  </header>
  <header guid="{F7D72785-71A4-4C13-A56D-E27641C50669}" dateTime="2022-04-25T17:11:14" maxSheetId="2" userName="G, VyshnaviX" r:id="rId23" minRId="77" maxRId="88">
    <sheetIdMap count="1">
      <sheetId val="1"/>
    </sheetIdMap>
  </header>
  <header guid="{DAC48CE1-3343-46DB-A6EB-A7F012563EF1}" dateTime="2022-04-25T17:22:36" maxSheetId="2" userName="Rajubhai, GanganiX utsavbhai" r:id="rId24" minRId="89">
    <sheetIdMap count="1">
      <sheetId val="1"/>
    </sheetIdMap>
  </header>
  <header guid="{B39ED300-6D5C-4603-8D69-143A4916338A}" dateTime="2022-04-25T17:28:27" maxSheetId="2" userName="G, VyshnaviX" r:id="rId25" minRId="90" maxRId="98">
    <sheetIdMap count="1">
      <sheetId val="1"/>
    </sheetIdMap>
  </header>
  <header guid="{8015D11A-39F8-4AB2-9D11-3206AB31F212}" dateTime="2022-04-25T17:43:19" maxSheetId="2" userName="C, ChetanaX" r:id="rId26" minRId="99" maxRId="124">
    <sheetIdMap count="1">
      <sheetId val="1"/>
    </sheetIdMap>
  </header>
  <header guid="{FBE6C278-5A4C-427D-B79A-FF795C1C1619}" dateTime="2022-04-25T17:54:16" maxSheetId="2" userName="Rajubhai, GanganiX utsavbhai" r:id="rId27" minRId="126" maxRId="128">
    <sheetIdMap count="1">
      <sheetId val="1"/>
    </sheetIdMap>
  </header>
  <header guid="{74815786-F9B1-4B81-9475-227688C613B8}" dateTime="2022-04-25T18:28:18" maxSheetId="2" userName="Sreedharan Nair GovindaKumar, HarikrishnanX" r:id="rId28" minRId="129" maxRId="130">
    <sheetIdMap count="1">
      <sheetId val="1"/>
    </sheetIdMap>
  </header>
  <header guid="{64474A09-C1B0-40EA-9FD7-7D314521AF56}" dateTime="2022-04-25T18:37:47" maxSheetId="2" userName="G, VyshnaviX" r:id="rId29" minRId="132" maxRId="134">
    <sheetIdMap count="1">
      <sheetId val="1"/>
    </sheetIdMap>
  </header>
  <header guid="{BC49A119-DD10-4053-B54D-28F61FBD3352}" dateTime="2022-04-25T20:33:49" maxSheetId="2" userName="C, ChetanaX" r:id="rId30" minRId="135" maxRId="140">
    <sheetIdMap count="1">
      <sheetId val="1"/>
    </sheetIdMap>
  </header>
  <header guid="{8BA12570-BEB9-47F4-B247-9B4F52C434EC}" dateTime="2022-04-26T09:45:59" maxSheetId="2" userName="Rajubhai, GanganiX utsavbhai" r:id="rId31">
    <sheetIdMap count="1">
      <sheetId val="1"/>
    </sheetIdMap>
  </header>
  <header guid="{BB1F4A40-2255-4EA2-B6B3-432C8279032A}" dateTime="2022-04-26T09:52:02" maxSheetId="2" userName="Rajubhai, GanganiX utsavbhai" r:id="rId32" minRId="142">
    <sheetIdMap count="1">
      <sheetId val="1"/>
    </sheetIdMap>
  </header>
  <header guid="{964F5025-23DC-412B-8C24-E01EE00A1D07}" dateTime="2022-04-26T10:17:16" maxSheetId="2" userName="Rajubhai, GanganiX utsavbhai" r:id="rId33" minRId="143">
    <sheetIdMap count="1">
      <sheetId val="1"/>
    </sheetIdMap>
  </header>
  <header guid="{01A5723F-5F22-48BE-A09A-A7D4A923242A}" dateTime="2022-04-26T10:27:43" maxSheetId="2" userName="Shariff, HidayathullaX" r:id="rId34" minRId="144" maxRId="145">
    <sheetIdMap count="1">
      <sheetId val="1"/>
    </sheetIdMap>
  </header>
  <header guid="{8F80A71B-881C-4FFE-8E60-DAEEFB3B8A57}" dateTime="2022-04-26T10:29:10" maxSheetId="2" userName="Rajubhai, GanganiX utsavbhai" r:id="rId35" minRId="146">
    <sheetIdMap count="1">
      <sheetId val="1"/>
    </sheetIdMap>
  </header>
  <header guid="{610D7899-1DF5-4B8C-8F24-7C26CF355341}" dateTime="2022-04-26T10:45:37" maxSheetId="2" userName="G, VyshnaviX" r:id="rId36" minRId="147" maxRId="157">
    <sheetIdMap count="1">
      <sheetId val="1"/>
    </sheetIdMap>
  </header>
  <header guid="{8BAB842F-5580-4AE9-B6B6-A713BACC60CC}" dateTime="2022-04-26T11:59:52" maxSheetId="3" userName="Shariff, HidayathullaX" r:id="rId37" minRId="158" maxRId="166">
    <sheetIdMap count="2">
      <sheetId val="1"/>
      <sheetId val="2"/>
    </sheetIdMap>
  </header>
  <header guid="{96585D80-0A1D-40EA-9725-EFDD7A0C088C}" dateTime="2022-04-26T12:05:16" maxSheetId="3" userName="Shariff, HidayathullaX" r:id="rId38" minRId="168">
    <sheetIdMap count="2">
      <sheetId val="1"/>
      <sheetId val="2"/>
    </sheetIdMap>
  </header>
  <header guid="{74324A1C-A533-4894-A33F-5E75679957FD}" dateTime="2022-04-26T12:07:51" maxSheetId="3" userName="Shariff, HidayathullaX" r:id="rId39" minRId="169" maxRId="170">
    <sheetIdMap count="2">
      <sheetId val="1"/>
      <sheetId val="2"/>
    </sheetIdMap>
  </header>
  <header guid="{212B610A-2DB8-4CD8-BA8C-61C1EC8B3FFB}" dateTime="2022-04-26T12:09:45" maxSheetId="3" userName="Rajubhai, GanganiX utsavbhai" r:id="rId40">
    <sheetIdMap count="2">
      <sheetId val="1"/>
      <sheetId val="2"/>
    </sheetIdMap>
  </header>
  <header guid="{754365A1-0378-4B95-B879-7A2B9844430C}" dateTime="2022-04-26T12:16:06" maxSheetId="3" userName="Rajubhai, GanganiX utsavbhai" r:id="rId41" minRId="172" maxRId="174">
    <sheetIdMap count="2">
      <sheetId val="1"/>
      <sheetId val="2"/>
    </sheetIdMap>
  </header>
  <header guid="{2E8F1B0F-C707-4917-AABC-B54B70373A00}" dateTime="2022-04-26T12:33:41" maxSheetId="3" userName="Shariff, HidayathullaX" r:id="rId42" minRId="175" maxRId="199">
    <sheetIdMap count="2">
      <sheetId val="1"/>
      <sheetId val="2"/>
    </sheetIdMap>
  </header>
  <header guid="{A8BAA384-4E6F-4B2B-A086-50850E9032FD}" dateTime="2022-04-26T12:37:07" maxSheetId="3" userName="Shariff, HidayathullaX" r:id="rId43" minRId="200">
    <sheetIdMap count="2">
      <sheetId val="1"/>
      <sheetId val="2"/>
    </sheetIdMap>
  </header>
  <header guid="{B32DE123-9089-45A3-898C-87F8C432872D}" dateTime="2022-04-26T12:48:12" maxSheetId="3" userName="G, VyshnaviX" r:id="rId44" minRId="201">
    <sheetIdMap count="2">
      <sheetId val="1"/>
      <sheetId val="2"/>
    </sheetIdMap>
  </header>
  <header guid="{D19031A4-C861-466F-A61B-9CC4D738BF17}" dateTime="2022-04-26T14:42:57" maxSheetId="3" userName="C, ChetanaX" r:id="rId45" minRId="202" maxRId="237">
    <sheetIdMap count="2">
      <sheetId val="1"/>
      <sheetId val="2"/>
    </sheetIdMap>
  </header>
  <header guid="{84963155-BE31-4E8E-9D36-3D843AE6DCF6}" dateTime="2022-04-26T15:14:46" maxSheetId="3" userName="G, VyshnaviX" r:id="rId46" minRId="238" maxRId="239">
    <sheetIdMap count="2">
      <sheetId val="1"/>
      <sheetId val="2"/>
    </sheetIdMap>
  </header>
  <header guid="{B35D039D-930D-4053-A144-31FFA9160C51}" dateTime="2022-04-26T15:20:09" maxSheetId="3" userName="Shariff, HidayathullaX" r:id="rId47" minRId="240" maxRId="243">
    <sheetIdMap count="2">
      <sheetId val="1"/>
      <sheetId val="2"/>
    </sheetIdMap>
  </header>
  <header guid="{E010D158-5957-4E91-8079-67EA0DEE9D4E}" dateTime="2022-04-26T16:32:54" maxSheetId="3" userName="G, VyshnaviX" r:id="rId48" minRId="244" maxRId="247">
    <sheetIdMap count="2">
      <sheetId val="1"/>
      <sheetId val="2"/>
    </sheetIdMap>
  </header>
  <header guid="{426A8F68-E84F-47B4-AEEC-A17086531123}" dateTime="2022-04-26T16:41:32" maxSheetId="3" userName="Shariff, HidayathullaX" r:id="rId49" minRId="248" maxRId="271">
    <sheetIdMap count="2">
      <sheetId val="1"/>
      <sheetId val="2"/>
    </sheetIdMap>
  </header>
  <header guid="{DC388BA5-4812-4713-889D-854F9CBD7847}" dateTime="2022-04-26T17:10:00" maxSheetId="3" userName="G, VyshnaviX" r:id="rId50" minRId="272" maxRId="273">
    <sheetIdMap count="2">
      <sheetId val="1"/>
      <sheetId val="2"/>
    </sheetIdMap>
  </header>
  <header guid="{7DBD85F6-73A2-47A0-BAA2-AE8537FB1522}" dateTime="2022-04-26T17:13:14" maxSheetId="3" userName="G, VyshnaviX" r:id="rId51" minRId="274" maxRId="275">
    <sheetIdMap count="2">
      <sheetId val="1"/>
      <sheetId val="2"/>
    </sheetIdMap>
  </header>
  <header guid="{DF453EB0-00FE-4C29-A67C-E54BBFEEE97A}" dateTime="2022-04-26T17:41:15" maxSheetId="3" userName="Joseph, FebyX" r:id="rId52" minRId="276" maxRId="285">
    <sheetIdMap count="2">
      <sheetId val="1"/>
      <sheetId val="2"/>
    </sheetIdMap>
  </header>
  <header guid="{B0E10DDE-8067-46E3-BFE8-A71AF014B226}" dateTime="2022-04-26T17:51:59" maxSheetId="3" userName="Sreedharan Nair GovindaKumar, HarikrishnanX" r:id="rId53" minRId="286" maxRId="289">
    <sheetIdMap count="2">
      <sheetId val="1"/>
      <sheetId val="2"/>
    </sheetIdMap>
  </header>
  <header guid="{EA5CB6E5-63FB-442E-B54A-479210D5BD6A}" dateTime="2022-04-26T18:59:24" maxSheetId="3" userName="G, VyshnaviX" r:id="rId54" minRId="290" maxRId="295">
    <sheetIdMap count="2">
      <sheetId val="1"/>
      <sheetId val="2"/>
    </sheetIdMap>
  </header>
  <header guid="{00A4EF60-0A4E-4194-A63A-B4955B29D75D}" dateTime="2022-04-26T19:34:23" maxSheetId="3" userName="C, ChetanaX" r:id="rId55" minRId="296" maxRId="306">
    <sheetIdMap count="2">
      <sheetId val="1"/>
      <sheetId val="2"/>
    </sheetIdMap>
  </header>
  <header guid="{D8A50279-B0BA-4A64-9F58-15C9B416EF0E}" dateTime="2022-04-27T09:32:41" maxSheetId="3" userName="G, VyshnaviX" r:id="rId56" minRId="307" maxRId="310">
    <sheetIdMap count="2">
      <sheetId val="1"/>
      <sheetId val="2"/>
    </sheetIdMap>
  </header>
  <header guid="{C646D923-A09A-45CD-8E7E-13FF70D133A6}" dateTime="2022-04-27T09:50:31" maxSheetId="3" userName="Rajubhai, GanganiX utsavbhai" r:id="rId57" minRId="312">
    <sheetIdMap count="2">
      <sheetId val="1"/>
      <sheetId val="2"/>
    </sheetIdMap>
  </header>
  <header guid="{5A061A34-09EA-4BA8-B363-07C55DEADF3D}" dateTime="2022-04-27T09:53:24" maxSheetId="3" userName="Rajubhai, GanganiX utsavbhai" r:id="rId58" minRId="314" maxRId="315">
    <sheetIdMap count="2">
      <sheetId val="1"/>
      <sheetId val="2"/>
    </sheetIdMap>
  </header>
  <header guid="{5FFF53B2-51E0-49D2-808F-F2EBE5AE023E}" dateTime="2022-04-27T10:21:30" maxSheetId="3" userName="Rajubhai, GanganiX utsavbhai" r:id="rId59" minRId="316" maxRId="317">
    <sheetIdMap count="2">
      <sheetId val="1"/>
      <sheetId val="2"/>
    </sheetIdMap>
  </header>
  <header guid="{0E03516C-BC54-44DA-9496-C3397B17053B}" dateTime="2022-04-27T11:24:10" maxSheetId="3" userName="Sreedharan Nair GovindaKumar, HarikrishnanX" r:id="rId60" minRId="318">
    <sheetIdMap count="2">
      <sheetId val="1"/>
      <sheetId val="2"/>
    </sheetIdMap>
  </header>
  <header guid="{451BB43C-370C-49D6-B66C-8F2B6417BA66}" dateTime="2022-04-27T13:16:50" maxSheetId="3" userName="C, ChetanaX" r:id="rId61" minRId="320" maxRId="324">
    <sheetIdMap count="2">
      <sheetId val="1"/>
      <sheetId val="2"/>
    </sheetIdMap>
  </header>
  <header guid="{DFFCA9CC-19A7-43C6-A1C8-D6EA012FF27F}" dateTime="2022-04-27T14:13:11" maxSheetId="3" userName="Sreedharan Nair GovindaKumar, HarikrishnanX" r:id="rId62" minRId="325">
    <sheetIdMap count="2">
      <sheetId val="1"/>
      <sheetId val="2"/>
    </sheetIdMap>
  </header>
  <header guid="{64846710-3A94-4712-B475-F7F953B052A8}" dateTime="2022-04-27T14:28:38" maxSheetId="3" userName="Rajubhai, GanganiX utsavbhai" r:id="rId63" minRId="327">
    <sheetIdMap count="2">
      <sheetId val="1"/>
      <sheetId val="2"/>
    </sheetIdMap>
  </header>
  <header guid="{342C52DF-FAEC-40CB-B7D9-836681CFF8BA}" dateTime="2022-04-27T14:44:09" maxSheetId="3" userName="Rajubhai, GanganiX utsavbhai" r:id="rId64" minRId="328">
    <sheetIdMap count="2">
      <sheetId val="1"/>
      <sheetId val="2"/>
    </sheetIdMap>
  </header>
  <header guid="{E50FFE32-D730-42B6-B787-37839724356E}" dateTime="2022-04-27T17:21:13" maxSheetId="3" userName="Joseph, FebyX" r:id="rId65" minRId="329" maxRId="339">
    <sheetIdMap count="2">
      <sheetId val="1"/>
      <sheetId val="2"/>
    </sheetIdMap>
  </header>
  <header guid="{8B668DDA-811A-4B66-9639-B2C9D2202091}" dateTime="2022-04-27T17:55:31" maxSheetId="3" userName="Sreedharan Nair GovindaKumar, HarikrishnanX" r:id="rId66" minRId="340">
    <sheetIdMap count="2">
      <sheetId val="1"/>
      <sheetId val="2"/>
    </sheetIdMap>
  </header>
  <header guid="{D7902F02-D465-47C9-BA8D-0F5F1132662B}" dateTime="2022-04-27T18:01:51" maxSheetId="3" userName="C, ChetanaX" r:id="rId67" minRId="342" maxRId="343">
    <sheetIdMap count="2">
      <sheetId val="1"/>
      <sheetId val="2"/>
    </sheetIdMap>
  </header>
  <header guid="{64A9CE18-B8C7-4EAE-9876-316155423EF1}" dateTime="2022-04-27T18:26:28" maxSheetId="3" userName="G, VyshnaviX" r:id="rId68" minRId="344" maxRId="349">
    <sheetIdMap count="2">
      <sheetId val="1"/>
      <sheetId val="2"/>
    </sheetIdMap>
  </header>
  <header guid="{74329EE5-64A4-43EF-B9F7-3F60DFA51C5F}" dateTime="2022-04-27T18:49:46" maxSheetId="3" userName="Rajubhai, GanganiX utsavbhai" r:id="rId69" minRId="350" maxRId="354">
    <sheetIdMap count="2">
      <sheetId val="1"/>
      <sheetId val="2"/>
    </sheetIdMap>
  </header>
  <header guid="{E2B1E509-EA12-4303-AE35-86EBA4DDD772}" dateTime="2022-04-28T10:08:56" maxSheetId="3" userName="Rajubhai, GanganiX utsavbhai" r:id="rId70" minRId="355" maxRId="356">
    <sheetIdMap count="2">
      <sheetId val="1"/>
      <sheetId val="2"/>
    </sheetIdMap>
  </header>
  <header guid="{8DFEDD69-9657-4E4E-B09A-13AF4770DFC8}" dateTime="2022-04-28T10:17:26" maxSheetId="3" userName="G, VyshnaviX" r:id="rId71" minRId="357" maxRId="358">
    <sheetIdMap count="2">
      <sheetId val="1"/>
      <sheetId val="2"/>
    </sheetIdMap>
  </header>
  <header guid="{CFE17BC5-5A67-4B67-8270-E20AF43F6CDC}" dateTime="2022-04-28T12:04:20" maxSheetId="3" userName="Rajubhai, GanganiX utsavbhai" r:id="rId72" minRId="360">
    <sheetIdMap count="2">
      <sheetId val="1"/>
      <sheetId val="2"/>
    </sheetIdMap>
  </header>
  <header guid="{950CE0FB-8FA6-46AC-A812-3B3190FEE7DD}" dateTime="2022-04-28T13:02:54" maxSheetId="3" userName="Shariff, HidayathullaX" r:id="rId73" minRId="361" maxRId="362">
    <sheetIdMap count="2">
      <sheetId val="1"/>
      <sheetId val="2"/>
    </sheetIdMap>
  </header>
  <header guid="{8A7C0C61-402C-4074-80A7-A2239F691E6E}" dateTime="2022-04-28T13:16:05" maxSheetId="3" userName="Joseph, FebyX" r:id="rId74" minRId="363" maxRId="378">
    <sheetIdMap count="2">
      <sheetId val="1"/>
      <sheetId val="2"/>
    </sheetIdMap>
  </header>
  <header guid="{3EC119F6-1BE9-4CFD-BEE3-B38DBB4A70D7}" dateTime="2022-04-28T13:19:03" maxSheetId="3" userName="G, VyshnaviX" r:id="rId75" minRId="379">
    <sheetIdMap count="2">
      <sheetId val="1"/>
      <sheetId val="2"/>
    </sheetIdMap>
  </header>
  <header guid="{9DD42F6F-A004-436C-B2AC-92900587D1F9}" dateTime="2022-04-28T13:20:53" maxSheetId="3" userName="Joseph, FebyX" r:id="rId76" minRId="380" maxRId="382">
    <sheetIdMap count="2">
      <sheetId val="1"/>
      <sheetId val="2"/>
    </sheetIdMap>
  </header>
  <header guid="{2747C98B-0888-4931-900D-14571DF5F7B9}" dateTime="2022-04-28T13:36:31" maxSheetId="3" userName="Joseph, FebyX" r:id="rId77" minRId="384" maxRId="385">
    <sheetIdMap count="2">
      <sheetId val="1"/>
      <sheetId val="2"/>
    </sheetIdMap>
  </header>
  <header guid="{AA76514C-F727-48E0-BF9D-F38C52C579C5}" dateTime="2022-04-28T13:54:52" maxSheetId="3" userName="C, ChetanaX" r:id="rId78" minRId="387" maxRId="389">
    <sheetIdMap count="2">
      <sheetId val="1"/>
      <sheetId val="2"/>
    </sheetIdMap>
  </header>
  <header guid="{26BC5C4B-74BD-4954-92A4-5790DBFD34C3}" dateTime="2022-04-28T15:29:55" maxSheetId="3" userName="G, VyshnaviX" r:id="rId79" minRId="390" maxRId="391">
    <sheetIdMap count="2">
      <sheetId val="1"/>
      <sheetId val="2"/>
    </sheetIdMap>
  </header>
  <header guid="{7DBA0BBA-7A99-420D-8D28-2E15D71B31B6}" dateTime="2022-04-28T16:29:43" maxSheetId="3" userName="C, ChetanaX" r:id="rId80" minRId="393" maxRId="395">
    <sheetIdMap count="2">
      <sheetId val="1"/>
      <sheetId val="2"/>
    </sheetIdMap>
  </header>
  <header guid="{072DAB67-2F15-402D-AE78-9D7F474C9C3B}" dateTime="2022-04-28T16:50:34" maxSheetId="3" userName="G, VyshnaviX" r:id="rId81" minRId="396" maxRId="397">
    <sheetIdMap count="2">
      <sheetId val="1"/>
      <sheetId val="2"/>
    </sheetIdMap>
  </header>
  <header guid="{0E176DBC-4016-4EE0-8149-EECB50607E76}" dateTime="2022-04-28T16:58:33" maxSheetId="3" userName="Joseph, FebyX" r:id="rId82" minRId="398" maxRId="399">
    <sheetIdMap count="2">
      <sheetId val="1"/>
      <sheetId val="2"/>
    </sheetIdMap>
  </header>
  <header guid="{93C230BF-9693-4C89-A912-E78EC36E624D}" dateTime="2022-04-28T17:01:06" maxSheetId="3" userName="C, ChetanaX" r:id="rId83" minRId="400" maxRId="401">
    <sheetIdMap count="2">
      <sheetId val="1"/>
      <sheetId val="2"/>
    </sheetIdMap>
  </header>
  <header guid="{A6F4B548-84F9-4F24-BE34-E0D4CDC79C6F}" dateTime="2022-04-28T17:06:43" maxSheetId="3" userName="G, VyshnaviX" r:id="rId84" minRId="402" maxRId="403">
    <sheetIdMap count="2">
      <sheetId val="1"/>
      <sheetId val="2"/>
    </sheetIdMap>
  </header>
  <header guid="{E7D125E8-6792-4B0A-BD9B-FAFB0A699599}" dateTime="2022-04-28T17:07:38" maxSheetId="3" userName="Shariff, HidayathullaX" r:id="rId85" minRId="404" maxRId="425">
    <sheetIdMap count="2">
      <sheetId val="1"/>
      <sheetId val="2"/>
    </sheetIdMap>
  </header>
  <header guid="{951E9E29-1D81-44DD-88BA-FCFA7DC0D2FC}" dateTime="2022-04-28T17:50:37" maxSheetId="3" userName="Sreedharan Nair GovindaKumar, HarikrishnanX" r:id="rId86" minRId="427" maxRId="428">
    <sheetIdMap count="2">
      <sheetId val="1"/>
      <sheetId val="2"/>
    </sheetIdMap>
  </header>
  <header guid="{D7F56A89-F708-488F-82DB-3A7976980E39}" dateTime="2022-04-29T10:50:04" maxSheetId="3" userName="Joseph, FebyX" r:id="rId87" minRId="430" maxRId="431">
    <sheetIdMap count="2">
      <sheetId val="1"/>
      <sheetId val="2"/>
    </sheetIdMap>
  </header>
  <header guid="{89B118CE-3D92-4994-8195-E7A6D3BC598D}" dateTime="2022-04-29T16:28:53" maxSheetId="3" userName="C, ChetanaX" r:id="rId88" minRId="432" maxRId="434">
    <sheetIdMap count="2">
      <sheetId val="1"/>
      <sheetId val="2"/>
    </sheetIdMap>
  </header>
  <header guid="{8FFA99DC-AA64-43F2-BEBE-C6A9F68BDC7C}" dateTime="2022-04-29T18:08:45" maxSheetId="3" userName="G, VyshnaviX" r:id="rId89" minRId="435">
    <sheetIdMap count="2">
      <sheetId val="1"/>
      <sheetId val="2"/>
    </sheetIdMap>
  </header>
  <header guid="{EC46DD51-C535-40B6-9AEE-B01A428CD0DB}" dateTime="2022-04-29T18:09:23" maxSheetId="3" userName="G, VyshnaviX" r:id="rId90" minRId="436">
    <sheetIdMap count="2">
      <sheetId val="1"/>
      <sheetId val="2"/>
    </sheetIdMap>
  </header>
  <header guid="{57DB3FBA-280E-4D16-A876-C7E3DF2D1516}" dateTime="2022-04-29T18:09:53" maxSheetId="3" userName="G, VyshnaviX" r:id="rId91">
    <sheetIdMap count="2">
      <sheetId val="1"/>
      <sheetId val="2"/>
    </sheetIdMap>
  </header>
  <header guid="{7D38C499-8715-466D-A11D-D362915F5731}" dateTime="2022-04-29T18:23:43" maxSheetId="3" userName="Sreedharan Nair GovindaKumar, HarikrishnanX" r:id="rId92" minRId="437" maxRId="438">
    <sheetIdMap count="2">
      <sheetId val="1"/>
      <sheetId val="2"/>
    </sheetIdMap>
  </header>
  <header guid="{62C375BC-1A98-4B02-B51E-B4C28A512C2D}" dateTime="2022-05-02T10:39:11" maxSheetId="3" userName="Shariff, HidayathullaX" r:id="rId93" minRId="440">
    <sheetIdMap count="2">
      <sheetId val="1"/>
      <sheetId val="2"/>
    </sheetIdMap>
  </header>
  <header guid="{4CE1EBE1-7641-4F91-B949-F903BDB27E2C}" dateTime="2022-05-02T10:46:02" maxSheetId="3" userName="G, VyshnaviX" r:id="rId94" minRId="441">
    <sheetIdMap count="2">
      <sheetId val="1"/>
      <sheetId val="2"/>
    </sheetIdMap>
  </header>
  <header guid="{18614EC2-407E-4DBC-8101-11B4A129D05D}" dateTime="2022-05-02T10:49:28" maxSheetId="3" userName="Shariff, HidayathullaX" r:id="rId95">
    <sheetIdMap count="2">
      <sheetId val="1"/>
      <sheetId val="2"/>
    </sheetIdMap>
  </header>
  <header guid="{85BC5821-161E-4EEC-99E0-996B1B69D3F0}" dateTime="2022-05-02T11:10:25" maxSheetId="3" userName="Rajubhai, GanganiX utsavbhai" r:id="rId96" minRId="444" maxRId="445">
    <sheetIdMap count="2">
      <sheetId val="1"/>
      <sheetId val="2"/>
    </sheetIdMap>
  </header>
  <header guid="{4C8D05BB-CC4C-4D39-B9B2-653EDD6D93CC}" dateTime="2022-05-02T11:13:57" maxSheetId="3" userName="Rajubhai, GanganiX utsavbhai" r:id="rId97" minRId="446" maxRId="447">
    <sheetIdMap count="2">
      <sheetId val="1"/>
      <sheetId val="2"/>
    </sheetIdMap>
  </header>
  <header guid="{A39EE468-6F49-4CF1-912D-84C4B36ACDE2}" dateTime="2022-05-02T11:48:03" maxSheetId="3" userName="Rajubhai, GanganiX utsavbhai" r:id="rId98" minRId="448" maxRId="449">
    <sheetIdMap count="2">
      <sheetId val="1"/>
      <sheetId val="2"/>
    </sheetIdMap>
  </header>
  <header guid="{45595BBC-63C3-4047-B0FC-F35727ABA271}" dateTime="2022-05-02T13:09:53" maxSheetId="3" userName="Rajubhai, GanganiX utsavbhai" r:id="rId99" minRId="450">
    <sheetIdMap count="2">
      <sheetId val="1"/>
      <sheetId val="2"/>
    </sheetIdMap>
  </header>
  <header guid="{80343687-A8A0-447F-B4E9-B9F47A48ACBC}" dateTime="2022-05-02T14:07:11" maxSheetId="3" userName="Shariff, HidayathullaX" r:id="rId100">
    <sheetIdMap count="2">
      <sheetId val="1"/>
      <sheetId val="2"/>
    </sheetIdMap>
  </header>
  <header guid="{0AAC44AC-7A53-4CB6-A672-143497097765}" dateTime="2022-05-02T16:15:58" maxSheetId="3" userName="C, ChetanaX" r:id="rId101" minRId="452" maxRId="453">
    <sheetIdMap count="2">
      <sheetId val="1"/>
      <sheetId val="2"/>
    </sheetIdMap>
  </header>
  <header guid="{D2DF909E-DC0D-4082-A244-032B8E140477}" dateTime="2022-05-02T16:19:41" maxSheetId="3" userName="Shariff, HidayathullaX" r:id="rId102" minRId="454" maxRId="462">
    <sheetIdMap count="2">
      <sheetId val="1"/>
      <sheetId val="2"/>
    </sheetIdMap>
  </header>
  <header guid="{28306640-9174-4B8F-BDBE-135A4D8C5215}" dateTime="2022-05-02T16:40:58" maxSheetId="3" userName="Rajubhai, GanganiX utsavbhai" r:id="rId103" minRId="463" maxRId="464">
    <sheetIdMap count="2">
      <sheetId val="1"/>
      <sheetId val="2"/>
    </sheetIdMap>
  </header>
  <header guid="{10961368-46A3-43A0-846A-09565BA0BCC3}" dateTime="2022-05-02T16:56:48" maxSheetId="3" userName="Shariff, HidayathullaX" r:id="rId104" minRId="465" maxRId="508">
    <sheetIdMap count="2">
      <sheetId val="1"/>
      <sheetId val="2"/>
    </sheetIdMap>
  </header>
  <header guid="{8B323FEE-F6AF-4639-A777-A6034BB6D0F0}" dateTime="2022-05-02T16:57:46" maxSheetId="3" userName="Shariff, HidayathullaX" r:id="rId105">
    <sheetIdMap count="2">
      <sheetId val="1"/>
      <sheetId val="2"/>
    </sheetIdMap>
  </header>
  <header guid="{DCE1A4D1-782D-4E29-A852-BEE4A64E6FC0}" dateTime="2022-05-02T17:05:22" maxSheetId="3" userName="Shariff, HidayathullaX" r:id="rId106" minRId="510" maxRId="514">
    <sheetIdMap count="2">
      <sheetId val="1"/>
      <sheetId val="2"/>
    </sheetIdMap>
  </header>
  <header guid="{85180D92-A52B-4226-A980-683B2EA4633E}" dateTime="2022-05-02T17:07:58" maxSheetId="3" userName="Shariff, HidayathullaX" r:id="rId107">
    <sheetIdMap count="2">
      <sheetId val="1"/>
      <sheetId val="2"/>
    </sheetIdMap>
  </header>
  <header guid="{0917BEE2-64C9-4098-8484-9AA9478CD868}" dateTime="2022-05-02T17:09:47" maxSheetId="3" userName="Shariff, HidayathullaX" r:id="rId108" minRId="515" maxRId="538">
    <sheetIdMap count="2">
      <sheetId val="1"/>
      <sheetId val="2"/>
    </sheetIdMap>
  </header>
  <header guid="{AB0E12A8-D0D3-421E-8EE2-4D44BADA5165}" dateTime="2022-05-02T17:12:10" maxSheetId="3" userName="Shariff, HidayathullaX" r:id="rId109" minRId="539">
    <sheetIdMap count="2">
      <sheetId val="1"/>
      <sheetId val="2"/>
    </sheetIdMap>
  </header>
  <header guid="{E7EBC1A2-8DC8-4A88-BC13-3FE82E3EFFF3}" dateTime="2022-05-02T17:13:32" maxSheetId="3" userName="Shariff, HidayathullaX" r:id="rId110" minRId="540" maxRId="541">
    <sheetIdMap count="2">
      <sheetId val="1"/>
      <sheetId val="2"/>
    </sheetIdMap>
  </header>
  <header guid="{7F773841-C144-4325-AA8D-C461A6BC3DEB}" dateTime="2022-05-02T17:14:55" maxSheetId="3" userName="Shariff, HidayathullaX" r:id="rId111">
    <sheetIdMap count="2">
      <sheetId val="1"/>
      <sheetId val="2"/>
    </sheetIdMap>
  </header>
  <header guid="{6D399CDE-9EDD-441F-ACFE-279411227587}" dateTime="2022-05-02T17:17:52" maxSheetId="3" userName="Shariff, HidayathullaX" r:id="rId112" minRId="542" maxRId="612">
    <sheetIdMap count="2">
      <sheetId val="1"/>
      <sheetId val="2"/>
    </sheetIdMap>
  </header>
  <header guid="{B01FD4B2-35CE-4D35-8BF8-B6759DFFE227}" dateTime="2022-05-02T17:20:00" maxSheetId="3" userName="Shariff, HidayathullaX" r:id="rId113" minRId="613" maxRId="614">
    <sheetIdMap count="2">
      <sheetId val="1"/>
      <sheetId val="2"/>
    </sheetIdMap>
  </header>
  <header guid="{25FFECA7-C126-445F-992B-A01E193EDD88}" dateTime="2022-05-02T17:23:23" maxSheetId="3" userName="Shariff, HidayathullaX" r:id="rId114" minRId="615" maxRId="616">
    <sheetIdMap count="2">
      <sheetId val="1"/>
      <sheetId val="2"/>
    </sheetIdMap>
  </header>
  <header guid="{53A54557-F8C0-4AF7-AFAC-817A874B28A1}" dateTime="2022-05-02T18:33:47" maxSheetId="3" userName="Rajubhai, GanganiX utsavbhai" r:id="rId115" minRId="617" maxRId="618">
    <sheetIdMap count="2">
      <sheetId val="1"/>
      <sheetId val="2"/>
    </sheetIdMap>
  </header>
  <header guid="{B40EF8C9-4764-4668-8C1A-58F1A3A7DB89}" dateTime="2022-05-02T18:35:52" maxSheetId="3" userName="Shariff, HidayathullaX" r:id="rId116" minRId="619" maxRId="620">
    <sheetIdMap count="2">
      <sheetId val="1"/>
      <sheetId val="2"/>
    </sheetIdMap>
  </header>
  <header guid="{19212DE5-91C6-49E4-876B-B256E5C0568B}" dateTime="2022-05-04T12:21:38" maxSheetId="3" userName="Prasad, Lakshmi G" r:id="rId117" minRId="622" maxRId="913">
    <sheetIdMap count="2">
      <sheetId val="2"/>
      <sheetId val="1"/>
    </sheetIdMap>
  </header>
  <header guid="{0FA4F627-C5F3-4CA7-83E0-56F0643DCEF6}" dateTime="2022-05-04T12:25:07" maxSheetId="3" userName="Prasad, Lakshmi G" r:id="rId118" minRId="916">
    <sheetIdMap count="2">
      <sheetId val="2"/>
      <sheetId val="1"/>
    </sheetIdMap>
  </header>
  <header guid="{9958C3A3-E8A3-4D89-9D87-163D6C1CCBBC}" dateTime="2023-03-20T16:50:25" maxSheetId="3" userName="Agarwal, Naman" r:id="rId119" minRId="917" maxRId="918">
    <sheetIdMap count="2">
      <sheetId val="2"/>
      <sheetId val="1"/>
    </sheetIdMap>
  </header>
</header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>
    <nc r="H57" t="inlineStr">
      <is>
        <t>step 5: change knob I3C mode "disable" after reset and search I3C mode in log that is still present in log</t>
      </is>
    </nc>
  </rcc>
  <rcc rId="32" sId="1">
    <nc r="H58" t="inlineStr">
      <is>
        <t>step 4: change the knob monitormwait to "disable" after reset the system run cmd msr-read(0x1a0) 18th bit is "1". That is not expected output.</t>
      </is>
    </nc>
  </rcc>
  <rfmt sheetId="1" sqref="F16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33" sId="1">
    <nc r="F162" t="inlineStr">
      <is>
        <t>fail</t>
      </is>
    </nc>
  </rcc>
  <rcc rId="34" sId="1">
    <nc r="H162" t="inlineStr">
      <is>
        <t>After changing (CPU Soft Strap/HIOP STACK DISABLE) knobs system continuously rebooting</t>
      </is>
    </nc>
  </rcc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064E1C-1510-485E-9E9E-238ACC23DC02}" action="delete"/>
  <rdn rId="0" localSheetId="1" customView="1" name="Z_55064E1C_1510_485E_9E9E_238ACC23DC02_.wvu.FilterData" hidden="1" oldHidden="1">
    <formula>GNR__Blue_D28!$A$1:$H$180</formula>
    <oldFormula>GNR__Blue_D28!$A$1:$H$180</oldFormula>
  </rdn>
  <rcv guid="{55064E1C-1510-485E-9E9E-238ACC23DC02}" action="add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2" sId="1">
    <nc r="F111" t="inlineStr">
      <is>
        <t>pass</t>
      </is>
    </nc>
  </rcc>
  <rcc rId="453" sId="1">
    <oc r="H111" t="inlineStr">
      <is>
        <t>system not boot to bios setup menu.</t>
      </is>
    </oc>
    <nc r="H111" t="inlineStr">
      <is>
        <t>HCC</t>
      </is>
    </nc>
  </rcc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4" sId="1">
    <nc r="F120" t="inlineStr">
      <is>
        <t>block</t>
      </is>
    </nc>
  </rcc>
  <rfmt sheetId="1" xfDxf="1" sqref="H1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55" sId="1" xfDxf="1" dxf="1">
    <nc r="H121" t="inlineStr">
      <is>
        <t>Traceback (most recent call last):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6" sId="1" xfDxf="1" dxf="1">
    <nc r="H122" t="inlineStr">
      <is>
        <t xml:space="preserve">  File "&lt;cmdline&gt;:0", line 1, in &lt;module&gt;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7" sId="1" xfDxf="1" dxf="1">
    <nc r="H123" t="inlineStr">
      <is>
        <t xml:space="preserve">  File "C:\Python37\Lib\site-packages\namednodes\comp.py", line 723, in __getattr__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8" sId="1" xfDxf="1" dxf="1">
    <nc r="H124" t="inlineStr">
      <is>
        <t xml:space="preserve">    raise AttributeError("Unknown Attribute {0}".format(attr))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9" sId="1" xfDxf="1" dxf="1">
    <nc r="H125" t="inlineStr">
      <is>
        <t>AttributeError: Unknown Attribute uncore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0" sId="1" odxf="1" dxf="1">
    <nc r="H120" t="inlineStr">
      <is>
        <t>sv.socket0.uncore.mcchannels.mcchan.memory_timings_adj.dram_device_type.show()
Traceback (most recent call last):
  File "&lt;cmdline&gt;:0", line 1, in &lt;module&gt;
  File "C:\Python37\Lib\site-packages\namednodes\comp.py", line 723, in __getattr__
    raise AttributeError("Unknown Attribute {0}".format(attr))
AttributeError: Unknown Attribute uncore</t>
      </is>
    </nc>
    <ndxf>
      <alignment vertical="top" wrapText="1"/>
    </ndxf>
  </rcc>
  <rcc rId="461" sId="1">
    <nc r="F157" t="inlineStr">
      <is>
        <t>pass</t>
      </is>
    </nc>
  </rcc>
  <rcc rId="462" sId="1">
    <oc r="H157" t="inlineStr">
      <is>
        <t>in python cmd got attribute error</t>
      </is>
    </oc>
    <nc r="H157"/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" sId="1">
    <oc r="H160" t="inlineStr">
      <is>
        <t>After running pythonSV commands getting attribute error</t>
      </is>
    </oc>
    <nc r="H160"/>
  </rcc>
  <rcc rId="464" sId="1">
    <oc r="F160" t="inlineStr">
      <is>
        <t>Block</t>
      </is>
    </oc>
    <nc r="F160" t="inlineStr">
      <is>
        <t>Pass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H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K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20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65" sId="2">
    <oc r="H15" t="inlineStr">
      <is>
        <t>1508607823</t>
      </is>
    </oc>
    <nc r="H15"/>
  </rcc>
  <rcc rId="466" sId="2">
    <oc r="I15" t="inlineStr">
      <is>
        <t>[ Post-Si]To validate Bios Setup Knob Enable / Disable ACP is programmed.</t>
      </is>
    </oc>
    <nc r="I15"/>
  </rcc>
  <rcc rId="467" sId="2">
    <oc r="J15" t="inlineStr">
      <is>
        <t>bios.cpu_pm</t>
      </is>
    </oc>
    <nc r="J15"/>
  </rcc>
  <rcc rId="468" sId="2">
    <oc r="L15" t="inlineStr">
      <is>
        <t>gangani</t>
      </is>
    </oc>
    <nc r="L15"/>
  </rcc>
  <rcc rId="469" sId="2">
    <oc r="M15" t="inlineStr">
      <is>
        <t>Block</t>
      </is>
    </oc>
    <nc r="M15"/>
  </rcc>
  <rcc rId="470" sId="2">
    <oc r="O15" t="inlineStr">
      <is>
        <t>After running pythonSV commands getting attribute error</t>
      </is>
    </oc>
    <nc r="O15"/>
  </rcc>
  <rcc rId="471" sId="2">
    <oc r="H16" t="inlineStr">
      <is>
        <t>1508607824</t>
      </is>
    </oc>
    <nc r="H16"/>
  </rcc>
  <rcc rId="472" sId="2">
    <oc r="I16" t="inlineStr">
      <is>
        <t>[Pre-Si  Post-Si] To validate CHA Multicast on SPR GPSB Gen 2.0</t>
      </is>
    </oc>
    <nc r="I16"/>
  </rcc>
  <rcc rId="473" sId="2">
    <oc r="J16" t="inlineStr">
      <is>
        <t>bios.uncore</t>
      </is>
    </oc>
    <nc r="J16"/>
  </rcc>
  <rcc rId="474" sId="2">
    <oc r="L16" t="inlineStr">
      <is>
        <t>gangani</t>
      </is>
    </oc>
    <nc r="L16"/>
  </rcc>
  <rcc rId="475" sId="2">
    <oc r="M16" t="inlineStr">
      <is>
        <t>Block</t>
      </is>
    </oc>
    <nc r="M16"/>
  </rcc>
  <rcc rId="476" sId="2">
    <oc r="O16" t="inlineStr">
      <is>
        <t>After running pythonSV commands getting attribute error</t>
      </is>
    </oc>
    <nc r="O16"/>
  </rcc>
  <rcc rId="477" sId="2">
    <oc r="H17" t="inlineStr">
      <is>
        <t>1508610279</t>
      </is>
    </oc>
    <nc r="H17"/>
  </rcc>
  <rcc rId="478" sId="2">
    <oc r="I17" t="inlineStr">
      <is>
        <t>[Pre-Si  Post-Si] BIOS shall enable eSPI Decode (LDE)</t>
      </is>
    </oc>
    <nc r="I17"/>
  </rcc>
  <rcc rId="479" sId="2">
    <oc r="J17" t="inlineStr">
      <is>
        <t>bios.platform</t>
      </is>
    </oc>
    <nc r="J17"/>
  </rcc>
  <rcc rId="480" sId="2">
    <oc r="L17" t="inlineStr">
      <is>
        <t>gangani</t>
      </is>
    </oc>
    <nc r="L17"/>
  </rcc>
  <rcc rId="481" sId="2">
    <oc r="M17" t="inlineStr">
      <is>
        <t>Block</t>
      </is>
    </oc>
    <nc r="M17"/>
  </rcc>
  <rcc rId="482" sId="2">
    <oc r="O17" t="inlineStr">
      <is>
        <t>After running pythonSV commands getting attribute error</t>
      </is>
    </oc>
    <nc r="O17"/>
  </rcc>
  <rcc rId="483" sId="2">
    <oc r="A5" t="inlineStr">
      <is>
        <r>
          <t>1508610606</t>
        </r>
        <r>
          <rPr>
            <sz val="9"/>
            <color theme="1"/>
            <rFont val="Calibri"/>
            <family val="2"/>
          </rPr>
          <t>[Post-si]  To validate BIOS shall support Monitor Mwait Enablebios.cpu_pmganganiBlock</t>
        </r>
      </is>
    </oc>
    <nc r="A5"/>
  </rcc>
  <rcc rId="484" sId="2">
    <oc r="A6" t="inlineStr">
      <is>
        <t>step 4: change the knob monitormwait to "disable" after reset the system run cmd msr-read(0x1a0) 18th bit is "1". That is not expected output.</t>
      </is>
    </oc>
    <nc r="A6"/>
  </rcc>
  <rcc rId="485" sId="2">
    <oc r="H10">
      <f>HYPERLINK("https://hsdes.intel.com/resource/1508610555","1508610555")</f>
    </oc>
    <nc r="H10"/>
  </rcc>
  <rcc rId="486" sId="2">
    <oc r="I10" t="inlineStr">
      <is>
        <t>To check I3C native mode support for DDR5</t>
      </is>
    </oc>
    <nc r="I10"/>
  </rcc>
  <rcc rId="487" sId="2">
    <oc r="J10" t="inlineStr">
      <is>
        <t>bios.mrc_server</t>
      </is>
    </oc>
    <nc r="J10"/>
  </rcc>
  <rcc rId="488" sId="2">
    <oc r="L10" t="inlineStr">
      <is>
        <t>gangani</t>
      </is>
    </oc>
    <nc r="L10"/>
  </rcc>
  <rcc rId="489" sId="2">
    <oc r="M10" t="inlineStr">
      <is>
        <t>Block</t>
      </is>
    </oc>
    <nc r="M10"/>
  </rcc>
  <rcc rId="490" sId="2">
    <oc r="O10" t="inlineStr">
      <is>
        <t>step 5: change knob I3C mode "disable" after reset and search I3C mode in log that is still present in log</t>
      </is>
    </oc>
    <nc r="O10"/>
  </rcc>
  <rcc rId="491" sId="2">
    <oc r="H11">
      <f>HYPERLINK("https://hsdes.intel.com/resource/1508610606","1508610606")</f>
    </oc>
    <nc r="H11"/>
  </rcc>
  <rcc rId="492" sId="2">
    <oc r="I11" t="inlineStr">
      <is>
        <t>[Post-si]  To validate BIOS shall support Monitor Mwait Enable</t>
      </is>
    </oc>
    <nc r="I11"/>
  </rcc>
  <rcc rId="493" sId="2">
    <oc r="J11" t="inlineStr">
      <is>
        <t>bios.cpu_pm</t>
      </is>
    </oc>
    <nc r="J11"/>
  </rcc>
  <rcc rId="494" sId="2">
    <oc r="L11" t="inlineStr">
      <is>
        <t>gangani</t>
      </is>
    </oc>
    <nc r="L11"/>
  </rcc>
  <rcc rId="495" sId="2">
    <oc r="M11" t="inlineStr">
      <is>
        <t>Block</t>
      </is>
    </oc>
    <nc r="M11"/>
  </rcc>
  <rcc rId="496" sId="2">
    <oc r="O11" t="inlineStr">
      <is>
        <t>step 4: change the knob monitormwait to "disable" after reset the system run cmd msr-read(0x1a0) 18th bit is "1". That is not expected output.</t>
      </is>
    </oc>
    <nc r="O11"/>
  </rcc>
  <rcc rId="497" sId="2">
    <oc r="H12" t="inlineStr">
      <is>
        <t>16014722237</t>
      </is>
    </oc>
    <nc r="H12"/>
  </rcc>
  <rcc rId="498" sId="2">
    <oc r="I12" t="inlineStr">
      <is>
        <t>[Pre-Si &amp; Post-Si] Verify x4modesel.dimm0/1_mode to 1 for x4 DRAMs</t>
      </is>
    </oc>
    <nc r="I12"/>
  </rcc>
  <rcc rId="499" sId="2">
    <oc r="J12" t="inlineStr">
      <is>
        <t>bios.mrc_server</t>
      </is>
    </oc>
    <nc r="J12"/>
  </rcc>
  <rcc rId="500" sId="2">
    <oc r="L12" t="inlineStr">
      <is>
        <t>gangani</t>
      </is>
    </oc>
    <nc r="L12"/>
  </rcc>
  <rcc rId="501" sId="2">
    <oc r="M12" t="inlineStr">
      <is>
        <t>Block</t>
      </is>
    </oc>
    <nc r="M12"/>
  </rcc>
  <rcc rId="502" sId="2">
    <oc r="O12" t="inlineStr">
      <is>
        <t>After running pythonSV commands getting attribute error</t>
      </is>
    </oc>
    <nc r="O12"/>
  </rcc>
  <rcc rId="503" sId="2">
    <oc r="H13" t="inlineStr">
      <is>
        <t>18020730723</t>
      </is>
    </oc>
    <nc r="H13"/>
  </rcc>
  <rcc rId="504" sId="2">
    <oc r="I13" t="inlineStr">
      <is>
        <t>Verify  RTC wake from S5 through ICT tool</t>
      </is>
    </oc>
    <nc r="I13"/>
  </rcc>
  <rcc rId="505" sId="2">
    <oc r="J13" t="inlineStr">
      <is>
        <t>bios.platform</t>
      </is>
    </oc>
    <nc r="J13"/>
  </rcc>
  <rcc rId="506" sId="2">
    <oc r="L13" t="inlineStr">
      <is>
        <t>Chetana</t>
      </is>
    </oc>
    <nc r="L13"/>
  </rcc>
  <rcc rId="507" sId="2">
    <oc r="M13" t="inlineStr">
      <is>
        <t>Block</t>
      </is>
    </oc>
    <nc r="M13"/>
  </rcc>
  <rcc rId="508" sId="2">
    <oc r="O13" t="inlineStr">
      <is>
        <t>Need ICT tool</t>
      </is>
    </oc>
    <nc r="O13"/>
  </rcc>
  <rfmt sheetId="2" sqref="H10:H21" start="0" length="0">
    <dxf>
      <border>
        <left/>
      </border>
    </dxf>
  </rfmt>
  <rfmt sheetId="2" sqref="H10:O10" start="0" length="0">
    <dxf>
      <border>
        <top/>
      </border>
    </dxf>
  </rfmt>
  <rfmt sheetId="2" sqref="O10:O21" start="0" length="0">
    <dxf>
      <border>
        <right/>
      </border>
    </dxf>
  </rfmt>
  <rfmt sheetId="2" sqref="H10:O21">
    <dxf>
      <border>
        <left/>
        <right/>
        <top/>
        <bottom/>
        <vertical/>
        <horizontal/>
      </border>
    </dxf>
  </rfmt>
  <rfmt sheetId="1" sqref="F23 F43 F57:F58 F62:F63 F90 F120 F129 F137 F141 F173">
    <dxf>
      <fill>
        <patternFill>
          <bgColor rgb="FFFFFF00"/>
        </patternFill>
      </fill>
    </dxf>
  </rfmt>
  <rcv guid="{55064E1C-1510-485E-9E9E-238ACC23DC02}" action="delete"/>
  <rdn rId="0" localSheetId="1" customView="1" name="Z_55064E1C_1510_485E_9E9E_238ACC23DC02_.wvu.FilterData" hidden="1" oldHidden="1">
    <formula>GNR__Blue_D28!$A$1:$H$180</formula>
    <oldFormula>GNR__Blue_D28!$A$1:$H$180</oldFormula>
  </rdn>
  <rcv guid="{55064E1C-1510-485E-9E9E-238ACC23DC02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4" start="0" length="0">
    <dxf>
      <fill>
        <patternFill patternType="solid">
          <bgColor rgb="FFFF0000"/>
        </patternFill>
      </fill>
    </dxf>
  </rfmt>
  <rfmt sheetId="1" sqref="F5" start="0" length="0">
    <dxf>
      <fill>
        <patternFill patternType="solid">
          <bgColor rgb="FFFF0000"/>
        </patternFill>
      </fill>
    </dxf>
  </rfmt>
  <rfmt sheetId="1" sqref="F6" start="0" length="0">
    <dxf>
      <fill>
        <patternFill patternType="solid">
          <bgColor rgb="FFFF0000"/>
        </patternFill>
      </fill>
    </dxf>
  </rfmt>
  <rfmt sheetId="1" sqref="F7" start="0" length="0">
    <dxf>
      <fill>
        <patternFill patternType="solid">
          <bgColor rgb="FFFF0000"/>
        </patternFill>
      </fill>
    </dxf>
  </rfmt>
  <rfmt sheetId="1" sqref="F8" start="0" length="0">
    <dxf>
      <fill>
        <patternFill patternType="solid">
          <bgColor rgb="FFFF0000"/>
        </patternFill>
      </fill>
    </dxf>
  </rfmt>
  <rfmt sheetId="1" sqref="F9" start="0" length="0">
    <dxf>
      <fill>
        <patternFill patternType="solid">
          <bgColor rgb="FFFF0000"/>
        </patternFill>
      </fill>
    </dxf>
  </rfmt>
  <rfmt sheetId="1" sqref="F10" start="0" length="0">
    <dxf>
      <fill>
        <patternFill patternType="solid">
          <bgColor rgb="FFFF0000"/>
        </patternFill>
      </fill>
    </dxf>
  </rfmt>
  <rfmt sheetId="1" sqref="F11" start="0" length="0">
    <dxf>
      <fill>
        <patternFill patternType="solid">
          <bgColor rgb="FFFF0000"/>
        </patternFill>
      </fill>
    </dxf>
  </rfmt>
  <rfmt sheetId="1" sqref="F12" start="0" length="0">
    <dxf>
      <fill>
        <patternFill patternType="solid">
          <bgColor rgb="FFFF0000"/>
        </patternFill>
      </fill>
    </dxf>
  </rfmt>
  <rfmt sheetId="1" sqref="F13" start="0" length="0">
    <dxf>
      <fill>
        <patternFill patternType="solid">
          <bgColor rgb="FFFF0000"/>
        </patternFill>
      </fill>
    </dxf>
  </rfmt>
  <rfmt sheetId="1" sqref="F14" start="0" length="0">
    <dxf>
      <fill>
        <patternFill patternType="solid">
          <bgColor rgb="FFFF0000"/>
        </patternFill>
      </fill>
    </dxf>
  </rfmt>
  <rfmt sheetId="1" sqref="F15" start="0" length="0">
    <dxf>
      <fill>
        <patternFill patternType="solid">
          <bgColor rgb="FFFF0000"/>
        </patternFill>
      </fill>
    </dxf>
  </rfmt>
  <rfmt sheetId="1" sqref="F16" start="0" length="0">
    <dxf>
      <fill>
        <patternFill patternType="solid">
          <bgColor rgb="FFFF0000"/>
        </patternFill>
      </fill>
    </dxf>
  </rfmt>
  <rfmt sheetId="1" sqref="F17" start="0" length="0">
    <dxf>
      <fill>
        <patternFill patternType="solid">
          <bgColor rgb="FFFF0000"/>
        </patternFill>
      </fill>
    </dxf>
  </rfmt>
  <rfmt sheetId="1" sqref="F18" start="0" length="0">
    <dxf>
      <fill>
        <patternFill patternType="solid">
          <bgColor rgb="FFFF0000"/>
        </patternFill>
      </fill>
    </dxf>
  </rfmt>
  <rfmt sheetId="1" sqref="F19" start="0" length="0">
    <dxf>
      <fill>
        <patternFill patternType="solid">
          <bgColor rgb="FFFF0000"/>
        </patternFill>
      </fill>
    </dxf>
  </rfmt>
  <rfmt sheetId="1" sqref="F20" start="0" length="0">
    <dxf>
      <fill>
        <patternFill patternType="solid">
          <bgColor rgb="FFFF0000"/>
        </patternFill>
      </fill>
    </dxf>
  </rfmt>
  <rfmt sheetId="1" sqref="F21" start="0" length="0">
    <dxf>
      <fill>
        <patternFill patternType="solid">
          <bgColor rgb="FFFF0000"/>
        </patternFill>
      </fill>
    </dxf>
  </rfmt>
  <rfmt sheetId="1" sqref="F22" start="0" length="0">
    <dxf>
      <fill>
        <patternFill patternType="solid">
          <bgColor rgb="FFFF0000"/>
        </patternFill>
      </fill>
    </dxf>
  </rfmt>
  <rfmt sheetId="1" sqref="F23" start="0" length="0">
    <dxf>
      <fill>
        <patternFill>
          <bgColor rgb="FFFF0000"/>
        </patternFill>
      </fill>
    </dxf>
  </rfmt>
  <rfmt sheetId="1" sqref="F24" start="0" length="0">
    <dxf>
      <fill>
        <patternFill patternType="solid">
          <bgColor rgb="FFFF0000"/>
        </patternFill>
      </fill>
    </dxf>
  </rfmt>
  <rfmt sheetId="1" sqref="F25" start="0" length="0">
    <dxf>
      <fill>
        <patternFill patternType="solid">
          <bgColor rgb="FFFF0000"/>
        </patternFill>
      </fill>
    </dxf>
  </rfmt>
  <rfmt sheetId="1" sqref="F26" start="0" length="0">
    <dxf>
      <fill>
        <patternFill patternType="solid">
          <bgColor rgb="FFFF0000"/>
        </patternFill>
      </fill>
    </dxf>
  </rfmt>
  <rfmt sheetId="1" sqref="F27" start="0" length="0">
    <dxf>
      <fill>
        <patternFill patternType="solid">
          <bgColor rgb="FFFF0000"/>
        </patternFill>
      </fill>
    </dxf>
  </rfmt>
  <rfmt sheetId="1" sqref="F28" start="0" length="0">
    <dxf>
      <fill>
        <patternFill patternType="solid">
          <bgColor rgb="FFFF0000"/>
        </patternFill>
      </fill>
    </dxf>
  </rfmt>
  <rfmt sheetId="1" sqref="F29" start="0" length="0">
    <dxf>
      <fill>
        <patternFill patternType="solid">
          <bgColor rgb="FFFF0000"/>
        </patternFill>
      </fill>
    </dxf>
  </rfmt>
  <rfmt sheetId="1" sqref="F30" start="0" length="0">
    <dxf>
      <fill>
        <patternFill patternType="solid">
          <bgColor rgb="FFFF0000"/>
        </patternFill>
      </fill>
    </dxf>
  </rfmt>
  <rfmt sheetId="1" sqref="F31" start="0" length="0">
    <dxf>
      <fill>
        <patternFill patternType="solid">
          <bgColor rgb="FFFF0000"/>
        </patternFill>
      </fill>
    </dxf>
  </rfmt>
  <rfmt sheetId="1" sqref="F32" start="0" length="0">
    <dxf>
      <fill>
        <patternFill patternType="solid">
          <bgColor rgb="FFFF0000"/>
        </patternFill>
      </fill>
    </dxf>
  </rfmt>
  <rfmt sheetId="1" sqref="F33" start="0" length="0">
    <dxf>
      <fill>
        <patternFill patternType="solid">
          <bgColor rgb="FFFF0000"/>
        </patternFill>
      </fill>
    </dxf>
  </rfmt>
  <rfmt sheetId="1" sqref="F34" start="0" length="0">
    <dxf>
      <fill>
        <patternFill patternType="solid">
          <bgColor rgb="FFFF0000"/>
        </patternFill>
      </fill>
    </dxf>
  </rfmt>
  <rfmt sheetId="1" sqref="F35" start="0" length="0">
    <dxf>
      <fill>
        <patternFill patternType="solid">
          <bgColor rgb="FFFF0000"/>
        </patternFill>
      </fill>
    </dxf>
  </rfmt>
  <rfmt sheetId="1" sqref="F36" start="0" length="0">
    <dxf>
      <fill>
        <patternFill patternType="solid">
          <bgColor rgb="FFFF0000"/>
        </patternFill>
      </fill>
    </dxf>
  </rfmt>
  <rfmt sheetId="1" sqref="F37" start="0" length="0">
    <dxf>
      <fill>
        <patternFill patternType="solid">
          <bgColor rgb="FFFF0000"/>
        </patternFill>
      </fill>
    </dxf>
  </rfmt>
  <rfmt sheetId="1" sqref="F38" start="0" length="0">
    <dxf>
      <fill>
        <patternFill patternType="solid">
          <bgColor rgb="FFFF0000"/>
        </patternFill>
      </fill>
    </dxf>
  </rfmt>
  <rfmt sheetId="1" sqref="F39" start="0" length="0">
    <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40" start="0" length="0">
    <dxf>
      <fill>
        <patternFill patternType="solid">
          <bgColor rgb="FFFF0000"/>
        </patternFill>
      </fill>
    </dxf>
  </rfmt>
  <rfmt sheetId="1" sqref="F41" start="0" length="0">
    <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42" start="0" length="0">
    <dxf>
      <fill>
        <patternFill patternType="solid">
          <bgColor rgb="FFFF0000"/>
        </patternFill>
      </fill>
    </dxf>
  </rfmt>
  <rfmt sheetId="1" sqref="F43" start="0" length="0">
    <dxf>
      <fill>
        <patternFill>
          <bgColor rgb="FFFF0000"/>
        </patternFill>
      </fill>
    </dxf>
  </rfmt>
  <rfmt sheetId="1" sqref="F44" start="0" length="0">
    <dxf>
      <fill>
        <patternFill patternType="solid">
          <bgColor rgb="FFFF0000"/>
        </patternFill>
      </fill>
    </dxf>
  </rfmt>
  <rfmt sheetId="1" sqref="F45" start="0" length="0">
    <dxf>
      <fill>
        <patternFill patternType="solid">
          <bgColor rgb="FFFF0000"/>
        </patternFill>
      </fill>
    </dxf>
  </rfmt>
  <rfmt sheetId="1" sqref="F46" start="0" length="0">
    <dxf>
      <fill>
        <patternFill patternType="solid">
          <bgColor rgb="FFFF0000"/>
        </patternFill>
      </fill>
    </dxf>
  </rfmt>
  <rfmt sheetId="1" sqref="F47" start="0" length="0">
    <dxf>
      <fill>
        <patternFill patternType="solid">
          <bgColor rgb="FFFF0000"/>
        </patternFill>
      </fill>
    </dxf>
  </rfmt>
  <rfmt sheetId="1" sqref="F48" start="0" length="0">
    <dxf>
      <fill>
        <patternFill patternType="solid">
          <bgColor rgb="FFFF0000"/>
        </patternFill>
      </fill>
    </dxf>
  </rfmt>
  <rfmt sheetId="1" sqref="F49" start="0" length="0">
    <dxf>
      <fill>
        <patternFill patternType="solid">
          <bgColor rgb="FFFF0000"/>
        </patternFill>
      </fill>
    </dxf>
  </rfmt>
  <rfmt sheetId="1" sqref="F50" start="0" length="0">
    <dxf>
      <fill>
        <patternFill patternType="solid">
          <bgColor rgb="FFFF0000"/>
        </patternFill>
      </fill>
    </dxf>
  </rfmt>
  <rfmt sheetId="1" sqref="F51" start="0" length="0">
    <dxf>
      <fill>
        <patternFill patternType="solid">
          <bgColor rgb="FFFF0000"/>
        </patternFill>
      </fill>
    </dxf>
  </rfmt>
  <rfmt sheetId="1" sqref="F52" start="0" length="0">
    <dxf>
      <fill>
        <patternFill patternType="solid">
          <bgColor rgb="FFFF0000"/>
        </patternFill>
      </fill>
    </dxf>
  </rfmt>
  <rfmt sheetId="1" sqref="F53" start="0" length="0">
    <dxf>
      <fill>
        <patternFill patternType="solid">
          <bgColor rgb="FFFF0000"/>
        </patternFill>
      </fill>
    </dxf>
  </rfmt>
  <rfmt sheetId="1" sqref="F54" start="0" length="0">
    <dxf>
      <fill>
        <patternFill patternType="solid">
          <bgColor rgb="FFFF0000"/>
        </patternFill>
      </fill>
    </dxf>
  </rfmt>
  <rfmt sheetId="1" sqref="F55" start="0" length="0">
    <dxf>
      <fill>
        <patternFill patternType="solid">
          <bgColor rgb="FFFF0000"/>
        </patternFill>
      </fill>
    </dxf>
  </rfmt>
  <rfmt sheetId="1" sqref="F56" start="0" length="0">
    <dxf>
      <fill>
        <patternFill patternType="solid">
          <bgColor rgb="FFFF0000"/>
        </patternFill>
      </fill>
    </dxf>
  </rfmt>
  <rfmt sheetId="1" sqref="F57" start="0" length="0">
    <dxf>
      <fill>
        <patternFill>
          <bgColor rgb="FFFF0000"/>
        </patternFill>
      </fill>
    </dxf>
  </rfmt>
  <rfmt sheetId="1" sqref="F58" start="0" length="0">
    <dxf>
      <fill>
        <patternFill>
          <bgColor rgb="FFFF0000"/>
        </patternFill>
      </fill>
    </dxf>
  </rfmt>
  <rfmt sheetId="1" sqref="F59" start="0" length="0">
    <dxf>
      <fill>
        <patternFill patternType="solid">
          <bgColor rgb="FFFF0000"/>
        </patternFill>
      </fill>
    </dxf>
  </rfmt>
  <rfmt sheetId="1" sqref="F60" start="0" length="0">
    <dxf>
      <fill>
        <patternFill patternType="solid">
          <bgColor rgb="FFFF0000"/>
        </patternFill>
      </fill>
    </dxf>
  </rfmt>
  <rfmt sheetId="1" sqref="F61" start="0" length="0">
    <dxf>
      <fill>
        <patternFill patternType="solid">
          <bgColor rgb="FFFF0000"/>
        </patternFill>
      </fill>
    </dxf>
  </rfmt>
  <rfmt sheetId="1" sqref="F62" start="0" length="0">
    <dxf>
      <fill>
        <patternFill>
          <bgColor rgb="FFFF0000"/>
        </patternFill>
      </fill>
    </dxf>
  </rfmt>
  <rfmt sheetId="1" sqref="F63" start="0" length="0">
    <dxf>
      <fill>
        <patternFill>
          <bgColor rgb="FFFF0000"/>
        </patternFill>
      </fill>
    </dxf>
  </rfmt>
  <rfmt sheetId="1" sqref="F64" start="0" length="0">
    <dxf>
      <fill>
        <patternFill patternType="solid">
          <bgColor rgb="FFFF0000"/>
        </patternFill>
      </fill>
    </dxf>
  </rfmt>
  <rfmt sheetId="1" sqref="F65" start="0" length="0">
    <dxf>
      <fill>
        <patternFill patternType="solid">
          <bgColor rgb="FFFF0000"/>
        </patternFill>
      </fill>
    </dxf>
  </rfmt>
  <rfmt sheetId="1" sqref="F66" start="0" length="0">
    <dxf>
      <fill>
        <patternFill patternType="solid">
          <bgColor rgb="FFFF0000"/>
        </patternFill>
      </fill>
    </dxf>
  </rfmt>
  <rfmt sheetId="1" sqref="F67" start="0" length="0">
    <dxf>
      <fill>
        <patternFill patternType="solid">
          <bgColor rgb="FFFF0000"/>
        </patternFill>
      </fill>
    </dxf>
  </rfmt>
  <rfmt sheetId="1" sqref="F68" start="0" length="0">
    <dxf>
      <fill>
        <patternFill patternType="solid">
          <bgColor rgb="FFFF0000"/>
        </patternFill>
      </fill>
    </dxf>
  </rfmt>
  <rfmt sheetId="1" sqref="F69" start="0" length="0">
    <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70" start="0" length="0">
    <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71" start="0" length="0">
    <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72" start="0" length="0">
    <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73" start="0" length="0">
    <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74" start="0" length="0">
    <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75" start="0" length="0">
    <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76" start="0" length="0">
    <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77" start="0" length="0">
    <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78" start="0" length="0">
    <dxf>
      <fill>
        <patternFill patternType="solid">
          <bgColor rgb="FFFF0000"/>
        </patternFill>
      </fill>
    </dxf>
  </rfmt>
  <rfmt sheetId="1" sqref="F79" start="0" length="0">
    <dxf>
      <fill>
        <patternFill patternType="solid">
          <bgColor rgb="FFFF0000"/>
        </patternFill>
      </fill>
    </dxf>
  </rfmt>
  <rfmt sheetId="1" sqref="F80" start="0" length="0">
    <dxf>
      <fill>
        <patternFill patternType="solid">
          <bgColor rgb="FFFF0000"/>
        </patternFill>
      </fill>
    </dxf>
  </rfmt>
  <rfmt sheetId="1" sqref="F81" start="0" length="0">
    <dxf>
      <fill>
        <patternFill patternType="solid">
          <bgColor rgb="FFFF0000"/>
        </patternFill>
      </fill>
    </dxf>
  </rfmt>
  <rfmt sheetId="1" sqref="F82" start="0" length="0">
    <dxf>
      <fill>
        <patternFill patternType="solid">
          <bgColor rgb="FFFF0000"/>
        </patternFill>
      </fill>
    </dxf>
  </rfmt>
  <rfmt sheetId="1" sqref="F83" start="0" length="0">
    <dxf>
      <fill>
        <patternFill patternType="solid">
          <bgColor rgb="FFFF0000"/>
        </patternFill>
      </fill>
    </dxf>
  </rfmt>
  <rfmt sheetId="1" sqref="F84" start="0" length="0">
    <dxf>
      <fill>
        <patternFill patternType="solid">
          <bgColor rgb="FFFF0000"/>
        </patternFill>
      </fill>
    </dxf>
  </rfmt>
  <rfmt sheetId="1" sqref="F85" start="0" length="0">
    <dxf>
      <fill>
        <patternFill patternType="solid">
          <bgColor rgb="FFFF0000"/>
        </patternFill>
      </fill>
    </dxf>
  </rfmt>
  <rfmt sheetId="1" sqref="F86" start="0" length="0">
    <dxf>
      <fill>
        <patternFill patternType="solid">
          <bgColor rgb="FFFF0000"/>
        </patternFill>
      </fill>
    </dxf>
  </rfmt>
  <rfmt sheetId="1" sqref="F87" start="0" length="0">
    <dxf>
      <fill>
        <patternFill patternType="solid">
          <bgColor rgb="FFFF0000"/>
        </patternFill>
      </fill>
    </dxf>
  </rfmt>
  <rfmt sheetId="1" sqref="F88" start="0" length="0">
    <dxf>
      <fill>
        <patternFill patternType="solid">
          <bgColor rgb="FFFF0000"/>
        </patternFill>
      </fill>
    </dxf>
  </rfmt>
  <rfmt sheetId="1" sqref="F89" start="0" length="0">
    <dxf>
      <fill>
        <patternFill patternType="solid">
          <bgColor rgb="FFFF0000"/>
        </patternFill>
      </fill>
    </dxf>
  </rfmt>
  <rfmt sheetId="1" sqref="F90" start="0" length="0">
    <dxf>
      <fill>
        <patternFill>
          <bgColor rgb="FFFF0000"/>
        </patternFill>
      </fill>
    </dxf>
  </rfmt>
  <rfmt sheetId="1" sqref="F91" start="0" length="0">
    <dxf>
      <fill>
        <patternFill patternType="solid">
          <bgColor rgb="FFFF0000"/>
        </patternFill>
      </fill>
    </dxf>
  </rfmt>
  <rfmt sheetId="1" sqref="F92" start="0" length="0">
    <dxf>
      <fill>
        <patternFill patternType="solid">
          <bgColor rgb="FFFF0000"/>
        </patternFill>
      </fill>
    </dxf>
  </rfmt>
  <rfmt sheetId="1" sqref="F93" start="0" length="0">
    <dxf>
      <fill>
        <patternFill patternType="solid">
          <bgColor rgb="FFFF0000"/>
        </patternFill>
      </fill>
    </dxf>
  </rfmt>
  <rfmt sheetId="1" sqref="F94" start="0" length="0">
    <dxf>
      <fill>
        <patternFill patternType="solid">
          <bgColor rgb="FFFF0000"/>
        </patternFill>
      </fill>
    </dxf>
  </rfmt>
  <rfmt sheetId="1" sqref="F95" start="0" length="0">
    <dxf>
      <fill>
        <patternFill patternType="solid">
          <bgColor rgb="FFFF0000"/>
        </patternFill>
      </fill>
    </dxf>
  </rfmt>
  <rfmt sheetId="1" sqref="F96" start="0" length="0">
    <dxf>
      <fill>
        <patternFill patternType="solid">
          <bgColor rgb="FFFF0000"/>
        </patternFill>
      </fill>
    </dxf>
  </rfmt>
  <rfmt sheetId="1" sqref="F97" start="0" length="0">
    <dxf>
      <fill>
        <patternFill patternType="solid">
          <bgColor rgb="FFFF0000"/>
        </patternFill>
      </fill>
    </dxf>
  </rfmt>
  <rfmt sheetId="1" sqref="F98" start="0" length="0">
    <dxf>
      <fill>
        <patternFill patternType="solid">
          <bgColor rgb="FFFF0000"/>
        </patternFill>
      </fill>
    </dxf>
  </rfmt>
  <rfmt sheetId="1" sqref="F99" start="0" length="0">
    <dxf>
      <fill>
        <patternFill patternType="solid">
          <bgColor rgb="FFFF0000"/>
        </patternFill>
      </fill>
    </dxf>
  </rfmt>
  <rfmt sheetId="1" sqref="F100" start="0" length="0">
    <dxf>
      <fill>
        <patternFill patternType="solid">
          <bgColor rgb="FFFF0000"/>
        </patternFill>
      </fill>
    </dxf>
  </rfmt>
  <rfmt sheetId="1" sqref="F101" start="0" length="0">
    <dxf>
      <fill>
        <patternFill patternType="solid">
          <bgColor rgb="FFFF0000"/>
        </patternFill>
      </fill>
    </dxf>
  </rfmt>
  <rfmt sheetId="1" sqref="F102" start="0" length="0">
    <dxf>
      <fill>
        <patternFill patternType="solid">
          <bgColor rgb="FFFF0000"/>
        </patternFill>
      </fill>
    </dxf>
  </rfmt>
  <rfmt sheetId="1" sqref="F103" start="0" length="0">
    <dxf>
      <fill>
        <patternFill patternType="solid">
          <bgColor rgb="FFFF0000"/>
        </patternFill>
      </fill>
    </dxf>
  </rfmt>
  <rfmt sheetId="1" sqref="F104" start="0" length="0">
    <dxf>
      <fill>
        <patternFill patternType="solid">
          <bgColor rgb="FFFF0000"/>
        </patternFill>
      </fill>
    </dxf>
  </rfmt>
  <rfmt sheetId="1" sqref="F105" start="0" length="0">
    <dxf>
      <fill>
        <patternFill patternType="solid">
          <bgColor rgb="FFFF0000"/>
        </patternFill>
      </fill>
    </dxf>
  </rfmt>
  <rfmt sheetId="1" sqref="F106" start="0" length="0">
    <dxf>
      <fill>
        <patternFill patternType="solid">
          <bgColor rgb="FFFF0000"/>
        </patternFill>
      </fill>
    </dxf>
  </rfmt>
  <rfmt sheetId="1" sqref="F107" start="0" length="0">
    <dxf>
      <fill>
        <patternFill patternType="solid">
          <bgColor rgb="FFFF0000"/>
        </patternFill>
      </fill>
    </dxf>
  </rfmt>
  <rfmt sheetId="1" sqref="F108" start="0" length="0">
    <dxf>
      <fill>
        <patternFill patternType="solid">
          <bgColor rgb="FFFF0000"/>
        </patternFill>
      </fill>
    </dxf>
  </rfmt>
  <rfmt sheetId="1" sqref="F109" start="0" length="0">
    <dxf>
      <fill>
        <patternFill patternType="solid">
          <bgColor rgb="FFFF0000"/>
        </patternFill>
      </fill>
    </dxf>
  </rfmt>
  <rfmt sheetId="1" sqref="F110" start="0" length="0">
    <dxf>
      <fill>
        <patternFill patternType="solid">
          <bgColor rgb="FFFF0000"/>
        </patternFill>
      </fill>
    </dxf>
  </rfmt>
  <rfmt sheetId="1" sqref="F111" start="0" length="0">
    <dxf>
      <fill>
        <patternFill patternType="solid">
          <bgColor rgb="FFFF0000"/>
        </patternFill>
      </fill>
    </dxf>
  </rfmt>
  <rfmt sheetId="1" sqref="F112" start="0" length="0">
    <dxf>
      <fill>
        <patternFill patternType="solid">
          <bgColor rgb="FFFF0000"/>
        </patternFill>
      </fill>
    </dxf>
  </rfmt>
  <rfmt sheetId="1" sqref="F113" start="0" length="0">
    <dxf>
      <fill>
        <patternFill patternType="solid">
          <bgColor rgb="FFFF0000"/>
        </patternFill>
      </fill>
    </dxf>
  </rfmt>
  <rfmt sheetId="1" sqref="F114" start="0" length="0">
    <dxf>
      <fill>
        <patternFill patternType="solid">
          <bgColor rgb="FFFF0000"/>
        </patternFill>
      </fill>
    </dxf>
  </rfmt>
  <rfmt sheetId="1" sqref="F115" start="0" length="0">
    <dxf>
      <fill>
        <patternFill patternType="solid">
          <bgColor rgb="FFFF0000"/>
        </patternFill>
      </fill>
    </dxf>
  </rfmt>
  <rfmt sheetId="1" sqref="F116" start="0" length="0">
    <dxf>
      <fill>
        <patternFill patternType="solid">
          <bgColor rgb="FFFF0000"/>
        </patternFill>
      </fill>
    </dxf>
  </rfmt>
  <rfmt sheetId="1" sqref="F117" start="0" length="0">
    <dxf>
      <fill>
        <patternFill patternType="solid">
          <bgColor rgb="FFFF0000"/>
        </patternFill>
      </fill>
    </dxf>
  </rfmt>
  <rfmt sheetId="1" sqref="F118" start="0" length="0">
    <dxf>
      <fill>
        <patternFill patternType="solid">
          <bgColor rgb="FFFF0000"/>
        </patternFill>
      </fill>
    </dxf>
  </rfmt>
  <rfmt sheetId="1" sqref="F119" start="0" length="0">
    <dxf>
      <fill>
        <patternFill patternType="solid">
          <bgColor rgb="FFFF0000"/>
        </patternFill>
      </fill>
    </dxf>
  </rfmt>
  <rfmt sheetId="1" sqref="F120" start="0" length="0">
    <dxf>
      <fill>
        <patternFill>
          <bgColor rgb="FFFF0000"/>
        </patternFill>
      </fill>
    </dxf>
  </rfmt>
  <rfmt sheetId="1" sqref="F121" start="0" length="0">
    <dxf>
      <fill>
        <patternFill patternType="solid">
          <bgColor rgb="FFFF0000"/>
        </patternFill>
      </fill>
    </dxf>
  </rfmt>
  <rfmt sheetId="1" sqref="F122" start="0" length="0">
    <dxf>
      <fill>
        <patternFill patternType="solid">
          <bgColor rgb="FFFF0000"/>
        </patternFill>
      </fill>
    </dxf>
  </rfmt>
  <rfmt sheetId="1" sqref="F123" start="0" length="0">
    <dxf>
      <fill>
        <patternFill patternType="solid">
          <bgColor rgb="FFFF0000"/>
        </patternFill>
      </fill>
    </dxf>
  </rfmt>
  <rfmt sheetId="1" sqref="F124" start="0" length="0">
    <dxf>
      <fill>
        <patternFill patternType="solid">
          <bgColor rgb="FFFF0000"/>
        </patternFill>
      </fill>
    </dxf>
  </rfmt>
  <rfmt sheetId="1" sqref="F125" start="0" length="0">
    <dxf>
      <fill>
        <patternFill patternType="solid">
          <bgColor rgb="FFFF0000"/>
        </patternFill>
      </fill>
    </dxf>
  </rfmt>
  <rfmt sheetId="1" sqref="F126" start="0" length="0">
    <dxf>
      <fill>
        <patternFill patternType="solid">
          <bgColor rgb="FFFF0000"/>
        </patternFill>
      </fill>
    </dxf>
  </rfmt>
  <rfmt sheetId="1" sqref="F127" start="0" length="0">
    <dxf>
      <fill>
        <patternFill patternType="solid">
          <bgColor rgb="FFFF0000"/>
        </patternFill>
      </fill>
    </dxf>
  </rfmt>
  <rfmt sheetId="1" sqref="F128" start="0" length="0">
    <dxf>
      <fill>
        <patternFill patternType="solid">
          <bgColor rgb="FFFF0000"/>
        </patternFill>
      </fill>
    </dxf>
  </rfmt>
  <rfmt sheetId="1" sqref="F129" start="0" length="0">
    <dxf>
      <fill>
        <patternFill>
          <bgColor rgb="FFFF0000"/>
        </patternFill>
      </fill>
    </dxf>
  </rfmt>
  <rfmt sheetId="1" sqref="F130" start="0" length="0">
    <dxf>
      <fill>
        <patternFill patternType="solid">
          <bgColor rgb="FFFF0000"/>
        </patternFill>
      </fill>
    </dxf>
  </rfmt>
  <rfmt sheetId="1" sqref="F131" start="0" length="0">
    <dxf>
      <fill>
        <patternFill patternType="solid">
          <bgColor rgb="FFFF0000"/>
        </patternFill>
      </fill>
    </dxf>
  </rfmt>
  <rfmt sheetId="1" sqref="F132" start="0" length="0">
    <dxf>
      <fill>
        <patternFill patternType="solid">
          <bgColor rgb="FFFF0000"/>
        </patternFill>
      </fill>
    </dxf>
  </rfmt>
  <rfmt sheetId="1" sqref="F133" start="0" length="0">
    <dxf>
      <fill>
        <patternFill patternType="solid">
          <bgColor rgb="FFFF0000"/>
        </patternFill>
      </fill>
    </dxf>
  </rfmt>
  <rfmt sheetId="1" sqref="F134" start="0" length="0">
    <dxf>
      <fill>
        <patternFill patternType="solid">
          <bgColor rgb="FFFF0000"/>
        </patternFill>
      </fill>
    </dxf>
  </rfmt>
  <rfmt sheetId="1" sqref="F135" start="0" length="0">
    <dxf>
      <fill>
        <patternFill patternType="solid">
          <bgColor rgb="FFFF0000"/>
        </patternFill>
      </fill>
    </dxf>
  </rfmt>
  <rfmt sheetId="1" sqref="F136" start="0" length="0">
    <dxf>
      <fill>
        <patternFill patternType="solid">
          <bgColor rgb="FFFF0000"/>
        </patternFill>
      </fill>
    </dxf>
  </rfmt>
  <rfmt sheetId="1" sqref="F137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38" start="0" length="0">
    <dxf>
      <fill>
        <patternFill patternType="solid">
          <bgColor rgb="FFFF0000"/>
        </patternFill>
      </fill>
    </dxf>
  </rfmt>
  <rfmt sheetId="1" sqref="F139" start="0" length="0">
    <dxf>
      <fill>
        <patternFill patternType="solid"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40" start="0" length="0">
    <dxf>
      <fill>
        <patternFill patternType="solid">
          <bgColor rgb="FFFF0000"/>
        </patternFill>
      </fill>
    </dxf>
  </rfmt>
  <rfmt sheetId="1" sqref="F141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42" start="0" length="0">
    <dxf>
      <fill>
        <patternFill patternType="solid">
          <bgColor rgb="FFFF0000"/>
        </patternFill>
      </fill>
    </dxf>
  </rfmt>
  <rfmt sheetId="1" sqref="F143" start="0" length="0">
    <dxf>
      <fill>
        <patternFill patternType="solid">
          <bgColor rgb="FFFF0000"/>
        </patternFill>
      </fill>
    </dxf>
  </rfmt>
  <rfmt sheetId="1" sqref="F144" start="0" length="0">
    <dxf>
      <fill>
        <patternFill patternType="solid">
          <bgColor rgb="FFFF0000"/>
        </patternFill>
      </fill>
    </dxf>
  </rfmt>
  <rfmt sheetId="1" sqref="F145" start="0" length="0">
    <dxf>
      <fill>
        <patternFill patternType="solid">
          <bgColor rgb="FFFF0000"/>
        </patternFill>
      </fill>
    </dxf>
  </rfmt>
  <rfmt sheetId="1" sqref="F146" start="0" length="0">
    <dxf>
      <fill>
        <patternFill patternType="solid">
          <bgColor rgb="FFFF0000"/>
        </patternFill>
      </fill>
    </dxf>
  </rfmt>
  <rfmt sheetId="1" sqref="F147" start="0" length="0">
    <dxf>
      <fill>
        <patternFill patternType="solid">
          <bgColor rgb="FFFF0000"/>
        </patternFill>
      </fill>
    </dxf>
  </rfmt>
  <rfmt sheetId="1" sqref="F148" start="0" length="0">
    <dxf>
      <fill>
        <patternFill patternType="solid">
          <bgColor rgb="FFFF0000"/>
        </patternFill>
      </fill>
    </dxf>
  </rfmt>
  <rfmt sheetId="1" sqref="F149" start="0" length="0">
    <dxf>
      <fill>
        <patternFill patternType="solid">
          <bgColor rgb="FFFF0000"/>
        </patternFill>
      </fill>
    </dxf>
  </rfmt>
  <rfmt sheetId="1" sqref="F150" start="0" length="0">
    <dxf>
      <fill>
        <patternFill patternType="solid">
          <bgColor rgb="FFFF0000"/>
        </patternFill>
      </fill>
    </dxf>
  </rfmt>
  <rfmt sheetId="1" sqref="F151" start="0" length="0">
    <dxf>
      <fill>
        <patternFill patternType="solid">
          <bgColor rgb="FFFF0000"/>
        </patternFill>
      </fill>
    </dxf>
  </rfmt>
  <rfmt sheetId="1" sqref="F152" start="0" length="0">
    <dxf>
      <fill>
        <patternFill patternType="solid">
          <bgColor rgb="FFFF0000"/>
        </patternFill>
      </fill>
    </dxf>
  </rfmt>
  <rfmt sheetId="1" sqref="F153" start="0" length="0">
    <dxf>
      <fill>
        <patternFill patternType="solid">
          <bgColor rgb="FFFF0000"/>
        </patternFill>
      </fill>
    </dxf>
  </rfmt>
  <rfmt sheetId="1" sqref="F154" start="0" length="0">
    <dxf>
      <fill>
        <patternFill patternType="solid">
          <bgColor rgb="FFFF0000"/>
        </patternFill>
      </fill>
    </dxf>
  </rfmt>
  <rfmt sheetId="1" sqref="F155" start="0" length="0">
    <dxf>
      <fill>
        <patternFill patternType="solid">
          <bgColor rgb="FFFF0000"/>
        </patternFill>
      </fill>
    </dxf>
  </rfmt>
  <rfmt sheetId="1" sqref="F156" start="0" length="0">
    <dxf>
      <fill>
        <patternFill patternType="solid">
          <bgColor rgb="FFFF0000"/>
        </patternFill>
      </fill>
    </dxf>
  </rfmt>
  <rfmt sheetId="1" sqref="F157" start="0" length="0">
    <dxf>
      <fill>
        <patternFill patternType="solid">
          <bgColor rgb="FFFF0000"/>
        </patternFill>
      </fill>
    </dxf>
  </rfmt>
  <rfmt sheetId="1" sqref="F158" start="0" length="0">
    <dxf>
      <fill>
        <patternFill patternType="solid">
          <bgColor rgb="FFFF0000"/>
        </patternFill>
      </fill>
    </dxf>
  </rfmt>
  <rfmt sheetId="1" sqref="F159" start="0" length="0">
    <dxf>
      <fill>
        <patternFill patternType="solid">
          <bgColor rgb="FFFF0000"/>
        </patternFill>
      </fill>
    </dxf>
  </rfmt>
  <rfmt sheetId="1" sqref="F160" start="0" length="0">
    <dxf>
      <fill>
        <patternFill patternType="solid">
          <bgColor rgb="FFFF0000"/>
        </patternFill>
      </fill>
    </dxf>
  </rfmt>
  <rfmt sheetId="1" sqref="F161" start="0" length="0">
    <dxf>
      <fill>
        <patternFill patternType="solid">
          <bgColor rgb="FFFF0000"/>
        </patternFill>
      </fill>
    </dxf>
  </rfmt>
  <rfmt sheetId="1" sqref="F162" start="0" length="0">
    <dxf>
      <fill>
        <patternFill patternType="solid">
          <bgColor rgb="FFFF0000"/>
        </patternFill>
      </fill>
    </dxf>
  </rfmt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2" start="0" length="0">
    <dxf>
      <fill>
        <patternFill patternType="solid">
          <bgColor rgb="FF92D050"/>
        </patternFill>
      </fill>
      <border outline="0">
        <left/>
        <right/>
        <top/>
      </border>
    </dxf>
  </rfmt>
  <rfmt sheetId="1" sqref="F3" start="0" length="0">
    <dxf>
      <fill>
        <patternFill patternType="solid">
          <bgColor rgb="FF92D050"/>
        </patternFill>
      </fill>
      <border outline="0">
        <left/>
        <right/>
        <top/>
      </border>
    </dxf>
  </rfmt>
  <rfmt sheetId="1" sqref="F4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5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6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7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8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0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1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2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3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4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5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6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7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8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20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21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22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23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24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25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26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27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28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2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30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31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32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33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34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35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36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37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38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3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40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41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42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43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44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45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46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47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48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4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50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51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52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53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54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55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56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57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58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5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60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61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62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63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64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65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66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67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68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6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70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71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72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73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74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75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76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77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78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7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80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81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82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83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84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85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86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87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88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8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90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91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92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93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94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95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96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97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98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9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00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01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02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03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04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05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06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07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08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0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10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11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12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13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14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15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16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17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18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1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20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21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22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23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24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25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26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27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28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2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30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31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32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33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34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35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36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37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38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3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40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41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42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43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44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45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46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47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48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4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50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51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52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53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54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55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56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57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58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5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60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61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62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63" start="0" length="0">
    <dxf>
      <fill>
        <patternFill patternType="solid">
          <bgColor rgb="FF92D050"/>
        </patternFill>
      </fill>
      <border outline="0">
        <left/>
        <right/>
        <top/>
      </border>
    </dxf>
  </rfmt>
  <rfmt sheetId="1" sqref="F164" start="0" length="0">
    <dxf>
      <fill>
        <patternFill patternType="solid">
          <bgColor rgb="FF92D050"/>
        </patternFill>
      </fill>
      <border outline="0">
        <left/>
        <right/>
        <top/>
      </border>
    </dxf>
  </rfmt>
  <rfmt sheetId="1" sqref="F165" start="0" length="0">
    <dxf>
      <fill>
        <patternFill patternType="solid">
          <bgColor rgb="FF92D050"/>
        </patternFill>
      </fill>
      <border outline="0">
        <left/>
        <right/>
        <top/>
      </border>
    </dxf>
  </rfmt>
  <rfmt sheetId="1" sqref="F166" start="0" length="0">
    <dxf>
      <fill>
        <patternFill patternType="solid">
          <bgColor rgb="FF92D050"/>
        </patternFill>
      </fill>
      <border outline="0">
        <left/>
        <right/>
        <top/>
      </border>
    </dxf>
  </rfmt>
  <rfmt sheetId="1" sqref="F167" start="0" length="0">
    <dxf>
      <fill>
        <patternFill patternType="solid">
          <bgColor rgb="FF92D050"/>
        </patternFill>
      </fill>
      <border outline="0">
        <left/>
        <right/>
        <top/>
      </border>
    </dxf>
  </rfmt>
  <rfmt sheetId="1" sqref="F168" start="0" length="0">
    <dxf>
      <fill>
        <patternFill patternType="solid">
          <bgColor rgb="FF92D050"/>
        </patternFill>
      </fill>
      <border outline="0">
        <left/>
        <right/>
        <top/>
      </border>
    </dxf>
  </rfmt>
  <rfmt sheetId="1" sqref="F169" start="0" length="0">
    <dxf>
      <fill>
        <patternFill patternType="solid">
          <bgColor rgb="FF92D050"/>
        </patternFill>
      </fill>
      <border outline="0">
        <left/>
        <right/>
        <top/>
      </border>
    </dxf>
  </rfmt>
  <rfmt sheetId="1" sqref="F170" start="0" length="0">
    <dxf>
      <fill>
        <patternFill patternType="solid">
          <bgColor rgb="FF92D050"/>
        </patternFill>
      </fill>
      <border outline="0">
        <bottom style="thin">
          <color indexed="64"/>
        </bottom>
      </border>
    </dxf>
  </rfmt>
  <rfmt sheetId="1" sqref="F171" start="0" length="0">
    <dxf>
      <fill>
        <patternFill patternType="solid">
          <bgColor rgb="FF92D050"/>
        </patternFill>
      </fill>
      <border outline="0">
        <left/>
        <right/>
        <top/>
      </border>
    </dxf>
  </rfmt>
  <rfmt sheetId="1" sqref="F172" start="0" length="0">
    <dxf>
      <fill>
        <patternFill patternType="solid">
          <bgColor rgb="FF92D050"/>
        </patternFill>
      </fill>
      <border outline="0">
        <left/>
        <right/>
        <top/>
      </border>
    </dxf>
  </rfmt>
  <rfmt sheetId="1" sqref="F173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74" start="0" length="0">
    <dxf>
      <fill>
        <patternFill patternType="solid">
          <bgColor rgb="FF92D050"/>
        </patternFill>
      </fill>
      <border outline="0">
        <left/>
        <right/>
        <top/>
      </border>
    </dxf>
  </rfmt>
  <rfmt sheetId="1" sqref="F175" start="0" length="0">
    <dxf>
      <fill>
        <patternFill patternType="solid">
          <bgColor rgb="FF92D050"/>
        </patternFill>
      </fill>
      <border outline="0">
        <left/>
        <right/>
        <top/>
      </border>
    </dxf>
  </rfmt>
  <rfmt sheetId="1" sqref="F176" start="0" length="0">
    <dxf>
      <fill>
        <patternFill patternType="solid">
          <bgColor rgb="FF92D050"/>
        </patternFill>
      </fill>
      <border outline="0">
        <left/>
        <right/>
        <top/>
      </border>
    </dxf>
  </rfmt>
  <rfmt sheetId="1" sqref="F177" start="0" length="0">
    <dxf>
      <fill>
        <patternFill patternType="solid">
          <bgColor rgb="FF92D050"/>
        </patternFill>
      </fill>
      <border outline="0">
        <left/>
        <right/>
        <top/>
      </border>
    </dxf>
  </rfmt>
  <rfmt sheetId="1" sqref="F178" start="0" length="0">
    <dxf>
      <fill>
        <patternFill patternType="solid">
          <bgColor rgb="FF92D050"/>
        </patternFill>
      </fill>
      <border outline="0">
        <left/>
        <right/>
        <top/>
      </border>
    </dxf>
  </rfmt>
  <rfmt sheetId="1" sqref="F179" start="0" length="0">
    <dxf>
      <fill>
        <patternFill patternType="solid">
          <bgColor rgb="FF92D050"/>
        </patternFill>
      </fill>
      <border outline="0">
        <left/>
        <right/>
        <top/>
      </border>
    </dxf>
  </rfmt>
  <rfmt sheetId="1" sqref="F180" start="0" length="0">
    <dxf>
      <fill>
        <patternFill patternType="solid">
          <bgColor rgb="FF92D050"/>
        </patternFill>
      </fill>
      <border outline="0">
        <left/>
        <right/>
        <top/>
      </border>
    </dxf>
  </rfmt>
  <rcc rId="510" sId="1">
    <oc r="H121" t="inlineStr">
      <is>
        <t>Traceback (most recent call last):</t>
      </is>
    </oc>
    <nc r="H121"/>
  </rcc>
  <rcc rId="511" sId="1">
    <oc r="H122" t="inlineStr">
      <is>
        <t xml:space="preserve">  File "&lt;cmdline&gt;:0", line 1, in &lt;module&gt;</t>
      </is>
    </oc>
    <nc r="H122"/>
  </rcc>
  <rcc rId="512" sId="1">
    <oc r="H123" t="inlineStr">
      <is>
        <t xml:space="preserve">  File "C:\Python37\Lib\site-packages\namednodes\comp.py", line 723, in __getattr__</t>
      </is>
    </oc>
    <nc r="H123"/>
  </rcc>
  <rcc rId="513" sId="1">
    <oc r="H124" t="inlineStr">
      <is>
        <t xml:space="preserve">    raise AttributeError("Unknown Attribute {0}".format(attr))</t>
      </is>
    </oc>
    <nc r="H124"/>
  </rcc>
  <rcc rId="514" sId="1">
    <oc r="H125" t="inlineStr">
      <is>
        <t>AttributeError: Unknown Attribute uncore</t>
      </is>
    </oc>
    <nc r="H125"/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23 F43 F57:F58 F62:F63 F90 F120 F129 F137 F141 F173">
    <dxf>
      <fill>
        <patternFill>
          <bgColor rgb="FFFFFF00"/>
        </patternFill>
      </fill>
    </dxf>
  </rfmt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5" sId="2">
    <oc r="C1" t="inlineStr">
      <is>
        <t>bios.cpu_pm</t>
      </is>
    </oc>
    <nc r="C1"/>
  </rcc>
  <rcc rId="516" sId="2">
    <oc r="E1" t="inlineStr">
      <is>
        <t>gangani</t>
      </is>
    </oc>
    <nc r="E1"/>
  </rcc>
  <rcc rId="517" sId="2">
    <oc r="F1" t="inlineStr">
      <is>
        <t>Block</t>
      </is>
    </oc>
    <nc r="F1"/>
  </rcc>
  <rcc rId="518" sId="2">
    <oc r="H1" t="inlineStr">
      <is>
        <t>step 4: change the knob monitormwait to "disable" after reset the system run cmd msr-read(0x1a0) 18th bit is "1". That is </t>
      </is>
    </oc>
    <nc r="H1"/>
  </rcc>
  <rcc rId="519" sId="2" odxf="1" dxf="1">
    <oc r="A1">
      <v>6</v>
    </oc>
    <nc r="A1" t="inlineStr">
      <is>
        <t>Status</t>
      </is>
    </nc>
    <ndxf>
      <font>
        <sz val="9"/>
        <color rgb="FF000000"/>
        <name val="Segoe UI"/>
        <scheme val="none"/>
      </font>
      <fill>
        <patternFill>
          <bgColor theme="4" tint="0.59999389629810485"/>
        </patternFill>
      </fill>
      <alignment horizontal="general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0" sId="2" odxf="1" dxf="1">
    <oc r="B1" t="inlineStr">
      <is>
        <t>[Post-si]  To validate BIOS shall support Monitor Mwait Enable</t>
      </is>
    </oc>
    <nc r="B1" t="inlineStr">
      <is>
        <t>Count</t>
      </is>
    </nc>
    <ndxf>
      <font>
        <sz val="9"/>
        <color rgb="FF000000"/>
        <name val="Segoe UI"/>
        <scheme val="none"/>
      </font>
      <fill>
        <patternFill>
          <bgColor theme="4" tint="0.59999389629810485"/>
        </patternFill>
      </fill>
      <alignment horizontal="general" wrapText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1" sId="2" odxf="1" dxf="1">
    <nc r="A2" t="inlineStr">
      <is>
        <t>Pass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2" sId="2" odxf="1" dxf="1">
    <nc r="B2">
      <v>145</v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" sId="2" odxf="1" dxf="1">
    <nc r="A3" t="inlineStr">
      <is>
        <t>Fail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" sId="2" odxf="1" dxf="1">
    <nc r="B3">
      <v>3</v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" sId="2" odxf="1" dxf="1">
    <nc r="A4" t="inlineStr">
      <is>
        <t>Block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" sId="2" odxf="1" dxf="1">
    <nc r="B4">
      <v>22</v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" sId="2" odxf="1" dxf="1">
    <nc r="A5" t="inlineStr">
      <is>
        <t>NA</t>
      </is>
    </nc>
    <odxf>
      <font>
        <sz val="9"/>
        <color rgb="FF5B5FC7"/>
      </font>
      <alignment vertical="bottom"/>
      <border outline="0">
        <left/>
        <right/>
        <top/>
        <bottom/>
      </border>
    </odxf>
    <ndxf>
      <font>
        <sz val="9"/>
        <color rgb="FF000000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" sId="2" odxf="1" dxf="1">
    <nc r="B5">
      <v>1</v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" sId="2" odxf="1" dxf="1">
    <nc r="A6" t="inlineStr">
      <is>
        <t>Total</t>
      </is>
    </nc>
    <odxf>
      <font>
        <sz val="9"/>
      </font>
      <alignment vertical="bottom"/>
      <border outline="0">
        <left/>
        <right/>
        <top/>
        <bottom/>
      </border>
    </odxf>
    <ndxf>
      <font>
        <sz val="9"/>
        <color rgb="FF000000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" sId="2" odxf="1" dxf="1">
    <nc r="B6">
      <f>SUM(B2:B5)</f>
    </nc>
    <odxf>
      <font>
        <sz val="11"/>
        <color theme="1"/>
        <name val="Calibri"/>
        <family val="2"/>
        <scheme val="minor"/>
      </font>
      <alignment horizontal="general"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alignment horizontal="righ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" sId="2" odxf="1" dxf="1">
    <nc r="A9" t="inlineStr">
      <is>
        <t>Status</t>
      </is>
    </nc>
    <odxf>
      <font>
        <sz val="11"/>
        <color theme="1"/>
        <name val="Calibri"/>
        <family val="2"/>
        <scheme val="minor"/>
      </font>
      <fill>
        <patternFill patternType="none">
          <bgColor indexed="65"/>
        </patternFill>
      </fill>
      <alignment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fill>
        <patternFill patternType="solid">
          <bgColor theme="4" tint="0.59999389629810485"/>
        </patternFill>
      </fill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" sId="2" odxf="1" dxf="1">
    <nc r="B9" t="inlineStr">
      <is>
        <t>Percentage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4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3" sId="2" odxf="1" dxf="1">
    <nc r="A10" t="inlineStr">
      <is>
        <t>Pass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4" sId="2" odxf="1" dxf="1">
    <nc r="B10">
      <f>(B2/B6)*100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5" sId="2" odxf="1" dxf="1">
    <nc r="A11" t="inlineStr">
      <is>
        <t>Fail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6" sId="2" odxf="1" dxf="1">
    <nc r="B11">
      <f>(B3/B6)*100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7" sId="2" odxf="1" dxf="1">
    <nc r="A12" t="inlineStr">
      <is>
        <t>Block</t>
      </is>
    </nc>
    <odxf>
      <font>
        <sz val="11"/>
        <color theme="1"/>
        <name val="Calibri"/>
        <family val="2"/>
        <scheme val="minor"/>
      </font>
      <alignment vertical="bottom"/>
      <border outline="0">
        <left/>
        <right/>
        <top/>
        <bottom/>
      </border>
    </odxf>
    <ndxf>
      <font>
        <sz val="11"/>
        <color rgb="FF000000"/>
        <name val="Calibri"/>
        <family val="2"/>
        <scheme val="none"/>
      </font>
      <alignment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8" sId="2" odxf="1" dxf="1">
    <nc r="B12">
      <f>(B4/B6)*100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9" sId="2">
    <oc r="B2">
      <v>145</v>
    </oc>
    <nc r="B2">
      <v>162</v>
    </nc>
  </rcc>
  <rfmt sheetId="1" sqref="F4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5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6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7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8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9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0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1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2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3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4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5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6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7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8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9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20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21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22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23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24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25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26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27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28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29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30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31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32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33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34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35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36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37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38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39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40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41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42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43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44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45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46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47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48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49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50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51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52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53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54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55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56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57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58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59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60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61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62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63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64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65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66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67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68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69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70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71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72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73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74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75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76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77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78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79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80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81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82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83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84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85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86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87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88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89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90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91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92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93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94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95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96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97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98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99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00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01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02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03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04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05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06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07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08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09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10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11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12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13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14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15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16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17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18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19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20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21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22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23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24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25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26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27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28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29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30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31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32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33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34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35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36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37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38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39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40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41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42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43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44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45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46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47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48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49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50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51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52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53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54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55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56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57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58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59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60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61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1" sqref="F162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" sId="1">
    <oc r="E94" t="inlineStr">
      <is>
        <t>Feby</t>
      </is>
    </oc>
    <nc r="E94" t="inlineStr">
      <is>
        <t>Hari</t>
      </is>
    </nc>
  </rcc>
  <rcc rId="36" sId="1">
    <oc r="E121" t="inlineStr">
      <is>
        <t>Feby</t>
      </is>
    </oc>
    <nc r="E121" t="inlineStr">
      <is>
        <t>Hari</t>
      </is>
    </nc>
  </rcc>
  <rcc rId="37" sId="1">
    <oc r="E122" t="inlineStr">
      <is>
        <t>Feby</t>
      </is>
    </oc>
    <nc r="E122" t="inlineStr">
      <is>
        <t>Hari</t>
      </is>
    </nc>
  </rcc>
  <rcc rId="38" sId="1">
    <oc r="E123" t="inlineStr">
      <is>
        <t>Feby</t>
      </is>
    </oc>
    <nc r="E123" t="inlineStr">
      <is>
        <t>Hari</t>
      </is>
    </nc>
  </rcc>
  <rcc rId="39" sId="1">
    <oc r="E124" t="inlineStr">
      <is>
        <t>Feby</t>
      </is>
    </oc>
    <nc r="E124" t="inlineStr">
      <is>
        <t>Hari</t>
      </is>
    </nc>
  </rcc>
  <rcc rId="40" sId="1">
    <oc r="E128" t="inlineStr">
      <is>
        <t>Feby</t>
      </is>
    </oc>
    <nc r="E128" t="inlineStr">
      <is>
        <t>Hari</t>
      </is>
    </nc>
  </rcc>
  <rcc rId="41" sId="1">
    <oc r="E129" t="inlineStr">
      <is>
        <t>Feby</t>
      </is>
    </oc>
    <nc r="E129" t="inlineStr">
      <is>
        <t>Hari</t>
      </is>
    </nc>
  </rcc>
  <rcc rId="42" sId="1">
    <oc r="E133" t="inlineStr">
      <is>
        <t>Feby</t>
      </is>
    </oc>
    <nc r="E133" t="inlineStr">
      <is>
        <t>Hari</t>
      </is>
    </nc>
  </rcc>
  <rcc rId="43" sId="1">
    <oc r="E140" t="inlineStr">
      <is>
        <t>Feby</t>
      </is>
    </oc>
    <nc r="E140" t="inlineStr">
      <is>
        <t>Hari</t>
      </is>
    </nc>
  </rcc>
  <rcc rId="44" sId="1">
    <oc r="E89" t="inlineStr">
      <is>
        <t>Feby</t>
      </is>
    </oc>
    <nc r="E89" t="inlineStr">
      <is>
        <t>Hari</t>
      </is>
    </nc>
  </rcc>
  <rcc rId="45" sId="1">
    <oc r="E125" t="inlineStr">
      <is>
        <t>Feby</t>
      </is>
    </oc>
    <nc r="E125" t="inlineStr">
      <is>
        <t>Hari</t>
      </is>
    </nc>
  </rcc>
  <rcc rId="46" sId="1">
    <oc r="E126" t="inlineStr">
      <is>
        <t>Feby</t>
      </is>
    </oc>
    <nc r="E126" t="inlineStr">
      <is>
        <t>Hari</t>
      </is>
    </nc>
  </rcc>
  <rcc rId="47" sId="1">
    <oc r="E127" t="inlineStr">
      <is>
        <t>Feby</t>
      </is>
    </oc>
    <nc r="E127" t="inlineStr">
      <is>
        <t>Hari</t>
      </is>
    </nc>
  </rcc>
  <rcc rId="48" sId="1">
    <oc r="E130" t="inlineStr">
      <is>
        <t>Feby</t>
      </is>
    </oc>
    <nc r="E130" t="inlineStr">
      <is>
        <t>Hari</t>
      </is>
    </nc>
  </rcc>
  <rcc rId="49" sId="1">
    <oc r="E131" t="inlineStr">
      <is>
        <t>Feby</t>
      </is>
    </oc>
    <nc r="E131" t="inlineStr">
      <is>
        <t>Hari</t>
      </is>
    </nc>
  </rcc>
  <rdn rId="0" localSheetId="1" customView="1" name="Z_F68B3E61_51B3_4D94_89A2_626FB42F8972_.wvu.FilterData" hidden="1" oldHidden="1">
    <formula>GNR__Blue_D28!$A$1:$H$180</formula>
  </rdn>
  <rcv guid="{F68B3E61-51B3-4D94-89A2-626FB42F8972}" action="add"/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0" sId="2">
    <oc r="B3">
      <v>3</v>
    </oc>
    <nc r="B3">
      <v>4</v>
    </nc>
  </rcc>
  <rcc rId="541" sId="2">
    <oc r="B4">
      <v>22</v>
    </oc>
    <nc r="B4">
      <v>12</v>
    </nc>
  </rcc>
  <rfmt sheetId="1" sqref="F23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24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25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26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27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28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29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30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31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32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33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34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35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36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37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38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39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40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41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42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43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44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45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46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47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48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49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50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51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52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53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54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55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56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57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58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59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60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61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62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63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64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65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66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67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68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69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70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71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72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73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74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75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76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77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78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79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80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81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82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83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84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85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86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87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88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89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90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91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92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93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94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95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96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97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98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99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00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01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02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03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04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05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06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07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08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09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10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11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12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13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14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15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16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17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18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19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20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21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22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23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24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25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26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27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28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29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30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31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32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33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34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35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36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37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38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39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40" start="0" length="0">
    <dxf>
      <fill>
        <patternFill>
          <bgColor rgb="FFFFFF00"/>
        </patternFill>
      </fill>
      <border outline="0">
        <left/>
        <right/>
        <top/>
      </border>
    </dxf>
  </rfmt>
  <rfmt sheetId="1" sqref="F141" start="0" length="0">
    <dxf>
      <fill>
        <patternFill>
          <bgColor rgb="FFFFFF00"/>
        </patternFill>
      </fill>
      <border outline="0">
        <left/>
        <right/>
        <top/>
      </border>
    </dxf>
  </rfmt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174">
    <dxf>
      <fill>
        <patternFill>
          <bgColor theme="0" tint="-0.34998626667073579"/>
        </patternFill>
      </fill>
    </dxf>
  </rfmt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5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6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7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8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0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1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2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3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4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5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6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7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8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9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20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21" start="0" length="0">
    <dxf>
      <fill>
        <patternFill>
          <bgColor rgb="FF92D050"/>
        </patternFill>
      </fill>
      <border outline="0">
        <left/>
        <right/>
        <top/>
      </border>
    </dxf>
  </rfmt>
  <rcc rId="542" sId="1" odxf="1" dxf="1">
    <oc r="F22" t="inlineStr">
      <is>
        <t>pass</t>
      </is>
    </oc>
    <nc r="F22" t="inlineStr">
      <is>
        <t>Pass</t>
      </is>
    </nc>
    <o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odxf>
    <ndxf>
      <fill>
        <patternFill>
          <bgColor rgb="FF92D050"/>
        </patternFill>
      </fill>
      <border outline="0">
        <left/>
        <right/>
        <top/>
      </border>
    </ndxf>
  </rcc>
  <rcc rId="543" sId="1" odxf="1" dxf="1">
    <oc r="F24" t="inlineStr">
      <is>
        <t>pass</t>
      </is>
    </oc>
    <nc r="F24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44" sId="1" odxf="1" dxf="1">
    <oc r="F25" t="inlineStr">
      <is>
        <t>pass</t>
      </is>
    </oc>
    <nc r="F25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45" sId="1" odxf="1" dxf="1">
    <oc r="F26" t="inlineStr">
      <is>
        <t>pass</t>
      </is>
    </oc>
    <nc r="F26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46" sId="1" odxf="1" dxf="1">
    <oc r="F27" t="inlineStr">
      <is>
        <t>pass</t>
      </is>
    </oc>
    <nc r="F27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47" sId="1" odxf="1" dxf="1">
    <oc r="F28" t="inlineStr">
      <is>
        <t>pass</t>
      </is>
    </oc>
    <nc r="F28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48" sId="1" odxf="1" dxf="1">
    <oc r="F29" t="inlineStr">
      <is>
        <t>pass</t>
      </is>
    </oc>
    <nc r="F29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49" sId="1" odxf="1" dxf="1">
    <oc r="F30" t="inlineStr">
      <is>
        <t>pass</t>
      </is>
    </oc>
    <nc r="F30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50" sId="1" odxf="1" dxf="1">
    <oc r="F31" t="inlineStr">
      <is>
        <t>pass</t>
      </is>
    </oc>
    <nc r="F31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51" sId="1" odxf="1" dxf="1">
    <oc r="F32" t="inlineStr">
      <is>
        <t>pass</t>
      </is>
    </oc>
    <nc r="F32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52" sId="1" odxf="1" dxf="1">
    <oc r="F33" t="inlineStr">
      <is>
        <t>pass</t>
      </is>
    </oc>
    <nc r="F33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53" sId="1" odxf="1" dxf="1">
    <oc r="F34" t="inlineStr">
      <is>
        <t>pass</t>
      </is>
    </oc>
    <nc r="F34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54" sId="1" odxf="1" dxf="1">
    <oc r="F35" t="inlineStr">
      <is>
        <t>pass</t>
      </is>
    </oc>
    <nc r="F35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55" sId="1" odxf="1" dxf="1">
    <oc r="F36" t="inlineStr">
      <is>
        <t>pass</t>
      </is>
    </oc>
    <nc r="F36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56" sId="1" odxf="1" dxf="1">
    <oc r="F37" t="inlineStr">
      <is>
        <t>pass</t>
      </is>
    </oc>
    <nc r="F37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57" sId="1" odxf="1" dxf="1">
    <oc r="F38" t="inlineStr">
      <is>
        <t>pass</t>
      </is>
    </oc>
    <nc r="F38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58" sId="1" odxf="1" dxf="1">
    <oc r="F39" t="inlineStr">
      <is>
        <t>pass</t>
      </is>
    </oc>
    <nc r="F39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59" sId="1" odxf="1" dxf="1">
    <oc r="F40" t="inlineStr">
      <is>
        <t>pass</t>
      </is>
    </oc>
    <nc r="F40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60" sId="1" odxf="1" dxf="1">
    <oc r="F41" t="inlineStr">
      <is>
        <t>pass</t>
      </is>
    </oc>
    <nc r="F41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fmt sheetId="1" sqref="F42" start="0" length="0">
    <dxf>
      <fill>
        <patternFill>
          <bgColor rgb="FF92D050"/>
        </patternFill>
      </fill>
    </dxf>
  </rfmt>
  <rfmt sheetId="1" sqref="F44" start="0" length="0">
    <dxf>
      <fill>
        <patternFill>
          <bgColor rgb="FF92D050"/>
        </patternFill>
      </fill>
    </dxf>
  </rfmt>
  <rfmt sheetId="1" sqref="F45" start="0" length="0">
    <dxf>
      <fill>
        <patternFill>
          <bgColor rgb="FF92D050"/>
        </patternFill>
      </fill>
    </dxf>
  </rfmt>
  <rfmt sheetId="1" sqref="F46" start="0" length="0">
    <dxf>
      <fill>
        <patternFill>
          <bgColor rgb="FF92D050"/>
        </patternFill>
      </fill>
    </dxf>
  </rfmt>
  <rfmt sheetId="1" sqref="F47" start="0" length="0">
    <dxf>
      <fill>
        <patternFill>
          <bgColor rgb="FF92D050"/>
        </patternFill>
      </fill>
    </dxf>
  </rfmt>
  <rfmt sheetId="1" sqref="F48" start="0" length="0">
    <dxf>
      <fill>
        <patternFill>
          <bgColor rgb="FF92D050"/>
        </patternFill>
      </fill>
    </dxf>
  </rfmt>
  <rfmt sheetId="1" sqref="F49" start="0" length="0">
    <dxf>
      <fill>
        <patternFill>
          <bgColor rgb="FF92D050"/>
        </patternFill>
      </fill>
    </dxf>
  </rfmt>
  <rfmt sheetId="1" sqref="F50" start="0" length="0">
    <dxf>
      <fill>
        <patternFill>
          <bgColor rgb="FF92D050"/>
        </patternFill>
      </fill>
    </dxf>
  </rfmt>
  <rfmt sheetId="1" sqref="F51" start="0" length="0">
    <dxf>
      <fill>
        <patternFill>
          <bgColor rgb="FF92D050"/>
        </patternFill>
      </fill>
    </dxf>
  </rfmt>
  <rfmt sheetId="1" sqref="F52" start="0" length="0">
    <dxf>
      <fill>
        <patternFill>
          <bgColor rgb="FF92D050"/>
        </patternFill>
      </fill>
    </dxf>
  </rfmt>
  <rfmt sheetId="1" sqref="F53" start="0" length="0">
    <dxf>
      <fill>
        <patternFill>
          <bgColor rgb="FF92D050"/>
        </patternFill>
      </fill>
    </dxf>
  </rfmt>
  <rfmt sheetId="1" sqref="F54" start="0" length="0">
    <dxf>
      <fill>
        <patternFill>
          <bgColor rgb="FF92D050"/>
        </patternFill>
      </fill>
    </dxf>
  </rfmt>
  <rfmt sheetId="1" sqref="F55" start="0" length="0">
    <dxf>
      <fill>
        <patternFill>
          <bgColor rgb="FF92D050"/>
        </patternFill>
      </fill>
    </dxf>
  </rfmt>
  <rfmt sheetId="1" sqref="F56" start="0" length="0">
    <dxf>
      <fill>
        <patternFill>
          <bgColor rgb="FF92D050"/>
        </patternFill>
      </fill>
    </dxf>
  </rfmt>
  <rfmt sheetId="1" sqref="F59" start="0" length="0">
    <dxf>
      <fill>
        <patternFill>
          <bgColor rgb="FF92D050"/>
        </patternFill>
      </fill>
    </dxf>
  </rfmt>
  <rfmt sheetId="1" sqref="F60" start="0" length="0">
    <dxf>
      <fill>
        <patternFill>
          <bgColor rgb="FF92D050"/>
        </patternFill>
      </fill>
    </dxf>
  </rfmt>
  <rfmt sheetId="1" sqref="F61" start="0" length="0">
    <dxf>
      <fill>
        <patternFill>
          <bgColor rgb="FF92D050"/>
        </patternFill>
      </fill>
    </dxf>
  </rfmt>
  <rfmt sheetId="1" sqref="F64" start="0" length="0">
    <dxf>
      <fill>
        <patternFill>
          <bgColor rgb="FF92D050"/>
        </patternFill>
      </fill>
    </dxf>
  </rfmt>
  <rfmt sheetId="1" sqref="F65" start="0" length="0">
    <dxf>
      <fill>
        <patternFill>
          <bgColor rgb="FF92D050"/>
        </patternFill>
      </fill>
    </dxf>
  </rfmt>
  <rfmt sheetId="1" sqref="F66" start="0" length="0">
    <dxf>
      <fill>
        <patternFill>
          <bgColor rgb="FF92D050"/>
        </patternFill>
      </fill>
    </dxf>
  </rfmt>
  <rfmt sheetId="1" sqref="F67" start="0" length="0">
    <dxf>
      <fill>
        <patternFill>
          <bgColor rgb="FF92D050"/>
        </patternFill>
      </fill>
    </dxf>
  </rfmt>
  <rfmt sheetId="1" sqref="F68" start="0" length="0">
    <dxf>
      <fill>
        <patternFill>
          <bgColor rgb="FF92D050"/>
        </patternFill>
      </fill>
    </dxf>
  </rfmt>
  <rcc rId="561" sId="1" odxf="1" dxf="1">
    <oc r="F69" t="inlineStr">
      <is>
        <t>pass</t>
      </is>
    </oc>
    <nc r="F69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fmt sheetId="1" sqref="F71" start="0" length="0">
    <dxf>
      <fill>
        <patternFill>
          <bgColor rgb="FF92D050"/>
        </patternFill>
      </fill>
    </dxf>
  </rfmt>
  <rfmt sheetId="1" sqref="F72" start="0" length="0">
    <dxf>
      <fill>
        <patternFill>
          <bgColor rgb="FF92D050"/>
        </patternFill>
      </fill>
    </dxf>
  </rfmt>
  <rfmt sheetId="1" sqref="F73" start="0" length="0">
    <dxf>
      <fill>
        <patternFill>
          <bgColor rgb="FF92D050"/>
        </patternFill>
      </fill>
    </dxf>
  </rfmt>
  <rfmt sheetId="1" sqref="F74" start="0" length="0">
    <dxf>
      <fill>
        <patternFill>
          <bgColor rgb="FF92D050"/>
        </patternFill>
      </fill>
    </dxf>
  </rfmt>
  <rfmt sheetId="1" sqref="F75" start="0" length="0">
    <dxf>
      <fill>
        <patternFill>
          <bgColor rgb="FF92D050"/>
        </patternFill>
      </fill>
    </dxf>
  </rfmt>
  <rfmt sheetId="1" sqref="F76" start="0" length="0">
    <dxf>
      <fill>
        <patternFill>
          <bgColor rgb="FF92D050"/>
        </patternFill>
      </fill>
    </dxf>
  </rfmt>
  <rfmt sheetId="1" sqref="F77" start="0" length="0">
    <dxf>
      <fill>
        <patternFill>
          <bgColor rgb="FF92D050"/>
        </patternFill>
      </fill>
    </dxf>
  </rfmt>
  <rcc rId="562" sId="1" odxf="1" dxf="1">
    <oc r="F78" t="inlineStr">
      <is>
        <t>pass</t>
      </is>
    </oc>
    <nc r="F78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fmt sheetId="1" sqref="F79" start="0" length="0">
    <dxf>
      <fill>
        <patternFill>
          <bgColor rgb="FF92D050"/>
        </patternFill>
      </fill>
    </dxf>
  </rfmt>
  <rcc rId="563" sId="1" odxf="1" dxf="1">
    <oc r="F80" t="inlineStr">
      <is>
        <t>pass</t>
      </is>
    </oc>
    <nc r="F80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64" sId="1" odxf="1" dxf="1">
    <oc r="F81" t="inlineStr">
      <is>
        <t>pass</t>
      </is>
    </oc>
    <nc r="F81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65" sId="1" odxf="1" dxf="1">
    <oc r="F82" t="inlineStr">
      <is>
        <t>pass</t>
      </is>
    </oc>
    <nc r="F82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66" sId="1" odxf="1" dxf="1">
    <oc r="F83" t="inlineStr">
      <is>
        <t>pass</t>
      </is>
    </oc>
    <nc r="F83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67" sId="1" odxf="1" dxf="1">
    <oc r="F84" t="inlineStr">
      <is>
        <t>pass</t>
      </is>
    </oc>
    <nc r="F84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68" sId="1" odxf="1" dxf="1">
    <oc r="F85" t="inlineStr">
      <is>
        <t>pass</t>
      </is>
    </oc>
    <nc r="F85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69" sId="1" odxf="1" dxf="1">
    <oc r="F86" t="inlineStr">
      <is>
        <t>pass</t>
      </is>
    </oc>
    <nc r="F86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70" sId="1" odxf="1" dxf="1">
    <oc r="F87" t="inlineStr">
      <is>
        <t>pass</t>
      </is>
    </oc>
    <nc r="F87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71" sId="1" odxf="1" dxf="1">
    <oc r="F88" t="inlineStr">
      <is>
        <t>pass</t>
      </is>
    </oc>
    <nc r="F88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fmt sheetId="1" sqref="F89" start="0" length="0">
    <dxf>
      <fill>
        <patternFill>
          <bgColor rgb="FF92D050"/>
        </patternFill>
      </fill>
    </dxf>
  </rfmt>
  <rcc rId="572" sId="1" odxf="1" dxf="1">
    <oc r="F91" t="inlineStr">
      <is>
        <t>pass</t>
      </is>
    </oc>
    <nc r="F91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fmt sheetId="1" sqref="F92" start="0" length="0">
    <dxf>
      <fill>
        <patternFill>
          <bgColor rgb="FF92D050"/>
        </patternFill>
      </fill>
    </dxf>
  </rfmt>
  <rfmt sheetId="1" sqref="F93" start="0" length="0">
    <dxf>
      <fill>
        <patternFill>
          <bgColor rgb="FF92D050"/>
        </patternFill>
      </fill>
    </dxf>
  </rfmt>
  <rfmt sheetId="1" sqref="F94" start="0" length="0">
    <dxf>
      <fill>
        <patternFill>
          <bgColor rgb="FF92D050"/>
        </patternFill>
      </fill>
    </dxf>
  </rfmt>
  <rcc rId="573" sId="1" odxf="1" dxf="1">
    <oc r="F95" t="inlineStr">
      <is>
        <t>pass</t>
      </is>
    </oc>
    <nc r="F95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74" sId="1" odxf="1" dxf="1">
    <oc r="F96" t="inlineStr">
      <is>
        <t>pass</t>
      </is>
    </oc>
    <nc r="F96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75" sId="1" odxf="1" dxf="1">
    <oc r="F97" t="inlineStr">
      <is>
        <t>pass</t>
      </is>
    </oc>
    <nc r="F97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76" sId="1" odxf="1" dxf="1">
    <oc r="F98" t="inlineStr">
      <is>
        <t>pass</t>
      </is>
    </oc>
    <nc r="F98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77" sId="1" odxf="1" dxf="1">
    <oc r="F99" t="inlineStr">
      <is>
        <t>pass</t>
      </is>
    </oc>
    <nc r="F99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78" sId="1" odxf="1" dxf="1">
    <oc r="F100" t="inlineStr">
      <is>
        <t>pass</t>
      </is>
    </oc>
    <nc r="F100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fmt sheetId="1" sqref="F101" start="0" length="0">
    <dxf>
      <fill>
        <patternFill>
          <bgColor rgb="FF92D050"/>
        </patternFill>
      </fill>
    </dxf>
  </rfmt>
  <rcc rId="579" sId="1" odxf="1" dxf="1">
    <oc r="F102" t="inlineStr">
      <is>
        <t>pass</t>
      </is>
    </oc>
    <nc r="F102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80" sId="1" odxf="1" dxf="1">
    <oc r="F103" t="inlineStr">
      <is>
        <t>pass</t>
      </is>
    </oc>
    <nc r="F103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81" sId="1" odxf="1" dxf="1">
    <oc r="F104" t="inlineStr">
      <is>
        <t>pass</t>
      </is>
    </oc>
    <nc r="F104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fmt sheetId="1" sqref="F105" start="0" length="0">
    <dxf>
      <fill>
        <patternFill>
          <bgColor rgb="FF92D050"/>
        </patternFill>
      </fill>
    </dxf>
  </rfmt>
  <rcc rId="582" sId="1" odxf="1" dxf="1">
    <oc r="F106" t="inlineStr">
      <is>
        <t>pass</t>
      </is>
    </oc>
    <nc r="F106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83" sId="1" odxf="1" dxf="1">
    <oc r="F107" t="inlineStr">
      <is>
        <t>pass</t>
      </is>
    </oc>
    <nc r="F107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84" sId="1" odxf="1" dxf="1">
    <oc r="F108" t="inlineStr">
      <is>
        <t>pass</t>
      </is>
    </oc>
    <nc r="F108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fmt sheetId="1" sqref="F109" start="0" length="0">
    <dxf>
      <fill>
        <patternFill>
          <bgColor rgb="FF92D050"/>
        </patternFill>
      </fill>
    </dxf>
  </rfmt>
  <rcc rId="585" sId="1" odxf="1" dxf="1">
    <oc r="F110" t="inlineStr">
      <is>
        <t>pass</t>
      </is>
    </oc>
    <nc r="F110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86" sId="1" odxf="1" dxf="1">
    <oc r="F111" t="inlineStr">
      <is>
        <t>pass</t>
      </is>
    </oc>
    <nc r="F111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87" sId="1" odxf="1" dxf="1">
    <oc r="F112" t="inlineStr">
      <is>
        <t>pass</t>
      </is>
    </oc>
    <nc r="F112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88" sId="1" odxf="1" dxf="1">
    <oc r="F113" t="inlineStr">
      <is>
        <t>pass</t>
      </is>
    </oc>
    <nc r="F113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89" sId="1" odxf="1" dxf="1">
    <oc r="F114" t="inlineStr">
      <is>
        <t>pass</t>
      </is>
    </oc>
    <nc r="F114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90" sId="1" odxf="1" dxf="1">
    <oc r="F115" t="inlineStr">
      <is>
        <t>pass</t>
      </is>
    </oc>
    <nc r="F115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91" sId="1" odxf="1" dxf="1">
    <oc r="F116" t="inlineStr">
      <is>
        <t>pass</t>
      </is>
    </oc>
    <nc r="F116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fmt sheetId="1" sqref="F117" start="0" length="0">
    <dxf>
      <fill>
        <patternFill>
          <bgColor rgb="FF92D050"/>
        </patternFill>
      </fill>
    </dxf>
  </rfmt>
  <rcc rId="592" sId="1" odxf="1" dxf="1">
    <oc r="F118" t="inlineStr">
      <is>
        <t>pass</t>
      </is>
    </oc>
    <nc r="F118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cc rId="593" sId="1" odxf="1" dxf="1">
    <oc r="F119" t="inlineStr">
      <is>
        <t>pass</t>
      </is>
    </oc>
    <nc r="F119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fmt sheetId="1" sqref="F121" start="0" length="0">
    <dxf>
      <fill>
        <patternFill>
          <bgColor rgb="FF92D050"/>
        </patternFill>
      </fill>
    </dxf>
  </rfmt>
  <rfmt sheetId="1" sqref="F122" start="0" length="0">
    <dxf>
      <fill>
        <patternFill>
          <bgColor rgb="FF92D050"/>
        </patternFill>
      </fill>
    </dxf>
  </rfmt>
  <rfmt sheetId="1" sqref="F123" start="0" length="0">
    <dxf>
      <fill>
        <patternFill>
          <bgColor rgb="FF92D050"/>
        </patternFill>
      </fill>
    </dxf>
  </rfmt>
  <rfmt sheetId="1" sqref="F124" start="0" length="0">
    <dxf>
      <fill>
        <patternFill>
          <bgColor rgb="FF92D050"/>
        </patternFill>
      </fill>
    </dxf>
  </rfmt>
  <rfmt sheetId="1" sqref="F125" start="0" length="0">
    <dxf>
      <fill>
        <patternFill>
          <bgColor rgb="FF92D050"/>
        </patternFill>
      </fill>
    </dxf>
  </rfmt>
  <rfmt sheetId="1" sqref="F126" start="0" length="0">
    <dxf>
      <fill>
        <patternFill>
          <bgColor rgb="FF92D050"/>
        </patternFill>
      </fill>
    </dxf>
  </rfmt>
  <rfmt sheetId="1" sqref="F127" start="0" length="0">
    <dxf>
      <fill>
        <patternFill>
          <bgColor rgb="FF92D050"/>
        </patternFill>
      </fill>
    </dxf>
  </rfmt>
  <rfmt sheetId="1" sqref="F128" start="0" length="0">
    <dxf>
      <fill>
        <patternFill>
          <bgColor rgb="FF92D050"/>
        </patternFill>
      </fill>
    </dxf>
  </rfmt>
  <rfmt sheetId="1" sqref="F130" start="0" length="0">
    <dxf>
      <fill>
        <patternFill>
          <bgColor rgb="FF92D050"/>
        </patternFill>
      </fill>
    </dxf>
  </rfmt>
  <rfmt sheetId="1" sqref="F131" start="0" length="0">
    <dxf>
      <fill>
        <patternFill>
          <bgColor rgb="FF92D050"/>
        </patternFill>
      </fill>
    </dxf>
  </rfmt>
  <rcc rId="594" sId="1" odxf="1" dxf="1">
    <oc r="F132" t="inlineStr">
      <is>
        <t>pass</t>
      </is>
    </oc>
    <nc r="F132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fmt sheetId="1" sqref="F133" start="0" length="0">
    <dxf>
      <fill>
        <patternFill>
          <bgColor rgb="FF92D050"/>
        </patternFill>
      </fill>
    </dxf>
  </rfmt>
  <rfmt sheetId="1" sqref="F134" start="0" length="0">
    <dxf>
      <fill>
        <patternFill>
          <bgColor rgb="FF92D050"/>
        </patternFill>
      </fill>
    </dxf>
  </rfmt>
  <rfmt sheetId="1" sqref="F135" start="0" length="0">
    <dxf>
      <fill>
        <patternFill>
          <bgColor rgb="FF92D050"/>
        </patternFill>
      </fill>
    </dxf>
  </rfmt>
  <rfmt sheetId="1" sqref="F136" start="0" length="0">
    <dxf>
      <fill>
        <patternFill>
          <bgColor rgb="FF92D050"/>
        </patternFill>
      </fill>
    </dxf>
  </rfmt>
  <rcc rId="595" sId="1" odxf="1" dxf="1">
    <oc r="F138" t="inlineStr">
      <is>
        <t>pass</t>
      </is>
    </oc>
    <nc r="F138" t="inlineStr">
      <is>
        <t>Pass</t>
      </is>
    </nc>
    <odxf>
      <fill>
        <patternFill>
          <bgColor rgb="FFFFFF00"/>
        </patternFill>
      </fill>
    </odxf>
    <ndxf>
      <fill>
        <patternFill>
          <bgColor rgb="FF92D050"/>
        </patternFill>
      </fill>
    </ndxf>
  </rcc>
  <rfmt sheetId="1" sqref="F140" start="0" length="0">
    <dxf>
      <fill>
        <patternFill>
          <bgColor rgb="FF92D050"/>
        </patternFill>
      </fill>
    </dxf>
  </rfmt>
  <rfmt sheetId="1" sqref="F142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43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44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45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46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47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48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49" start="0" length="0">
    <dxf>
      <fill>
        <patternFill>
          <bgColor rgb="FF92D050"/>
        </patternFill>
      </fill>
      <border outline="0">
        <left/>
        <right/>
        <top/>
      </border>
    </dxf>
  </rfmt>
  <rcc rId="596" sId="1" odxf="1" dxf="1">
    <oc r="F150" t="inlineStr">
      <is>
        <t>pass</t>
      </is>
    </oc>
    <nc r="F150" t="inlineStr">
      <is>
        <t>Pass</t>
      </is>
    </nc>
    <o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odxf>
    <ndxf>
      <fill>
        <patternFill>
          <bgColor rgb="FF92D050"/>
        </patternFill>
      </fill>
      <border outline="0">
        <left/>
        <right/>
        <top/>
      </border>
    </ndxf>
  </rcc>
  <rfmt sheetId="1" sqref="F151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52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53" start="0" length="0">
    <dxf>
      <fill>
        <patternFill>
          <bgColor rgb="FF92D050"/>
        </patternFill>
      </fill>
      <border outline="0">
        <left/>
        <right/>
        <top/>
      </border>
    </dxf>
  </rfmt>
  <rcc rId="597" sId="1" odxf="1" dxf="1">
    <oc r="F154" t="inlineStr">
      <is>
        <t>pass</t>
      </is>
    </oc>
    <nc r="F154" t="inlineStr">
      <is>
        <t>Pass</t>
      </is>
    </nc>
    <o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odxf>
    <ndxf>
      <fill>
        <patternFill>
          <bgColor rgb="FF92D050"/>
        </patternFill>
      </fill>
      <border outline="0">
        <left/>
        <right/>
        <top/>
      </border>
    </ndxf>
  </rcc>
  <rcc rId="598" sId="1" odxf="1" dxf="1">
    <oc r="F155" t="inlineStr">
      <is>
        <t>pass</t>
      </is>
    </oc>
    <nc r="F155" t="inlineStr">
      <is>
        <t>Pass</t>
      </is>
    </nc>
    <o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odxf>
    <ndxf>
      <fill>
        <patternFill>
          <bgColor rgb="FF92D050"/>
        </patternFill>
      </fill>
      <border outline="0">
        <left/>
        <right/>
        <top/>
      </border>
    </ndxf>
  </rcc>
  <rcc rId="599" sId="1" odxf="1" dxf="1">
    <oc r="F156" t="inlineStr">
      <is>
        <t>pass</t>
      </is>
    </oc>
    <nc r="F156" t="inlineStr">
      <is>
        <t>Pass</t>
      </is>
    </nc>
    <o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odxf>
    <ndxf>
      <fill>
        <patternFill>
          <bgColor rgb="FF92D050"/>
        </patternFill>
      </fill>
      <border outline="0">
        <left/>
        <right/>
        <top/>
      </border>
    </ndxf>
  </rcc>
  <rcc rId="600" sId="1" odxf="1" dxf="1">
    <oc r="F157" t="inlineStr">
      <is>
        <t>pass</t>
      </is>
    </oc>
    <nc r="F157" t="inlineStr">
      <is>
        <t>Pass</t>
      </is>
    </nc>
    <o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odxf>
    <ndxf>
      <fill>
        <patternFill>
          <bgColor rgb="FF92D050"/>
        </patternFill>
      </fill>
      <border outline="0">
        <left/>
        <right/>
        <top/>
      </border>
    </ndxf>
  </rcc>
  <rcc rId="601" sId="1" odxf="1" dxf="1">
    <oc r="F158" t="inlineStr">
      <is>
        <t>pass</t>
      </is>
    </oc>
    <nc r="F158" t="inlineStr">
      <is>
        <t>Pass</t>
      </is>
    </nc>
    <o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odxf>
    <ndxf>
      <fill>
        <patternFill>
          <bgColor rgb="FF92D050"/>
        </patternFill>
      </fill>
      <border outline="0">
        <left/>
        <right/>
        <top/>
      </border>
    </ndxf>
  </rcc>
  <rcc rId="602" sId="1" odxf="1" dxf="1">
    <oc r="F159" t="inlineStr">
      <is>
        <t>pass</t>
      </is>
    </oc>
    <nc r="F159" t="inlineStr">
      <is>
        <t>Pass</t>
      </is>
    </nc>
    <o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odxf>
    <ndxf>
      <fill>
        <patternFill>
          <bgColor rgb="FF92D050"/>
        </patternFill>
      </fill>
      <border outline="0">
        <left/>
        <right/>
        <top/>
      </border>
    </ndxf>
  </rcc>
  <rfmt sheetId="1" sqref="F160" start="0" length="0">
    <dxf>
      <fill>
        <patternFill>
          <bgColor rgb="FF92D050"/>
        </patternFill>
      </fill>
      <border outline="0">
        <left/>
        <right/>
        <top/>
      </border>
    </dxf>
  </rfmt>
  <rfmt sheetId="1" sqref="F161" start="0" length="0">
    <dxf>
      <fill>
        <patternFill>
          <bgColor rgb="FF92D050"/>
        </patternFill>
      </fill>
      <border outline="0">
        <left/>
        <right/>
        <top/>
      </border>
    </dxf>
  </rfmt>
  <rcc rId="603" sId="1">
    <oc r="F166" t="inlineStr">
      <is>
        <t>pass</t>
      </is>
    </oc>
    <nc r="F166" t="inlineStr">
      <is>
        <t>Pass</t>
      </is>
    </nc>
  </rcc>
  <rcc rId="604" sId="1">
    <oc r="F167" t="inlineStr">
      <is>
        <t>pass</t>
      </is>
    </oc>
    <nc r="F167" t="inlineStr">
      <is>
        <t>Pass</t>
      </is>
    </nc>
  </rcc>
  <rcc rId="605" sId="1">
    <oc r="F168" t="inlineStr">
      <is>
        <t>pass</t>
      </is>
    </oc>
    <nc r="F168" t="inlineStr">
      <is>
        <t>Pass</t>
      </is>
    </nc>
  </rcc>
  <rcc rId="606" sId="1">
    <oc r="F169" t="inlineStr">
      <is>
        <t>pass</t>
      </is>
    </oc>
    <nc r="F169" t="inlineStr">
      <is>
        <t>Pass</t>
      </is>
    </nc>
  </rcc>
  <rcc rId="607" sId="1">
    <oc r="F170" t="inlineStr">
      <is>
        <t>pass</t>
      </is>
    </oc>
    <nc r="F170" t="inlineStr">
      <is>
        <t>Pass</t>
      </is>
    </nc>
  </rcc>
  <rcc rId="608" sId="1">
    <oc r="F171" t="inlineStr">
      <is>
        <t>pass</t>
      </is>
    </oc>
    <nc r="F171" t="inlineStr">
      <is>
        <t>Pass</t>
      </is>
    </nc>
  </rcc>
  <rcc rId="609" sId="1">
    <oc r="F172" t="inlineStr">
      <is>
        <t>pass</t>
      </is>
    </oc>
    <nc r="F172" t="inlineStr">
      <is>
        <t>Pass</t>
      </is>
    </nc>
  </rcc>
  <rcc rId="610" sId="1">
    <oc r="F175" t="inlineStr">
      <is>
        <t>pass</t>
      </is>
    </oc>
    <nc r="F175" t="inlineStr">
      <is>
        <t>Pass</t>
      </is>
    </nc>
  </rcc>
  <rcc rId="611" sId="1">
    <oc r="F176" t="inlineStr">
      <is>
        <t>pass</t>
      </is>
    </oc>
    <nc r="F176" t="inlineStr">
      <is>
        <t>Pass</t>
      </is>
    </nc>
  </rcc>
  <rcc rId="612" sId="1">
    <oc r="F179" t="inlineStr">
      <is>
        <t>pass</t>
      </is>
    </oc>
    <nc r="F179" t="inlineStr">
      <is>
        <t>Pass</t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70" start="0" length="0">
    <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cc rId="613" sId="1" odxf="1" dxf="1">
    <oc r="F139" t="inlineStr">
      <is>
        <t>fail</t>
      </is>
    </oc>
    <nc r="F139" t="inlineStr">
      <is>
        <t>Fail</t>
      </is>
    </nc>
    <odxf>
      <fill>
        <patternFill>
          <bgColor rgb="FFFFFF00"/>
        </patternFill>
      </fill>
      <border outline="0">
        <left/>
        <right/>
        <top/>
      </border>
    </odxf>
    <ndxf>
      <fill>
        <patternFill>
          <bgColor rgb="FFFF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614" sId="1">
    <oc r="F162" t="inlineStr">
      <is>
        <t>fail</t>
      </is>
    </oc>
    <nc r="F162" t="inlineStr">
      <is>
        <t>Fail</t>
      </is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snm rId="615" sheetId="1" oldName="[GNRD_Blue_D28.xlsx]GNR__Blue_D28" newName="[GNRD_Blue_D28.xlsx]GNRD_Blue_D28"/>
  <rsnm rId="616" sheetId="2" oldName="[GNRD_Blue_D28.xlsx]Sheet1" newName="[GNRD_Blue_D28.xlsx]Summary"/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7" sId="1">
    <oc r="F43" t="inlineStr">
      <is>
        <t>Block</t>
      </is>
    </oc>
    <nc r="F43" t="inlineStr">
      <is>
        <t>Pass</t>
      </is>
    </nc>
  </rcc>
  <rcc rId="618" sId="1">
    <oc r="H43" t="inlineStr">
      <is>
        <t>After running pythonSV commands getting attribute error</t>
      </is>
    </oc>
    <nc r="H43" t="inlineStr">
      <is>
        <t>sv.socket0.uncore.punith_multi0.ptpcioregs.ptpcioregs.capid10.show()  run this cmd to get the expected values.</t>
      </is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9" sId="2">
    <oc r="B4">
      <v>12</v>
    </oc>
    <nc r="B4">
      <v>11</v>
    </nc>
  </rcc>
  <rcc rId="620" sId="2">
    <oc r="B2">
      <v>162</v>
    </oc>
    <nc r="B2">
      <v>163</v>
    </nc>
  </rcc>
  <rcv guid="{55064E1C-1510-485E-9E9E-238ACC23DC02}" action="delete"/>
  <rdn rId="0" localSheetId="1" customView="1" name="Z_55064E1C_1510_485E_9E9E_238ACC23DC02_.wvu.FilterData" hidden="1" oldHidden="1">
    <formula>GNRD_Blue_D28!$A$1:$H$180</formula>
    <oldFormula>GNRD_Blue_D28!$A$1:$H$180</oldFormula>
  </rdn>
  <rcv guid="{55064E1C-1510-485E-9E9E-238ACC23DC02}" action="add"/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2" sId="1" odxf="1" dxf="1">
    <nc r="B182" t="inlineStr">
      <is>
        <t>[TPM][PSS  Post-Si]TPM2.0 Configuration and settings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3" sId="1" odxf="1" dxf="1">
    <nc r="B183" t="inlineStr">
      <is>
        <t>[SGX][Boot Scenario Test]SGX Boot Scenario First Platform Binding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4" sId="1" odxf="1" dxf="1">
    <nc r="B184" t="inlineStr">
      <is>
        <t>[TPM][PSS  Post-Si]Verify TPM 2.0 Physical Presence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5" sId="1" odxf="1" dxf="1">
    <nc r="B185" t="inlineStr">
      <is>
        <t>[MKTME][PreSi  PostSi]Check whether UEFI FW generate new key or restore previous Key in NVDIMM present or S5 or cold or warm reset.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6" sId="1" odxf="1" dxf="1">
    <nc r="B186" t="inlineStr">
      <is>
        <t>[TPM][PSS  Post-Si] dTPM_PlatformPolicyConfig_before_PlatformAuth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7" sId="1" odxf="1" dxf="1">
    <nc r="B187" t="inlineStr">
      <is>
        <t>[MKTME][Pre-Si  PostS-i]No MKTME Error Code should be displayed in the BIOS Logs for boot without MKTME BIOS flow error cases.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8" sId="1" odxf="1" dxf="1">
    <nc r="B188" t="inlineStr">
      <is>
        <t>[MKTME][PostSi  PreSi]To validate Bios write 0 to CORE_MKTME_ACTIVATION to trigger ucode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9" sId="1" odxf="1" dxf="1">
    <nc r="B189" t="inlineStr">
      <is>
        <t>[MKTME][PreSi  PostSi] Verify keyid bits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0" sId="1" odxf="1" dxf="1">
    <nc r="B190" t="inlineStr">
      <is>
        <t>[MKTME][PreSi  PostSi] To Check if MKTME is able to exclude addresses and CR Persistent memory from memory encryption.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1" sId="1" odxf="1" dxf="1">
    <nc r="B191" t="inlineStr">
      <is>
        <t>[TPM][Pre-Si  Post-Si] To validate TPM2_HierarchyChangeAuth command on every boot.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2" sId="1" odxf="1" dxf="1">
    <nc r="B192" t="inlineStr">
      <is>
        <t>[MKTME] [PreSi  PostSi][Security]Detect EFI_MEMORY_CPU_CRYPTO can encrypt memory when MKTME enabled.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3" sId="1" odxf="1" dxf="1">
    <nc r="B193" t="inlineStr">
      <is>
        <t>[MKTME] [PreSi  PostSi] [Security]TME or MKTME Support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4" sId="1" odxf="1" dxf="1">
    <nc r="B194" t="inlineStr">
      <is>
        <t>[TPM][PSS  Post-Si] TPM Replay Test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5" sId="1" odxf="1" dxf="1">
    <nc r="B195" t="inlineStr">
      <is>
        <t>[TDX][Pre-Si  Post-Si]Verify SEAMRR BASE and SEAMRR MASK is programmed correctly after TDX enable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6" sId="1" odxf="1" dxf="1">
    <nc r="B196" t="inlineStr">
      <is>
        <t>[TDX][PostSi]Verify SEAMLDR_SVN field in MSR BIOS_SE_SVN is updated when TDX and SGX are both enabled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7" sId="1" odxf="1" dxf="1">
    <nc r="B197" t="inlineStr">
      <is>
        <t>[TDX][PreSi  PostSi]Verify the keysplit is programmed correctly during TDX initialization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8" sId="1" odxf="1" dxf="1">
    <nc r="B198" t="inlineStr">
      <is>
        <t>[TDX][Pre-Si  Post-Si]verify TDX can be enabled and disabled on BIOS setup menu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9" sId="1" odxf="1" dxf="1">
    <nc r="B199" t="inlineStr">
      <is>
        <t>[MKTME] [PostSi  PreSi]Check (MK)TME set up option when system support (MK)TME capability or not.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0" sId="1" odxf="1" dxf="1">
    <nc r="B200" t="inlineStr">
      <is>
        <t>[SGX][Boot Scenario Test]SGX Boot Scenario Normal Boot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1" sId="1" odxf="1" dxf="1">
    <nc r="B201" t="inlineStr">
      <is>
        <t>[SGX][MISC Test]PRMRR register check in UEFI Shell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2" sId="1" odxf="1" dxf="1">
    <nc r="B202" t="inlineStr">
      <is>
        <t>[SGX][MISC Test]Verify SGX QoS setup option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3" sId="1" odxf="1" dxf="1">
    <nc r="B203" t="inlineStr">
      <is>
        <t>[MKTME][PSS  Post-Si] Enable MKTME with Integrity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4" sId="1" odxf="1" dxf="1">
    <nc r="B204" t="inlineStr">
      <is>
        <t>[SGX][MISC Test]BIOS will set SGX_RAS_MSR (0A3h) to opt-in SGX when SGX enabled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5" sId="1" odxf="1" dxf="1">
    <nc r="B205" t="inlineStr">
      <is>
        <t>[SECURE TOOL][Pre-si  Post-si] Check FitGen tool to support type 4 and type 5 unified patch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6" sId="1" odxf="1" dxf="1">
    <nc r="B206" t="inlineStr">
      <is>
        <t>[MKTME][PreSi  PostSi] [Security] Verify 256bit Memory Encryption Engine (with or without integrity)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7" sId="1" odxf="1" dxf="1">
    <nc r="B207" t="inlineStr">
      <is>
        <t>[SECURE TOOL][Pre-si &amp; Post-si] Check FitGen tool to support S3M SOC IP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8" sId="1" odxf="1" dxf="1">
    <nc r="B208" t="inlineStr">
      <is>
        <t>[MKTME][PreSi  PostSi] [Security] Verify TME bypass mode for TME/TME-MT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9" sId="1" odxf="1" dxf="1">
    <nc r="B209" t="inlineStr">
      <is>
        <t>[TPM] Verify TPM PCR[1] Change When Change Boot Order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" sId="1" odxf="1" dxf="1">
    <nc r="B210" t="inlineStr">
      <is>
        <t>[TPM] Verify TPM PCR7 Value Change After Enable Secure Boot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1" sId="1" odxf="1" dxf="1">
    <nc r="B211" t="inlineStr">
      <is>
        <t>[MKTME][PSS  Post-Si] BIOS shall restore TME_KEY during Fast Warm Reset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2" sId="1" odxf="1" dxf="1">
    <nc r="B212" t="inlineStr">
      <is>
        <t>[TPM] Read TPM_INTF and Check Locality0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3" sId="1" odxf="1" dxf="1">
    <nc r="B213" t="inlineStr">
      <is>
        <t>[TPM] TPM PCR value check - PCR0 and PCR1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4" sId="1" odxf="1" dxf="1">
    <nc r="B214" t="inlineStr">
      <is>
        <t>[SGX][MISC Test][GNR]SGX shall use SHA384 for RegistrationConfiguration Variable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5" sId="1" odxf="1" dxf="1">
    <nc r="B215" t="inlineStr">
      <is>
        <t>[BOOT GUARD] Verify system behavior when Boot Guard Profile is set to 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6" sId="1" odxf="1" dxf="1">
    <nc r="B216" t="inlineStr">
      <is>
        <t>[BOOT GUARD]Verify system behavior when Boot Guard Profile is set to 5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7" sId="1" odxf="1" dxf="1">
    <nc r="B217" t="inlineStr">
      <is>
        <t>[TXT]dTPM_TXT_Trust Boot_measured launch_in_RHEL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8" sId="1" odxf="1" dxf="1">
    <nc r="B218" t="inlineStr">
      <is>
        <t>[TXT]Verify Setup option for BIOS ACM Error Reset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9" sId="1" odxf="1" dxf="1">
    <nc r="B219" t="inlineStr">
      <is>
        <t>[TXT]dTPM_TXT_dTPM_TXTINFO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0" sId="1" odxf="1" dxf="1">
    <nc r="B220" t="inlineStr">
      <is>
        <t>[TXT]dTPM_TXT_dTPM_GETSEC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1" sId="1" odxf="1" dxf="1">
    <nc r="B221" t="inlineStr">
      <is>
        <t>[TDX][Pre-Si &amp; Post-Si]Verify M2M SEAMRR BASE and SEAMRR MASK copies are  programmed correctly after TDX enable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2" sId="1" odxf="1" dxf="1">
    <nc r="B222" t="inlineStr">
      <is>
        <t>[DMA Protection]Test DMA Protection and IOMMU programming function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3" sId="1" odxf="1" dxf="1">
    <nc r="B223" t="inlineStr">
      <is>
        <t>[TDX][PreSi &amp; PostSi]Verify SMRR1 and SMRR2 are Locked when TDX is enabled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4" sId="1" odxf="1" dxf="1">
    <nc r="B224" t="inlineStr">
      <is>
        <t>[MKTME][PSS  Post-Si] Enable MKTME with Integrity disabled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5" sId="1" odxf="1" dxf="1">
    <nc r="B225" t="inlineStr">
      <is>
        <t>[TXT]Verifying ACM FW Version in BIOS Setup menu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6" sId="1" odxf="1" dxf="1">
    <nc r="C182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7" sId="1" odxf="1" dxf="1">
    <nc r="C183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8" sId="1" odxf="1" dxf="1">
    <nc r="C184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9" sId="1" odxf="1" dxf="1">
    <nc r="C185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0" sId="1" odxf="1" dxf="1">
    <nc r="C186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1" sId="1" odxf="1" dxf="1">
    <nc r="C187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2" sId="1" odxf="1" dxf="1">
    <nc r="C188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3" sId="1" odxf="1" dxf="1">
    <nc r="C189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4" sId="1" odxf="1" dxf="1">
    <nc r="C190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5" sId="1" odxf="1" dxf="1">
    <nc r="C191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6" sId="1" odxf="1" dxf="1">
    <nc r="C192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7" sId="1" odxf="1" dxf="1">
    <nc r="C193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8" sId="1" odxf="1" dxf="1">
    <nc r="C194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9" sId="1" odxf="1" dxf="1">
    <nc r="C195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0" sId="1" odxf="1" dxf="1">
    <nc r="C196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1" sId="1" odxf="1" dxf="1">
    <nc r="C197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2" sId="1" odxf="1" dxf="1">
    <nc r="C198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3" sId="1" odxf="1" dxf="1">
    <nc r="C199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4" sId="1" odxf="1" dxf="1">
    <nc r="C200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5" sId="1" odxf="1" dxf="1">
    <nc r="C201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6" sId="1" odxf="1" dxf="1">
    <nc r="C202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7" sId="1" odxf="1" dxf="1">
    <nc r="C203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8" sId="1" odxf="1" dxf="1">
    <nc r="C204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9" sId="1" odxf="1" dxf="1">
    <nc r="C205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0" sId="1" odxf="1" dxf="1">
    <nc r="C206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1" sId="1" odxf="1" dxf="1">
    <nc r="C207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2" sId="1" odxf="1" dxf="1">
    <nc r="C208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3" sId="1" odxf="1" dxf="1">
    <nc r="C209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4" sId="1" odxf="1" dxf="1">
    <nc r="C210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5" sId="1" odxf="1" dxf="1">
    <nc r="C211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6" sId="1" odxf="1" dxf="1">
    <nc r="C212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7" sId="1" odxf="1" dxf="1">
    <nc r="C213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8" sId="1" odxf="1" dxf="1">
    <nc r="C214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9" sId="1" odxf="1" dxf="1">
    <nc r="C215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0" sId="1" odxf="1" dxf="1">
    <nc r="C216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1" sId="1" odxf="1" dxf="1">
    <nc r="C217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2" sId="1" odxf="1" dxf="1">
    <nc r="C218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3" sId="1" odxf="1" dxf="1">
    <nc r="C219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4" sId="1" odxf="1" dxf="1">
    <nc r="C220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5" sId="1" odxf="1" dxf="1">
    <nc r="C221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6" sId="1" odxf="1" dxf="1">
    <nc r="C222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7" sId="1" odxf="1" dxf="1">
    <nc r="C223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8" sId="1" odxf="1" dxf="1">
    <nc r="C224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9" sId="1" odxf="1" dxf="1">
    <nc r="C225" t="inlineStr">
      <is>
        <t>bios.security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0" sId="1" odxf="1" dxf="1">
    <nc r="E182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1" sId="1" odxf="1" dxf="1">
    <nc r="F182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1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12" sId="1" odxf="1" dxf="1">
    <nc r="E183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3" sId="1" odxf="1" dxf="1">
    <nc r="F183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C0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4" sId="1" odxf="1" dxf="1">
    <nc r="G183">
      <v>15010695517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5" sId="1" odxf="1" dxf="1">
    <nc r="E184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6" sId="1" odxf="1" dxf="1">
    <nc r="F184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1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17" sId="1" odxf="1" dxf="1">
    <nc r="E185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8" sId="1" odxf="1" dxf="1">
    <nc r="F185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C0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9" sId="1" odxf="1" dxf="1">
    <nc r="G185">
      <v>16015956171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0" sId="1" odxf="1" dxf="1">
    <nc r="E186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1" sId="1" odxf="1" dxf="1">
    <nc r="F186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1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22" sId="1" odxf="1" dxf="1">
    <nc r="E187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3" sId="1" odxf="1" dxf="1">
    <nc r="F187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1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24" sId="1" odxf="1" dxf="1">
    <nc r="E188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5" sId="1" odxf="1" dxf="1">
    <nc r="F188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C0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6" sId="1" odxf="1" dxf="1">
    <nc r="G188">
      <v>15010972964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7" sId="1" odxf="1" dxf="1">
    <nc r="E189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8" sId="1" odxf="1" dxf="1">
    <nc r="F189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1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29" sId="1" odxf="1" dxf="1">
    <nc r="E190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0" sId="1" odxf="1" dxf="1">
    <nc r="F190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1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31" sId="1" odxf="1" dxf="1">
    <nc r="E191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2" sId="1" odxf="1" dxf="1">
    <nc r="F191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1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33" sId="1" odxf="1" dxf="1">
    <nc r="E192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4" sId="1" odxf="1" dxf="1">
    <nc r="F192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1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35" sId="1" odxf="1" dxf="1">
    <nc r="E193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6" sId="1" odxf="1" dxf="1">
    <nc r="F193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1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37" sId="1" odxf="1" dxf="1">
    <nc r="E194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8" sId="1" odxf="1" dxf="1">
    <nc r="F194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1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39" sId="1" odxf="1" dxf="1">
    <nc r="E195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0" sId="1" odxf="1" dxf="1">
    <nc r="F195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1" sId="1" odxf="1" dxf="1">
    <nc r="G195">
      <v>15010695517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2" sId="1" odxf="1" dxf="1">
    <nc r="E196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3" sId="1" odxf="1" dxf="1">
    <nc r="F196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4" sId="1" odxf="1" dxf="1">
    <nc r="G196">
      <v>15010695517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5" sId="1" odxf="1" dxf="1">
    <nc r="E197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6" sId="1" odxf="1" dxf="1">
    <nc r="F197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7" sId="1" odxf="1" dxf="1">
    <nc r="G197">
      <v>15010695517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8" sId="1" odxf="1" dxf="1">
    <nc r="E198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9" sId="1" odxf="1" dxf="1">
    <nc r="F198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0" sId="1" odxf="1" dxf="1">
    <nc r="G198">
      <v>15010695517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1" sId="1" odxf="1" dxf="1">
    <nc r="E199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2" sId="1" odxf="1" dxf="1">
    <nc r="F199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1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53" sId="1" odxf="1" dxf="1">
    <nc r="E200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4" sId="1" odxf="1" dxf="1">
    <nc r="F200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5" sId="1" odxf="1" dxf="1">
    <nc r="G200">
      <v>15010695517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6" sId="1" odxf="1" dxf="1">
    <nc r="E201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7" sId="1" odxf="1" dxf="1">
    <nc r="F201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8" sId="1" odxf="1" dxf="1">
    <nc r="G201">
      <v>15010695517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9" sId="1" odxf="1" dxf="1">
    <nc r="E202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0" sId="1" odxf="1" dxf="1">
    <nc r="F202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1" sId="1" odxf="1" dxf="1">
    <nc r="G202">
      <v>15010695517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2" sId="1" odxf="1" dxf="1">
    <nc r="E203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3" sId="1" odxf="1" dxf="1">
    <nc r="F203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C0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4" sId="1" odxf="1" dxf="1">
    <nc r="G203">
      <v>15010972964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5" sId="1" odxf="1" dxf="1">
    <nc r="E204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6" sId="1" odxf="1" dxf="1">
    <nc r="F204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7" sId="1" odxf="1" dxf="1">
    <nc r="G204">
      <v>15010695517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8" sId="1" odxf="1" dxf="1">
    <nc r="E205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9" sId="1" odxf="1" dxf="1">
    <nc r="F205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2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0" sId="1" odxf="1" dxf="1">
    <nc r="E206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1" sId="1" odxf="1" dxf="1">
    <nc r="F206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2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2" sId="1" odxf="1" dxf="1">
    <nc r="E207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3" sId="1" odxf="1" dxf="1">
    <nc r="F207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2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4" sId="1" odxf="1" dxf="1">
    <nc r="E208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5" sId="1" odxf="1" dxf="1">
    <nc r="F208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C0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6" sId="1" odxf="1" dxf="1">
    <nc r="G208">
      <v>15010972964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7" sId="1" odxf="1" dxf="1">
    <nc r="E209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8" sId="1" odxf="1" dxf="1">
    <nc r="F209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2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9" sId="1" odxf="1" dxf="1">
    <nc r="E210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0" sId="1" odxf="1" dxf="1">
    <nc r="F210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2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81" sId="1" odxf="1" dxf="1">
    <nc r="E211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2" sId="1" odxf="1" dxf="1">
    <nc r="F211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C0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3" sId="1" odxf="1" dxf="1">
    <nc r="G211">
      <v>16015956171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4" sId="1" odxf="1" dxf="1">
    <nc r="E212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5" sId="1" odxf="1" dxf="1">
    <nc r="F212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2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86" sId="1" odxf="1" dxf="1">
    <nc r="E213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7" sId="1" odxf="1" dxf="1">
    <nc r="F213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2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88" sId="1" odxf="1" dxf="1">
    <nc r="E214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9" sId="1" odxf="1" dxf="1">
    <nc r="F214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0" sId="1" odxf="1" dxf="1">
    <nc r="G214">
      <v>15010695517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1" sId="1" odxf="1" dxf="1">
    <nc r="E215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2" sId="1" odxf="1" dxf="1">
    <nc r="F215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C0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3" sId="1" odxf="1" dxf="1">
    <nc r="G215">
      <v>15010701992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4" sId="1" odxf="1" dxf="1">
    <nc r="E216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5" sId="1" odxf="1" dxf="1">
    <nc r="F216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C0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6" sId="1" odxf="1" dxf="1">
    <nc r="G216">
      <v>15010700960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7" sId="1" odxf="1" dxf="1">
    <nc r="E217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8" sId="1" odxf="1" dxf="1">
    <nc r="F217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9" sId="1" odxf="1" dxf="1">
    <nc r="G217">
      <v>15010701992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0" sId="1" odxf="1" dxf="1">
    <nc r="E218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1" sId="1" odxf="1" dxf="1">
    <nc r="F218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2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02" sId="1" odxf="1" dxf="1">
    <nc r="E219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3" sId="1" odxf="1" dxf="1">
    <nc r="F219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4" sId="1" odxf="1" dxf="1">
    <nc r="G219">
      <v>15010701992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5" sId="1" odxf="1" dxf="1">
    <nc r="E220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6" sId="1" odxf="1" dxf="1">
    <nc r="F220" t="inlineStr">
      <is>
        <t>Fail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C000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7" sId="1" odxf="1" dxf="1">
    <nc r="G220">
      <v>15010701992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8" sId="1" odxf="1" dxf="1">
    <nc r="E221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9" sId="1" odxf="1" dxf="1">
    <nc r="F221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0" sId="1" odxf="1" dxf="1">
    <nc r="G221">
      <v>15010695517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1" sId="1" odxf="1" dxf="1">
    <nc r="E222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2" sId="1" odxf="1" dxf="1">
    <nc r="F222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2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13" sId="1" odxf="1" dxf="1">
    <nc r="E223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4" sId="1" odxf="1" dxf="1">
    <nc r="F223" t="inlineStr">
      <is>
        <t>Block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FFFF0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5" sId="1" odxf="1" dxf="1">
    <nc r="G223">
      <v>15010695517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6" sId="1" odxf="1" dxf="1">
    <nc r="E224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7" sId="1" odxf="1" dxf="1">
    <nc r="F224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2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18" sId="1" odxf="1" dxf="1">
    <nc r="E225" t="inlineStr">
      <is>
        <t>Haizhou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9" sId="1" odxf="1" dxf="1">
    <nc r="F225" t="inlineStr">
      <is>
        <t>Pass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rgb="FF92D05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2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1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H2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20" sId="1">
    <nc r="H182" t="inlineStr">
      <is>
        <t>HCC</t>
      </is>
    </nc>
  </rcc>
  <rcc rId="821" sId="1">
    <nc r="H183" t="inlineStr">
      <is>
        <t>HCC</t>
      </is>
    </nc>
  </rcc>
  <rcc rId="822" sId="1">
    <nc r="H184" t="inlineStr">
      <is>
        <t>HCC</t>
      </is>
    </nc>
  </rcc>
  <rcc rId="823" sId="1">
    <nc r="H185" t="inlineStr">
      <is>
        <t>HCC</t>
      </is>
    </nc>
  </rcc>
  <rcc rId="824" sId="1">
    <nc r="H186" t="inlineStr">
      <is>
        <t>HCC</t>
      </is>
    </nc>
  </rcc>
  <rcc rId="825" sId="1">
    <nc r="H187" t="inlineStr">
      <is>
        <t>HCC</t>
      </is>
    </nc>
  </rcc>
  <rcc rId="826" sId="1">
    <nc r="H188" t="inlineStr">
      <is>
        <t>HCC</t>
      </is>
    </nc>
  </rcc>
  <rcc rId="827" sId="1">
    <nc r="H189" t="inlineStr">
      <is>
        <t>HCC</t>
      </is>
    </nc>
  </rcc>
  <rcc rId="828" sId="1">
    <nc r="H190" t="inlineStr">
      <is>
        <t>HCC</t>
      </is>
    </nc>
  </rcc>
  <rcc rId="829" sId="1">
    <nc r="H191" t="inlineStr">
      <is>
        <t>HCC</t>
      </is>
    </nc>
  </rcc>
  <rcc rId="830" sId="1">
    <nc r="H192" t="inlineStr">
      <is>
        <t>HCC</t>
      </is>
    </nc>
  </rcc>
  <rcc rId="831" sId="1">
    <nc r="H193" t="inlineStr">
      <is>
        <t>HCC</t>
      </is>
    </nc>
  </rcc>
  <rcc rId="832" sId="1">
    <nc r="H194" t="inlineStr">
      <is>
        <t>HCC</t>
      </is>
    </nc>
  </rcc>
  <rcc rId="833" sId="1">
    <nc r="H195" t="inlineStr">
      <is>
        <t>HCC</t>
      </is>
    </nc>
  </rcc>
  <rcc rId="834" sId="1">
    <nc r="H196" t="inlineStr">
      <is>
        <t>HCC</t>
      </is>
    </nc>
  </rcc>
  <rcc rId="835" sId="1">
    <nc r="H197" t="inlineStr">
      <is>
        <t>HCC</t>
      </is>
    </nc>
  </rcc>
  <rcc rId="836" sId="1">
    <nc r="H198" t="inlineStr">
      <is>
        <t>HCC</t>
      </is>
    </nc>
  </rcc>
  <rcc rId="837" sId="1">
    <nc r="H199" t="inlineStr">
      <is>
        <t>HCC</t>
      </is>
    </nc>
  </rcc>
  <rcc rId="838" sId="1">
    <nc r="H200" t="inlineStr">
      <is>
        <t>HCC</t>
      </is>
    </nc>
  </rcc>
  <rcc rId="839" sId="1">
    <nc r="H201" t="inlineStr">
      <is>
        <t>HCC</t>
      </is>
    </nc>
  </rcc>
  <rcc rId="840" sId="1">
    <nc r="H202" t="inlineStr">
      <is>
        <t>HCC</t>
      </is>
    </nc>
  </rcc>
  <rcc rId="841" sId="1">
    <nc r="H203" t="inlineStr">
      <is>
        <t>HCC</t>
      </is>
    </nc>
  </rcc>
  <rcc rId="842" sId="1">
    <nc r="H204" t="inlineStr">
      <is>
        <t>HCC</t>
      </is>
    </nc>
  </rcc>
  <rcc rId="843" sId="1">
    <nc r="H205" t="inlineStr">
      <is>
        <t>HCC</t>
      </is>
    </nc>
  </rcc>
  <rcc rId="844" sId="1">
    <nc r="H206" t="inlineStr">
      <is>
        <t>HCC</t>
      </is>
    </nc>
  </rcc>
  <rcc rId="845" sId="1">
    <nc r="H207" t="inlineStr">
      <is>
        <t>HCC</t>
      </is>
    </nc>
  </rcc>
  <rcc rId="846" sId="1">
    <nc r="H208" t="inlineStr">
      <is>
        <t>HCC</t>
      </is>
    </nc>
  </rcc>
  <rcc rId="847" sId="1">
    <nc r="H209" t="inlineStr">
      <is>
        <t>HCC</t>
      </is>
    </nc>
  </rcc>
  <rcc rId="848" sId="1">
    <nc r="H210" t="inlineStr">
      <is>
        <t>HCC</t>
      </is>
    </nc>
  </rcc>
  <rcc rId="849" sId="1">
    <nc r="H211" t="inlineStr">
      <is>
        <t>HCC</t>
      </is>
    </nc>
  </rcc>
  <rcc rId="850" sId="1">
    <nc r="H212" t="inlineStr">
      <is>
        <t>HCC</t>
      </is>
    </nc>
  </rcc>
  <rcc rId="851" sId="1">
    <nc r="H213" t="inlineStr">
      <is>
        <t>HCC</t>
      </is>
    </nc>
  </rcc>
  <rcc rId="852" sId="1">
    <nc r="H214" t="inlineStr">
      <is>
        <t>HCC</t>
      </is>
    </nc>
  </rcc>
  <rcc rId="853" sId="1">
    <nc r="H215" t="inlineStr">
      <is>
        <t>HCC</t>
      </is>
    </nc>
  </rcc>
  <rcc rId="854" sId="1">
    <nc r="H216" t="inlineStr">
      <is>
        <t>HCC</t>
      </is>
    </nc>
  </rcc>
  <rcc rId="855" sId="1">
    <nc r="H217" t="inlineStr">
      <is>
        <t>HCC</t>
      </is>
    </nc>
  </rcc>
  <rcc rId="856" sId="1">
    <nc r="H218" t="inlineStr">
      <is>
        <t>HCC</t>
      </is>
    </nc>
  </rcc>
  <rcc rId="857" sId="1">
    <nc r="H219" t="inlineStr">
      <is>
        <t>HCC</t>
      </is>
    </nc>
  </rcc>
  <rcc rId="858" sId="1">
    <nc r="H220" t="inlineStr">
      <is>
        <t>HCC</t>
      </is>
    </nc>
  </rcc>
  <rcc rId="859" sId="1">
    <nc r="H221" t="inlineStr">
      <is>
        <t>HCC</t>
      </is>
    </nc>
  </rcc>
  <rcc rId="860" sId="1">
    <nc r="H222" t="inlineStr">
      <is>
        <t>HCC</t>
      </is>
    </nc>
  </rcc>
  <rcc rId="861" sId="1">
    <nc r="H223" t="inlineStr">
      <is>
        <t>HCC</t>
      </is>
    </nc>
  </rcc>
  <rcc rId="862" sId="1">
    <nc r="H224" t="inlineStr">
      <is>
        <t>HCC</t>
      </is>
    </nc>
  </rcc>
  <rcc rId="863" sId="1">
    <nc r="H225" t="inlineStr">
      <is>
        <t>HCC</t>
      </is>
    </nc>
  </rcc>
  <rrc rId="864" sId="1" ref="A181:XFD181" action="deleteRow">
    <rfmt sheetId="1" xfDxf="1" sqref="A181:XFD181" start="0" length="0"/>
  </rrc>
  <rfmt sheetId="1" sqref="A1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65" sId="1">
    <nc r="A181">
      <v>1508603501</v>
    </nc>
  </rcc>
  <rcc rId="866" sId="1" odxf="1" dxf="1">
    <nc r="A182">
      <v>1508605114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7" sId="1" odxf="1" dxf="1">
    <nc r="A183">
      <v>1508605439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8" sId="1" odxf="1" dxf="1">
    <nc r="A184">
      <v>1508605466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9" sId="1" odxf="1" dxf="1">
    <nc r="A185">
      <v>1508605538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0" sId="1" odxf="1" dxf="1">
    <nc r="A186">
      <v>1508606061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1" sId="1" odxf="1" dxf="1">
    <nc r="A187">
      <v>1508606066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2" sId="1" odxf="1" dxf="1">
    <nc r="A188">
      <v>1508606250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3" sId="1" odxf="1" dxf="1">
    <nc r="A189">
      <v>1508606332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4" sId="1" odxf="1" dxf="1">
    <nc r="A190">
      <v>1508607311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5" sId="1" odxf="1" dxf="1">
    <nc r="A191">
      <v>1508608045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6" sId="1" odxf="1" dxf="1">
    <nc r="A192">
      <v>1508608855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7" sId="1" odxf="1" dxf="1">
    <nc r="A193">
      <v>1508611465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8" sId="1" odxf="1" dxf="1">
    <nc r="A194">
      <v>1508611655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9" sId="1" odxf="1" dxf="1">
    <nc r="A195">
      <v>1508611671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0" sId="1" odxf="1" dxf="1">
    <nc r="A196">
      <v>1508611684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1" sId="1" odxf="1" dxf="1">
    <nc r="A197">
      <v>1508611710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2" sId="1" odxf="1" dxf="1">
    <nc r="A198">
      <v>1508611804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3" sId="1" odxf="1" dxf="1">
    <nc r="A199">
      <v>1508613530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4" sId="1" odxf="1" dxf="1">
    <nc r="A200">
      <v>1508613937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5" sId="1" odxf="1" dxf="1">
    <nc r="A201">
      <v>1508614164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6" sId="1" odxf="1" dxf="1">
    <nc r="A202">
      <v>1508615126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7" sId="1" odxf="1" dxf="1">
    <nc r="A203">
      <v>1508615361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8" sId="1" odxf="1" dxf="1">
    <nc r="A204">
      <v>1508615672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" sId="1" odxf="1" dxf="1">
    <nc r="A205">
      <v>1508916350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0" sId="1" odxf="1" dxf="1">
    <nc r="A206">
      <v>1508939880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1" sId="1" odxf="1" dxf="1">
    <nc r="A207">
      <v>1509046717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2" sId="1" odxf="1" dxf="1">
    <nc r="A208">
      <v>1509113566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3" sId="1" odxf="1" dxf="1">
    <nc r="A209">
      <v>1509425455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" sId="1" odxf="1" dxf="1">
    <nc r="A210">
      <v>1509646275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5" sId="1" odxf="1" dxf="1">
    <nc r="A211">
      <v>1509916623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6" sId="1" odxf="1" dxf="1">
    <nc r="A212">
      <v>1509935854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7" sId="1" odxf="1" dxf="1">
    <nc r="A213">
      <v>15010281820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8" sId="1" odxf="1" dxf="1">
    <nc r="A214">
      <v>16012239231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9" sId="1" odxf="1" dxf="1">
    <nc r="A215">
      <v>16012239233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0" sId="1" odxf="1" dxf="1">
    <nc r="A216">
      <v>22011877851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1" sId="1" odxf="1" dxf="1">
    <nc r="A217">
      <v>22011893994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2" sId="1" odxf="1" dxf="1">
    <nc r="A218">
      <v>22011894096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3" sId="1" odxf="1" dxf="1">
    <nc r="A219">
      <v>22011894098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4" sId="1" odxf="1" dxf="1">
    <nc r="A220">
      <v>22011895042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5" sId="1" odxf="1" dxf="1">
    <nc r="A221">
      <v>22011895168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6" sId="1" odxf="1" dxf="1">
    <nc r="A222">
      <v>22011895404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7" sId="1" odxf="1" dxf="1">
    <nc r="A223">
      <v>22011895463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8" sId="1" odxf="1" dxf="1">
    <nc r="A224">
      <v>22011895794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A181:A224">
    <dxf>
      <alignment horizontal="left"/>
    </dxf>
  </rfmt>
  <rfmt sheetId="1" sqref="A1:H224" start="0" length="2147483647">
    <dxf>
      <font>
        <sz val="11"/>
      </font>
    </dxf>
  </rfmt>
  <rfmt sheetId="1" sqref="A1:H224" start="0" length="2147483647">
    <dxf>
      <font>
        <name val="Calibri"/>
        <family val="2"/>
        <scheme val="minor"/>
      </font>
    </dxf>
  </rfmt>
  <rfmt sheetId="1" sqref="A106:XFD106">
    <dxf>
      <alignment wrapText="1"/>
    </dxf>
  </rfmt>
  <rfmt sheetId="1" sqref="A106:XFD106">
    <dxf>
      <alignment wrapText="0"/>
    </dxf>
  </rfmt>
  <rfmt sheetId="1" sqref="A1:XFD1048576">
    <dxf>
      <alignment wrapText="1"/>
    </dxf>
  </rfmt>
  <rfmt sheetId="1" sqref="A1:XFD1048576">
    <dxf>
      <alignment wrapText="0"/>
    </dxf>
  </rfmt>
  <rcc rId="909" sId="2">
    <oc r="B2">
      <v>163</v>
    </oc>
    <nc r="B2">
      <v>185</v>
    </nc>
  </rcc>
  <rcc rId="910" sId="2">
    <oc r="B3">
      <v>4</v>
    </oc>
    <nc r="B3">
      <v>13</v>
    </nc>
  </rcc>
  <rcc rId="911" sId="2">
    <oc r="B4">
      <v>11</v>
    </oc>
    <nc r="B4">
      <v>24</v>
    </nc>
  </rcc>
  <rrc rId="912" sId="1" ref="A174:XFD174" action="deleteRow">
    <rfmt sheetId="1" xfDxf="1" sqref="A174:XFD174" start="0" length="0"/>
    <rcc rId="0" sId="1" dxf="1">
      <nc r="A174">
        <f>HYPERLINK("https://hsdes.intel.com/resource/22011894631","22011894631")</f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174" t="inlineStr">
        <is>
          <t>[Pre-si &amp; Post-Si] To verify FSP build binary after flash can boot successfully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C174" t="inlineStr">
        <is>
          <t>bios.platform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D1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1" dxf="1">
      <nc r="E174" t="inlineStr">
        <is>
          <t>Chetana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F174" t="inlineStr">
        <is>
          <t>NA</t>
        </is>
      </nc>
      <ndxf>
        <fill>
          <patternFill patternType="solid">
            <bgColor theme="0" tint="-0.34998626667073579"/>
          </patternFill>
        </fill>
        <border outline="0">
          <bottom style="thin">
            <color indexed="64"/>
          </bottom>
        </border>
      </ndxf>
    </rcc>
    <rfmt sheetId="1" sqref="G1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1" sqref="H17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913" sId="2" ref="A5:XFD5" action="deleteRow">
    <undo index="65535" exp="area" dr="B2:B5" r="B6" sId="2"/>
    <rfmt sheetId="2" xfDxf="1" sqref="A5:XFD5" start="0" length="0"/>
    <rcc rId="0" sId="2" dxf="1">
      <nc r="A5" t="inlineStr">
        <is>
          <t>NA</t>
        </is>
      </nc>
      <ndxf>
        <font>
          <sz val="9"/>
          <color rgb="FF000000"/>
          <name val="Calibri"/>
          <family val="2"/>
          <scheme val="minor"/>
        </font>
        <alignment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B5">
        <v>1</v>
      </nc>
      <ndxf>
        <font>
          <sz val="11"/>
          <color rgb="FF000000"/>
          <name val="Calibri"/>
          <family val="2"/>
          <scheme val="none"/>
        </font>
        <alignment horizontal="right" vertical="center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fmt sheetId="2" sqref="B9:B11">
    <dxf>
      <numFmt numFmtId="164" formatCode="0.000000"/>
    </dxf>
  </rfmt>
  <rfmt sheetId="2" sqref="B9:B11">
    <dxf>
      <numFmt numFmtId="165" formatCode="0.00000"/>
    </dxf>
  </rfmt>
  <rfmt sheetId="2" sqref="B9:B11">
    <dxf>
      <numFmt numFmtId="166" formatCode="0.0000"/>
    </dxf>
  </rfmt>
  <rfmt sheetId="2" sqref="B9:B11">
    <dxf>
      <numFmt numFmtId="167" formatCode="0.000"/>
    </dxf>
  </rfmt>
  <rfmt sheetId="2" sqref="B9:B11">
    <dxf>
      <numFmt numFmtId="2" formatCode="0.00"/>
    </dxf>
  </rfmt>
  <rdn rId="0" localSheetId="1" customView="1" name="Z_4A70EA8C_67DD_4EF1_A1CF_96EB2512D279_.wvu.FilterData" hidden="1" oldHidden="1">
    <formula>GNRD_Blue_D28!$A$1:$H$223</formula>
  </rdn>
  <rcv guid="{4A70EA8C-67DD-4EF1-A1CF-96EB2512D279}" action="add"/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A70EA8C-67DD-4EF1-A1CF-96EB2512D279}" action="delete"/>
  <rdn rId="0" localSheetId="1" customView="1" name="Z_4A70EA8C_67DD_4EF1_A1CF_96EB2512D279_.wvu.FilterData" hidden="1" oldHidden="1">
    <formula>GNRD_Blue_Eval_report_0004.D28!$A$1:$H$223</formula>
    <oldFormula>GNRD_Blue_Eval_report_0004.D28!$A$1:$H$223</oldFormula>
  </rdn>
  <rcv guid="{4A70EA8C-67DD-4EF1-A1CF-96EB2512D279}" action="add"/>
  <rsnm rId="916" sheetId="1" oldName="[GNRD_Blue_Eval_report_0004.D28.xlsx]GNRD_Blue_D28" newName="[GNRD_Blue_Eval_report_0004.D28.xlsx]GNRD_Blue_Eval_report_0004.D28"/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7" sId="1">
    <oc r="A1" t="inlineStr">
      <is>
        <t>id</t>
      </is>
    </oc>
    <nc r="A1" t="inlineStr">
      <is>
        <t>TCD_ID</t>
      </is>
    </nc>
  </rcc>
  <rcc rId="918" sId="1">
    <oc r="B1" t="inlineStr">
      <is>
        <t>title</t>
      </is>
    </oc>
    <nc r="B1" t="inlineStr">
      <is>
        <t>TCD_Title</t>
      </is>
    </nc>
  </rcc>
  <rdn rId="0" localSheetId="1" customView="1" name="Z_F52295CB_AB0F_4AF9_A99A_12BC389E5A1A_.wvu.FilterData" hidden="1" oldHidden="1">
    <formula>GNRD_Blue_Eval_report_0004.D28!$A$1:$H$223</formula>
  </rdn>
  <rcv guid="{F52295CB-AB0F-4AF9-A99A-12BC389E5A1A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">
    <nc r="H3" t="inlineStr">
      <is>
        <t>HCC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16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52" sId="1">
    <nc r="F164" t="inlineStr">
      <is>
        <t>Pass</t>
      </is>
    </nc>
  </rcc>
  <rfmt sheetId="1" sqref="F163:F16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53" sId="1">
    <nc r="F163" t="inlineStr">
      <is>
        <t>Pass</t>
      </is>
    </nc>
  </rcc>
  <rcc rId="54" sId="1">
    <nc r="F165" t="inlineStr">
      <is>
        <t>Pass</t>
      </is>
    </nc>
  </rcc>
  <rfmt sheetId="1" sqref="F16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16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 odxf="1" dxf="1">
    <nc r="F4">
      <v>16016297562</v>
    </nc>
    <odxf>
      <font>
        <sz val="11"/>
        <color theme="1"/>
        <name val="Calibri"/>
        <family val="2"/>
        <scheme val="minor"/>
      </font>
    </odxf>
    <ndxf>
      <font>
        <sz val="8"/>
        <color rgb="FF242424"/>
        <name val="Segoe UI"/>
        <family val="2"/>
        <scheme val="none"/>
      </font>
    </ndxf>
  </rcc>
  <rcc rId="56" sId="1" odxf="1" dxf="1">
    <nc r="H4" t="inlineStr">
      <is>
        <t xml:space="preserve">After reading Msr-read(0xe2) getting output as 0x0 , so bit 26 and 28 getting 0 instead of 1 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C3535663-B384-46C0-BAE8-D5EE70C2EA8B}" action="delete"/>
  <rdn rId="0" localSheetId="1" customView="1" name="Z_C3535663_B384_46C0_BAE8_D5EE70C2EA8B_.wvu.FilterData" hidden="1" oldHidden="1">
    <formula>GNR__Blue_D28!$A$1:$H$180</formula>
    <oldFormula>GNR__Blue_D28!$A$1:$H$180</oldFormula>
  </rdn>
  <rcv guid="{C3535663-B384-46C0-BAE8-D5EE70C2EA8B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8" sheetId="1" source="F4" destination="G4" sourceSheetId="1"/>
  <rcc rId="59" sId="1">
    <nc r="F4" t="inlineStr">
      <is>
        <t>Fail</t>
      </is>
    </nc>
  </rcc>
  <rfmt sheetId="1" sqref="F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4">
    <dxf>
      <border diagonalUp="0" diagonalDown="0" outline="0">
        <left/>
        <right/>
        <top/>
        <bottom/>
      </border>
    </dxf>
  </rfmt>
  <rcv guid="{C3535663-B384-46C0-BAE8-D5EE70C2EA8B}" action="delete"/>
  <rdn rId="0" localSheetId="1" customView="1" name="Z_C3535663_B384_46C0_BAE8_D5EE70C2EA8B_.wvu.FilterData" hidden="1" oldHidden="1">
    <formula>GNR__Blue_D28!$A$1:$H$180</formula>
    <oldFormula>GNR__Blue_D28!$A$1:$H$180</oldFormula>
  </rdn>
  <rcv guid="{C3535663-B384-46C0-BAE8-D5EE70C2EA8B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H5" t="inlineStr">
      <is>
        <t>need vm</t>
      </is>
    </nc>
  </rcc>
  <rfmt sheetId="1" sqref="H5">
    <dxf>
      <border diagonalUp="0" diagonalDown="0" outline="0">
        <left/>
        <right/>
        <top/>
        <bottom/>
      </border>
    </dxf>
  </rfmt>
  <rcc rId="62" sId="1">
    <nc r="F6" t="inlineStr">
      <is>
        <t>Pass</t>
      </is>
    </nc>
  </rcc>
  <rfmt sheetId="1" sqref="F6">
    <dxf>
      <border diagonalUp="0" diagonalDown="0" outline="0">
        <left/>
        <right/>
        <top/>
        <bottom/>
      </border>
    </dxf>
  </rfmt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3" sId="1">
    <nc r="F80" t="inlineStr">
      <is>
        <t>pass</t>
      </is>
    </nc>
  </rcc>
  <rfmt sheetId="1" sqref="F80">
    <dxf>
      <border diagonalUp="0" diagonalDown="0" outline="0">
        <left/>
        <right/>
        <top/>
        <bottom/>
      </border>
    </dxf>
  </rfmt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" sId="1">
    <nc r="F7" t="inlineStr">
      <is>
        <t>Pass</t>
      </is>
    </nc>
  </rcc>
  <rfmt sheetId="1" sqref="F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7">
    <dxf>
      <border diagonalUp="0" diagonalDown="0" outline="0">
        <left/>
        <right/>
        <top/>
        <bottom/>
      </border>
    </dxf>
  </rfmt>
  <rcc rId="65" sId="1">
    <nc r="H6" t="inlineStr">
      <is>
        <t>HCC</t>
      </is>
    </nc>
  </rcc>
  <rfmt sheetId="1" sqref="H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6" sId="1">
    <nc r="H7" t="inlineStr">
      <is>
        <t>HCC</t>
      </is>
    </nc>
  </rcc>
  <rfmt sheetId="1" sqref="H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67" sId="1">
    <nc r="F8" t="inlineStr">
      <is>
        <t>Pass</t>
      </is>
    </nc>
  </rcc>
  <rfmt sheetId="1" sqref="F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8">
    <dxf>
      <border diagonalUp="0" diagonalDown="0" outline="0">
        <left/>
        <right/>
        <top/>
        <bottom/>
      </border>
    </dxf>
  </rfmt>
  <rcc rId="68" sId="1">
    <nc r="H8" t="inlineStr">
      <is>
        <t>HCC</t>
      </is>
    </nc>
  </rcc>
  <rfmt sheetId="1" sqref="H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nc r="F10" t="inlineStr">
      <is>
        <t>Pass</t>
      </is>
    </nc>
  </rcc>
  <rfmt sheetId="1" sqref="F1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10">
    <dxf>
      <border diagonalUp="0" diagonalDown="0" outline="0">
        <left/>
        <right/>
        <top/>
        <bottom/>
      </border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F2" t="inlineStr">
      <is>
        <t>Pass</t>
      </is>
    </nc>
  </rcc>
  <rfmt sheetId="1" sqref="F2">
    <dxf>
      <border diagonalUp="0" diagonalDown="0" outline="0">
        <left/>
        <right/>
        <top/>
        <bottom/>
      </border>
    </dxf>
  </rfmt>
  <rcc rId="2" sId="1">
    <nc r="H2" t="inlineStr">
      <is>
        <t>HCC</t>
      </is>
    </nc>
  </rcc>
  <rdn rId="0" localSheetId="1" customView="1" name="Z_C3535663_B384_46C0_BAE8_D5EE70C2EA8B_.wvu.FilterData" hidden="1" oldHidden="1">
    <formula>GNR__Blue_D28!$A$1:$H$180</formula>
  </rdn>
  <rcv guid="{C3535663-B384-46C0-BAE8-D5EE70C2EA8B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1">
    <nc r="F161" t="inlineStr">
      <is>
        <t>Pass</t>
      </is>
    </nc>
  </rcc>
  <rfmt sheetId="1" sqref="F16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" sId="1">
    <nc r="G162">
      <v>16016295656</v>
    </nc>
  </rcc>
  <rcc rId="72" sId="1">
    <nc r="F166" t="inlineStr">
      <is>
        <t>pass</t>
      </is>
    </nc>
  </rcc>
  <rfmt sheetId="1" sqref="F16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16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73" sId="1">
    <nc r="F167" t="inlineStr">
      <is>
        <t>pass</t>
      </is>
    </nc>
  </rcc>
  <rfmt sheetId="1" sqref="F16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16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74" sId="1">
    <nc r="F168" t="inlineStr">
      <is>
        <t>pass</t>
      </is>
    </nc>
  </rcc>
  <rfmt sheetId="1" sqref="F16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16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v guid="{48F474C6-A970-46EF-915F-E1F07FBB0803}" action="delete"/>
  <rdn rId="0" localSheetId="1" customView="1" name="Z_48F474C6_A970_46EF_915F_E1F07FBB0803_.wvu.FilterData" hidden="1" oldHidden="1">
    <formula>GNR__Blue_D28!$A$1:$H$180</formula>
    <oldFormula>GNR__Blue_D28!$A$1:$H$180</oldFormula>
  </rdn>
  <rcv guid="{48F474C6-A970-46EF-915F-E1F07FBB0803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" sId="1">
    <nc r="F11" t="inlineStr">
      <is>
        <t>Pass</t>
      </is>
    </nc>
  </rcc>
  <rfmt sheetId="1" sqref="F1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11">
    <dxf>
      <border diagonalUp="0" diagonalDown="0" outline="0">
        <left/>
        <right/>
        <top/>
        <bottom/>
      </border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" sId="1">
    <nc r="D17" t="inlineStr">
      <is>
        <t>M</t>
      </is>
    </nc>
  </rcc>
  <rcc rId="78" sId="1">
    <nc r="D18" t="inlineStr">
      <is>
        <t>M</t>
      </is>
    </nc>
  </rcc>
  <rcc rId="79" sId="1">
    <nc r="D19" t="inlineStr">
      <is>
        <t>M</t>
      </is>
    </nc>
  </rcc>
  <rcc rId="80" sId="1">
    <nc r="D20" t="inlineStr">
      <is>
        <t>M</t>
      </is>
    </nc>
  </rcc>
  <rcc rId="81" sId="1">
    <nc r="D21" t="inlineStr">
      <is>
        <t>M</t>
      </is>
    </nc>
  </rcc>
  <rcc rId="82" sId="1">
    <nc r="D105" t="inlineStr">
      <is>
        <t>S</t>
      </is>
    </nc>
  </rcc>
  <rcc rId="83" sId="1">
    <nc r="D109" t="inlineStr">
      <is>
        <t>S</t>
      </is>
    </nc>
  </rcc>
  <rcc rId="84" sId="1">
    <nc r="D117" t="inlineStr">
      <is>
        <t>S</t>
      </is>
    </nc>
  </rcc>
  <rcc rId="85" sId="1">
    <nc r="D177" t="inlineStr">
      <is>
        <t>S</t>
      </is>
    </nc>
  </rcc>
  <rcc rId="86" sId="1">
    <nc r="D178" t="inlineStr">
      <is>
        <t>S</t>
      </is>
    </nc>
  </rcc>
  <rcc rId="87" sId="1">
    <nc r="D179" t="inlineStr">
      <is>
        <t>S</t>
      </is>
    </nc>
  </rcc>
  <rcc rId="88" sId="1">
    <nc r="D180" t="inlineStr">
      <is>
        <t>S</t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>
    <nc r="F159" t="inlineStr">
      <is>
        <t>pass</t>
      </is>
    </nc>
  </rcc>
  <rfmt sheetId="1" sqref="F15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0" sId="1">
    <nc r="F17" t="inlineStr">
      <is>
        <t>Pass</t>
      </is>
    </nc>
  </rcc>
  <rfmt sheetId="1" sqref="F1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17">
    <dxf>
      <border diagonalUp="0" diagonalDown="0" outline="0">
        <left/>
        <right/>
        <top/>
        <bottom/>
      </border>
    </dxf>
  </rfmt>
  <rcc rId="91" sId="1">
    <nc r="H10" t="inlineStr">
      <is>
        <t>HCC</t>
      </is>
    </nc>
  </rcc>
  <rfmt sheetId="1" sqref="H1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92" sId="1">
    <nc r="H11" t="inlineStr">
      <is>
        <t>HCC</t>
      </is>
    </nc>
  </rcc>
  <rfmt sheetId="1" sqref="H1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93" sId="1" odxf="1" dxf="1">
    <nc r="H12" t="inlineStr">
      <is>
        <t>HCC</t>
      </is>
    </nc>
    <odxf/>
    <ndxf/>
  </rcc>
  <rcc rId="94" sId="1" odxf="1" dxf="1">
    <nc r="H13" t="inlineStr">
      <is>
        <t>HCC</t>
      </is>
    </nc>
    <odxf/>
    <ndxf/>
  </rcc>
  <rcc rId="95" sId="1" odxf="1" dxf="1">
    <nc r="H14" t="inlineStr">
      <is>
        <t>HCC</t>
      </is>
    </nc>
    <odxf/>
    <ndxf/>
  </rcc>
  <rcc rId="96" sId="1" odxf="1" dxf="1">
    <nc r="H15" t="inlineStr">
      <is>
        <t>HCC</t>
      </is>
    </nc>
    <odxf/>
    <ndxf/>
  </rcc>
  <rcc rId="97" sId="1" odxf="1" dxf="1">
    <nc r="H16" t="inlineStr">
      <is>
        <t>HCC</t>
      </is>
    </nc>
    <odxf/>
    <ndxf/>
  </rcc>
  <rcc rId="98" sId="1" odxf="1" dxf="1">
    <nc r="H17" t="inlineStr">
      <is>
        <t>HCC</t>
      </is>
    </nc>
    <odxf/>
    <ndxf/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" sId="1">
    <nc r="F28" t="inlineStr">
      <is>
        <t>pass</t>
      </is>
    </nc>
  </rcc>
  <rfmt sheetId="1" sqref="F28">
    <dxf>
      <border diagonalUp="0" diagonalDown="0" outline="0">
        <left/>
        <right/>
        <top/>
        <bottom/>
      </border>
    </dxf>
  </rfmt>
  <rcc rId="100" sId="1">
    <nc r="F34" t="inlineStr">
      <is>
        <t>pass</t>
      </is>
    </nc>
  </rcc>
  <rfmt sheetId="1" sqref="F34">
    <dxf>
      <border diagonalUp="0" diagonalDown="0" outline="0">
        <left/>
        <right/>
        <top/>
        <bottom/>
      </border>
    </dxf>
  </rfmt>
  <rcc rId="101" sId="1">
    <nc r="F35" t="inlineStr">
      <is>
        <t>pass</t>
      </is>
    </nc>
  </rcc>
  <rfmt sheetId="1" sqref="F35">
    <dxf>
      <border diagonalUp="0" diagonalDown="0" outline="0">
        <left/>
        <right/>
        <top/>
        <bottom/>
      </border>
    </dxf>
  </rfmt>
  <rcc rId="102" sId="1">
    <nc r="F37" t="inlineStr">
      <is>
        <t>pass</t>
      </is>
    </nc>
  </rcc>
  <rfmt sheetId="1" sqref="F37">
    <dxf>
      <border diagonalUp="0" diagonalDown="0" outline="0">
        <left/>
        <right/>
        <top/>
        <bottom/>
      </border>
    </dxf>
  </rfmt>
  <rcc rId="103" sId="1">
    <nc r="F40" t="inlineStr">
      <is>
        <t>pass</t>
      </is>
    </nc>
  </rcc>
  <rfmt sheetId="1" sqref="F40">
    <dxf>
      <border diagonalUp="0" diagonalDown="0" outline="0">
        <left/>
        <right/>
        <top/>
        <bottom/>
      </border>
    </dxf>
  </rfmt>
  <rcc rId="104" sId="1">
    <nc r="F171" t="inlineStr">
      <is>
        <t>pass</t>
      </is>
    </nc>
  </rcc>
  <rfmt sheetId="1" sqref="F17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5" sId="1">
    <nc r="F174" t="inlineStr">
      <is>
        <t>NA</t>
      </is>
    </nc>
  </rcc>
  <rfmt sheetId="1" sqref="F17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6" sId="1">
    <nc r="F172" t="inlineStr">
      <is>
        <t>pass</t>
      </is>
    </nc>
  </rcc>
  <rfmt sheetId="1" sqref="F17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7" sId="1">
    <nc r="F175" t="inlineStr">
      <is>
        <t>pass</t>
      </is>
    </nc>
  </rcc>
  <rfmt sheetId="1" sqref="F17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17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8" sId="1">
    <nc r="F173" t="inlineStr">
      <is>
        <t>Block</t>
      </is>
    </nc>
  </rcc>
  <rfmt sheetId="1" sqref="F17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09" sId="1">
    <nc r="F31" t="inlineStr">
      <is>
        <t>pass</t>
      </is>
    </nc>
  </rcc>
  <rfmt sheetId="1" sqref="F31">
    <dxf>
      <border diagonalUp="0" diagonalDown="0" outline="0">
        <left/>
        <right/>
        <top/>
        <bottom/>
      </border>
    </dxf>
  </rfmt>
  <rfmt sheetId="1" sqref="F26">
    <dxf>
      <border diagonalUp="0" diagonalDown="0" outline="0">
        <left/>
        <right/>
        <top/>
        <bottom/>
      </border>
    </dxf>
  </rfmt>
  <rcc rId="110" sId="1">
    <nc r="F23" t="inlineStr">
      <is>
        <t>Block</t>
      </is>
    </nc>
  </rcc>
  <rfmt sheetId="1" sqref="F23">
    <dxf>
      <border diagonalUp="0" diagonalDown="0" outline="0">
        <left/>
        <right/>
        <top/>
        <bottom/>
      </border>
    </dxf>
  </rfmt>
  <rcc rId="111" sId="1">
    <nc r="F26" t="inlineStr">
      <is>
        <t>Block</t>
      </is>
    </nc>
  </rcc>
  <rcc rId="112" sId="1">
    <nc r="F24" t="inlineStr">
      <is>
        <t>pass</t>
      </is>
    </nc>
  </rcc>
  <rfmt sheetId="1" sqref="F24">
    <dxf>
      <border diagonalUp="0" diagonalDown="0" outline="0">
        <left/>
        <right/>
        <top/>
        <bottom/>
      </border>
    </dxf>
  </rfmt>
  <rcc rId="113" sId="1">
    <nc r="F38" t="inlineStr">
      <is>
        <t>pass</t>
      </is>
    </nc>
  </rcc>
  <rfmt sheetId="1" sqref="F3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38">
    <dxf>
      <border diagonalUp="0" diagonalDown="0" outline="0">
        <left/>
        <right/>
        <top/>
        <bottom/>
      </border>
    </dxf>
  </rfmt>
  <rcc rId="114" sId="1">
    <nc r="G24" t="inlineStr">
      <is>
        <t>HCC</t>
      </is>
    </nc>
  </rcc>
  <rfmt sheetId="1" sqref="G2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15" sId="1">
    <nc r="G28" t="inlineStr">
      <is>
        <t>HCC</t>
      </is>
    </nc>
  </rcc>
  <rfmt sheetId="1" sqref="G2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16" sId="1">
    <nc r="G31" t="inlineStr">
      <is>
        <t>HCC</t>
      </is>
    </nc>
  </rcc>
  <rfmt sheetId="1" sqref="G3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17" sId="1">
    <nc r="G34" t="inlineStr">
      <is>
        <t>HCC</t>
      </is>
    </nc>
  </rcc>
  <rfmt sheetId="1" sqref="G3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18" sId="1">
    <nc r="G35" t="inlineStr">
      <is>
        <t>HCC</t>
      </is>
    </nc>
  </rcc>
  <rfmt sheetId="1" sqref="G3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19" sId="1">
    <nc r="G37" t="inlineStr">
      <is>
        <t>HCC</t>
      </is>
    </nc>
  </rcc>
  <rfmt sheetId="1" sqref="G3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20" sId="1">
    <nc r="G38" t="inlineStr">
      <is>
        <t>HCC</t>
      </is>
    </nc>
  </rcc>
  <rfmt sheetId="1" sqref="G3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G3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21" sId="1">
    <nc r="G40" t="inlineStr">
      <is>
        <t>HCC</t>
      </is>
    </nc>
  </rcc>
  <rfmt sheetId="1" sqref="G4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22" sId="1">
    <nc r="G171" t="inlineStr">
      <is>
        <t>HCC</t>
      </is>
    </nc>
  </rcc>
  <rfmt sheetId="1" sqref="G17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23" sId="1">
    <nc r="G172" t="inlineStr">
      <is>
        <t>HCC</t>
      </is>
    </nc>
  </rcc>
  <rfmt sheetId="1" sqref="G17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24" sId="1">
    <nc r="G175" t="inlineStr">
      <is>
        <t>HCC</t>
      </is>
    </nc>
  </rcc>
  <rfmt sheetId="1" sqref="G17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dn rId="0" localSheetId="1" customView="1" name="Z_927D4E32_1D06_439D_8588_82DD396AC59B_.wvu.FilterData" hidden="1" oldHidden="1">
    <formula>GNR__Blue_D28!$E$1:$H$180</formula>
  </rdn>
  <rcv guid="{927D4E32-1D06-439D-8588-82DD396AC59B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6" sId="1">
    <nc r="F63" t="inlineStr">
      <is>
        <t>Block</t>
      </is>
    </nc>
  </rcc>
  <rfmt sheetId="1" sqref="F63">
    <dxf>
      <border diagonalUp="0" diagonalDown="0" outline="0">
        <left/>
        <right/>
        <top/>
        <bottom/>
      </border>
    </dxf>
  </rfmt>
  <rcc rId="127" sId="1">
    <nc r="F62" t="inlineStr">
      <is>
        <t>Block</t>
      </is>
    </nc>
  </rcc>
  <rfmt sheetId="1" sqref="F62">
    <dxf>
      <border diagonalUp="0" diagonalDown="0" outline="0">
        <left/>
        <right/>
        <top/>
        <bottom/>
      </border>
    </dxf>
  </rfmt>
  <rcc rId="128" sId="1">
    <nc r="H62" t="inlineStr">
      <is>
        <t>step 3: Socket 0 Mc 0 channel 0 value not found in log</t>
      </is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121">
    <dxf>
      <border diagonalUp="0" diagonalDown="0" outline="0">
        <left/>
        <right/>
        <top/>
        <bottom/>
      </border>
    </dxf>
  </rfmt>
  <rcc rId="129" sId="1">
    <nc r="F122" t="inlineStr">
      <is>
        <t>pass</t>
      </is>
    </nc>
  </rcc>
  <rfmt sheetId="1" sqref="F122">
    <dxf>
      <border diagonalUp="0" diagonalDown="0" outline="0">
        <left/>
        <right/>
        <top/>
        <bottom/>
      </border>
    </dxf>
  </rfmt>
  <rcc rId="130" sId="1">
    <nc r="F121" t="inlineStr">
      <is>
        <t>Pass</t>
      </is>
    </nc>
  </rcc>
  <rdn rId="0" localSheetId="1" customView="1" name="Z_6D9B786D_F0B8_42FC_9515_7D87638B8BCF_.wvu.FilterData" hidden="1" oldHidden="1">
    <formula>GNR__Blue_D28!$A$1:$H$180</formula>
  </rdn>
  <rcv guid="{6D9B786D-F0B8-42FC-9515-7D87638B8BCF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2" sId="1">
    <nc r="H18" t="inlineStr">
      <is>
        <t>Need to check again</t>
      </is>
    </nc>
  </rcc>
  <rfmt sheetId="1" sqref="H1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33" sId="1">
    <nc r="F21" t="inlineStr">
      <is>
        <t>Pass</t>
      </is>
    </nc>
  </rcc>
  <rfmt sheetId="1" sqref="F21">
    <dxf>
      <border diagonalUp="0" diagonalDown="0" outline="0">
        <left/>
        <right/>
        <top/>
        <bottom/>
      </border>
    </dxf>
  </rfmt>
  <rcc rId="134" sId="1">
    <nc r="H21" t="inlineStr">
      <is>
        <t>HCC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9" start="0" length="0">
    <dxf>
      <alignment vertical="top" wrapText="1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" sId="1">
    <nc r="H9" t="inlineStr">
      <is>
        <t>ExtendedSize,ConfiguredMemoryClockSpeed,Memory Device - Type Detail,MemoryArrayHandle, form factor are not present in log</t>
      </is>
    </nc>
  </rcc>
  <rcc rId="5" sId="1">
    <nc r="F9" t="inlineStr">
      <is>
        <t>Block</t>
      </is>
    </nc>
  </rcc>
  <rfmt sheetId="1" sqref="F9">
    <dxf>
      <border diagonalUp="0" diagonalDown="0" outline="0">
        <left/>
        <right/>
        <top/>
        <bottom/>
      </border>
    </dxf>
  </rfmt>
  <rcc rId="6" sId="1">
    <nc r="F12" t="inlineStr">
      <is>
        <t>Pass</t>
      </is>
    </nc>
  </rcc>
  <rfmt sheetId="1" sqref="F12">
    <dxf>
      <border diagonalUp="0" diagonalDown="0" outline="0">
        <left/>
        <right/>
        <top/>
        <bottom/>
      </border>
    </dxf>
  </rfmt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" sId="1">
    <nc r="F22" t="inlineStr">
      <is>
        <t>Pass</t>
      </is>
    </nc>
  </rcc>
  <rfmt sheetId="1" sqref="F22">
    <dxf>
      <border diagonalUp="0" diagonalDown="0" outline="0">
        <left/>
        <right/>
        <top/>
        <bottom/>
      </border>
    </dxf>
  </rfmt>
  <rcc rId="136" sId="1">
    <nc r="G22" t="inlineStr">
      <is>
        <t>HCC</t>
      </is>
    </nc>
  </rcc>
  <rfmt sheetId="1" sqref="G2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37" sId="1">
    <nc r="F29" t="inlineStr">
      <is>
        <t>Pass</t>
      </is>
    </nc>
  </rcc>
  <rfmt sheetId="1" sqref="F2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29">
    <dxf>
      <border diagonalUp="0" diagonalDown="0" outline="0">
        <left/>
        <right/>
        <top/>
        <bottom/>
      </border>
    </dxf>
  </rfmt>
  <rcc rId="138" sId="1">
    <nc r="G29" t="inlineStr">
      <is>
        <t>HCC</t>
      </is>
    </nc>
  </rcc>
  <rfmt sheetId="1" sqref="G2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139" sId="1">
    <nc r="F30" t="inlineStr">
      <is>
        <t>Pass</t>
      </is>
    </nc>
  </rcc>
  <rfmt sheetId="1" sqref="F3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30">
    <dxf>
      <border diagonalUp="0" diagonalDown="0" outline="0">
        <left/>
        <right/>
        <top/>
        <bottom/>
      </border>
    </dxf>
  </rfmt>
  <rcc rId="140" sId="1">
    <nc r="G30" t="inlineStr">
      <is>
        <t>HCC</t>
      </is>
    </nc>
  </rcc>
  <rfmt sheetId="1" sqref="G3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8F474C6-A970-46EF-915F-E1F07FBB0803}" action="delete"/>
  <rdn rId="0" localSheetId="1" customView="1" name="Z_48F474C6_A970_46EF_915F_E1F07FBB0803_.wvu.FilterData" hidden="1" oldHidden="1">
    <formula>GNR__Blue_D28!$A$1:$H$180</formula>
    <oldFormula>GNR__Blue_D28!$A$1:$H$180</oldFormula>
  </rdn>
  <rcv guid="{48F474C6-A970-46EF-915F-E1F07FBB0803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" sId="1">
    <nc r="F160" t="inlineStr">
      <is>
        <t>Block</t>
      </is>
    </nc>
  </rcc>
  <rfmt sheetId="1" sqref="F16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16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3" sId="1">
    <nc r="F144" t="inlineStr">
      <is>
        <t>pass</t>
      </is>
    </nc>
  </rcc>
  <rfmt sheetId="1" sqref="F14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144">
    <dxf>
      <border diagonalUp="0" diagonalDown="0" outline="0">
        <left/>
        <right/>
        <top/>
        <bottom/>
      </border>
    </dxf>
  </rfmt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" sId="1">
    <nc r="F81" t="inlineStr">
      <is>
        <t>pass</t>
      </is>
    </nc>
  </rcc>
  <rfmt sheetId="1" sqref="F81">
    <dxf>
      <border diagonalUp="0" diagonalDown="0" outline="0">
        <left/>
        <right/>
        <top/>
        <bottom/>
      </border>
    </dxf>
  </rfmt>
  <rcc rId="145" sId="1">
    <nc r="F82" t="inlineStr">
      <is>
        <t>pass</t>
      </is>
    </nc>
  </rcc>
  <rfmt sheetId="1" sqref="F8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82">
    <dxf>
      <border diagonalUp="0" diagonalDown="0" outline="0">
        <left/>
        <right/>
        <top/>
        <bottom/>
      </border>
    </dxf>
  </rfmt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6" sId="1">
    <nc r="F60" t="inlineStr">
      <is>
        <t>Pass</t>
      </is>
    </nc>
  </rcc>
  <rfmt sheetId="1" sqref="F60">
    <dxf>
      <border diagonalUp="0" diagonalDown="0" outline="0">
        <left/>
        <right/>
        <top/>
        <bottom/>
      </border>
    </dxf>
  </rfmt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1">
    <oc r="D18" t="inlineStr">
      <is>
        <t>M</t>
      </is>
    </oc>
    <nc r="D18"/>
  </rcc>
  <rcc rId="148" sId="1">
    <oc r="D19" t="inlineStr">
      <is>
        <t>M</t>
      </is>
    </oc>
    <nc r="D19"/>
  </rcc>
  <rcc rId="149" sId="1">
    <oc r="D20" t="inlineStr">
      <is>
        <t>M</t>
      </is>
    </oc>
    <nc r="D20"/>
  </rcc>
  <rcc rId="150" sId="1">
    <oc r="D21" t="inlineStr">
      <is>
        <t>M</t>
      </is>
    </oc>
    <nc r="D21"/>
  </rcc>
  <rcc rId="151" sId="1">
    <oc r="D109" t="inlineStr">
      <is>
        <t>S</t>
      </is>
    </oc>
    <nc r="D109"/>
  </rcc>
  <rcc rId="152" sId="1">
    <oc r="D117" t="inlineStr">
      <is>
        <t>S</t>
      </is>
    </oc>
    <nc r="D117"/>
  </rcc>
  <rcc rId="153" sId="1">
    <oc r="D177" t="inlineStr">
      <is>
        <t>S</t>
      </is>
    </oc>
    <nc r="D177"/>
  </rcc>
  <rcc rId="154" sId="1">
    <oc r="D178" t="inlineStr">
      <is>
        <t>S</t>
      </is>
    </oc>
    <nc r="D178"/>
  </rcc>
  <rcc rId="155" sId="1">
    <oc r="D179" t="inlineStr">
      <is>
        <t>S</t>
      </is>
    </oc>
    <nc r="D179"/>
  </rcc>
  <rcc rId="156" sId="1">
    <oc r="D180" t="inlineStr">
      <is>
        <t>S</t>
      </is>
    </oc>
    <nc r="D180"/>
  </rcc>
  <rcc rId="157" sId="1">
    <oc r="H9" t="inlineStr">
      <is>
        <t>ExtendedSize,ConfiguredMemoryClockSpeed,Memory Device - Type Detail,MemoryArrayHandle, form factor are not present in log</t>
      </is>
    </oc>
    <nc r="H9" t="inlineStr">
      <is>
        <t>ExtendedSize,ConfiguredMemoryClockSpeed,Memory Device - Type Detail,MemoryArrayHandle, form factor are not present in log, Sent mail to sumanth for furthur verification.</t>
      </is>
    </nc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58" sheetId="2" name="[GNRD_Blue_D28.xlsx]Sheet1" sheetPosition="1"/>
  <rfmt sheetId="2" sqref="D1" start="0" length="0">
    <dxf>
      <fill>
        <patternFill patternType="none">
          <bgColor indexed="65"/>
        </patternFill>
      </fill>
      <border outline="0">
        <right/>
        <top/>
        <bottom/>
      </border>
    </dxf>
  </rfmt>
  <rcc rId="159" sId="2" xfDxf="1" dxf="1">
    <nc r="A1">
      <v>6</v>
    </nc>
    <ndxf>
      <font>
        <sz val="9"/>
        <color rgb="FF5B5FC7"/>
        <name val="Segoe UI"/>
        <scheme val="none"/>
      </font>
      <fill>
        <patternFill patternType="solid">
          <bgColor rgb="FFFFFFFF"/>
        </patternFill>
      </fill>
      <alignment horizontal="left" vertical="center" wrapText="1"/>
      <border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ndxf>
  </rcc>
  <rcc rId="160" sId="2" xfDxf="1" dxf="1">
    <nc r="B1" t="inlineStr">
      <is>
        <t>[Post-si]  To validate BIOS shall support Monitor Mwait Enable</t>
      </is>
    </nc>
    <ndxf>
      <font>
        <sz val="9"/>
        <color rgb="FF242424"/>
        <name val="Segoe UI"/>
        <scheme val="none"/>
      </font>
      <fill>
        <patternFill patternType="solid">
          <bgColor rgb="FFFFFFFF"/>
        </patternFill>
      </fill>
      <alignment horizontal="left" vertical="center" wrapText="1"/>
      <border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ndxf>
  </rcc>
  <rcc rId="161" sId="2" xfDxf="1" dxf="1">
    <nc r="C1" t="inlineStr">
      <is>
        <t>bios.cpu_pm</t>
      </is>
    </nc>
    <ndxf>
      <font>
        <sz val="9"/>
        <color rgb="FF242424"/>
        <name val="Segoe UI"/>
        <scheme val="none"/>
      </font>
      <fill>
        <patternFill patternType="solid">
          <bgColor rgb="FFFFFFFF"/>
        </patternFill>
      </fill>
      <alignment horizontal="left" vertical="center" wrapText="1"/>
      <border outline="0">
        <left style="medium">
          <color rgb="FFD1D1D1"/>
        </left>
        <top style="medium">
          <color rgb="FFD1D1D1"/>
        </top>
        <bottom style="medium">
          <color rgb="FFD1D1D1"/>
        </bottom>
      </border>
    </ndxf>
  </rcc>
  <rfmt sheetId="2" xfDxf="1" sqref="D1" start="0" length="0">
    <dxf>
      <font>
        <sz val="9"/>
        <color rgb="FF242424"/>
        <name val="Segoe UI"/>
        <scheme val="none"/>
      </font>
      <fill>
        <patternFill patternType="solid">
          <bgColor rgb="FFFFFFFF"/>
        </patternFill>
      </fill>
      <alignment horizontal="left" vertical="center" wrapText="1"/>
      <border outline="0">
        <right style="medium">
          <color rgb="FFD1D1D1"/>
        </right>
        <top style="medium">
          <color rgb="FFD1D1D1"/>
        </top>
        <bottom style="medium">
          <color rgb="FFD1D1D1"/>
        </bottom>
      </border>
    </dxf>
  </rfmt>
  <rcc rId="162" sId="2" xfDxf="1" dxf="1">
    <nc r="E1" t="inlineStr">
      <is>
        <t>gangani</t>
      </is>
    </nc>
    <ndxf>
      <font>
        <sz val="9"/>
        <color rgb="FF242424"/>
        <name val="Segoe UI"/>
        <scheme val="none"/>
      </font>
      <fill>
        <patternFill patternType="solid">
          <bgColor rgb="FFFFFFFF"/>
        </patternFill>
      </fill>
      <alignment horizontal="left" vertical="center" wrapText="1"/>
      <border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ndxf>
  </rcc>
  <rcc rId="163" sId="2" xfDxf="1" dxf="1">
    <nc r="F1" t="inlineStr">
      <is>
        <t>Block</t>
      </is>
    </nc>
    <ndxf>
      <font>
        <sz val="9"/>
        <color rgb="FF242424"/>
        <name val="Segoe UI"/>
        <scheme val="none"/>
      </font>
      <fill>
        <patternFill patternType="solid">
          <bgColor rgb="FFFFFFFF"/>
        </patternFill>
      </fill>
      <alignment horizontal="left" vertical="center" wrapText="1"/>
      <border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ndxf>
  </rcc>
  <rfmt sheetId="2" xfDxf="1" sqref="G1" start="0" length="0">
    <dxf>
      <font>
        <sz val="8"/>
        <color rgb="FF242424"/>
        <name val="Segoe UI"/>
        <scheme val="none"/>
      </font>
      <fill>
        <patternFill patternType="solid">
          <bgColor rgb="FFFFFFFF"/>
        </patternFill>
      </fill>
      <alignment vertical="center" wrapText="1"/>
      <border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dxf>
  </rfmt>
  <rcc rId="164" sId="2" xfDxf="1" dxf="1">
    <nc r="H1" t="inlineStr">
      <is>
        <t>step 4: change the knob monitormwait to "disable" after reset the system run cmd msr-read(0x1a0) 18th bit is "1". That is </t>
      </is>
    </nc>
    <ndxf>
      <font>
        <sz val="9"/>
        <color rgb="FF242424"/>
        <name val="Segoe UI"/>
        <scheme val="none"/>
      </font>
      <fill>
        <patternFill patternType="solid">
          <bgColor rgb="FFFFFFFF"/>
        </patternFill>
      </fill>
      <alignment horizontal="left" vertical="center" wrapText="1"/>
      <border outline="0">
        <left style="medium">
          <color rgb="FFD1D1D1"/>
        </left>
        <right style="medium">
          <color rgb="FFD1D1D1"/>
        </right>
        <top style="medium">
          <color rgb="FFD1D1D1"/>
        </top>
        <bottom style="medium">
          <color rgb="FFD1D1D1"/>
        </bottom>
      </border>
    </ndxf>
  </rcc>
  <rfmt sheetId="2" sqref="A5" start="0" length="0">
    <dxf>
      <font>
        <sz val="9"/>
        <color rgb="FF5B5FC7"/>
        <name val="Calibri"/>
        <family val="2"/>
        <scheme val="minor"/>
      </font>
    </dxf>
  </rfmt>
  <rcc rId="165" sId="2" xfDxf="1" dxf="1">
    <nc r="A5" t="inlineStr">
      <is>
        <r>
          <t>1508610606</t>
        </r>
        <r>
          <rPr>
            <sz val="9"/>
            <color theme="1"/>
            <rFont val="Calibri"/>
            <family val="2"/>
          </rPr>
          <t>[Post-si]  To validate BIOS shall support Monitor Mwait Enablebios.cpu_pmganganiBlock</t>
        </r>
      </is>
    </nc>
    <ndxf>
      <font>
        <sz val="9"/>
        <color rgb="FF5B5FC7"/>
      </font>
    </ndxf>
  </rcc>
  <rcc rId="166" sId="2" xfDxf="1" dxf="1">
    <nc r="A6" t="inlineStr">
      <is>
        <t>step 4: change the knob monitormwait to "disable" after reset the system run cmd msr-read(0x1a0) 18th bit is "1". That is not expected output.</t>
      </is>
    </nc>
    <ndxf>
      <font>
        <sz val="9"/>
      </font>
    </ndxf>
  </rcc>
  <rcv guid="{55064E1C-1510-485E-9E9E-238ACC23DC02}" action="delete"/>
  <rdn rId="0" localSheetId="1" customView="1" name="Z_55064E1C_1510_485E_9E9E_238ACC23DC02_.wvu.FilterData" hidden="1" oldHidden="1">
    <formula>GNR__Blue_D28!$A$1:$H$180</formula>
  </rdn>
  <rcv guid="{55064E1C-1510-485E-9E9E-238ACC23DC02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8" sId="1">
    <nc r="H160" t="inlineStr">
      <is>
        <t>After running pythonSV commands getting attribute error</t>
      </is>
    </nc>
  </rcc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" sId="1">
    <nc r="F57" t="inlineStr">
      <is>
        <t>Block</t>
      </is>
    </nc>
  </rcc>
  <rfmt sheetId="1" sqref="F57">
    <dxf>
      <border diagonalUp="0" diagonalDown="0" outline="0">
        <left/>
        <right/>
        <top/>
        <bottom/>
      </border>
    </dxf>
  </rfmt>
  <rcc rId="170" sId="1">
    <nc r="F58" t="inlineStr">
      <is>
        <t>Block</t>
      </is>
    </nc>
  </rcc>
  <rfmt sheetId="1" sqref="F5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58">
    <dxf>
      <border diagonalUp="0" diagonalDown="0" outline="0">
        <left/>
        <right/>
        <top/>
        <bottom/>
      </border>
    </dxf>
  </rfmt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1">
    <nc r="F13" t="inlineStr">
      <is>
        <t>Pass</t>
      </is>
    </nc>
  </rcc>
  <rfmt sheetId="1" sqref="F13">
    <dxf>
      <border diagonalUp="0" diagonalDown="0" outline="0">
        <left/>
        <right/>
        <top/>
        <bottom/>
      </border>
    </dxf>
  </rfmt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57">
    <dxf>
      <border diagonalUp="0" diagonalDown="0" outline="0">
        <left/>
        <right/>
        <top/>
        <bottom/>
      </border>
    </dxf>
  </rfmt>
  <rfmt sheetId="1" sqref="F58">
    <dxf>
      <border diagonalUp="0" diagonalDown="0" outline="0">
        <left/>
        <right/>
        <top/>
        <bottom/>
      </border>
    </dxf>
  </rfmt>
  <rcv guid="{48F474C6-A970-46EF-915F-E1F07FBB0803}" action="delete"/>
  <rcv guid="{48F474C6-A970-46EF-915F-E1F07FBB0803}" action="add"/>
  <rdn rId="0" localSheetId="1" customView="1" name="Z_48F474C6_A970_46EF_915F_E1F07FBB0803_.wvu.FilterData" hidden="1" oldHidden="1">
    <formula>GNR__Blue_D28!$A$1:$H$180</formula>
    <oldFormula>GNR__Blue_D28!$A$1:$H$180</oldFormula>
  </rdn>
  <rcv guid="{48F474C6-A970-46EF-915F-E1F07FBB0803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2" sId="1">
    <nc r="F56" t="inlineStr">
      <is>
        <t>Block</t>
      </is>
    </nc>
  </rcc>
  <rfmt sheetId="1" sqref="F56">
    <dxf>
      <border diagonalUp="0" diagonalDown="0" outline="0">
        <left/>
        <right/>
        <top/>
        <bottom/>
      </border>
    </dxf>
  </rfmt>
  <rcc rId="173" sId="1">
    <nc r="H56" t="inlineStr">
      <is>
        <t>After running pythonSV commands getting attribute error</t>
      </is>
    </nc>
  </rcc>
  <rcc rId="174" sId="1">
    <nc r="F48" t="inlineStr">
      <is>
        <t>Pass</t>
      </is>
    </nc>
  </rcc>
  <rfmt sheetId="1" sqref="F48">
    <dxf>
      <border diagonalUp="0" diagonalDown="0" outline="0">
        <left/>
        <right/>
        <top/>
        <bottom/>
      </border>
    </dxf>
  </rfmt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:A180" start="0" length="0">
    <dxf>
      <border>
        <left style="thin">
          <color indexed="64"/>
        </left>
      </border>
    </dxf>
  </rfmt>
  <rfmt sheetId="1" sqref="A1:H1" start="0" length="0">
    <dxf>
      <border>
        <top style="thin">
          <color indexed="64"/>
        </top>
      </border>
    </dxf>
  </rfmt>
  <rfmt sheetId="1" sqref="H1:H180" start="0" length="0">
    <dxf>
      <border>
        <right style="thin">
          <color indexed="64"/>
        </right>
      </border>
    </dxf>
  </rfmt>
  <rfmt sheetId="1" sqref="A180:H180" start="0" length="0">
    <dxf>
      <border>
        <bottom style="thin">
          <color indexed="64"/>
        </bottom>
      </border>
    </dxf>
  </rfmt>
  <rfmt sheetId="1" sqref="A1:H18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175" sId="2" odxf="1" dxf="1">
    <nc r="H10">
      <f>HYPERLINK("https://hsdes.intel.com/resource/1508610555","1508610555")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" sId="2" odxf="1" dxf="1">
    <nc r="I10" t="inlineStr">
      <is>
        <t>To check I3C native mode support for DDR5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" sId="2" odxf="1" dxf="1">
    <nc r="J10" t="inlineStr">
      <is>
        <t>bios.mrc_server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K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8" sId="2" odxf="1" dxf="1">
    <nc r="L10" t="inlineStr">
      <is>
        <t>gangani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" sId="2" odxf="1" dxf="1">
    <nc r="M10" t="inlineStr">
      <is>
        <t>Block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N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80" sId="2" odxf="1" dxf="1">
    <nc r="O10" t="inlineStr">
      <is>
        <t>step 5: change knob I3C mode "disable" after reset and search I3C mode in log that is still present in log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" sId="2" odxf="1" dxf="1">
    <nc r="H11">
      <f>HYPERLINK("https://hsdes.intel.com/resource/1508610606","1508610606")</f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" sId="2" odxf="1" dxf="1">
    <nc r="I11" t="inlineStr">
      <is>
        <t>[Post-si]  To validate BIOS shall support Monitor Mwait Enable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" sId="2" odxf="1" dxf="1">
    <nc r="J11" t="inlineStr">
      <is>
        <t>bios.cpu_pm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K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84" sId="2" odxf="1" dxf="1">
    <nc r="L11" t="inlineStr">
      <is>
        <t>gangani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" sId="2" odxf="1" dxf="1">
    <nc r="M11" t="inlineStr">
      <is>
        <t>Block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N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86" sId="2" odxf="1" dxf="1">
    <nc r="O11" t="inlineStr">
      <is>
        <t>step 4: change the knob monitormwait to "disable" after reset the system run cmd msr-read(0x1a0) 18th bit is "1". That is not expected output.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" sId="1">
    <nc r="H173" t="inlineStr">
      <is>
        <t>Need ICT tool</t>
      </is>
    </nc>
  </rcc>
  <rcc rId="188" sId="2" odxf="1" dxf="1">
    <nc r="H12" t="inlineStr">
      <is>
        <t>16014722237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" sId="2" odxf="1" dxf="1">
    <nc r="I12" t="inlineStr">
      <is>
        <t>[Pre-Si &amp; Post-Si] Verify x4modesel.dimm0/1_mode to 1 for x4 DRAMs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" sId="2" odxf="1" dxf="1">
    <nc r="J12" t="inlineStr">
      <is>
        <t>bios.mrc_server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K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1" sId="2" odxf="1" dxf="1">
    <nc r="L12" t="inlineStr">
      <is>
        <t>gangani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" sId="2" odxf="1" dxf="1">
    <nc r="M12" t="inlineStr">
      <is>
        <t>Block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N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3" sId="2" odxf="1" dxf="1">
    <nc r="O12" t="inlineStr">
      <is>
        <t>After running pythonSV commands getting attribute error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" sId="2" odxf="1" dxf="1">
    <nc r="H13" t="inlineStr">
      <is>
        <t>18020730723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" sId="2" odxf="1" dxf="1">
    <nc r="I13" t="inlineStr">
      <is>
        <t>Verify  RTC wake from S5 through ICT tool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" sId="2" odxf="1" dxf="1">
    <nc r="J13" t="inlineStr">
      <is>
        <t>bios.platform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K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7" sId="2" odxf="1" dxf="1">
    <nc r="L13" t="inlineStr">
      <is>
        <t>Chetana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" sId="2" odxf="1" dxf="1">
    <nc r="M13" t="inlineStr">
      <is>
        <t>Block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N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9" sId="2" odxf="1" dxf="1">
    <nc r="O13" t="inlineStr">
      <is>
        <t>Need ICT tool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" sId="1">
    <nc r="F83" t="inlineStr">
      <is>
        <t>pass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1" sId="1">
    <oc r="H9" t="inlineStr">
      <is>
        <t>ExtendedSize,ConfiguredMemoryClockSpeed,Memory Device - Type Detail,MemoryArrayHandle, form factor are not present in log, Sent mail to sumanth for furthur verification.</t>
      </is>
    </oc>
    <nc r="H9" t="inlineStr">
      <is>
        <t>ExtendedSize,ConfiguredMemoryClockSpeed,Memory Device - Type Detail,MemoryArrayHandle, form factor are not present in log, Sent mail to sumanth for further verification.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F3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39">
    <dxf>
      <border diagonalUp="0" diagonalDown="0" outline="0">
        <left/>
        <right/>
        <top/>
        <bottom/>
      </border>
    </dxf>
  </rfmt>
  <rcc rId="202" sId="1">
    <nc r="F39" t="inlineStr">
      <is>
        <t>pass</t>
      </is>
    </nc>
  </rcc>
  <rfmt sheetId="1" sqref="G3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G3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203" sId="1">
    <nc r="H23" t="inlineStr">
      <is>
        <t>CXL feature block</t>
      </is>
    </nc>
  </rcc>
  <rcc rId="204" sId="1">
    <oc r="F26" t="inlineStr">
      <is>
        <t>Block</t>
      </is>
    </oc>
    <nc r="F26"/>
  </rcc>
  <rcc rId="205" sId="1">
    <nc r="F41" t="inlineStr">
      <is>
        <t>Pass</t>
      </is>
    </nc>
  </rcc>
  <rfmt sheetId="1" sqref="F4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41">
    <dxf>
      <border diagonalUp="0" diagonalDown="0" outline="0">
        <left/>
        <right/>
        <top/>
        <bottom/>
      </border>
    </dxf>
  </rfmt>
  <rfmt sheetId="1" sqref="G4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G4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206" sId="1">
    <nc r="F170" t="inlineStr">
      <is>
        <t>pass</t>
      </is>
    </nc>
  </rcc>
  <rfmt sheetId="1" sqref="F17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G17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H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7" sId="1">
    <nc r="H30" t="inlineStr">
      <is>
        <t>HCC (verified result as for socket 1  GNR-D having 1 socket)</t>
      </is>
    </nc>
  </rcc>
  <rcc rId="208" sId="1">
    <nc r="H31" t="inlineStr">
      <is>
        <t>HCC</t>
      </is>
    </nc>
  </rcc>
  <rfmt sheetId="1" sqref="H3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209" sId="1">
    <oc r="G22" t="inlineStr">
      <is>
        <t>HCC</t>
      </is>
    </oc>
    <nc r="G22"/>
  </rcc>
  <rcc rId="210" sId="1">
    <oc r="G24" t="inlineStr">
      <is>
        <t>HCC</t>
      </is>
    </oc>
    <nc r="G24"/>
  </rcc>
  <rcc rId="211" sId="1">
    <oc r="G28" t="inlineStr">
      <is>
        <t>HCC</t>
      </is>
    </oc>
    <nc r="G28"/>
  </rcc>
  <rcc rId="212" sId="1">
    <oc r="G29" t="inlineStr">
      <is>
        <t>HCC</t>
      </is>
    </oc>
    <nc r="G29"/>
  </rcc>
  <rcc rId="213" sId="1">
    <oc r="G30" t="inlineStr">
      <is>
        <t>HCC</t>
      </is>
    </oc>
    <nc r="G30"/>
  </rcc>
  <rcc rId="214" sId="1">
    <oc r="G31" t="inlineStr">
      <is>
        <t>HCC</t>
      </is>
    </oc>
    <nc r="G31"/>
  </rcc>
  <rcc rId="215" sId="1">
    <oc r="G34" t="inlineStr">
      <is>
        <t>HCC</t>
      </is>
    </oc>
    <nc r="G34"/>
  </rcc>
  <rcc rId="216" sId="1">
    <oc r="G35" t="inlineStr">
      <is>
        <t>HCC</t>
      </is>
    </oc>
    <nc r="G35"/>
  </rcc>
  <rcc rId="217" sId="1">
    <oc r="G37" t="inlineStr">
      <is>
        <t>HCC</t>
      </is>
    </oc>
    <nc r="G37"/>
  </rcc>
  <rcc rId="218" sId="1">
    <oc r="G38" t="inlineStr">
      <is>
        <t>HCC</t>
      </is>
    </oc>
    <nc r="G38"/>
  </rcc>
  <rcc rId="219" sId="1">
    <oc r="G40" t="inlineStr">
      <is>
        <t>HCC</t>
      </is>
    </oc>
    <nc r="G40"/>
  </rcc>
  <rcc rId="220" sId="1">
    <oc r="G171" t="inlineStr">
      <is>
        <t>HCC</t>
      </is>
    </oc>
    <nc r="G171"/>
  </rcc>
  <rcc rId="221" sId="1">
    <oc r="G172" t="inlineStr">
      <is>
        <t>HCC</t>
      </is>
    </oc>
    <nc r="G172"/>
  </rcc>
  <rcc rId="222" sId="1">
    <oc r="G175" t="inlineStr">
      <is>
        <t>HCC</t>
      </is>
    </oc>
    <nc r="G175"/>
  </rcc>
  <rcc rId="223" sId="1">
    <nc r="H175" t="inlineStr">
      <is>
        <t>HCC</t>
      </is>
    </nc>
  </rcc>
  <rfmt sheetId="1" sqref="H17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224" sId="1">
    <nc r="H22" t="inlineStr">
      <is>
        <t>HCC</t>
      </is>
    </nc>
  </rcc>
  <rfmt sheetId="1" sqref="H2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225" sId="1">
    <nc r="H24" t="inlineStr">
      <is>
        <t>HCC</t>
      </is>
    </nc>
  </rcc>
  <rfmt sheetId="1" sqref="H2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226" sId="1">
    <nc r="H28" t="inlineStr">
      <is>
        <t>HCC</t>
      </is>
    </nc>
  </rcc>
  <rfmt sheetId="1" sqref="H2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227" sId="1">
    <nc r="H29" t="inlineStr">
      <is>
        <t>HCC</t>
      </is>
    </nc>
  </rcc>
  <rfmt sheetId="1" sqref="H2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228" sId="1">
    <nc r="H34" t="inlineStr">
      <is>
        <t>HCC</t>
      </is>
    </nc>
  </rcc>
  <rfmt sheetId="1" sqref="H3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229" sId="1">
    <nc r="H35" t="inlineStr">
      <is>
        <t>HCC</t>
      </is>
    </nc>
  </rcc>
  <rfmt sheetId="1" sqref="H3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H3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230" sId="1">
    <nc r="H37" t="inlineStr">
      <is>
        <t>HCC</t>
      </is>
    </nc>
  </rcc>
  <rfmt sheetId="1" sqref="H3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231" sId="1">
    <nc r="H38" t="inlineStr">
      <is>
        <t>HCC</t>
      </is>
    </nc>
  </rcc>
  <rfmt sheetId="1" sqref="H3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H3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232" sId="1">
    <nc r="H39" t="inlineStr">
      <is>
        <t>HCC</t>
      </is>
    </nc>
  </rcc>
  <rfmt sheetId="1" sqref="H3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H39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233" sId="1">
    <nc r="H40" t="inlineStr">
      <is>
        <t>HCC</t>
      </is>
    </nc>
  </rcc>
  <rfmt sheetId="1" sqref="H4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H4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234" sId="1">
    <nc r="H41" t="inlineStr">
      <is>
        <t>HCC</t>
      </is>
    </nc>
  </rcc>
  <rfmt sheetId="1" sqref="H4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H4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235" sId="1">
    <nc r="H170" t="inlineStr">
      <is>
        <t>HCC</t>
      </is>
    </nc>
  </rcc>
  <rfmt sheetId="1" sqref="H17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236" sId="1">
    <nc r="H171" t="inlineStr">
      <is>
        <t>HCC</t>
      </is>
    </nc>
  </rcc>
  <rfmt sheetId="1" sqref="H17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H17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cc rId="237" sId="1">
    <nc r="H172" t="inlineStr">
      <is>
        <t>HCC</t>
      </is>
    </nc>
  </rcc>
  <rfmt sheetId="1" sqref="H17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H17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8" sId="1">
    <nc r="F18" t="inlineStr">
      <is>
        <t>Pass</t>
      </is>
    </nc>
  </rcc>
  <rcc rId="239" sId="1">
    <oc r="H18" t="inlineStr">
      <is>
        <t>Need to check again</t>
      </is>
    </oc>
    <nc r="H18" t="inlineStr">
      <is>
        <t>HCC</t>
      </is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" sId="1">
    <nc r="F84" t="inlineStr">
      <is>
        <t>pass</t>
      </is>
    </nc>
  </rcc>
  <rcc rId="241" sId="1">
    <nc r="F85" t="inlineStr">
      <is>
        <t>pass</t>
      </is>
    </nc>
  </rcc>
  <rcc rId="242" sId="1">
    <nc r="F87" t="inlineStr">
      <is>
        <t>pass</t>
      </is>
    </nc>
  </rcc>
  <rcc rId="243" sId="1">
    <nc r="H87" t="inlineStr">
      <is>
        <t>HCC(Dynamic_L1 knob not found)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4" sId="1">
    <oc r="H5" t="inlineStr">
      <is>
        <t>need vm</t>
      </is>
    </oc>
    <nc r="H5" t="inlineStr">
      <is>
        <t>need to run in windows</t>
      </is>
    </nc>
  </rcc>
  <rcc rId="245" sId="1" xfDxf="1" dxf="1">
    <nc r="H19" t="inlineStr">
      <is>
        <t>need to run in windows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" sId="1">
    <nc r="F20" t="inlineStr">
      <is>
        <t>Pass</t>
      </is>
    </nc>
  </rcc>
  <rcc rId="247" sId="1">
    <nc r="H20" t="inlineStr">
      <is>
        <t>HCC</t>
      </is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" sId="1">
    <nc r="F88" t="inlineStr">
      <is>
        <t>pass</t>
      </is>
    </nc>
  </rcc>
  <rcc rId="249" sId="1" odxf="1" dxf="1">
    <nc r="H90" t="inlineStr">
      <is>
        <t>In Step 6 : Command no working in the console print-device-reg-info "kaseyville.mb.soc0.c_die0.imc_chan[0].bank.mem_MEM0_BAR_part2_part0.cpgc_miscckectl.DIMM_TEMP_EV_OFST[0]" - Added in Non-PythonSv excel</t>
      </is>
    </nc>
    <odxf>
      <alignment vertical="bottom" wrapText="0"/>
    </odxf>
    <ndxf>
      <alignment vertical="top" wrapText="1"/>
    </ndxf>
  </rcc>
  <rcc rId="250" sId="1">
    <nc r="F90" t="inlineStr">
      <is>
        <t>Block</t>
      </is>
    </nc>
  </rcc>
  <rcc rId="251" sId="1">
    <nc r="F91" t="inlineStr">
      <is>
        <t>pass</t>
      </is>
    </nc>
  </rcc>
  <rcc rId="252" sId="1">
    <nc r="F95" t="inlineStr">
      <is>
        <t>pass</t>
      </is>
    </nc>
  </rcc>
  <rcc rId="253" sId="1">
    <nc r="F97" t="inlineStr">
      <is>
        <t>pass</t>
      </is>
    </nc>
  </rcc>
  <rcc rId="254" sId="1">
    <nc r="F96" t="inlineStr">
      <is>
        <t>pass</t>
      </is>
    </nc>
  </rcc>
  <rcc rId="255" sId="1">
    <nc r="F98" t="inlineStr">
      <is>
        <t>pass</t>
      </is>
    </nc>
  </rcc>
  <rcc rId="256" sId="1">
    <nc r="F99" t="inlineStr">
      <is>
        <t>pass</t>
      </is>
    </nc>
  </rcc>
  <rcc rId="257" sId="1">
    <nc r="F100" t="inlineStr">
      <is>
        <t>pass</t>
      </is>
    </nc>
  </rcc>
  <rcc rId="258" sId="1">
    <nc r="F102" t="inlineStr">
      <is>
        <t>pass</t>
      </is>
    </nc>
  </rcc>
  <rcc rId="259" sId="1">
    <nc r="F103" t="inlineStr">
      <is>
        <t>pass</t>
      </is>
    </nc>
  </rcc>
  <rcc rId="260" sId="1">
    <nc r="F104" t="inlineStr">
      <is>
        <t>pass</t>
      </is>
    </nc>
  </rcc>
  <rcc rId="261" sId="1">
    <nc r="F106" t="inlineStr">
      <is>
        <t>pass</t>
      </is>
    </nc>
  </rcc>
  <rcc rId="262" sId="1" odxf="1" dxf="1">
    <nc r="H106" t="inlineStr">
      <is>
        <t>executed " sv.socket0.soc.cha_multi.sad.ha_coh_cfg.show() , sv.socket0.compute0.uncore.cha.cha0.pipe.cbo_coh_config.show() as per the attcahements - Getting expected output</t>
      </is>
    </nc>
    <odxf>
      <alignment vertical="bottom" wrapText="0"/>
    </odxf>
    <ndxf>
      <alignment vertical="top" wrapText="1"/>
    </ndxf>
  </rcc>
  <rcc rId="263" sId="1">
    <nc r="F107" t="inlineStr">
      <is>
        <t>pass</t>
      </is>
    </nc>
  </rcc>
  <rcc rId="264" sId="1">
    <nc r="F112" t="inlineStr">
      <is>
        <t>pass</t>
      </is>
    </nc>
  </rcc>
  <rcc rId="265" sId="1">
    <nc r="F113" t="inlineStr">
      <is>
        <t>pass</t>
      </is>
    </nc>
  </rcc>
  <rcc rId="266" sId="1">
    <nc r="F114" t="inlineStr">
      <is>
        <t>pass</t>
      </is>
    </nc>
  </rcc>
  <rcc rId="267" sId="1">
    <nc r="F115" t="inlineStr">
      <is>
        <t>pass</t>
      </is>
    </nc>
  </rcc>
  <rcc rId="268" sId="1">
    <nc r="F116" t="inlineStr">
      <is>
        <t>pass</t>
      </is>
    </nc>
  </rcc>
  <rcc rId="269" sId="1">
    <nc r="F118" t="inlineStr">
      <is>
        <t>pass</t>
      </is>
    </nc>
  </rcc>
  <rcc rId="270" sId="1">
    <nc r="F119" t="inlineStr">
      <is>
        <t>pass</t>
      </is>
    </nc>
  </rcc>
  <rcc rId="271" sId="1">
    <nc r="F156" t="inlineStr">
      <is>
        <t>pass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nc r="F14" t="inlineStr">
      <is>
        <t>Pass</t>
      </is>
    </nc>
  </rcc>
  <rfmt sheetId="1" sqref="F1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14">
    <dxf>
      <border diagonalUp="0" diagonalDown="0" outline="0">
        <left/>
        <right/>
        <top/>
        <bottom/>
      </border>
    </dxf>
  </rfmt>
  <rcc rId="9" sId="1">
    <nc r="F15" t="inlineStr">
      <is>
        <t>Pass</t>
      </is>
    </nc>
  </rcc>
  <rfmt sheetId="1" sqref="F1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15">
    <dxf>
      <border diagonalUp="0" diagonalDown="0" outline="0">
        <left/>
        <right/>
        <top/>
        <bottom/>
      </border>
    </dxf>
  </rfmt>
  <rcc rId="10" sId="1">
    <nc r="F16" t="inlineStr">
      <is>
        <t>Pass</t>
      </is>
    </nc>
  </rcc>
  <rfmt sheetId="1" sqref="F1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16">
    <dxf>
      <border diagonalUp="0" diagonalDown="0" outline="0">
        <left/>
        <right/>
        <top/>
        <bottom/>
      </border>
    </dxf>
  </rfmt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" sId="1">
    <nc r="F105" t="inlineStr">
      <is>
        <t>Pass</t>
      </is>
    </nc>
  </rcc>
  <rcc rId="273" sId="1">
    <nc r="H105" t="inlineStr">
      <is>
        <t>HCC</t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4" sId="1">
    <oc r="D17" t="inlineStr">
      <is>
        <t>M</t>
      </is>
    </oc>
    <nc r="D17"/>
  </rcc>
  <rcc rId="275" sId="1">
    <oc r="D105" t="inlineStr">
      <is>
        <t>S</t>
      </is>
    </oc>
    <nc r="D105"/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74">
    <dxf>
      <fill>
        <patternFill patternType="solid">
          <bgColor rgb="FFFF0000"/>
        </patternFill>
      </fill>
    </dxf>
  </rfmt>
  <rfmt sheetId="1" sqref="A69">
    <dxf>
      <fill>
        <patternFill patternType="solid">
          <bgColor rgb="FFFF0000"/>
        </patternFill>
      </fill>
    </dxf>
  </rfmt>
  <rcc rId="276" sId="1">
    <nc r="F69" t="inlineStr">
      <is>
        <t>pass</t>
      </is>
    </nc>
  </rcc>
  <rfmt sheetId="1" sqref="F69">
    <dxf>
      <border diagonalUp="0" diagonalDown="0" outline="0">
        <left/>
        <right/>
        <top/>
        <bottom/>
      </border>
    </dxf>
  </rfmt>
  <rfmt sheetId="1" sqref="A77">
    <dxf>
      <fill>
        <patternFill patternType="solid">
          <bgColor rgb="FFFF0000"/>
        </patternFill>
      </fill>
    </dxf>
  </rfmt>
  <rcc rId="277" sId="1">
    <nc r="F71" t="inlineStr">
      <is>
        <t>Pass</t>
      </is>
    </nc>
  </rcc>
  <rfmt sheetId="1" sqref="F71">
    <dxf>
      <border diagonalUp="0" diagonalDown="0" outline="0">
        <left/>
        <right/>
        <top/>
        <bottom/>
      </border>
    </dxf>
  </rfmt>
  <rcc rId="278" sId="1">
    <nc r="F72" t="inlineStr">
      <is>
        <t>Pass</t>
      </is>
    </nc>
  </rcc>
  <rfmt sheetId="1" sqref="F7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72">
    <dxf>
      <border diagonalUp="0" diagonalDown="0" outline="0">
        <left/>
        <right/>
        <top/>
        <bottom/>
      </border>
    </dxf>
  </rfmt>
  <rfmt sheetId="1" sqref="A69">
    <dxf>
      <fill>
        <patternFill patternType="none">
          <bgColor auto="1"/>
        </patternFill>
      </fill>
    </dxf>
  </rfmt>
  <rcc rId="279" sId="1">
    <nc r="F73" t="inlineStr">
      <is>
        <t>Pass</t>
      </is>
    </nc>
  </rcc>
  <rfmt sheetId="1" sqref="F7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73">
    <dxf>
      <border diagonalUp="0" diagonalDown="0" outline="0">
        <left/>
        <right/>
        <top/>
        <bottom/>
      </border>
    </dxf>
  </rfmt>
  <rcc rId="280" sId="1">
    <nc r="F74" t="inlineStr">
      <is>
        <t>Pass</t>
      </is>
    </nc>
  </rcc>
  <rfmt sheetId="1" sqref="F7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74">
    <dxf>
      <border diagonalUp="0" diagonalDown="0" outline="0">
        <left/>
        <right/>
        <top/>
        <bottom/>
      </border>
    </dxf>
  </rfmt>
  <rcc rId="281" sId="1">
    <nc r="F75" t="inlineStr">
      <is>
        <t>Pass</t>
      </is>
    </nc>
  </rcc>
  <rfmt sheetId="1" sqref="F7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75">
    <dxf>
      <border diagonalUp="0" diagonalDown="0" outline="0">
        <left/>
        <right/>
        <top/>
        <bottom/>
      </border>
    </dxf>
  </rfmt>
  <rfmt sheetId="1" sqref="A74">
    <dxf>
      <fill>
        <patternFill patternType="none">
          <bgColor auto="1"/>
        </patternFill>
      </fill>
    </dxf>
  </rfmt>
  <rfmt sheetId="1" sqref="F70">
    <dxf>
      <border diagonalUp="0" diagonalDown="0" outline="0">
        <left/>
        <right/>
        <top/>
        <bottom/>
      </border>
    </dxf>
  </rfmt>
  <rcc rId="282" sId="1">
    <nc r="H70" t="inlineStr">
      <is>
        <t>Sent Clarification Mail to Sumanth</t>
      </is>
    </nc>
  </rcc>
  <rcc rId="283" sId="1">
    <nc r="F76" t="inlineStr">
      <is>
        <t>Pass</t>
      </is>
    </nc>
  </rcc>
  <rfmt sheetId="1" sqref="F76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76">
    <dxf>
      <border diagonalUp="0" diagonalDown="0" outline="0">
        <left/>
        <right/>
        <top/>
        <bottom/>
      </border>
    </dxf>
  </rfmt>
  <rcc rId="284" sId="1">
    <nc r="F77" t="inlineStr">
      <is>
        <t>Pass</t>
      </is>
    </nc>
  </rcc>
  <rfmt sheetId="1" sqref="F7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77">
    <dxf>
      <border diagonalUp="0" diagonalDown="0" outline="0">
        <left/>
        <right/>
        <top/>
        <bottom/>
      </border>
    </dxf>
  </rfmt>
  <rcc rId="285" sId="1">
    <nc r="F70" t="inlineStr">
      <is>
        <t>Fail</t>
      </is>
    </nc>
  </rcc>
  <rfmt sheetId="1" sqref="A77">
    <dxf>
      <fill>
        <patternFill patternType="none">
          <bgColor auto="1"/>
        </patternFill>
      </fill>
    </dxf>
  </rfmt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6" sId="1">
    <oc r="F122" t="inlineStr">
      <is>
        <t>pass</t>
      </is>
    </oc>
    <nc r="F122" t="inlineStr">
      <is>
        <t>Pass</t>
      </is>
    </nc>
  </rcc>
  <rcc rId="287" sId="1">
    <nc r="F124" t="inlineStr">
      <is>
        <t>Pass</t>
      </is>
    </nc>
  </rcc>
  <rcc rId="288" sId="1">
    <nc r="F125" t="inlineStr">
      <is>
        <t>Pass</t>
      </is>
    </nc>
  </rcc>
  <rcc rId="289" sId="1">
    <nc r="F126" t="inlineStr">
      <is>
        <t>Pass</t>
      </is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0" sId="1">
    <nc r="F109" t="inlineStr">
      <is>
        <t>Pass</t>
      </is>
    </nc>
  </rcc>
  <rcc rId="291" sId="1">
    <nc r="H109" t="inlineStr">
      <is>
        <t>HCC</t>
      </is>
    </nc>
  </rcc>
  <rcc rId="292" sId="1">
    <nc r="F117" t="inlineStr">
      <is>
        <t>Pass</t>
      </is>
    </nc>
  </rcc>
  <rcc rId="293" sId="1">
    <nc r="H117" t="inlineStr">
      <is>
        <t>HCC</t>
      </is>
    </nc>
  </rcc>
  <rcc rId="294" sId="1">
    <nc r="F177" t="inlineStr">
      <is>
        <t>Pass</t>
      </is>
    </nc>
  </rcc>
  <rcc rId="295" sId="1">
    <nc r="H177" t="inlineStr">
      <is>
        <t>HCC</t>
      </is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96" sId="1">
    <nc r="F27" t="inlineStr">
      <is>
        <t>pass</t>
      </is>
    </nc>
  </rcc>
  <rcc rId="297" sId="1">
    <nc r="H27" t="inlineStr">
      <is>
        <t>HCC</t>
      </is>
    </nc>
  </rcc>
  <rcc rId="298" sId="1">
    <nc r="F36" t="inlineStr">
      <is>
        <t>pass</t>
      </is>
    </nc>
  </rcc>
  <rcc rId="299" sId="1">
    <nc r="H36" t="inlineStr">
      <is>
        <t>HCC</t>
      </is>
    </nc>
  </rcc>
  <rcc rId="300" sId="1">
    <nc r="F33" t="inlineStr">
      <is>
        <t>Block</t>
      </is>
    </nc>
  </rcc>
  <rcc rId="301" sId="1">
    <nc r="H33" t="inlineStr">
      <is>
        <t>pythonsv command not working</t>
      </is>
    </nc>
  </rcc>
  <rcc rId="302" sId="1">
    <nc r="F176" t="inlineStr">
      <is>
        <t>pass</t>
      </is>
    </nc>
  </rcc>
  <rcc rId="303" sId="1">
    <nc r="H176" t="inlineStr">
      <is>
        <t>HCC</t>
      </is>
    </nc>
  </rcc>
  <rcc rId="304" sId="1">
    <oc r="F41" t="inlineStr">
      <is>
        <t>Pass</t>
      </is>
    </oc>
    <nc r="F41" t="inlineStr">
      <is>
        <t>pass</t>
      </is>
    </nc>
  </rcc>
  <rcc rId="305" sId="1">
    <nc r="F169" t="inlineStr">
      <is>
        <t>pass</t>
      </is>
    </nc>
  </rcc>
  <rcc rId="306" sId="1">
    <nc r="H169" t="inlineStr">
      <is>
        <t>HCC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7" sId="1">
    <nc r="F178" t="inlineStr">
      <is>
        <t>Pass</t>
      </is>
    </nc>
  </rcc>
  <rcc rId="308" sId="1">
    <nc r="F179" t="inlineStr">
      <is>
        <t>pass</t>
      </is>
    </nc>
  </rcc>
  <rcc rId="309" sId="1">
    <nc r="H179" t="inlineStr">
      <is>
        <t>HCC</t>
      </is>
    </nc>
  </rcc>
  <rcc rId="310" sId="1">
    <nc r="H178" t="inlineStr">
      <is>
        <t>HCC</t>
      </is>
    </nc>
  </rcc>
  <rcv guid="{C3535663-B384-46C0-BAE8-D5EE70C2EA8B}" action="delete"/>
  <rdn rId="0" localSheetId="1" customView="1" name="Z_C3535663_B384_46C0_BAE8_D5EE70C2EA8B_.wvu.FilterData" hidden="1" oldHidden="1">
    <formula>GNR__Blue_D28!$A$1:$H$180</formula>
    <oldFormula>GNR__Blue_D28!$A$1:$H$180</oldFormula>
  </rdn>
  <rcv guid="{C3535663-B384-46C0-BAE8-D5EE70C2EA8B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2" sId="1">
    <oc r="F144" t="inlineStr">
      <is>
        <t>pass</t>
      </is>
    </oc>
    <nc r="F144"/>
  </rcc>
  <rcv guid="{48F474C6-A970-46EF-915F-E1F07FBB0803}" action="delete"/>
  <rdn rId="0" localSheetId="1" customView="1" name="Z_48F474C6_A970_46EF_915F_E1F07FBB0803_.wvu.FilterData" hidden="1" oldHidden="1">
    <formula>GNR__Blue_D28!$A$1:$H$180</formula>
    <oldFormula>GNR__Blue_D28!$A$1:$H$180</oldFormula>
  </rdn>
  <rcv guid="{48F474C6-A970-46EF-915F-E1F07FBB0803}" action="add"/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4" sId="1">
    <nc r="H144" t="inlineStr">
      <is>
        <t>python mode not working</t>
      </is>
    </nc>
  </rcc>
  <rcc rId="315" sId="1">
    <nc r="F144" t="inlineStr">
      <is>
        <t>Block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6" sId="1">
    <nc r="F44" t="inlineStr">
      <is>
        <t>Block</t>
      </is>
    </nc>
  </rcc>
  <rcc rId="317" sId="1">
    <nc r="H44" t="inlineStr">
      <is>
        <t>python cmd is not working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1">
    <nc r="F3" t="inlineStr">
      <is>
        <t>Pass</t>
      </is>
    </nc>
  </rcc>
  <rfmt sheetId="1" sqref="F3">
    <dxf>
      <border diagonalUp="0" diagonalDown="0" outline="0">
        <left/>
        <right/>
        <top/>
        <bottom/>
      </border>
    </dxf>
  </rfmt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8" sId="1">
    <nc r="F128" t="inlineStr">
      <is>
        <t>Pass</t>
      </is>
    </nc>
  </rcc>
  <rcv guid="{6D9B786D-F0B8-42FC-9515-7D87638B8BCF}" action="delete"/>
  <rdn rId="0" localSheetId="1" customView="1" name="Z_6D9B786D_F0B8_42FC_9515_7D87638B8BCF_.wvu.FilterData" hidden="1" oldHidden="1">
    <formula>GNR__Blue_D28!$A$1:$H$180</formula>
    <oldFormula>GNR__Blue_D28!$A$1:$H$180</oldFormula>
  </rdn>
  <rcv guid="{6D9B786D-F0B8-42FC-9515-7D87638B8BCF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0" sId="1">
    <nc r="F25" t="inlineStr">
      <is>
        <t>pass</t>
      </is>
    </nc>
  </rcc>
  <rcc rId="321" sId="1">
    <nc r="H25" t="inlineStr">
      <is>
        <t>HCC</t>
      </is>
    </nc>
  </rcc>
  <rcc rId="322" sId="1">
    <oc r="F22" t="inlineStr">
      <is>
        <t>Pass</t>
      </is>
    </oc>
    <nc r="F22" t="inlineStr">
      <is>
        <t>pass</t>
      </is>
    </nc>
  </rcc>
  <rcc rId="323" sId="1">
    <oc r="F29" t="inlineStr">
      <is>
        <t>Pass</t>
      </is>
    </oc>
    <nc r="F29" t="inlineStr">
      <is>
        <t>pass</t>
      </is>
    </nc>
  </rcc>
  <rcc rId="324" sId="1">
    <oc r="F30" t="inlineStr">
      <is>
        <t>Pass</t>
      </is>
    </oc>
    <nc r="F30" t="inlineStr">
      <is>
        <t>pass</t>
      </is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5" sId="1">
    <nc r="F89" t="inlineStr">
      <is>
        <t>Pass</t>
      </is>
    </nc>
  </rcc>
  <rcv guid="{6D9B786D-F0B8-42FC-9515-7D87638B8BCF}" action="delete"/>
  <rdn rId="0" localSheetId="1" customView="1" name="Z_6D9B786D_F0B8_42FC_9515_7D87638B8BCF_.wvu.FilterData" hidden="1" oldHidden="1">
    <formula>GNR__Blue_D28!$A$1:$H$180</formula>
    <oldFormula>GNR__Blue_D28!$A$1:$H$180</oldFormula>
  </rdn>
  <rcv guid="{6D9B786D-F0B8-42FC-9515-7D87638B8BCF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7" sId="1">
    <nc r="F155" t="inlineStr">
      <is>
        <t>pass</t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8" sId="1">
    <nc r="F154" t="inlineStr">
      <is>
        <t>pass</t>
      </is>
    </nc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78">
    <dxf>
      <fill>
        <patternFill patternType="solid">
          <bgColor rgb="FFFF0000"/>
        </patternFill>
      </fill>
    </dxf>
  </rfmt>
  <rfmt sheetId="1" sqref="A78:XFD78">
    <dxf>
      <fill>
        <patternFill>
          <bgColor rgb="FFFF0000"/>
        </patternFill>
      </fill>
    </dxf>
  </rfmt>
  <rfmt sheetId="1" sqref="A135:XFD135">
    <dxf>
      <fill>
        <patternFill patternType="solid">
          <bgColor rgb="FFFF0000"/>
        </patternFill>
      </fill>
    </dxf>
  </rfmt>
  <rcc rId="329" sId="1">
    <nc r="F78" t="inlineStr">
      <is>
        <t>pass</t>
      </is>
    </nc>
  </rcc>
  <rcc rId="330" sId="1">
    <nc r="F79" t="inlineStr">
      <is>
        <t>Pass</t>
      </is>
    </nc>
  </rcc>
  <rcc rId="331" sId="1">
    <nc r="F86" t="inlineStr">
      <is>
        <t>pass</t>
      </is>
    </nc>
  </rcc>
  <rcc rId="332" sId="1">
    <nc r="F92" t="inlineStr">
      <is>
        <t>Pass</t>
      </is>
    </nc>
  </rcc>
  <rcc rId="333" sId="1">
    <nc r="F93" t="inlineStr">
      <is>
        <t>Pass</t>
      </is>
    </nc>
  </rcc>
  <rcc rId="334" sId="1">
    <nc r="F101" t="inlineStr">
      <is>
        <t>Pass</t>
      </is>
    </nc>
  </rcc>
  <rcc rId="335" sId="1">
    <nc r="F132" t="inlineStr">
      <is>
        <t>pass</t>
      </is>
    </nc>
  </rcc>
  <rfmt sheetId="1" xfDxf="1" sqref="H1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6" sId="1">
    <nc r="H132" t="inlineStr">
      <is>
        <t>https://hsdes.intel.com/appstore/article/#/16015592311 -register will get changed when BIOS adds/removes SB access programming.</t>
      </is>
    </nc>
  </rcc>
  <rfmt sheetId="1" sqref="H132">
    <dxf>
      <alignment wrapText="1"/>
    </dxf>
  </rfmt>
  <rcc rId="337" sId="1">
    <nc r="F134" t="inlineStr">
      <is>
        <t>Pass</t>
      </is>
    </nc>
  </rcc>
  <rfmt sheetId="1" sqref="A78:XFD78">
    <dxf>
      <fill>
        <patternFill patternType="none">
          <bgColor auto="1"/>
        </patternFill>
      </fill>
    </dxf>
  </rfmt>
  <rfmt sheetId="1" sqref="A135:XFD135">
    <dxf>
      <fill>
        <patternFill patternType="none">
          <bgColor auto="1"/>
        </patternFill>
      </fill>
    </dxf>
  </rfmt>
  <rcc rId="338" sId="1">
    <nc r="F135" t="inlineStr">
      <is>
        <t>Pass</t>
      </is>
    </nc>
  </rcc>
  <rcc rId="339" sId="1">
    <nc r="F136" t="inlineStr">
      <is>
        <t>Pass</t>
      </is>
    </nc>
  </rcc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0" sId="1">
    <nc r="F123" t="inlineStr">
      <is>
        <t>Pass</t>
      </is>
    </nc>
  </rcc>
  <rcv guid="{6D9B786D-F0B8-42FC-9515-7D87638B8BCF}" action="delete"/>
  <rdn rId="0" localSheetId="1" customView="1" name="Z_6D9B786D_F0B8_42FC_9515_7D87638B8BCF_.wvu.FilterData" hidden="1" oldHidden="1">
    <formula>GNR__Blue_D28!$A$1:$H$180</formula>
    <oldFormula>GNR__Blue_D28!$A$1:$H$180</oldFormula>
  </rdn>
  <rcv guid="{6D9B786D-F0B8-42FC-9515-7D87638B8BCF}" action="add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2" sId="1">
    <nc r="F26" t="inlineStr">
      <is>
        <t>pass</t>
      </is>
    </nc>
  </rcc>
  <rcc rId="343" sId="1">
    <nc r="H26" t="inlineStr">
      <is>
        <t>HCC</t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4" sId="1">
    <nc r="F5" t="inlineStr">
      <is>
        <t>Pass</t>
      </is>
    </nc>
  </rcc>
  <rcc rId="345" sId="1">
    <oc r="H5" t="inlineStr">
      <is>
        <t>need to run in windows</t>
      </is>
    </oc>
    <nc r="H5" t="inlineStr">
      <is>
        <t>HCC</t>
      </is>
    </nc>
  </rcc>
  <rcc rId="346" sId="1">
    <nc r="F180" t="inlineStr">
      <is>
        <t>Pass</t>
      </is>
    </nc>
  </rcc>
  <rcc rId="347" sId="1">
    <nc r="H180" t="inlineStr">
      <is>
        <t>HCC</t>
      </is>
    </nc>
  </rcc>
  <rcc rId="348" sId="1">
    <nc r="F19" t="inlineStr">
      <is>
        <t>Pass</t>
      </is>
    </nc>
  </rcc>
  <rcc rId="349" sId="1">
    <oc r="H19" t="inlineStr">
      <is>
        <t>need to run in windows</t>
      </is>
    </oc>
    <nc r="H19" t="inlineStr">
      <is>
        <t>HCC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0" sId="1">
    <nc r="H111" t="inlineStr">
      <is>
        <t>system not boot to bios setup menu.</t>
      </is>
    </nc>
  </rcc>
  <rfmt sheetId="1" sqref="H110" start="0" length="0">
    <dxf>
      <border outline="0">
        <left/>
        <right/>
        <top/>
        <bottom/>
      </border>
    </dxf>
  </rfmt>
  <rfmt sheetId="1" xfDxf="1" sqref="H110" start="0" length="0">
    <dxf>
      <font>
        <sz val="7"/>
        <color rgb="FF212529"/>
        <name val="Roboto"/>
        <scheme val="none"/>
      </font>
    </dxf>
  </rfmt>
  <rcc rId="351" sId="1">
    <nc r="H110" t="inlineStr">
      <is>
        <r>
          <t xml:space="preserve"> "</t>
        </r>
        <r>
          <rPr>
            <sz val="11"/>
            <color rgb="FF212529"/>
            <rFont val="Roboto"/>
          </rPr>
          <t>Unit Discovery State" string is not found in log</t>
        </r>
      </is>
    </nc>
  </rcc>
  <rcc rId="352" sId="1">
    <nc r="H157" t="inlineStr">
      <is>
        <t>in python cmd got attribute error</t>
      </is>
    </nc>
  </rcc>
  <rcc rId="353" sId="1" odxf="1" dxf="1">
    <oc r="A158">
      <f>HYPERLINK("https://hsdes.intel.com/resource/16014658044","16014658044")</f>
    </oc>
    <nc r="A158">
      <f>HYPERLINK("https://hsdes.intel.com/resource/16014658044","16014658044")</f>
    </nc>
    <odxf>
      <font>
        <u val="none"/>
        <sz val="11"/>
        <color theme="1"/>
        <name val="Shruti"/>
        <family val="2"/>
        <scheme val="minor"/>
      </font>
    </odxf>
    <ndxf>
      <font>
        <u/>
        <sz val="11"/>
        <color theme="10"/>
        <name val="Shruti"/>
        <family val="2"/>
        <scheme val="minor"/>
      </font>
    </ndxf>
  </rcc>
  <rcc rId="354" sId="1">
    <nc r="F158" t="inlineStr">
      <is>
        <t>pass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1">
    <nc r="H63" t="inlineStr">
      <is>
        <t>step 3: Socket 0 Mc 0 channel 0 value not found in log</t>
      </is>
    </nc>
  </rcc>
  <rfmt sheetId="1" sqref="F63">
    <dxf>
      <border diagonalUp="0" diagonalDown="0" outline="0">
        <left/>
        <right/>
        <top/>
        <bottom/>
      </border>
    </dxf>
  </rfmt>
  <rcc rId="13" sId="1">
    <nc r="F64" t="inlineStr">
      <is>
        <t>Pass</t>
      </is>
    </nc>
  </rcc>
  <rfmt sheetId="1" sqref="F64">
    <dxf>
      <border diagonalUp="0" diagonalDown="0" outline="0">
        <left/>
        <right/>
        <top/>
        <bottom/>
      </border>
    </dxf>
  </rfmt>
  <rcc rId="14" sId="1">
    <nc r="F65" t="inlineStr">
      <is>
        <t>Pass</t>
      </is>
    </nc>
  </rcc>
  <rfmt sheetId="1" sqref="F65">
    <dxf>
      <border diagonalUp="0" diagonalDown="0" outline="0">
        <left/>
        <right/>
        <top/>
        <bottom/>
      </border>
    </dxf>
  </rfmt>
  <rdn rId="0" localSheetId="1" customView="1" name="Z_48F474C6_A970_46EF_915F_E1F07FBB0803_.wvu.FilterData" hidden="1" oldHidden="1">
    <formula>GNR__Blue_D28!$A$1:$H$180</formula>
  </rdn>
  <rcv guid="{48F474C6-A970-46EF-915F-E1F07FBB0803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" sId="1">
    <nc r="F43" t="inlineStr">
      <is>
        <t>Block</t>
      </is>
    </nc>
  </rcc>
  <rcc rId="356" sId="1">
    <nc r="H43" t="inlineStr">
      <is>
        <t>After running pythonSV commands getting attribute error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" sId="1">
    <oc r="F9" t="inlineStr">
      <is>
        <t>Block</t>
      </is>
    </oc>
    <nc r="F9" t="inlineStr">
      <is>
        <t>Pass</t>
      </is>
    </nc>
  </rcc>
  <rcc rId="358" sId="1">
    <oc r="H9" t="inlineStr">
      <is>
        <t>ExtendedSize,ConfiguredMemoryClockSpeed,Memory Device - Type Detail,MemoryArrayHandle, form factor are not present in log, Sent mail to sumanth for further verification.</t>
      </is>
    </oc>
    <nc r="H9" t="inlineStr">
      <is>
        <t>HCC</t>
      </is>
    </nc>
  </rcc>
  <rcv guid="{C3535663-B384-46C0-BAE8-D5EE70C2EA8B}" action="delete"/>
  <rdn rId="0" localSheetId="1" customView="1" name="Z_C3535663_B384_46C0_BAE8_D5EE70C2EA8B_.wvu.FilterData" hidden="1" oldHidden="1">
    <formula>GNR__Blue_D28!$A$1:$H$180</formula>
    <oldFormula>GNR__Blue_D28!$A$1:$H$180</oldFormula>
  </rdn>
  <rcv guid="{C3535663-B384-46C0-BAE8-D5EE70C2EA8B}" action="add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0" sId="1">
    <nc r="F145" t="inlineStr">
      <is>
        <t>Pass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1" sId="1">
    <nc r="F110" t="inlineStr">
      <is>
        <t>pass</t>
      </is>
    </nc>
  </rcc>
  <rcc rId="362" sId="1">
    <oc r="H110" t="inlineStr">
      <is>
        <r>
          <t xml:space="preserve"> "</t>
        </r>
        <r>
          <rPr>
            <sz val="11"/>
            <color rgb="FF212529"/>
            <rFont val="Roboto"/>
          </rPr>
          <t>Unit Discovery State" string is not found in log</t>
        </r>
      </is>
    </oc>
    <nc r="H110" t="inlineStr">
      <is>
        <t>Skip Step 8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" sId="1" odxf="1" dxf="1">
    <nc r="F141" t="inlineStr">
      <is>
        <t>Block</t>
      </is>
    </nc>
    <odxf>
      <fill>
        <patternFill patternType="none"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odxf>
    <ndxf>
      <fill>
        <patternFill patternType="solid">
          <bgColor rgb="FFFFFF00"/>
        </patternFill>
      </fill>
      <border outline="0">
        <left/>
        <right/>
        <top/>
      </border>
    </ndxf>
  </rcc>
  <rfmt sheetId="1" sqref="G141" start="0" length="0">
    <dxf>
      <border outline="0">
        <left/>
        <right/>
        <top/>
        <bottom/>
      </border>
    </dxf>
  </rfmt>
  <rcc rId="364" sId="1" odxf="1" dxf="1">
    <nc r="H141" t="inlineStr">
      <is>
        <t>22014342996-------CXL DEVICE</t>
      </is>
    </nc>
    <odxf>
      <font>
        <sz val="11"/>
        <color theme="1"/>
        <name val="Calibri"/>
        <family val="2"/>
        <scheme val="minor"/>
      </font>
    </odxf>
    <ndxf>
      <font>
        <sz val="12"/>
        <color theme="1"/>
        <name val="Times New Roman"/>
        <family val="1"/>
        <scheme val="none"/>
      </font>
    </ndxf>
  </rcc>
  <rcc rId="365" sId="1" odxf="1" dxf="1">
    <nc r="F137" t="inlineStr">
      <is>
        <t>Block</t>
      </is>
    </nc>
    <odxf>
      <fill>
        <patternFill patternType="none"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odxf>
    <ndxf>
      <fill>
        <patternFill patternType="solid">
          <bgColor rgb="FFFFFF00"/>
        </patternFill>
      </fill>
      <border outline="0">
        <left/>
        <right/>
        <top/>
      </border>
    </ndxf>
  </rcc>
  <rfmt sheetId="1" sqref="G137" start="0" length="0">
    <dxf>
      <font>
        <sz val="9"/>
        <color rgb="FF000000"/>
        <name val="Segoe UI"/>
        <family val="2"/>
        <scheme val="none"/>
      </font>
    </dxf>
  </rfmt>
  <rcc rId="366" sId="1" odxf="1" dxf="1">
    <nc r="H137" t="inlineStr">
      <is>
        <t>python command not working in FMOD config  - Added in Non-Pythonsv excel</t>
      </is>
    </nc>
    <odxf>
      <font>
        <sz val="11"/>
        <color theme="1"/>
        <name val="Calibri"/>
        <family val="2"/>
        <scheme val="minor"/>
      </font>
    </odxf>
    <ndxf>
      <font>
        <sz val="9"/>
        <color rgb="FF000000"/>
        <name val="Segoe UI"/>
        <family val="2"/>
        <scheme val="none"/>
      </font>
    </ndxf>
  </rcc>
  <rcc rId="367" sId="1">
    <nc r="F138" t="inlineStr">
      <is>
        <t>pass</t>
      </is>
    </nc>
  </rcc>
  <rcc rId="368" sId="1" odxf="1" dxf="1">
    <nc r="F139" t="inlineStr">
      <is>
        <t>fail</t>
      </is>
    </nc>
    <odxf>
      <fill>
        <patternFill patternType="none"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odxf>
    <ndxf>
      <fill>
        <patternFill patternType="solid">
          <bgColor rgb="FFFF0000"/>
        </patternFill>
      </fill>
      <border outline="0">
        <left/>
        <right/>
        <top/>
      </border>
    </ndxf>
  </rcc>
  <rcc rId="369" sId="1">
    <nc r="G139">
      <v>16015592579</v>
    </nc>
  </rcc>
  <rcc rId="370" sId="1" xfDxf="1" dxf="1">
    <nc r="H139" t="inlineStr">
      <is>
        <t>[GNRD]: ROOTBUS register values are incorrect for each HIOP instance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1" sId="1">
    <nc r="F142" t="inlineStr">
      <is>
        <t>Pass</t>
      </is>
    </nc>
  </rcc>
  <rfmt sheetId="1" sqref="F139">
    <dxf>
      <fill>
        <patternFill patternType="none">
          <bgColor auto="1"/>
        </patternFill>
      </fill>
    </dxf>
  </rfmt>
  <rcc rId="372" sId="1">
    <nc r="F143" t="inlineStr">
      <is>
        <t>Pass</t>
      </is>
    </nc>
  </rcc>
  <rcc rId="373" sId="1">
    <nc r="F146" t="inlineStr">
      <is>
        <t>Pass</t>
      </is>
    </nc>
  </rcc>
  <rcc rId="374" sId="1">
    <nc r="F147" t="inlineStr">
      <is>
        <t>Pass</t>
      </is>
    </nc>
  </rcc>
  <rcc rId="375" sId="1">
    <nc r="F148" t="inlineStr">
      <is>
        <t>Pass</t>
      </is>
    </nc>
  </rcc>
  <rcc rId="376" sId="1">
    <nc r="F149" t="inlineStr">
      <is>
        <t>Pass</t>
      </is>
    </nc>
  </rcc>
  <rcc rId="377" sId="1">
    <oc r="E151" t="inlineStr">
      <is>
        <t>Feby</t>
      </is>
    </oc>
    <nc r="E151" t="inlineStr">
      <is>
        <t>Vyshnavi</t>
      </is>
    </nc>
  </rcc>
  <rcc rId="378" sId="1">
    <oc r="E152" t="inlineStr">
      <is>
        <t>Feby</t>
      </is>
    </oc>
    <nc r="E152" t="inlineStr">
      <is>
        <t>Vyshnavi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9" sId="1">
    <oc r="H110" t="inlineStr">
      <is>
        <r>
          <t xml:space="preserve"> "</t>
        </r>
        <r>
          <rPr>
            <sz val="11"/>
            <color rgb="FF212529"/>
            <rFont val="Roboto"/>
          </rPr>
          <t>Unit Discovery State" string is not found in log</t>
        </r>
      </is>
    </oc>
    <nc r="H110"/>
  </rcc>
  <rcft rId="362" sheetId="1"/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0" sId="1">
    <oc r="F147" t="inlineStr">
      <is>
        <t>Pass</t>
      </is>
    </oc>
    <nc r="F147"/>
  </rcc>
  <rcc rId="381" sId="1">
    <oc r="F148" t="inlineStr">
      <is>
        <t>Pass</t>
      </is>
    </oc>
    <nc r="F148"/>
  </rcc>
  <rcc rId="382" sId="1">
    <oc r="F149" t="inlineStr">
      <is>
        <t>Pass</t>
      </is>
    </oc>
    <nc r="F149"/>
  </rcc>
  <rcv guid="{F68B3E61-51B3-4D94-89A2-626FB42F8972}" action="delete"/>
  <rdn rId="0" localSheetId="1" customView="1" name="Z_F68B3E61_51B3_4D94_89A2_626FB42F8972_.wvu.FilterData" hidden="1" oldHidden="1">
    <formula>GNR__Blue_D28!$A$1:$H$180</formula>
    <oldFormula>GNR__Blue_D28!$A$1:$H$180</oldFormula>
  </rdn>
  <rcv guid="{F68B3E61-51B3-4D94-89A2-626FB42F8972}" action="add"/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4" sId="1">
    <nc r="F147" t="inlineStr">
      <is>
        <t>Pass</t>
      </is>
    </nc>
  </rcc>
  <rcc rId="385" sId="1">
    <nc r="F148" t="inlineStr">
      <is>
        <t>Pass</t>
      </is>
    </nc>
  </rcc>
  <rcv guid="{F68B3E61-51B3-4D94-89A2-626FB42F8972}" action="delete"/>
  <rdn rId="0" localSheetId="1" customView="1" name="Z_F68B3E61_51B3_4D94_89A2_626FB42F8972_.wvu.FilterData" hidden="1" oldHidden="1">
    <formula>GNR__Blue_D28!$A$1:$H$180</formula>
    <oldFormula>GNR__Blue_D28!$A$1:$H$180</oldFormula>
  </rdn>
  <rcv guid="{F68B3E61-51B3-4D94-89A2-626FB42F8972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7" sId="1">
    <nc r="H149" t="inlineStr">
      <is>
        <t>HCC</t>
      </is>
    </nc>
  </rcc>
  <rcc rId="388" sId="1">
    <nc r="F150" t="inlineStr">
      <is>
        <t>Block</t>
      </is>
    </nc>
  </rcc>
  <rcc rId="389" sId="1">
    <nc r="H150" t="inlineStr">
      <is>
        <t>pythonsv commands not working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" sId="1">
    <nc r="F127" t="inlineStr">
      <is>
        <t>Pass</t>
      </is>
    </nc>
  </rcc>
  <rcc rId="391" sId="1">
    <nc r="H127" t="inlineStr">
      <is>
        <t>In step 8 execute this command "sv.socket0.compute0.uncore.ieh.miscctrl0.show()" - to get expected output</t>
      </is>
    </nc>
  </rcc>
  <rcv guid="{C3535663-B384-46C0-BAE8-D5EE70C2EA8B}" action="delete"/>
  <rdn rId="0" localSheetId="1" customView="1" name="Z_C3535663_B384_46C0_BAE8_D5EE70C2EA8B_.wvu.FilterData" hidden="1" oldHidden="1">
    <formula>GNR__Blue_D28!$A$1:$H$180</formula>
    <oldFormula>GNR__Blue_D28!$A$1:$H$180</oldFormula>
  </rdn>
  <rcv guid="{C3535663-B384-46C0-BAE8-D5EE70C2EA8B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>
    <nc r="F66" t="inlineStr">
      <is>
        <t>Pass</t>
      </is>
    </nc>
  </rcc>
  <rfmt sheetId="1" sqref="F66">
    <dxf>
      <border diagonalUp="0" diagonalDown="0" outline="0">
        <left/>
        <right/>
        <top/>
        <bottom/>
      </border>
    </dxf>
  </rfmt>
  <rcc rId="17" sId="1">
    <nc r="F67" t="inlineStr">
      <is>
        <t>Pass</t>
      </is>
    </nc>
  </rcc>
  <rfmt sheetId="1" sqref="F67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67">
    <dxf>
      <border diagonalUp="0" diagonalDown="0" outline="0">
        <left/>
        <right/>
        <top/>
        <bottom/>
      </border>
    </dxf>
  </rfmt>
  <rcc rId="18" sId="1">
    <nc r="F68" t="inlineStr">
      <is>
        <t>Pass</t>
      </is>
    </nc>
  </rcc>
  <rfmt sheetId="1" sqref="F68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68">
    <dxf>
      <border diagonalUp="0" diagonalDown="0" outline="0">
        <left/>
        <right/>
        <top/>
        <bottom/>
      </border>
    </dxf>
  </rfmt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" sId="1">
    <nc r="F129" t="inlineStr">
      <is>
        <t>Feature block</t>
      </is>
    </nc>
  </rcc>
  <rcc rId="394" sId="1">
    <nc r="H129" t="inlineStr">
      <is>
        <t>RAS Feature block</t>
      </is>
    </nc>
  </rcc>
  <rfmt sheetId="1" sqref="H33" start="0" length="0">
    <dxf>
      <alignment vertical="top" wrapText="1"/>
    </dxf>
  </rfmt>
  <rcc rId="395" sId="1">
    <oc r="H33" t="inlineStr">
      <is>
        <t>pythonsv command not working</t>
      </is>
    </oc>
    <nc r="H33" t="inlineStr">
      <is>
        <t xml:space="preserve">(New Tc) sv.socket0.io0.uncore.punit.ptpcioregs.ptpcioregs.energy_perf_bias_config.show()
Traceback (most recent call last):
  File "I:\gnrd\win64\lib\python-py3\simmod\iosf_sb_router\module_load.py", line 165, in read_reg_cmd
cli_impl.CliError: Read transaction was not successful, RSP = 1 </t>
      </is>
    </nc>
  </rcc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6" sId="1">
    <nc r="F151" t="inlineStr">
      <is>
        <t>Pass</t>
      </is>
    </nc>
  </rcc>
  <rcc rId="397" sId="1">
    <nc r="H151" t="inlineStr">
      <is>
        <t>HCC</t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8" sId="1">
    <nc r="F149" t="inlineStr">
      <is>
        <t>Pass</t>
      </is>
    </nc>
  </rcc>
  <rcc rId="399" sId="1">
    <nc r="F153" t="inlineStr">
      <is>
        <t>Pass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0" sId="1">
    <oc r="F129" t="inlineStr">
      <is>
        <t>Feature block</t>
      </is>
    </oc>
    <nc r="F129"/>
  </rcc>
  <rcc rId="401" sId="1">
    <oc r="H129" t="inlineStr">
      <is>
        <t>RAS Feature block</t>
      </is>
    </oc>
    <nc r="H129"/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2" sId="1">
    <nc r="F152" t="inlineStr">
      <is>
        <t>Pass</t>
      </is>
    </nc>
  </rcc>
  <rcc rId="403" sId="1">
    <nc r="H152" t="inlineStr">
      <is>
        <t>HCC</t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4" sId="1">
    <oc r="H44" t="inlineStr">
      <is>
        <t>python cmd is not working</t>
      </is>
    </oc>
    <nc r="H44" t="inlineStr">
      <is>
        <t>After running pythonSV commands getting attribute error</t>
      </is>
    </nc>
  </rcc>
  <rcc rId="405" sId="1">
    <oc r="H144" t="inlineStr">
      <is>
        <t>python mode not working</t>
      </is>
    </oc>
    <nc r="H144" t="inlineStr">
      <is>
        <t>After running pythonSV commands getting attribute error</t>
      </is>
    </nc>
  </rcc>
  <rcc rId="406" sId="2" odxf="1" dxf="1">
    <nc r="H15" t="inlineStr">
      <is>
        <t>1508607823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7" sId="2" odxf="1" dxf="1">
    <nc r="I15" t="inlineStr">
      <is>
        <t>[ Post-Si]To validate Bios Setup Knob Enable / Disable ACP is programmed.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8" sId="2" odxf="1" dxf="1">
    <nc r="J15" t="inlineStr">
      <is>
        <t>bios.cpu_pm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K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09" sId="2" odxf="1" dxf="1">
    <nc r="L15" t="inlineStr">
      <is>
        <t>gangani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0" sId="2" odxf="1" dxf="1">
    <nc r="M15" t="inlineStr">
      <is>
        <t>Block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N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11" sId="2" odxf="1" dxf="1">
    <nc r="O15" t="inlineStr">
      <is>
        <t>After running pythonSV commands getting attribute error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2" sId="2" odxf="1" dxf="1">
    <nc r="H16" t="inlineStr">
      <is>
        <t>1508607824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3" sId="2" odxf="1" dxf="1">
    <nc r="I16" t="inlineStr">
      <is>
        <t>[Pre-Si  Post-Si] To validate CHA Multicast on SPR GPSB Gen 2.0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4" sId="2" odxf="1" dxf="1">
    <nc r="J16" t="inlineStr">
      <is>
        <t>bios.uncore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K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15" sId="2" odxf="1" dxf="1">
    <nc r="L16" t="inlineStr">
      <is>
        <t>gangani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6" sId="2" odxf="1" dxf="1">
    <nc r="M16" t="inlineStr">
      <is>
        <t>Block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N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17" sId="2" odxf="1" dxf="1">
    <nc r="O16" t="inlineStr">
      <is>
        <t>After running pythonSV commands getting attribute error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8" sId="2" odxf="1" dxf="1">
    <nc r="H17" t="inlineStr">
      <is>
        <t>1508610279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" sId="2" odxf="1" dxf="1">
    <nc r="I17" t="inlineStr">
      <is>
        <t>[Pre-Si  Post-Si] BIOS shall enable eSPI Decode (LDE)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0" sId="2" odxf="1" dxf="1">
    <nc r="J17" t="inlineStr">
      <is>
        <t>bios.platform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K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21" sId="2" odxf="1" dxf="1">
    <nc r="L17" t="inlineStr">
      <is>
        <t>gangani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2" sId="2" odxf="1" dxf="1">
    <nc r="M17" t="inlineStr">
      <is>
        <t>Block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N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23" sId="2" odxf="1" dxf="1">
    <nc r="O17" t="inlineStr">
      <is>
        <t>After running pythonSV commands getting attribute error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4" sId="1">
    <oc r="F150" t="inlineStr">
      <is>
        <t>Block</t>
      </is>
    </oc>
    <nc r="F150" t="inlineStr">
      <is>
        <t>pass</t>
      </is>
    </nc>
  </rcc>
  <rcc rId="425" sId="1">
    <oc r="H150" t="inlineStr">
      <is>
        <t>pythonsv commands not working</t>
      </is>
    </oc>
    <nc r="H150"/>
  </rcc>
  <rcv guid="{55064E1C-1510-485E-9E9E-238ACC23DC02}" action="delete"/>
  <rdn rId="0" localSheetId="1" customView="1" name="Z_55064E1C_1510_485E_9E9E_238ACC23DC02_.wvu.FilterData" hidden="1" oldHidden="1">
    <formula>GNR__Blue_D28!$A$1:$H$180</formula>
    <oldFormula>GNR__Blue_D28!$A$1:$H$180</oldFormula>
  </rdn>
  <rcv guid="{55064E1C-1510-485E-9E9E-238ACC23DC02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7" sId="1">
    <nc r="F94" t="inlineStr">
      <is>
        <t>Pass</t>
      </is>
    </nc>
  </rcc>
  <rcc rId="428" sId="1">
    <nc r="F130" t="inlineStr">
      <is>
        <t>Pass</t>
      </is>
    </nc>
  </rcc>
  <rcv guid="{6D9B786D-F0B8-42FC-9515-7D87638B8BCF}" action="delete"/>
  <rdn rId="0" localSheetId="1" customView="1" name="Z_6D9B786D_F0B8_42FC_9515_7D87638B8BCF_.wvu.FilterData" hidden="1" oldHidden="1">
    <formula>GNR__Blue_D28!$A$1:$H$180</formula>
    <oldFormula>GNR__Blue_D28!$A$1:$H$180</oldFormula>
  </rdn>
  <rcv guid="{6D9B786D-F0B8-42FC-9515-7D87638B8BCF}" action="add"/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0" sId="1">
    <oc r="F33" t="inlineStr">
      <is>
        <t>Block</t>
      </is>
    </oc>
    <nc r="F33" t="inlineStr">
      <is>
        <t>pass</t>
      </is>
    </nc>
  </rcc>
  <rcc rId="431" sId="1">
    <oc r="H33" t="inlineStr">
      <is>
        <t xml:space="preserve">(New Tc) sv.socket0.io0.uncore.punit.ptpcioregs.ptpcioregs.energy_perf_bias_config.show()
Traceback (most recent call last):
  File "I:\gnrd\win64\lib\python-py3\simmod\iosf_sb_router\module_load.py", line 165, in read_reg_cmd
cli_impl.CliError: Read transaction was not successful, RSP = 1 </t>
      </is>
    </oc>
    <nc r="H33"/>
  </rcc>
  <rfmt sheetId="1" sqref="B43">
    <dxf>
      <fill>
        <patternFill patternType="solid">
          <bgColor rgb="FFFFC000"/>
        </patternFill>
      </fill>
    </dxf>
  </rfmt>
  <rfmt sheetId="1" sqref="B43">
    <dxf>
      <fill>
        <patternFill patternType="none">
          <bgColor auto="1"/>
        </patternFill>
      </fill>
    </dxf>
  </rfmt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2" sId="1">
    <nc r="H33" t="inlineStr">
      <is>
        <t>HCC</t>
      </is>
    </nc>
  </rcc>
  <rcc rId="433" sId="1">
    <nc r="F32" t="inlineStr">
      <is>
        <t>pass</t>
      </is>
    </nc>
  </rcc>
  <rcc rId="434" sId="1">
    <nc r="H32" t="inlineStr">
      <is>
        <t>HCC</t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29">
    <dxf>
      <fill>
        <patternFill patternType="solid">
          <bgColor rgb="FFFFFF00"/>
        </patternFill>
      </fill>
    </dxf>
  </rfmt>
  <rfmt sheetId="1" sqref="A131">
    <dxf>
      <fill>
        <patternFill patternType="solid">
          <bgColor rgb="FFFFFF00"/>
        </patternFill>
      </fill>
    </dxf>
  </rfmt>
  <rcc rId="435" sId="1">
    <nc r="F129" t="inlineStr">
      <is>
        <t>Block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" sId="1">
    <nc r="F45" t="inlineStr">
      <is>
        <t>Pass</t>
      </is>
    </nc>
  </rcc>
  <rfmt sheetId="1" sqref="F45">
    <dxf>
      <border diagonalUp="0" diagonalDown="0" outline="0">
        <left/>
        <right/>
        <top/>
        <bottom/>
      </border>
    </dxf>
  </rfmt>
  <rcc rId="20" sId="1">
    <nc r="F46" t="inlineStr">
      <is>
        <t>Pass</t>
      </is>
    </nc>
  </rcc>
  <rfmt sheetId="1" sqref="F46">
    <dxf>
      <border diagonalUp="0" diagonalDown="0" outline="0">
        <left/>
        <right/>
        <top/>
        <bottom/>
      </border>
    </dxf>
  </rfmt>
  <rcc rId="21" sId="1">
    <nc r="F47" t="inlineStr">
      <is>
        <t>Pass</t>
      </is>
    </nc>
  </rcc>
  <rfmt sheetId="1" sqref="F47">
    <dxf>
      <border diagonalUp="0" diagonalDown="0" outline="0">
        <left/>
        <right/>
        <top/>
        <bottom/>
      </border>
    </dxf>
  </rfmt>
  <rcc rId="22" sId="1">
    <nc r="F49" t="inlineStr">
      <is>
        <t>Pass</t>
      </is>
    </nc>
  </rcc>
  <rfmt sheetId="1" sqref="F49">
    <dxf>
      <border diagonalUp="0" diagonalDown="0" outline="0">
        <left/>
        <right/>
        <top/>
        <bottom/>
      </border>
    </dxf>
  </rfmt>
  <rcc rId="23" sId="1">
    <nc r="F50" t="inlineStr">
      <is>
        <t>Pass</t>
      </is>
    </nc>
  </rcc>
  <rfmt sheetId="1" sqref="F50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50">
    <dxf>
      <border diagonalUp="0" diagonalDown="0" outline="0">
        <left/>
        <right/>
        <top/>
        <bottom/>
      </border>
    </dxf>
  </rfmt>
  <rcc rId="24" sId="1">
    <nc r="F51" t="inlineStr">
      <is>
        <t>Pass</t>
      </is>
    </nc>
  </rcc>
  <rfmt sheetId="1" sqref="F51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51">
    <dxf>
      <border diagonalUp="0" diagonalDown="0" outline="0">
        <left/>
        <right/>
        <top/>
        <bottom/>
      </border>
    </dxf>
  </rfmt>
  <rcc rId="25" sId="1">
    <nc r="F52" t="inlineStr">
      <is>
        <t>Pass</t>
      </is>
    </nc>
  </rcc>
  <rfmt sheetId="1" sqref="F52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52">
    <dxf>
      <border diagonalUp="0" diagonalDown="0" outline="0">
        <left/>
        <right/>
        <top/>
        <bottom/>
      </border>
    </dxf>
  </rfmt>
  <rcc rId="26" sId="1">
    <nc r="F53" t="inlineStr">
      <is>
        <t>Pass</t>
      </is>
    </nc>
  </rcc>
  <rfmt sheetId="1" sqref="F53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53">
    <dxf>
      <border diagonalUp="0" diagonalDown="0" outline="0">
        <left/>
        <right/>
        <top/>
        <bottom/>
      </border>
    </dxf>
  </rfmt>
  <rcc rId="27" sId="1">
    <nc r="F54" t="inlineStr">
      <is>
        <t>Pass</t>
      </is>
    </nc>
  </rcc>
  <rfmt sheetId="1" sqref="F54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54">
    <dxf>
      <border diagonalUp="0" diagonalDown="0" outline="0">
        <left/>
        <right/>
        <top/>
        <bottom/>
      </border>
    </dxf>
  </rfmt>
  <rcc rId="28" sId="1">
    <nc r="F55" t="inlineStr">
      <is>
        <t>Pass</t>
      </is>
    </nc>
  </rcc>
  <rfmt sheetId="1" sqref="F55">
    <dxf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</rfmt>
  <rfmt sheetId="1" sqref="F55">
    <dxf>
      <border diagonalUp="0" diagonalDown="0" outline="0">
        <left/>
        <right/>
        <top/>
        <bottom/>
      </border>
    </dxf>
  </rfmt>
  <rcc rId="29" sId="1">
    <nc r="F59" t="inlineStr">
      <is>
        <t>Pass</t>
      </is>
    </nc>
  </rcc>
  <rfmt sheetId="1" sqref="F59">
    <dxf>
      <border diagonalUp="0" diagonalDown="0" outline="0">
        <left/>
        <right/>
        <top/>
        <bottom/>
      </border>
    </dxf>
  </rfmt>
  <rcc rId="30" sId="1">
    <nc r="F61" t="inlineStr">
      <is>
        <t>Pass</t>
      </is>
    </nc>
  </rcc>
  <rfmt sheetId="1" sqref="F61">
    <dxf>
      <border diagonalUp="0" diagonalDown="0" outline="0">
        <left/>
        <right/>
        <top/>
        <bottom/>
      </border>
    </dxf>
  </rfmt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6" sId="1">
    <nc r="H129" t="inlineStr">
      <is>
        <t>RAS Feature block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129">
    <dxf>
      <fill>
        <patternFill patternType="none">
          <bgColor auto="1"/>
        </patternFill>
      </fill>
    </dxf>
  </rfmt>
  <rfmt sheetId="1" sqref="A131">
    <dxf>
      <fill>
        <patternFill patternType="none">
          <bgColor auto="1"/>
        </patternFill>
      </fill>
    </dxf>
  </rfmt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7" sId="1">
    <nc r="F133" t="inlineStr">
      <is>
        <t>Pass</t>
      </is>
    </nc>
  </rcc>
  <rcc rId="438" sId="1">
    <nc r="F140" t="inlineStr">
      <is>
        <t>Pass</t>
      </is>
    </nc>
  </rcc>
  <rcv guid="{6D9B786D-F0B8-42FC-9515-7D87638B8BCF}" action="delete"/>
  <rdn rId="0" localSheetId="1" customView="1" name="Z_6D9B786D_F0B8_42FC_9515_7D87638B8BCF_.wvu.FilterData" hidden="1" oldHidden="1">
    <formula>GNR__Blue_D28!$A$1:$H$180</formula>
    <oldFormula>GNR__Blue_D28!$A$1:$H$180</oldFormula>
  </rdn>
  <rcv guid="{6D9B786D-F0B8-42FC-9515-7D87638B8BCF}" action="add"/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0" sId="1">
    <nc r="F108" t="inlineStr">
      <is>
        <t>pass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1" sId="1">
    <nc r="F131" t="inlineStr">
      <is>
        <t>Pass</t>
      </is>
    </nc>
  </rcc>
  <rcv guid="{C3535663-B384-46C0-BAE8-D5EE70C2EA8B}" action="delete"/>
  <rdn rId="0" localSheetId="1" customView="1" name="Z_C3535663_B384_46C0_BAE8_D5EE70C2EA8B_.wvu.FilterData" hidden="1" oldHidden="1">
    <formula>GNR__Blue_D28!$A$1:$H$180</formula>
    <oldFormula>GNR__Blue_D28!$A$1:$H$180</oldFormula>
  </rdn>
  <rcv guid="{C3535663-B384-46C0-BAE8-D5EE70C2EA8B}" action="add"/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5064E1C-1510-485E-9E9E-238ACC23DC02}" action="delete"/>
  <rdn rId="0" localSheetId="1" customView="1" name="Z_55064E1C_1510_485E_9E9E_238ACC23DC02_.wvu.FilterData" hidden="1" oldHidden="1">
    <formula>GNR__Blue_D28!$A$1:$H$180</formula>
    <oldFormula>GNR__Blue_D28!$A$1:$H$180</oldFormula>
  </rdn>
  <rcv guid="{55064E1C-1510-485E-9E9E-238ACC23DC02}" action="add"/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" sId="1">
    <oc r="H56" t="inlineStr">
      <is>
        <t>After running pythonSV commands getting attribute error</t>
      </is>
    </oc>
    <nc r="H56"/>
  </rcc>
  <rcc rId="445" sId="1">
    <oc r="F56" t="inlineStr">
      <is>
        <t>Block</t>
      </is>
    </oc>
    <nc r="F56" t="inlineStr">
      <is>
        <t>Pass</t>
      </is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6" sId="1">
    <oc r="H144" t="inlineStr">
      <is>
        <t>After running pythonSV commands getting attribute error</t>
      </is>
    </oc>
    <nc r="H144"/>
  </rcc>
  <rcc rId="447" sId="1">
    <oc r="F144" t="inlineStr">
      <is>
        <t>Block</t>
      </is>
    </oc>
    <nc r="F144" t="inlineStr">
      <is>
        <t>Pass</t>
      </is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8" sId="1">
    <oc r="H44" t="inlineStr">
      <is>
        <t>After running pythonSV commands getting attribute error</t>
      </is>
    </oc>
    <nc r="H44"/>
  </rcc>
  <rcc rId="449" sId="1">
    <oc r="F44" t="inlineStr">
      <is>
        <t>Block</t>
      </is>
    </oc>
    <nc r="F44" t="inlineStr">
      <is>
        <t>Pass</t>
      </is>
    </nc>
  </rcc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0" sId="1">
    <nc r="F42" t="inlineStr">
      <is>
        <t>Pass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8">
  <userInfo guid="{00A4EF60-0A4E-4194-A63A-B4955B29D75D}" name="C, ChetanaX" id="-1677600116" dateTime="2022-04-22T12:20:05"/>
  <userInfo guid="{1889B0D1-0472-45DB-934B-629C1C907044}" name="G, VyshnaviX" id="-772368996" dateTime="2022-04-22T12:28:35"/>
  <userInfo guid="{92CF24F7-A936-479B-BA01-3B6FF21219FB}" name="Joseph, FebyX" id="-256165979" dateTime="2022-04-22T16:56:31"/>
  <userInfo guid="{D7F56A89-F708-488F-82DB-3A7976980E39}" name="Joseph, FebyX" id="-256141751" dateTime="2022-04-25T12:19:57"/>
  <userInfo guid="{64474A09-C1B0-40EA-9FD7-7D314521AF56}" name="G, VyshnaviX" id="-772364436" dateTime="2022-04-25T13:05:36"/>
  <userInfo guid="{EA5CB6E5-63FB-442E-B54A-479210D5BD6A}" name="G, VyshnaviX" id="-772386497" dateTime="2022-04-26T09:42:03"/>
  <userInfo guid="{D7902F02-D465-47C9-BA8D-0F5F1132662B}" name="C, ChetanaX" id="-1677635273" dateTime="2022-04-27T09:14:39"/>
  <userInfo guid="{E2B1E509-EA12-4303-AE35-86EBA4DDD772}" name="Rajubhai, GanganiX utsavbhai" id="-1434641768" dateTime="2022-04-28T09:30:23"/>
  <userInfo guid="{93C230BF-9693-4C89-A912-E78EC36E624D}" name="C, ChetanaX" id="-1677607546" dateTime="2022-04-28T10:05:08"/>
  <userInfo guid="{950CE0FB-8FA6-46AC-A812-3B3190FEE7DD}" name="Shariff, HidayathullaX" id="-176282977" dateTime="2022-04-28T11:46:06"/>
  <userInfo guid="{26BC5C4B-74BD-4954-92A4-5790DBFD34C3}" name="Shariff, HidayathullaX" id="-176257004" dateTime="2022-04-28T14:12:50"/>
  <userInfo guid="{A39EE468-6F49-4CF1-912D-84C4B36ACDE2}" name="Shariff, HidayathullaX" id="-176289713" dateTime="2022-04-28T16:14:30"/>
  <userInfo guid="{951E9E29-1D81-44DD-88BA-FCFA7DC0D2FC}" name="Rajubhai, GanganiX utsavbhai" id="-1434622058" dateTime="2022-04-29T10:37:59"/>
  <userInfo guid="{57DB3FBA-280E-4D16-A876-C7E3DF2D1516}" name="G, VyshnaviX" id="-772398170" dateTime="2022-04-29T15:02:58"/>
  <userInfo guid="{89B118CE-3D92-4994-8195-E7A6D3BC598D}" name="Sreedharan Nair GovindaKumar, HarikrishnanX" id="-1936938654" dateTime="2022-04-29T17:19:34"/>
  <userInfo guid="{7D38C499-8715-466D-A11D-D362915F5731}" name="Sreedharan Nair GovindaKumar, HarikrishnanX" id="-1936963554" dateTime="2022-04-29T18:22:50"/>
  <userInfo guid="{0AAC44AC-7A53-4CB6-A672-143497097765}" name="C, ChetanaX" id="-1677595905" dateTime="2022-05-02T10:18:10"/>
  <userInfo guid="{4CE1EBE1-7641-4F91-B949-F903BDB27E2C}" name="G, VyshnaviX" id="-772383702" dateTime="2022-05-02T10:45:3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3"/>
  <sheetViews>
    <sheetView tabSelected="1" topLeftCell="A223" workbookViewId="0">
      <selection activeCell="B1" sqref="B1"/>
    </sheetView>
  </sheetViews>
  <sheetFormatPr defaultColWidth="9.109375" defaultRowHeight="14.4" x14ac:dyDescent="0.3"/>
  <cols>
    <col min="1" max="1" width="14.88671875" style="17" customWidth="1"/>
    <col min="2" max="2" width="72.33203125" style="17" customWidth="1"/>
    <col min="3" max="3" width="16.33203125" style="17" customWidth="1"/>
    <col min="4" max="4" width="17.109375" style="17" customWidth="1"/>
    <col min="5" max="5" width="9.109375" style="17"/>
    <col min="6" max="6" width="17.88671875" style="17" customWidth="1"/>
    <col min="7" max="7" width="13.6640625" style="17" bestFit="1" customWidth="1"/>
    <col min="8" max="8" width="26" style="17" customWidth="1"/>
    <col min="9" max="16384" width="9.109375" style="17"/>
  </cols>
  <sheetData>
    <row r="1" spans="1:8" x14ac:dyDescent="0.3">
      <c r="A1" s="14" t="s">
        <v>268</v>
      </c>
      <c r="B1" s="14" t="s">
        <v>269</v>
      </c>
      <c r="C1" s="14" t="s">
        <v>0</v>
      </c>
      <c r="D1" s="14"/>
      <c r="E1" s="14" t="s">
        <v>184</v>
      </c>
      <c r="F1" s="14" t="s">
        <v>185</v>
      </c>
      <c r="G1" s="14" t="s">
        <v>186</v>
      </c>
      <c r="H1" s="14" t="s">
        <v>187</v>
      </c>
    </row>
    <row r="2" spans="1:8" x14ac:dyDescent="0.3">
      <c r="A2" s="14" t="str">
        <f>HYPERLINK("https://hsdes.intel.com/resource/1508602363","1508602363")</f>
        <v>1508602363</v>
      </c>
      <c r="B2" s="14" t="s">
        <v>1</v>
      </c>
      <c r="C2" s="14" t="s">
        <v>2</v>
      </c>
      <c r="D2" s="14"/>
      <c r="E2" s="14" t="s">
        <v>188</v>
      </c>
      <c r="F2" s="15" t="s">
        <v>193</v>
      </c>
      <c r="G2" s="14"/>
      <c r="H2" s="14" t="s">
        <v>194</v>
      </c>
    </row>
    <row r="3" spans="1:8" x14ac:dyDescent="0.3">
      <c r="A3" s="14" t="str">
        <f>HYPERLINK("https://hsdes.intel.com/resource/1508602888","1508602888")</f>
        <v>1508602888</v>
      </c>
      <c r="B3" s="14" t="s">
        <v>3</v>
      </c>
      <c r="C3" s="14" t="s">
        <v>4</v>
      </c>
      <c r="D3" s="14"/>
      <c r="E3" s="14" t="s">
        <v>188</v>
      </c>
      <c r="F3" s="15" t="s">
        <v>193</v>
      </c>
      <c r="G3" s="14"/>
      <c r="H3" s="14" t="s">
        <v>194</v>
      </c>
    </row>
    <row r="4" spans="1:8" x14ac:dyDescent="0.3">
      <c r="A4" s="14" t="str">
        <f>HYPERLINK("https://hsdes.intel.com/resource/1508603007","1508603007")</f>
        <v>1508603007</v>
      </c>
      <c r="B4" s="14" t="s">
        <v>5</v>
      </c>
      <c r="C4" s="14" t="s">
        <v>4</v>
      </c>
      <c r="D4" s="14"/>
      <c r="E4" s="14" t="s">
        <v>188</v>
      </c>
      <c r="F4" s="18" t="s">
        <v>202</v>
      </c>
      <c r="G4" s="19">
        <v>16016297562</v>
      </c>
      <c r="H4" s="14" t="s">
        <v>203</v>
      </c>
    </row>
    <row r="5" spans="1:8" x14ac:dyDescent="0.3">
      <c r="A5" s="14" t="str">
        <f>HYPERLINK("https://hsdes.intel.com/resource/1508603011","1508603011")</f>
        <v>1508603011</v>
      </c>
      <c r="B5" s="14" t="s">
        <v>6</v>
      </c>
      <c r="C5" s="14" t="s">
        <v>4</v>
      </c>
      <c r="D5" s="14"/>
      <c r="E5" s="14" t="s">
        <v>188</v>
      </c>
      <c r="F5" s="15" t="s">
        <v>193</v>
      </c>
      <c r="G5" s="14"/>
      <c r="H5" s="14" t="s">
        <v>194</v>
      </c>
    </row>
    <row r="6" spans="1:8" x14ac:dyDescent="0.3">
      <c r="A6" s="14" t="str">
        <f>HYPERLINK("https://hsdes.intel.com/resource/1508603137","1508603137")</f>
        <v>1508603137</v>
      </c>
      <c r="B6" s="14" t="s">
        <v>7</v>
      </c>
      <c r="C6" s="14" t="s">
        <v>8</v>
      </c>
      <c r="D6" s="14"/>
      <c r="E6" s="14" t="s">
        <v>188</v>
      </c>
      <c r="F6" s="15" t="s">
        <v>193</v>
      </c>
      <c r="G6" s="14"/>
      <c r="H6" s="20" t="s">
        <v>194</v>
      </c>
    </row>
    <row r="7" spans="1:8" x14ac:dyDescent="0.3">
      <c r="A7" s="14" t="str">
        <f>HYPERLINK("https://hsdes.intel.com/resource/1508603195","1508603195")</f>
        <v>1508603195</v>
      </c>
      <c r="B7" s="14" t="s">
        <v>9</v>
      </c>
      <c r="C7" s="14" t="s">
        <v>8</v>
      </c>
      <c r="D7" s="14"/>
      <c r="E7" s="14" t="s">
        <v>188</v>
      </c>
      <c r="F7" s="15" t="s">
        <v>193</v>
      </c>
      <c r="G7" s="14"/>
      <c r="H7" s="20" t="s">
        <v>194</v>
      </c>
    </row>
    <row r="8" spans="1:8" x14ac:dyDescent="0.3">
      <c r="A8" s="14" t="str">
        <f>HYPERLINK("https://hsdes.intel.com/resource/1508603387","1508603387")</f>
        <v>1508603387</v>
      </c>
      <c r="B8" s="14" t="s">
        <v>10</v>
      </c>
      <c r="C8" s="14" t="s">
        <v>11</v>
      </c>
      <c r="D8" s="14"/>
      <c r="E8" s="14" t="s">
        <v>188</v>
      </c>
      <c r="F8" s="15" t="s">
        <v>193</v>
      </c>
      <c r="G8" s="14"/>
      <c r="H8" s="20" t="s">
        <v>194</v>
      </c>
    </row>
    <row r="9" spans="1:8" x14ac:dyDescent="0.3">
      <c r="A9" s="14" t="str">
        <f>HYPERLINK("https://hsdes.intel.com/resource/1508603662","1508603662")</f>
        <v>1508603662</v>
      </c>
      <c r="B9" s="14" t="s">
        <v>12</v>
      </c>
      <c r="C9" s="14" t="s">
        <v>8</v>
      </c>
      <c r="D9" s="14"/>
      <c r="E9" s="14" t="s">
        <v>188</v>
      </c>
      <c r="F9" s="15" t="s">
        <v>193</v>
      </c>
      <c r="G9" s="14"/>
      <c r="H9" s="14" t="s">
        <v>194</v>
      </c>
    </row>
    <row r="10" spans="1:8" x14ac:dyDescent="0.3">
      <c r="A10" s="14" t="str">
        <f>HYPERLINK("https://hsdes.intel.com/resource/1508603688","1508603688")</f>
        <v>1508603688</v>
      </c>
      <c r="B10" s="14" t="s">
        <v>13</v>
      </c>
      <c r="C10" s="14" t="s">
        <v>2</v>
      </c>
      <c r="D10" s="14"/>
      <c r="E10" s="14" t="s">
        <v>188</v>
      </c>
      <c r="F10" s="15" t="s">
        <v>193</v>
      </c>
      <c r="G10" s="14"/>
      <c r="H10" s="20" t="s">
        <v>194</v>
      </c>
    </row>
    <row r="11" spans="1:8" x14ac:dyDescent="0.3">
      <c r="A11" s="14" t="str">
        <f>HYPERLINK("https://hsdes.intel.com/resource/1508603707","1508603707")</f>
        <v>1508603707</v>
      </c>
      <c r="B11" s="14" t="s">
        <v>14</v>
      </c>
      <c r="C11" s="14" t="s">
        <v>8</v>
      </c>
      <c r="D11" s="14"/>
      <c r="E11" s="14" t="s">
        <v>188</v>
      </c>
      <c r="F11" s="15" t="s">
        <v>193</v>
      </c>
      <c r="G11" s="14"/>
      <c r="H11" s="20" t="s">
        <v>194</v>
      </c>
    </row>
    <row r="12" spans="1:8" x14ac:dyDescent="0.3">
      <c r="A12" s="14" t="str">
        <f>HYPERLINK("https://hsdes.intel.com/resource/1508603712","1508603712")</f>
        <v>1508603712</v>
      </c>
      <c r="B12" s="14" t="s">
        <v>15</v>
      </c>
      <c r="C12" s="14" t="s">
        <v>8</v>
      </c>
      <c r="D12" s="14"/>
      <c r="E12" s="14" t="s">
        <v>188</v>
      </c>
      <c r="F12" s="15" t="s">
        <v>193</v>
      </c>
      <c r="G12" s="14"/>
      <c r="H12" s="14" t="s">
        <v>194</v>
      </c>
    </row>
    <row r="13" spans="1:8" x14ac:dyDescent="0.3">
      <c r="A13" s="14" t="str">
        <f>HYPERLINK("https://hsdes.intel.com/resource/1508603759","1508603759")</f>
        <v>1508603759</v>
      </c>
      <c r="B13" s="14" t="s">
        <v>16</v>
      </c>
      <c r="C13" s="14" t="s">
        <v>8</v>
      </c>
      <c r="D13" s="14"/>
      <c r="E13" s="14" t="s">
        <v>188</v>
      </c>
      <c r="F13" s="15" t="s">
        <v>193</v>
      </c>
      <c r="G13" s="14"/>
      <c r="H13" s="14" t="s">
        <v>194</v>
      </c>
    </row>
    <row r="14" spans="1:8" x14ac:dyDescent="0.3">
      <c r="A14" s="14" t="str">
        <f>HYPERLINK("https://hsdes.intel.com/resource/1508603769","1508603769")</f>
        <v>1508603769</v>
      </c>
      <c r="B14" s="14" t="s">
        <v>17</v>
      </c>
      <c r="C14" s="14" t="s">
        <v>8</v>
      </c>
      <c r="D14" s="14"/>
      <c r="E14" s="14" t="s">
        <v>188</v>
      </c>
      <c r="F14" s="15" t="s">
        <v>193</v>
      </c>
      <c r="G14" s="14"/>
      <c r="H14" s="14" t="s">
        <v>194</v>
      </c>
    </row>
    <row r="15" spans="1:8" x14ac:dyDescent="0.3">
      <c r="A15" s="14" t="str">
        <f>HYPERLINK("https://hsdes.intel.com/resource/1508603777","1508603777")</f>
        <v>1508603777</v>
      </c>
      <c r="B15" s="14" t="s">
        <v>18</v>
      </c>
      <c r="C15" s="14" t="s">
        <v>8</v>
      </c>
      <c r="D15" s="14"/>
      <c r="E15" s="14" t="s">
        <v>188</v>
      </c>
      <c r="F15" s="15" t="s">
        <v>193</v>
      </c>
      <c r="G15" s="14"/>
      <c r="H15" s="14" t="s">
        <v>194</v>
      </c>
    </row>
    <row r="16" spans="1:8" x14ac:dyDescent="0.3">
      <c r="A16" s="14" t="str">
        <f>HYPERLINK("https://hsdes.intel.com/resource/1508603784","1508603784")</f>
        <v>1508603784</v>
      </c>
      <c r="B16" s="14" t="s">
        <v>19</v>
      </c>
      <c r="C16" s="14" t="s">
        <v>8</v>
      </c>
      <c r="D16" s="14"/>
      <c r="E16" s="14" t="s">
        <v>188</v>
      </c>
      <c r="F16" s="15" t="s">
        <v>193</v>
      </c>
      <c r="G16" s="14"/>
      <c r="H16" s="14" t="s">
        <v>194</v>
      </c>
    </row>
    <row r="17" spans="1:8" x14ac:dyDescent="0.3">
      <c r="A17" s="14" t="str">
        <f>HYPERLINK("https://hsdes.intel.com/resource/1508604064","1508604064")</f>
        <v>1508604064</v>
      </c>
      <c r="B17" s="14" t="s">
        <v>20</v>
      </c>
      <c r="C17" s="14" t="s">
        <v>4</v>
      </c>
      <c r="D17" s="14"/>
      <c r="E17" s="14" t="s">
        <v>188</v>
      </c>
      <c r="F17" s="15" t="s">
        <v>193</v>
      </c>
      <c r="G17" s="14"/>
      <c r="H17" s="14" t="s">
        <v>194</v>
      </c>
    </row>
    <row r="18" spans="1:8" x14ac:dyDescent="0.3">
      <c r="A18" s="14" t="str">
        <f>HYPERLINK("https://hsdes.intel.com/resource/1508604170","1508604170")</f>
        <v>1508604170</v>
      </c>
      <c r="B18" s="14" t="s">
        <v>21</v>
      </c>
      <c r="C18" s="14" t="s">
        <v>4</v>
      </c>
      <c r="D18" s="14"/>
      <c r="E18" s="14" t="s">
        <v>188</v>
      </c>
      <c r="F18" s="15" t="s">
        <v>193</v>
      </c>
      <c r="G18" s="14"/>
      <c r="H18" s="20" t="s">
        <v>194</v>
      </c>
    </row>
    <row r="19" spans="1:8" x14ac:dyDescent="0.3">
      <c r="A19" s="14" t="str">
        <f>HYPERLINK("https://hsdes.intel.com/resource/1508604198","1508604198")</f>
        <v>1508604198</v>
      </c>
      <c r="B19" s="14" t="s">
        <v>22</v>
      </c>
      <c r="C19" s="14" t="s">
        <v>4</v>
      </c>
      <c r="D19" s="14"/>
      <c r="E19" s="14" t="s">
        <v>188</v>
      </c>
      <c r="F19" s="15" t="s">
        <v>193</v>
      </c>
      <c r="G19" s="14"/>
      <c r="H19" s="14" t="s">
        <v>194</v>
      </c>
    </row>
    <row r="20" spans="1:8" x14ac:dyDescent="0.3">
      <c r="A20" s="14" t="str">
        <f>HYPERLINK("https://hsdes.intel.com/resource/1508604614","1508604614")</f>
        <v>1508604614</v>
      </c>
      <c r="B20" s="14" t="s">
        <v>23</v>
      </c>
      <c r="C20" s="14" t="s">
        <v>8</v>
      </c>
      <c r="D20" s="14"/>
      <c r="E20" s="14" t="s">
        <v>188</v>
      </c>
      <c r="F20" s="15" t="s">
        <v>193</v>
      </c>
      <c r="G20" s="14"/>
      <c r="H20" s="14" t="s">
        <v>194</v>
      </c>
    </row>
    <row r="21" spans="1:8" x14ac:dyDescent="0.3">
      <c r="A21" s="14" t="str">
        <f>HYPERLINK("https://hsdes.intel.com/resource/1508604652","1508604652")</f>
        <v>1508604652</v>
      </c>
      <c r="B21" s="14" t="s">
        <v>24</v>
      </c>
      <c r="C21" s="14" t="s">
        <v>11</v>
      </c>
      <c r="D21" s="14"/>
      <c r="E21" s="14" t="s">
        <v>188</v>
      </c>
      <c r="F21" s="15" t="s">
        <v>193</v>
      </c>
      <c r="G21" s="14"/>
      <c r="H21" s="14" t="s">
        <v>194</v>
      </c>
    </row>
    <row r="22" spans="1:8" x14ac:dyDescent="0.3">
      <c r="A22" s="14" t="str">
        <f>HYPERLINK("https://hsdes.intel.com/resource/1508604681","1508604681")</f>
        <v>1508604681</v>
      </c>
      <c r="B22" s="14" t="s">
        <v>25</v>
      </c>
      <c r="C22" s="14" t="s">
        <v>2</v>
      </c>
      <c r="D22" s="14"/>
      <c r="E22" s="14" t="s">
        <v>189</v>
      </c>
      <c r="F22" s="15" t="s">
        <v>193</v>
      </c>
      <c r="G22" s="20"/>
      <c r="H22" s="21" t="s">
        <v>194</v>
      </c>
    </row>
    <row r="23" spans="1:8" x14ac:dyDescent="0.3">
      <c r="A23" s="14" t="str">
        <f>HYPERLINK("https://hsdes.intel.com/resource/1508604881","1508604881")</f>
        <v>1508604881</v>
      </c>
      <c r="B23" s="14" t="s">
        <v>26</v>
      </c>
      <c r="C23" s="14" t="s">
        <v>11</v>
      </c>
      <c r="D23" s="14"/>
      <c r="E23" s="14" t="s">
        <v>189</v>
      </c>
      <c r="F23" s="22" t="s">
        <v>195</v>
      </c>
      <c r="G23" s="14"/>
      <c r="H23" s="14" t="s">
        <v>205</v>
      </c>
    </row>
    <row r="24" spans="1:8" x14ac:dyDescent="0.3">
      <c r="A24" s="14" t="str">
        <f>HYPERLINK("https://hsdes.intel.com/resource/1508605002","1508605002")</f>
        <v>1508605002</v>
      </c>
      <c r="B24" s="14" t="s">
        <v>27</v>
      </c>
      <c r="C24" s="14" t="s">
        <v>4</v>
      </c>
      <c r="D24" s="14"/>
      <c r="E24" s="14" t="s">
        <v>189</v>
      </c>
      <c r="F24" s="15" t="s">
        <v>193</v>
      </c>
      <c r="G24" s="20"/>
      <c r="H24" s="21" t="s">
        <v>194</v>
      </c>
    </row>
    <row r="25" spans="1:8" x14ac:dyDescent="0.3">
      <c r="A25" s="14" t="str">
        <f>HYPERLINK("https://hsdes.intel.com/resource/1508605237","1508605237")</f>
        <v>1508605237</v>
      </c>
      <c r="B25" s="14" t="s">
        <v>28</v>
      </c>
      <c r="C25" s="14" t="s">
        <v>8</v>
      </c>
      <c r="D25" s="14"/>
      <c r="E25" s="14" t="s">
        <v>189</v>
      </c>
      <c r="F25" s="15" t="s">
        <v>193</v>
      </c>
      <c r="G25" s="14"/>
      <c r="H25" s="14" t="s">
        <v>194</v>
      </c>
    </row>
    <row r="26" spans="1:8" x14ac:dyDescent="0.3">
      <c r="A26" s="14" t="str">
        <f>HYPERLINK("https://hsdes.intel.com/resource/1508605330","1508605330")</f>
        <v>1508605330</v>
      </c>
      <c r="B26" s="14" t="s">
        <v>29</v>
      </c>
      <c r="C26" s="14" t="s">
        <v>2</v>
      </c>
      <c r="D26" s="14"/>
      <c r="E26" s="14" t="s">
        <v>189</v>
      </c>
      <c r="F26" s="15" t="s">
        <v>193</v>
      </c>
      <c r="G26" s="14"/>
      <c r="H26" s="14" t="s">
        <v>194</v>
      </c>
    </row>
    <row r="27" spans="1:8" x14ac:dyDescent="0.3">
      <c r="A27" s="14" t="str">
        <f>HYPERLINK("https://hsdes.intel.com/resource/1508605402","1508605402")</f>
        <v>1508605402</v>
      </c>
      <c r="B27" s="14" t="s">
        <v>30</v>
      </c>
      <c r="C27" s="14" t="s">
        <v>8</v>
      </c>
      <c r="D27" s="14"/>
      <c r="E27" s="14" t="s">
        <v>189</v>
      </c>
      <c r="F27" s="15" t="s">
        <v>193</v>
      </c>
      <c r="G27" s="14"/>
      <c r="H27" s="14" t="s">
        <v>194</v>
      </c>
    </row>
    <row r="28" spans="1:8" x14ac:dyDescent="0.3">
      <c r="A28" s="14" t="str">
        <f>HYPERLINK("https://hsdes.intel.com/resource/1508605570","1508605570")</f>
        <v>1508605570</v>
      </c>
      <c r="B28" s="14" t="s">
        <v>31</v>
      </c>
      <c r="C28" s="14" t="s">
        <v>4</v>
      </c>
      <c r="D28" s="14"/>
      <c r="E28" s="14" t="s">
        <v>189</v>
      </c>
      <c r="F28" s="15" t="s">
        <v>193</v>
      </c>
      <c r="G28" s="20"/>
      <c r="H28" s="21" t="s">
        <v>194</v>
      </c>
    </row>
    <row r="29" spans="1:8" x14ac:dyDescent="0.3">
      <c r="A29" s="14" t="str">
        <f>HYPERLINK("https://hsdes.intel.com/resource/1508605748","1508605748")</f>
        <v>1508605748</v>
      </c>
      <c r="B29" s="14" t="s">
        <v>32</v>
      </c>
      <c r="C29" s="14" t="s">
        <v>11</v>
      </c>
      <c r="D29" s="14"/>
      <c r="E29" s="14" t="s">
        <v>189</v>
      </c>
      <c r="F29" s="15" t="s">
        <v>193</v>
      </c>
      <c r="G29" s="20"/>
      <c r="H29" s="21" t="s">
        <v>194</v>
      </c>
    </row>
    <row r="30" spans="1:8" x14ac:dyDescent="0.3">
      <c r="A30" s="14" t="str">
        <f>HYPERLINK("https://hsdes.intel.com/resource/1508605865","1508605865")</f>
        <v>1508605865</v>
      </c>
      <c r="B30" s="14" t="s">
        <v>33</v>
      </c>
      <c r="C30" s="14" t="s">
        <v>11</v>
      </c>
      <c r="D30" s="14"/>
      <c r="E30" s="14" t="s">
        <v>189</v>
      </c>
      <c r="F30" s="15" t="s">
        <v>193</v>
      </c>
      <c r="G30" s="20"/>
      <c r="H30" s="14" t="s">
        <v>206</v>
      </c>
    </row>
    <row r="31" spans="1:8" x14ac:dyDescent="0.3">
      <c r="A31" s="14" t="str">
        <f>HYPERLINK("https://hsdes.intel.com/resource/1508605900","1508605900")</f>
        <v>1508605900</v>
      </c>
      <c r="B31" s="14" t="s">
        <v>34</v>
      </c>
      <c r="C31" s="14" t="s">
        <v>4</v>
      </c>
      <c r="D31" s="14"/>
      <c r="E31" s="14" t="s">
        <v>189</v>
      </c>
      <c r="F31" s="15" t="s">
        <v>193</v>
      </c>
      <c r="G31" s="20"/>
      <c r="H31" s="21" t="s">
        <v>194</v>
      </c>
    </row>
    <row r="32" spans="1:8" x14ac:dyDescent="0.3">
      <c r="A32" s="14" t="str">
        <f>HYPERLINK("https://hsdes.intel.com/resource/1508605916","1508605916")</f>
        <v>1508605916</v>
      </c>
      <c r="B32" s="14" t="s">
        <v>35</v>
      </c>
      <c r="C32" s="14" t="s">
        <v>8</v>
      </c>
      <c r="D32" s="14"/>
      <c r="E32" s="14" t="s">
        <v>189</v>
      </c>
      <c r="F32" s="15" t="s">
        <v>193</v>
      </c>
      <c r="G32" s="14"/>
      <c r="H32" s="14" t="s">
        <v>194</v>
      </c>
    </row>
    <row r="33" spans="1:8" x14ac:dyDescent="0.3">
      <c r="A33" s="14" t="str">
        <f>HYPERLINK("https://hsdes.intel.com/resource/1508606108","1508606108")</f>
        <v>1508606108</v>
      </c>
      <c r="B33" s="14" t="s">
        <v>36</v>
      </c>
      <c r="C33" s="14" t="s">
        <v>4</v>
      </c>
      <c r="D33" s="14"/>
      <c r="E33" s="14" t="s">
        <v>189</v>
      </c>
      <c r="F33" s="15" t="s">
        <v>193</v>
      </c>
      <c r="G33" s="14"/>
      <c r="H33" s="16" t="s">
        <v>194</v>
      </c>
    </row>
    <row r="34" spans="1:8" x14ac:dyDescent="0.3">
      <c r="A34" s="14" t="str">
        <f>HYPERLINK("https://hsdes.intel.com/resource/1508606168","1508606168")</f>
        <v>1508606168</v>
      </c>
      <c r="B34" s="14" t="s">
        <v>37</v>
      </c>
      <c r="C34" s="14" t="s">
        <v>4</v>
      </c>
      <c r="D34" s="14"/>
      <c r="E34" s="14" t="s">
        <v>189</v>
      </c>
      <c r="F34" s="15" t="s">
        <v>193</v>
      </c>
      <c r="G34" s="20"/>
      <c r="H34" s="21" t="s">
        <v>194</v>
      </c>
    </row>
    <row r="35" spans="1:8" x14ac:dyDescent="0.3">
      <c r="A35" s="14" t="str">
        <f>HYPERLINK("https://hsdes.intel.com/resource/1508606208","1508606208")</f>
        <v>1508606208</v>
      </c>
      <c r="B35" s="14" t="s">
        <v>38</v>
      </c>
      <c r="C35" s="14" t="s">
        <v>8</v>
      </c>
      <c r="D35" s="14"/>
      <c r="E35" s="14" t="s">
        <v>189</v>
      </c>
      <c r="F35" s="15" t="s">
        <v>193</v>
      </c>
      <c r="G35" s="20"/>
      <c r="H35" s="21" t="s">
        <v>194</v>
      </c>
    </row>
    <row r="36" spans="1:8" x14ac:dyDescent="0.3">
      <c r="A36" s="14" t="str">
        <f>HYPERLINK("https://hsdes.intel.com/resource/1508606427","1508606427")</f>
        <v>1508606427</v>
      </c>
      <c r="B36" s="14" t="s">
        <v>39</v>
      </c>
      <c r="C36" s="14" t="s">
        <v>2</v>
      </c>
      <c r="D36" s="14"/>
      <c r="E36" s="14" t="s">
        <v>189</v>
      </c>
      <c r="F36" s="15" t="s">
        <v>193</v>
      </c>
      <c r="G36" s="14"/>
      <c r="H36" s="14" t="s">
        <v>194</v>
      </c>
    </row>
    <row r="37" spans="1:8" x14ac:dyDescent="0.3">
      <c r="A37" s="14" t="str">
        <f>HYPERLINK("https://hsdes.intel.com/resource/1508606520","1508606520")</f>
        <v>1508606520</v>
      </c>
      <c r="B37" s="14" t="s">
        <v>40</v>
      </c>
      <c r="C37" s="14" t="s">
        <v>8</v>
      </c>
      <c r="D37" s="14"/>
      <c r="E37" s="14" t="s">
        <v>189</v>
      </c>
      <c r="F37" s="15" t="s">
        <v>193</v>
      </c>
      <c r="G37" s="20"/>
      <c r="H37" s="21" t="s">
        <v>194</v>
      </c>
    </row>
    <row r="38" spans="1:8" x14ac:dyDescent="0.3">
      <c r="A38" s="14" t="str">
        <f>HYPERLINK("https://hsdes.intel.com/resource/1508606640","1508606640")</f>
        <v>1508606640</v>
      </c>
      <c r="B38" s="14" t="s">
        <v>41</v>
      </c>
      <c r="C38" s="14" t="s">
        <v>8</v>
      </c>
      <c r="D38" s="14"/>
      <c r="E38" s="14" t="s">
        <v>189</v>
      </c>
      <c r="F38" s="15" t="s">
        <v>193</v>
      </c>
      <c r="G38" s="20"/>
      <c r="H38" s="21" t="s">
        <v>194</v>
      </c>
    </row>
    <row r="39" spans="1:8" x14ac:dyDescent="0.3">
      <c r="A39" s="14" t="str">
        <f>HYPERLINK("https://hsdes.intel.com/resource/1508606652","1508606652")</f>
        <v>1508606652</v>
      </c>
      <c r="B39" s="14" t="s">
        <v>42</v>
      </c>
      <c r="C39" s="14" t="s">
        <v>4</v>
      </c>
      <c r="D39" s="14"/>
      <c r="E39" s="14" t="s">
        <v>189</v>
      </c>
      <c r="F39" s="15" t="s">
        <v>193</v>
      </c>
      <c r="G39" s="21"/>
      <c r="H39" s="21" t="s">
        <v>194</v>
      </c>
    </row>
    <row r="40" spans="1:8" x14ac:dyDescent="0.3">
      <c r="A40" s="14" t="str">
        <f>HYPERLINK("https://hsdes.intel.com/resource/1508607234","1508607234")</f>
        <v>1508607234</v>
      </c>
      <c r="B40" s="14" t="s">
        <v>43</v>
      </c>
      <c r="C40" s="14" t="s">
        <v>8</v>
      </c>
      <c r="D40" s="14"/>
      <c r="E40" s="14" t="s">
        <v>189</v>
      </c>
      <c r="F40" s="15" t="s">
        <v>193</v>
      </c>
      <c r="G40" s="20"/>
      <c r="H40" s="21" t="s">
        <v>194</v>
      </c>
    </row>
    <row r="41" spans="1:8" x14ac:dyDescent="0.3">
      <c r="A41" s="14" t="str">
        <f>HYPERLINK("https://hsdes.intel.com/resource/1508607296","1508607296")</f>
        <v>1508607296</v>
      </c>
      <c r="B41" s="14" t="s">
        <v>44</v>
      </c>
      <c r="C41" s="14" t="s">
        <v>11</v>
      </c>
      <c r="D41" s="14"/>
      <c r="E41" s="14" t="s">
        <v>189</v>
      </c>
      <c r="F41" s="15" t="s">
        <v>193</v>
      </c>
      <c r="G41" s="21"/>
      <c r="H41" s="21" t="s">
        <v>194</v>
      </c>
    </row>
    <row r="42" spans="1:8" x14ac:dyDescent="0.3">
      <c r="A42" s="14" t="str">
        <f>HYPERLINK("https://hsdes.intel.com/resource/1508607374","1508607374")</f>
        <v>1508607374</v>
      </c>
      <c r="B42" s="14" t="s">
        <v>45</v>
      </c>
      <c r="C42" s="14" t="s">
        <v>4</v>
      </c>
      <c r="D42" s="14"/>
      <c r="E42" s="14" t="s">
        <v>190</v>
      </c>
      <c r="F42" s="15" t="s">
        <v>193</v>
      </c>
      <c r="G42" s="14"/>
      <c r="H42" s="14"/>
    </row>
    <row r="43" spans="1:8" x14ac:dyDescent="0.3">
      <c r="A43" s="14" t="str">
        <f>HYPERLINK("https://hsdes.intel.com/resource/1508607823","1508607823")</f>
        <v>1508607823</v>
      </c>
      <c r="B43" s="20" t="s">
        <v>46</v>
      </c>
      <c r="C43" s="14" t="s">
        <v>4</v>
      </c>
      <c r="D43" s="14"/>
      <c r="E43" s="14" t="s">
        <v>190</v>
      </c>
      <c r="F43" s="22" t="s">
        <v>193</v>
      </c>
      <c r="G43" s="14"/>
      <c r="H43" s="14" t="s">
        <v>218</v>
      </c>
    </row>
    <row r="44" spans="1:8" x14ac:dyDescent="0.3">
      <c r="A44" s="14" t="str">
        <f>HYPERLINK("https://hsdes.intel.com/resource/1508607824","1508607824")</f>
        <v>1508607824</v>
      </c>
      <c r="B44" s="14" t="s">
        <v>47</v>
      </c>
      <c r="C44" s="14" t="s">
        <v>11</v>
      </c>
      <c r="D44" s="14"/>
      <c r="E44" s="14" t="s">
        <v>190</v>
      </c>
      <c r="F44" s="15" t="s">
        <v>193</v>
      </c>
      <c r="G44" s="14"/>
      <c r="H44" s="14"/>
    </row>
    <row r="45" spans="1:8" x14ac:dyDescent="0.3">
      <c r="A45" s="14" t="str">
        <f>HYPERLINK("https://hsdes.intel.com/resource/1508607892","1508607892")</f>
        <v>1508607892</v>
      </c>
      <c r="B45" s="14" t="s">
        <v>48</v>
      </c>
      <c r="C45" s="14" t="s">
        <v>8</v>
      </c>
      <c r="D45" s="14"/>
      <c r="E45" s="14" t="s">
        <v>190</v>
      </c>
      <c r="F45" s="15" t="s">
        <v>193</v>
      </c>
      <c r="G45" s="14"/>
      <c r="H45" s="14"/>
    </row>
    <row r="46" spans="1:8" x14ac:dyDescent="0.3">
      <c r="A46" s="14" t="str">
        <f>HYPERLINK("https://hsdes.intel.com/resource/1508608060","1508608060")</f>
        <v>1508608060</v>
      </c>
      <c r="B46" s="14" t="s">
        <v>49</v>
      </c>
      <c r="C46" s="14" t="s">
        <v>8</v>
      </c>
      <c r="D46" s="14"/>
      <c r="E46" s="14" t="s">
        <v>190</v>
      </c>
      <c r="F46" s="15" t="s">
        <v>193</v>
      </c>
      <c r="G46" s="14"/>
      <c r="H46" s="14"/>
    </row>
    <row r="47" spans="1:8" x14ac:dyDescent="0.3">
      <c r="A47" s="14" t="str">
        <f>HYPERLINK("https://hsdes.intel.com/resource/1508608135","1508608135")</f>
        <v>1508608135</v>
      </c>
      <c r="B47" s="14" t="s">
        <v>50</v>
      </c>
      <c r="C47" s="14" t="s">
        <v>8</v>
      </c>
      <c r="D47" s="14"/>
      <c r="E47" s="14" t="s">
        <v>190</v>
      </c>
      <c r="F47" s="15" t="s">
        <v>193</v>
      </c>
      <c r="G47" s="14"/>
      <c r="H47" s="14"/>
    </row>
    <row r="48" spans="1:8" x14ac:dyDescent="0.3">
      <c r="A48" s="14" t="str">
        <f>HYPERLINK("https://hsdes.intel.com/resource/1508608138","1508608138")</f>
        <v>1508608138</v>
      </c>
      <c r="B48" s="14" t="s">
        <v>51</v>
      </c>
      <c r="C48" s="14" t="s">
        <v>4</v>
      </c>
      <c r="D48" s="14"/>
      <c r="E48" s="14" t="s">
        <v>190</v>
      </c>
      <c r="F48" s="15" t="s">
        <v>193</v>
      </c>
      <c r="G48" s="14"/>
      <c r="H48" s="14"/>
    </row>
    <row r="49" spans="1:8" x14ac:dyDescent="0.3">
      <c r="A49" s="14" t="str">
        <f>HYPERLINK("https://hsdes.intel.com/resource/1508608187","1508608187")</f>
        <v>1508608187</v>
      </c>
      <c r="B49" s="14" t="s">
        <v>52</v>
      </c>
      <c r="C49" s="14" t="s">
        <v>8</v>
      </c>
      <c r="D49" s="14"/>
      <c r="E49" s="14" t="s">
        <v>190</v>
      </c>
      <c r="F49" s="15" t="s">
        <v>193</v>
      </c>
      <c r="G49" s="14"/>
      <c r="H49" s="14"/>
    </row>
    <row r="50" spans="1:8" x14ac:dyDescent="0.3">
      <c r="A50" s="14" t="str">
        <f>HYPERLINK("https://hsdes.intel.com/resource/1508608465","1508608465")</f>
        <v>1508608465</v>
      </c>
      <c r="B50" s="14" t="s">
        <v>53</v>
      </c>
      <c r="C50" s="14" t="s">
        <v>4</v>
      </c>
      <c r="D50" s="14"/>
      <c r="E50" s="14" t="s">
        <v>190</v>
      </c>
      <c r="F50" s="15" t="s">
        <v>193</v>
      </c>
      <c r="G50" s="14"/>
      <c r="H50" s="14"/>
    </row>
    <row r="51" spans="1:8" x14ac:dyDescent="0.3">
      <c r="A51" s="14" t="str">
        <f>HYPERLINK("https://hsdes.intel.com/resource/1508608672","1508608672")</f>
        <v>1508608672</v>
      </c>
      <c r="B51" s="14" t="s">
        <v>54</v>
      </c>
      <c r="C51" s="14" t="s">
        <v>55</v>
      </c>
      <c r="D51" s="14"/>
      <c r="E51" s="14" t="s">
        <v>190</v>
      </c>
      <c r="F51" s="15" t="s">
        <v>193</v>
      </c>
      <c r="G51" s="14"/>
      <c r="H51" s="14"/>
    </row>
    <row r="52" spans="1:8" x14ac:dyDescent="0.3">
      <c r="A52" s="14" t="str">
        <f>HYPERLINK("https://hsdes.intel.com/resource/1508608677","1508608677")</f>
        <v>1508608677</v>
      </c>
      <c r="B52" s="14" t="s">
        <v>56</v>
      </c>
      <c r="C52" s="14" t="s">
        <v>4</v>
      </c>
      <c r="D52" s="14"/>
      <c r="E52" s="14" t="s">
        <v>190</v>
      </c>
      <c r="F52" s="15" t="s">
        <v>193</v>
      </c>
      <c r="G52" s="14"/>
      <c r="H52" s="14"/>
    </row>
    <row r="53" spans="1:8" x14ac:dyDescent="0.3">
      <c r="A53" s="14" t="str">
        <f>HYPERLINK("https://hsdes.intel.com/resource/1508609113","1508609113")</f>
        <v>1508609113</v>
      </c>
      <c r="B53" s="14" t="s">
        <v>57</v>
      </c>
      <c r="C53" s="14" t="s">
        <v>11</v>
      </c>
      <c r="D53" s="14"/>
      <c r="E53" s="14" t="s">
        <v>190</v>
      </c>
      <c r="F53" s="15" t="s">
        <v>193</v>
      </c>
      <c r="G53" s="14"/>
      <c r="H53" s="14"/>
    </row>
    <row r="54" spans="1:8" x14ac:dyDescent="0.3">
      <c r="A54" s="14" t="str">
        <f>HYPERLINK("https://hsdes.intel.com/resource/1508609355","1508609355")</f>
        <v>1508609355</v>
      </c>
      <c r="B54" s="14" t="s">
        <v>58</v>
      </c>
      <c r="C54" s="14" t="s">
        <v>8</v>
      </c>
      <c r="D54" s="14"/>
      <c r="E54" s="14" t="s">
        <v>190</v>
      </c>
      <c r="F54" s="15" t="s">
        <v>193</v>
      </c>
      <c r="G54" s="14"/>
      <c r="H54" s="14"/>
    </row>
    <row r="55" spans="1:8" x14ac:dyDescent="0.3">
      <c r="A55" s="14" t="str">
        <f>HYPERLINK("https://hsdes.intel.com/resource/1508610148","1508610148")</f>
        <v>1508610148</v>
      </c>
      <c r="B55" s="14" t="s">
        <v>59</v>
      </c>
      <c r="C55" s="14" t="s">
        <v>11</v>
      </c>
      <c r="D55" s="14"/>
      <c r="E55" s="14" t="s">
        <v>190</v>
      </c>
      <c r="F55" s="15" t="s">
        <v>193</v>
      </c>
      <c r="G55" s="14"/>
      <c r="H55" s="14"/>
    </row>
    <row r="56" spans="1:8" x14ac:dyDescent="0.3">
      <c r="A56" s="14" t="str">
        <f>HYPERLINK("https://hsdes.intel.com/resource/1508610279","1508610279")</f>
        <v>1508610279</v>
      </c>
      <c r="B56" s="14" t="s">
        <v>60</v>
      </c>
      <c r="C56" s="14" t="s">
        <v>8</v>
      </c>
      <c r="D56" s="14"/>
      <c r="E56" s="14" t="s">
        <v>190</v>
      </c>
      <c r="F56" s="15" t="s">
        <v>193</v>
      </c>
      <c r="G56" s="14"/>
      <c r="H56" s="14"/>
    </row>
    <row r="57" spans="1:8" x14ac:dyDescent="0.3">
      <c r="A57" s="14" t="str">
        <f>HYPERLINK("https://hsdes.intel.com/resource/1508610555","1508610555")</f>
        <v>1508610555</v>
      </c>
      <c r="B57" s="14" t="s">
        <v>61</v>
      </c>
      <c r="C57" s="14" t="s">
        <v>2</v>
      </c>
      <c r="D57" s="14"/>
      <c r="E57" s="14" t="s">
        <v>190</v>
      </c>
      <c r="F57" s="22" t="s">
        <v>195</v>
      </c>
      <c r="G57" s="14"/>
      <c r="H57" s="14" t="s">
        <v>198</v>
      </c>
    </row>
    <row r="58" spans="1:8" x14ac:dyDescent="0.3">
      <c r="A58" s="14" t="str">
        <f>HYPERLINK("https://hsdes.intel.com/resource/1508610606","1508610606")</f>
        <v>1508610606</v>
      </c>
      <c r="B58" s="14" t="s">
        <v>62</v>
      </c>
      <c r="C58" s="14" t="s">
        <v>4</v>
      </c>
      <c r="D58" s="14"/>
      <c r="E58" s="14" t="s">
        <v>190</v>
      </c>
      <c r="F58" s="22" t="s">
        <v>195</v>
      </c>
      <c r="G58" s="14"/>
      <c r="H58" s="14" t="s">
        <v>199</v>
      </c>
    </row>
    <row r="59" spans="1:8" x14ac:dyDescent="0.3">
      <c r="A59" s="14" t="str">
        <f>HYPERLINK("https://hsdes.intel.com/resource/1508611262","1508611262")</f>
        <v>1508611262</v>
      </c>
      <c r="B59" s="14" t="s">
        <v>63</v>
      </c>
      <c r="C59" s="14" t="s">
        <v>11</v>
      </c>
      <c r="D59" s="14"/>
      <c r="E59" s="14" t="s">
        <v>190</v>
      </c>
      <c r="F59" s="15" t="s">
        <v>193</v>
      </c>
      <c r="G59" s="14"/>
      <c r="H59" s="14"/>
    </row>
    <row r="60" spans="1:8" x14ac:dyDescent="0.3">
      <c r="A60" s="14" t="str">
        <f>HYPERLINK("https://hsdes.intel.com/resource/1508611945","1508611945")</f>
        <v>1508611945</v>
      </c>
      <c r="B60" s="14" t="s">
        <v>64</v>
      </c>
      <c r="C60" s="14" t="s">
        <v>8</v>
      </c>
      <c r="D60" s="14"/>
      <c r="E60" s="14" t="s">
        <v>190</v>
      </c>
      <c r="F60" s="15" t="s">
        <v>193</v>
      </c>
      <c r="G60" s="14"/>
      <c r="H60" s="14"/>
    </row>
    <row r="61" spans="1:8" x14ac:dyDescent="0.3">
      <c r="A61" s="14" t="str">
        <f>HYPERLINK("https://hsdes.intel.com/resource/1508613277","1508613277")</f>
        <v>1508613277</v>
      </c>
      <c r="B61" s="14" t="s">
        <v>65</v>
      </c>
      <c r="C61" s="14" t="s">
        <v>8</v>
      </c>
      <c r="D61" s="14"/>
      <c r="E61" s="14" t="s">
        <v>190</v>
      </c>
      <c r="F61" s="15" t="s">
        <v>193</v>
      </c>
      <c r="G61" s="14"/>
      <c r="H61" s="14"/>
    </row>
    <row r="62" spans="1:8" x14ac:dyDescent="0.3">
      <c r="A62" s="14" t="str">
        <f>HYPERLINK("https://hsdes.intel.com/resource/1508613443","1508613443")</f>
        <v>1508613443</v>
      </c>
      <c r="B62" s="14" t="s">
        <v>66</v>
      </c>
      <c r="C62" s="14" t="s">
        <v>55</v>
      </c>
      <c r="D62" s="14"/>
      <c r="E62" s="14" t="s">
        <v>190</v>
      </c>
      <c r="F62" s="22" t="s">
        <v>195</v>
      </c>
      <c r="G62" s="14"/>
      <c r="H62" s="14" t="s">
        <v>196</v>
      </c>
    </row>
    <row r="63" spans="1:8" x14ac:dyDescent="0.3">
      <c r="A63" s="14" t="str">
        <f>HYPERLINK("https://hsdes.intel.com/resource/1508613485","1508613485")</f>
        <v>1508613485</v>
      </c>
      <c r="B63" s="14" t="s">
        <v>67</v>
      </c>
      <c r="C63" s="14" t="s">
        <v>55</v>
      </c>
      <c r="D63" s="14"/>
      <c r="E63" s="14" t="s">
        <v>190</v>
      </c>
      <c r="F63" s="22" t="s">
        <v>195</v>
      </c>
      <c r="G63" s="14"/>
      <c r="H63" s="14" t="s">
        <v>196</v>
      </c>
    </row>
    <row r="64" spans="1:8" x14ac:dyDescent="0.3">
      <c r="A64" s="14" t="str">
        <f>HYPERLINK("https://hsdes.intel.com/resource/1508615408","1508615408")</f>
        <v>1508615408</v>
      </c>
      <c r="B64" s="14" t="s">
        <v>68</v>
      </c>
      <c r="C64" s="14" t="s">
        <v>8</v>
      </c>
      <c r="D64" s="14"/>
      <c r="E64" s="14" t="s">
        <v>190</v>
      </c>
      <c r="F64" s="15" t="s">
        <v>193</v>
      </c>
      <c r="G64" s="14"/>
      <c r="H64" s="14"/>
    </row>
    <row r="65" spans="1:8" x14ac:dyDescent="0.3">
      <c r="A65" s="14" t="str">
        <f>HYPERLINK("https://hsdes.intel.com/resource/1508615418","1508615418")</f>
        <v>1508615418</v>
      </c>
      <c r="B65" s="14" t="s">
        <v>69</v>
      </c>
      <c r="C65" s="14" t="s">
        <v>8</v>
      </c>
      <c r="D65" s="14"/>
      <c r="E65" s="14" t="s">
        <v>190</v>
      </c>
      <c r="F65" s="15" t="s">
        <v>193</v>
      </c>
      <c r="G65" s="14"/>
      <c r="H65" s="14"/>
    </row>
    <row r="66" spans="1:8" x14ac:dyDescent="0.3">
      <c r="A66" s="14" t="str">
        <f>HYPERLINK("https://hsdes.intel.com/resource/1508615437","1508615437")</f>
        <v>1508615437</v>
      </c>
      <c r="B66" s="14" t="s">
        <v>70</v>
      </c>
      <c r="C66" s="14" t="s">
        <v>8</v>
      </c>
      <c r="D66" s="14"/>
      <c r="E66" s="14" t="s">
        <v>190</v>
      </c>
      <c r="F66" s="15" t="s">
        <v>193</v>
      </c>
      <c r="G66" s="14"/>
      <c r="H66" s="14"/>
    </row>
    <row r="67" spans="1:8" x14ac:dyDescent="0.3">
      <c r="A67" s="14" t="str">
        <f>HYPERLINK("https://hsdes.intel.com/resource/1508615507","1508615507")</f>
        <v>1508615507</v>
      </c>
      <c r="B67" s="14" t="s">
        <v>71</v>
      </c>
      <c r="C67" s="14" t="s">
        <v>8</v>
      </c>
      <c r="D67" s="14"/>
      <c r="E67" s="14" t="s">
        <v>190</v>
      </c>
      <c r="F67" s="15" t="s">
        <v>193</v>
      </c>
      <c r="G67" s="14"/>
      <c r="H67" s="14"/>
    </row>
    <row r="68" spans="1:8" x14ac:dyDescent="0.3">
      <c r="A68" s="14" t="str">
        <f>HYPERLINK("https://hsdes.intel.com/resource/1508615521","1508615521")</f>
        <v>1508615521</v>
      </c>
      <c r="B68" s="14" t="s">
        <v>72</v>
      </c>
      <c r="C68" s="14" t="s">
        <v>8</v>
      </c>
      <c r="D68" s="14"/>
      <c r="E68" s="14" t="s">
        <v>190</v>
      </c>
      <c r="F68" s="15" t="s">
        <v>193</v>
      </c>
      <c r="G68" s="14"/>
      <c r="H68" s="14"/>
    </row>
    <row r="69" spans="1:8" x14ac:dyDescent="0.3">
      <c r="A69" s="20" t="str">
        <f>HYPERLINK("https://hsdes.intel.com/resource/1508615533","1508615533")</f>
        <v>1508615533</v>
      </c>
      <c r="B69" s="14" t="s">
        <v>73</v>
      </c>
      <c r="C69" s="14" t="s">
        <v>8</v>
      </c>
      <c r="D69" s="14"/>
      <c r="E69" s="14" t="s">
        <v>191</v>
      </c>
      <c r="F69" s="15" t="s">
        <v>193</v>
      </c>
      <c r="G69" s="14"/>
      <c r="H69" s="14"/>
    </row>
    <row r="70" spans="1:8" x14ac:dyDescent="0.3">
      <c r="A70" s="14" t="str">
        <f>HYPERLINK("https://hsdes.intel.com/resource/1508615540","1508615540")</f>
        <v>1508615540</v>
      </c>
      <c r="B70" s="14" t="s">
        <v>74</v>
      </c>
      <c r="C70" s="14" t="s">
        <v>8</v>
      </c>
      <c r="D70" s="14"/>
      <c r="E70" s="14" t="s">
        <v>191</v>
      </c>
      <c r="F70" s="18" t="s">
        <v>202</v>
      </c>
      <c r="G70" s="14"/>
      <c r="H70" s="14" t="s">
        <v>201</v>
      </c>
    </row>
    <row r="71" spans="1:8" x14ac:dyDescent="0.3">
      <c r="A71" s="14" t="str">
        <f>HYPERLINK("https://hsdes.intel.com/resource/1508615583","1508615583")</f>
        <v>1508615583</v>
      </c>
      <c r="B71" s="14" t="s">
        <v>75</v>
      </c>
      <c r="C71" s="14" t="s">
        <v>8</v>
      </c>
      <c r="D71" s="14"/>
      <c r="E71" s="14" t="s">
        <v>191</v>
      </c>
      <c r="F71" s="15" t="s">
        <v>193</v>
      </c>
      <c r="G71" s="14"/>
      <c r="H71" s="14"/>
    </row>
    <row r="72" spans="1:8" x14ac:dyDescent="0.3">
      <c r="A72" s="14" t="str">
        <f>HYPERLINK("https://hsdes.intel.com/resource/1508615618","1508615618")</f>
        <v>1508615618</v>
      </c>
      <c r="B72" s="14" t="s">
        <v>76</v>
      </c>
      <c r="C72" s="14" t="s">
        <v>8</v>
      </c>
      <c r="D72" s="14"/>
      <c r="E72" s="14" t="s">
        <v>191</v>
      </c>
      <c r="F72" s="15" t="s">
        <v>193</v>
      </c>
      <c r="G72" s="14"/>
      <c r="H72" s="14"/>
    </row>
    <row r="73" spans="1:8" x14ac:dyDescent="0.3">
      <c r="A73" s="14" t="str">
        <f>HYPERLINK("https://hsdes.intel.com/resource/1508616007","1508616007")</f>
        <v>1508616007</v>
      </c>
      <c r="B73" s="14" t="s">
        <v>1</v>
      </c>
      <c r="C73" s="14" t="s">
        <v>2</v>
      </c>
      <c r="D73" s="14"/>
      <c r="E73" s="14" t="s">
        <v>191</v>
      </c>
      <c r="F73" s="15" t="s">
        <v>193</v>
      </c>
      <c r="G73" s="14"/>
      <c r="H73" s="14"/>
    </row>
    <row r="74" spans="1:8" x14ac:dyDescent="0.3">
      <c r="A74" s="20" t="str">
        <f>HYPERLINK("https://hsdes.intel.com/resource/1508780448","1508780448")</f>
        <v>1508780448</v>
      </c>
      <c r="B74" s="14" t="s">
        <v>77</v>
      </c>
      <c r="C74" s="14" t="s">
        <v>55</v>
      </c>
      <c r="D74" s="14"/>
      <c r="E74" s="14" t="s">
        <v>191</v>
      </c>
      <c r="F74" s="15" t="s">
        <v>193</v>
      </c>
      <c r="G74" s="14"/>
      <c r="H74" s="14"/>
    </row>
    <row r="75" spans="1:8" x14ac:dyDescent="0.3">
      <c r="A75" s="14" t="str">
        <f>HYPERLINK("https://hsdes.intel.com/resource/1508780617","1508780617")</f>
        <v>1508780617</v>
      </c>
      <c r="B75" s="14" t="s">
        <v>78</v>
      </c>
      <c r="C75" s="14" t="s">
        <v>55</v>
      </c>
      <c r="D75" s="14"/>
      <c r="E75" s="14" t="s">
        <v>191</v>
      </c>
      <c r="F75" s="15" t="s">
        <v>193</v>
      </c>
      <c r="G75" s="14"/>
      <c r="H75" s="14"/>
    </row>
    <row r="76" spans="1:8" x14ac:dyDescent="0.3">
      <c r="A76" s="14" t="str">
        <f>HYPERLINK("https://hsdes.intel.com/resource/1508780676","1508780676")</f>
        <v>1508780676</v>
      </c>
      <c r="B76" s="14" t="s">
        <v>79</v>
      </c>
      <c r="C76" s="14" t="s">
        <v>55</v>
      </c>
      <c r="D76" s="14"/>
      <c r="E76" s="14" t="s">
        <v>191</v>
      </c>
      <c r="F76" s="15" t="s">
        <v>193</v>
      </c>
      <c r="G76" s="14"/>
      <c r="H76" s="14"/>
    </row>
    <row r="77" spans="1:8" x14ac:dyDescent="0.3">
      <c r="A77" s="20" t="str">
        <f>HYPERLINK("https://hsdes.intel.com/resource/1508780727","1508780727")</f>
        <v>1508780727</v>
      </c>
      <c r="B77" s="14" t="s">
        <v>80</v>
      </c>
      <c r="C77" s="14" t="s">
        <v>55</v>
      </c>
      <c r="D77" s="14"/>
      <c r="E77" s="14" t="s">
        <v>191</v>
      </c>
      <c r="F77" s="15" t="s">
        <v>193</v>
      </c>
      <c r="G77" s="14"/>
      <c r="H77" s="14"/>
    </row>
    <row r="78" spans="1:8" s="23" customFormat="1" x14ac:dyDescent="0.3">
      <c r="A78" s="20" t="str">
        <f>HYPERLINK("https://hsdes.intel.com/resource/1508780778","1508780778")</f>
        <v>1508780778</v>
      </c>
      <c r="B78" s="20" t="s">
        <v>81</v>
      </c>
      <c r="C78" s="20" t="s">
        <v>55</v>
      </c>
      <c r="D78" s="20"/>
      <c r="E78" s="20" t="s">
        <v>191</v>
      </c>
      <c r="F78" s="15" t="s">
        <v>193</v>
      </c>
      <c r="G78" s="20"/>
      <c r="H78" s="20"/>
    </row>
    <row r="79" spans="1:8" x14ac:dyDescent="0.3">
      <c r="A79" s="14" t="str">
        <f>HYPERLINK("https://hsdes.intel.com/resource/1508781056","1508781056")</f>
        <v>1508781056</v>
      </c>
      <c r="B79" s="14" t="s">
        <v>82</v>
      </c>
      <c r="C79" s="14" t="s">
        <v>55</v>
      </c>
      <c r="D79" s="14"/>
      <c r="E79" s="14" t="s">
        <v>191</v>
      </c>
      <c r="F79" s="15" t="s">
        <v>193</v>
      </c>
      <c r="G79" s="14"/>
      <c r="H79" s="14"/>
    </row>
    <row r="80" spans="1:8" x14ac:dyDescent="0.3">
      <c r="A80" s="14" t="str">
        <f>HYPERLINK("https://hsdes.intel.com/resource/1508783492","1508783492")</f>
        <v>1508783492</v>
      </c>
      <c r="B80" s="14" t="s">
        <v>83</v>
      </c>
      <c r="C80" s="14" t="s">
        <v>55</v>
      </c>
      <c r="D80" s="14"/>
      <c r="E80" s="14" t="s">
        <v>192</v>
      </c>
      <c r="F80" s="15" t="s">
        <v>193</v>
      </c>
      <c r="G80" s="14"/>
      <c r="H80" s="14"/>
    </row>
    <row r="81" spans="1:8" x14ac:dyDescent="0.3">
      <c r="A81" s="14" t="str">
        <f>HYPERLINK("https://hsdes.intel.com/resource/1508783501","1508783501")</f>
        <v>1508783501</v>
      </c>
      <c r="B81" s="14" t="s">
        <v>84</v>
      </c>
      <c r="C81" s="14" t="s">
        <v>55</v>
      </c>
      <c r="D81" s="14"/>
      <c r="E81" s="14" t="s">
        <v>192</v>
      </c>
      <c r="F81" s="15" t="s">
        <v>193</v>
      </c>
      <c r="G81" s="14"/>
      <c r="H81" s="14"/>
    </row>
    <row r="82" spans="1:8" x14ac:dyDescent="0.3">
      <c r="A82" s="14" t="str">
        <f>HYPERLINK("https://hsdes.intel.com/resource/1508783530","1508783530")</f>
        <v>1508783530</v>
      </c>
      <c r="B82" s="14" t="s">
        <v>85</v>
      </c>
      <c r="C82" s="14" t="s">
        <v>55</v>
      </c>
      <c r="D82" s="14"/>
      <c r="E82" s="14" t="s">
        <v>192</v>
      </c>
      <c r="F82" s="15" t="s">
        <v>193</v>
      </c>
      <c r="G82" s="14"/>
      <c r="H82" s="14"/>
    </row>
    <row r="83" spans="1:8" x14ac:dyDescent="0.3">
      <c r="A83" s="14" t="str">
        <f>HYPERLINK("https://hsdes.intel.com/resource/1508976568","1508976568")</f>
        <v>1508976568</v>
      </c>
      <c r="B83" s="14" t="s">
        <v>86</v>
      </c>
      <c r="C83" s="14" t="s">
        <v>8</v>
      </c>
      <c r="D83" s="14"/>
      <c r="E83" s="14" t="s">
        <v>192</v>
      </c>
      <c r="F83" s="15" t="s">
        <v>193</v>
      </c>
      <c r="G83" s="14"/>
      <c r="H83" s="14"/>
    </row>
    <row r="84" spans="1:8" x14ac:dyDescent="0.3">
      <c r="A84" s="14" t="str">
        <f>HYPERLINK("https://hsdes.intel.com/resource/1509009327","1509009327")</f>
        <v>1509009327</v>
      </c>
      <c r="B84" s="14" t="s">
        <v>87</v>
      </c>
      <c r="C84" s="14" t="s">
        <v>2</v>
      </c>
      <c r="D84" s="14"/>
      <c r="E84" s="14" t="s">
        <v>192</v>
      </c>
      <c r="F84" s="15" t="s">
        <v>193</v>
      </c>
      <c r="G84" s="14"/>
      <c r="H84" s="14"/>
    </row>
    <row r="85" spans="1:8" x14ac:dyDescent="0.3">
      <c r="A85" s="14" t="str">
        <f>HYPERLINK("https://hsdes.intel.com/resource/1509009361","1509009361")</f>
        <v>1509009361</v>
      </c>
      <c r="B85" s="14" t="s">
        <v>88</v>
      </c>
      <c r="C85" s="14" t="s">
        <v>2</v>
      </c>
      <c r="D85" s="14"/>
      <c r="E85" s="14" t="s">
        <v>192</v>
      </c>
      <c r="F85" s="15" t="s">
        <v>193</v>
      </c>
      <c r="G85" s="14"/>
      <c r="H85" s="14"/>
    </row>
    <row r="86" spans="1:8" x14ac:dyDescent="0.3">
      <c r="A86" s="14" t="str">
        <f>HYPERLINK("https://hsdes.intel.com/resource/1509041141","1509041141")</f>
        <v>1509041141</v>
      </c>
      <c r="B86" s="14" t="s">
        <v>89</v>
      </c>
      <c r="C86" s="14" t="s">
        <v>8</v>
      </c>
      <c r="D86" s="14"/>
      <c r="E86" s="14" t="s">
        <v>191</v>
      </c>
      <c r="F86" s="15" t="s">
        <v>193</v>
      </c>
      <c r="G86" s="14"/>
      <c r="H86" s="14"/>
    </row>
    <row r="87" spans="1:8" x14ac:dyDescent="0.3">
      <c r="A87" s="14" t="str">
        <f>HYPERLINK("https://hsdes.intel.com/resource/1509105312","1509105312")</f>
        <v>1509105312</v>
      </c>
      <c r="B87" s="14" t="s">
        <v>90</v>
      </c>
      <c r="C87" s="14" t="s">
        <v>4</v>
      </c>
      <c r="D87" s="14"/>
      <c r="E87" s="14" t="s">
        <v>192</v>
      </c>
      <c r="F87" s="15" t="s">
        <v>193</v>
      </c>
      <c r="G87" s="14"/>
      <c r="H87" s="14" t="s">
        <v>207</v>
      </c>
    </row>
    <row r="88" spans="1:8" x14ac:dyDescent="0.3">
      <c r="A88" s="14" t="str">
        <f>HYPERLINK("https://hsdes.intel.com/resource/1509185807","1509185807")</f>
        <v>1509185807</v>
      </c>
      <c r="B88" s="14" t="s">
        <v>91</v>
      </c>
      <c r="C88" s="14" t="s">
        <v>8</v>
      </c>
      <c r="D88" s="14"/>
      <c r="E88" s="14" t="s">
        <v>192</v>
      </c>
      <c r="F88" s="15" t="s">
        <v>193</v>
      </c>
      <c r="G88" s="14"/>
      <c r="H88" s="14"/>
    </row>
    <row r="89" spans="1:8" x14ac:dyDescent="0.3">
      <c r="A89" s="14" t="str">
        <f>HYPERLINK("https://hsdes.intel.com/resource/1509310575","1509310575")</f>
        <v>1509310575</v>
      </c>
      <c r="B89" s="14" t="s">
        <v>92</v>
      </c>
      <c r="C89" s="14" t="s">
        <v>11</v>
      </c>
      <c r="D89" s="14"/>
      <c r="E89" s="14" t="s">
        <v>197</v>
      </c>
      <c r="F89" s="15" t="s">
        <v>193</v>
      </c>
      <c r="G89" s="14"/>
      <c r="H89" s="14"/>
    </row>
    <row r="90" spans="1:8" x14ac:dyDescent="0.3">
      <c r="A90" s="14" t="str">
        <f>HYPERLINK("https://hsdes.intel.com/resource/1509818812","1509818812")</f>
        <v>1509818812</v>
      </c>
      <c r="B90" s="14" t="s">
        <v>93</v>
      </c>
      <c r="C90" s="14" t="s">
        <v>2</v>
      </c>
      <c r="D90" s="14"/>
      <c r="E90" s="14" t="s">
        <v>192</v>
      </c>
      <c r="F90" s="22" t="s">
        <v>195</v>
      </c>
      <c r="G90" s="14"/>
      <c r="H90" s="16" t="s">
        <v>208</v>
      </c>
    </row>
    <row r="91" spans="1:8" x14ac:dyDescent="0.3">
      <c r="A91" s="14" t="str">
        <f>HYPERLINK("https://hsdes.intel.com/resource/1509986822","1509986822")</f>
        <v>1509986822</v>
      </c>
      <c r="B91" s="14" t="s">
        <v>94</v>
      </c>
      <c r="C91" s="14" t="s">
        <v>11</v>
      </c>
      <c r="D91" s="14"/>
      <c r="E91" s="14" t="s">
        <v>192</v>
      </c>
      <c r="F91" s="15" t="s">
        <v>193</v>
      </c>
      <c r="G91" s="14"/>
      <c r="H91" s="14"/>
    </row>
    <row r="92" spans="1:8" x14ac:dyDescent="0.3">
      <c r="A92" s="14" t="str">
        <f>HYPERLINK("https://hsdes.intel.com/resource/1509987918","1509987918")</f>
        <v>1509987918</v>
      </c>
      <c r="B92" s="14" t="s">
        <v>95</v>
      </c>
      <c r="C92" s="14" t="s">
        <v>8</v>
      </c>
      <c r="D92" s="14"/>
      <c r="E92" s="14" t="s">
        <v>191</v>
      </c>
      <c r="F92" s="15" t="s">
        <v>193</v>
      </c>
      <c r="G92" s="14"/>
      <c r="H92" s="14"/>
    </row>
    <row r="93" spans="1:8" x14ac:dyDescent="0.3">
      <c r="A93" s="14" t="str">
        <f>HYPERLINK("https://hsdes.intel.com/resource/1509991302","1509991302")</f>
        <v>1509991302</v>
      </c>
      <c r="B93" s="14" t="s">
        <v>96</v>
      </c>
      <c r="C93" s="14" t="s">
        <v>2</v>
      </c>
      <c r="D93" s="14"/>
      <c r="E93" s="14" t="s">
        <v>191</v>
      </c>
      <c r="F93" s="15" t="s">
        <v>193</v>
      </c>
      <c r="G93" s="14"/>
      <c r="H93" s="14"/>
    </row>
    <row r="94" spans="1:8" x14ac:dyDescent="0.3">
      <c r="A94" s="14" t="str">
        <f>HYPERLINK("https://hsdes.intel.com/resource/1509998413","1509998413")</f>
        <v>1509998413</v>
      </c>
      <c r="B94" s="14" t="s">
        <v>97</v>
      </c>
      <c r="C94" s="14" t="s">
        <v>8</v>
      </c>
      <c r="D94" s="14"/>
      <c r="E94" s="14" t="s">
        <v>197</v>
      </c>
      <c r="F94" s="15" t="s">
        <v>193</v>
      </c>
      <c r="G94" s="14"/>
      <c r="H94" s="14"/>
    </row>
    <row r="95" spans="1:8" x14ac:dyDescent="0.3">
      <c r="A95" s="14" t="str">
        <f>HYPERLINK("https://hsdes.intel.com/resource/14014449779","14014449779")</f>
        <v>14014449779</v>
      </c>
      <c r="B95" s="14" t="s">
        <v>98</v>
      </c>
      <c r="C95" s="14" t="s">
        <v>2</v>
      </c>
      <c r="D95" s="14"/>
      <c r="E95" s="14" t="s">
        <v>192</v>
      </c>
      <c r="F95" s="15" t="s">
        <v>193</v>
      </c>
      <c r="G95" s="14"/>
      <c r="H95" s="14"/>
    </row>
    <row r="96" spans="1:8" x14ac:dyDescent="0.3">
      <c r="A96" s="14" t="str">
        <f>HYPERLINK("https://hsdes.intel.com/resource/15010008243","15010008243")</f>
        <v>15010008243</v>
      </c>
      <c r="B96" s="14" t="s">
        <v>99</v>
      </c>
      <c r="C96" s="14" t="s">
        <v>11</v>
      </c>
      <c r="D96" s="14"/>
      <c r="E96" s="14" t="s">
        <v>192</v>
      </c>
      <c r="F96" s="15" t="s">
        <v>193</v>
      </c>
      <c r="G96" s="14"/>
      <c r="H96" s="14"/>
    </row>
    <row r="97" spans="1:8" x14ac:dyDescent="0.3">
      <c r="A97" s="14" t="str">
        <f>HYPERLINK("https://hsdes.intel.com/resource/15010024500","15010024500")</f>
        <v>15010024500</v>
      </c>
      <c r="B97" s="14" t="s">
        <v>100</v>
      </c>
      <c r="C97" s="14" t="s">
        <v>2</v>
      </c>
      <c r="D97" s="14"/>
      <c r="E97" s="14" t="s">
        <v>192</v>
      </c>
      <c r="F97" s="15" t="s">
        <v>193</v>
      </c>
      <c r="G97" s="14"/>
      <c r="H97" s="14"/>
    </row>
    <row r="98" spans="1:8" x14ac:dyDescent="0.3">
      <c r="A98" s="14" t="str">
        <f>HYPERLINK("https://hsdes.intel.com/resource/15010034853","15010034853")</f>
        <v>15010034853</v>
      </c>
      <c r="B98" s="14" t="s">
        <v>101</v>
      </c>
      <c r="C98" s="14" t="s">
        <v>2</v>
      </c>
      <c r="D98" s="14"/>
      <c r="E98" s="14" t="s">
        <v>192</v>
      </c>
      <c r="F98" s="15" t="s">
        <v>193</v>
      </c>
      <c r="G98" s="14"/>
      <c r="H98" s="14"/>
    </row>
    <row r="99" spans="1:8" x14ac:dyDescent="0.3">
      <c r="A99" s="14" t="str">
        <f>HYPERLINK("https://hsdes.intel.com/resource/15010078543","15010078543")</f>
        <v>15010078543</v>
      </c>
      <c r="B99" s="14" t="s">
        <v>102</v>
      </c>
      <c r="C99" s="14" t="s">
        <v>2</v>
      </c>
      <c r="D99" s="14"/>
      <c r="E99" s="14" t="s">
        <v>192</v>
      </c>
      <c r="F99" s="15" t="s">
        <v>193</v>
      </c>
      <c r="G99" s="14"/>
      <c r="H99" s="14"/>
    </row>
    <row r="100" spans="1:8" x14ac:dyDescent="0.3">
      <c r="A100" s="14" t="str">
        <f>HYPERLINK("https://hsdes.intel.com/resource/15010116652","15010116652")</f>
        <v>15010116652</v>
      </c>
      <c r="B100" s="14" t="s">
        <v>103</v>
      </c>
      <c r="C100" s="14" t="s">
        <v>8</v>
      </c>
      <c r="D100" s="14"/>
      <c r="E100" s="14" t="s">
        <v>192</v>
      </c>
      <c r="F100" s="15" t="s">
        <v>193</v>
      </c>
      <c r="G100" s="14"/>
      <c r="H100" s="14"/>
    </row>
    <row r="101" spans="1:8" x14ac:dyDescent="0.3">
      <c r="A101" s="14" t="str">
        <f>HYPERLINK("https://hsdes.intel.com/resource/15010120240","15010120240")</f>
        <v>15010120240</v>
      </c>
      <c r="B101" s="14" t="s">
        <v>104</v>
      </c>
      <c r="C101" s="14" t="s">
        <v>11</v>
      </c>
      <c r="D101" s="14"/>
      <c r="E101" s="14" t="s">
        <v>191</v>
      </c>
      <c r="F101" s="15" t="s">
        <v>193</v>
      </c>
      <c r="G101" s="14"/>
      <c r="H101" s="14"/>
    </row>
    <row r="102" spans="1:8" x14ac:dyDescent="0.3">
      <c r="A102" s="14" t="str">
        <f>HYPERLINK("https://hsdes.intel.com/resource/15010120455","15010120455")</f>
        <v>15010120455</v>
      </c>
      <c r="B102" s="14" t="s">
        <v>105</v>
      </c>
      <c r="C102" s="14" t="s">
        <v>11</v>
      </c>
      <c r="D102" s="14"/>
      <c r="E102" s="14" t="s">
        <v>192</v>
      </c>
      <c r="F102" s="15" t="s">
        <v>193</v>
      </c>
      <c r="G102" s="14"/>
      <c r="H102" s="14"/>
    </row>
    <row r="103" spans="1:8" x14ac:dyDescent="0.3">
      <c r="A103" s="14" t="str">
        <f>HYPERLINK("https://hsdes.intel.com/resource/15010127375","15010127375")</f>
        <v>15010127375</v>
      </c>
      <c r="B103" s="14" t="s">
        <v>106</v>
      </c>
      <c r="C103" s="14" t="s">
        <v>2</v>
      </c>
      <c r="D103" s="14"/>
      <c r="E103" s="14" t="s">
        <v>192</v>
      </c>
      <c r="F103" s="15" t="s">
        <v>193</v>
      </c>
      <c r="G103" s="14"/>
      <c r="H103" s="14"/>
    </row>
    <row r="104" spans="1:8" x14ac:dyDescent="0.3">
      <c r="A104" s="14" t="str">
        <f>HYPERLINK("https://hsdes.intel.com/resource/15010137351","15010137351")</f>
        <v>15010137351</v>
      </c>
      <c r="B104" s="14" t="s">
        <v>107</v>
      </c>
      <c r="C104" s="14" t="s">
        <v>11</v>
      </c>
      <c r="D104" s="14"/>
      <c r="E104" s="14" t="s">
        <v>192</v>
      </c>
      <c r="F104" s="15" t="s">
        <v>193</v>
      </c>
      <c r="G104" s="14"/>
      <c r="H104" s="14"/>
    </row>
    <row r="105" spans="1:8" x14ac:dyDescent="0.3">
      <c r="A105" s="14" t="str">
        <f>HYPERLINK("https://hsdes.intel.com/resource/15010139402","15010139402")</f>
        <v>15010139402</v>
      </c>
      <c r="B105" s="14" t="s">
        <v>108</v>
      </c>
      <c r="C105" s="14" t="s">
        <v>8</v>
      </c>
      <c r="D105" s="14"/>
      <c r="E105" s="14" t="s">
        <v>188</v>
      </c>
      <c r="F105" s="15" t="s">
        <v>193</v>
      </c>
      <c r="G105" s="14"/>
      <c r="H105" s="14" t="s">
        <v>194</v>
      </c>
    </row>
    <row r="106" spans="1:8" x14ac:dyDescent="0.3">
      <c r="A106" s="14" t="str">
        <f>HYPERLINK("https://hsdes.intel.com/resource/15010185782","15010185782")</f>
        <v>15010185782</v>
      </c>
      <c r="B106" s="14" t="s">
        <v>109</v>
      </c>
      <c r="C106" s="14" t="s">
        <v>11</v>
      </c>
      <c r="D106" s="14"/>
      <c r="E106" s="14" t="s">
        <v>192</v>
      </c>
      <c r="F106" s="15" t="s">
        <v>193</v>
      </c>
      <c r="G106" s="14"/>
      <c r="H106" s="16" t="s">
        <v>209</v>
      </c>
    </row>
    <row r="107" spans="1:8" x14ac:dyDescent="0.3">
      <c r="A107" s="14" t="str">
        <f>HYPERLINK("https://hsdes.intel.com/resource/15010186183","15010186183")</f>
        <v>15010186183</v>
      </c>
      <c r="B107" s="14" t="s">
        <v>110</v>
      </c>
      <c r="C107" s="14" t="s">
        <v>8</v>
      </c>
      <c r="D107" s="14"/>
      <c r="E107" s="14" t="s">
        <v>192</v>
      </c>
      <c r="F107" s="15" t="s">
        <v>193</v>
      </c>
      <c r="G107" s="14"/>
      <c r="H107" s="14"/>
    </row>
    <row r="108" spans="1:8" x14ac:dyDescent="0.3">
      <c r="A108" s="14" t="str">
        <f>HYPERLINK("https://hsdes.intel.com/resource/15010198579","15010198579")</f>
        <v>15010198579</v>
      </c>
      <c r="B108" s="14" t="s">
        <v>111</v>
      </c>
      <c r="C108" s="14" t="s">
        <v>8</v>
      </c>
      <c r="D108" s="14"/>
      <c r="E108" s="14" t="s">
        <v>192</v>
      </c>
      <c r="F108" s="15" t="s">
        <v>193</v>
      </c>
      <c r="G108" s="14"/>
      <c r="H108" s="14"/>
    </row>
    <row r="109" spans="1:8" x14ac:dyDescent="0.3">
      <c r="A109" s="14" t="str">
        <f>HYPERLINK("https://hsdes.intel.com/resource/15010215708","15010215708")</f>
        <v>15010215708</v>
      </c>
      <c r="B109" s="14" t="s">
        <v>112</v>
      </c>
      <c r="C109" s="14" t="s">
        <v>2</v>
      </c>
      <c r="D109" s="14"/>
      <c r="E109" s="14" t="s">
        <v>188</v>
      </c>
      <c r="F109" s="15" t="s">
        <v>193</v>
      </c>
      <c r="G109" s="14"/>
      <c r="H109" s="14" t="s">
        <v>194</v>
      </c>
    </row>
    <row r="110" spans="1:8" x14ac:dyDescent="0.3">
      <c r="A110" s="14" t="str">
        <f>HYPERLINK("https://hsdes.intel.com/resource/15010295190","15010295190")</f>
        <v>15010295190</v>
      </c>
      <c r="B110" s="14" t="s">
        <v>113</v>
      </c>
      <c r="C110" s="14" t="s">
        <v>11</v>
      </c>
      <c r="D110" s="14"/>
      <c r="E110" s="14" t="s">
        <v>192</v>
      </c>
      <c r="F110" s="15" t="s">
        <v>193</v>
      </c>
      <c r="G110" s="14"/>
      <c r="H110" s="24"/>
    </row>
    <row r="111" spans="1:8" x14ac:dyDescent="0.3">
      <c r="A111" s="14" t="str">
        <f>HYPERLINK("https://hsdes.intel.com/resource/15010356986","15010356986")</f>
        <v>15010356986</v>
      </c>
      <c r="B111" s="14" t="s">
        <v>114</v>
      </c>
      <c r="C111" s="14" t="s">
        <v>2</v>
      </c>
      <c r="D111" s="14"/>
      <c r="E111" s="14" t="s">
        <v>192</v>
      </c>
      <c r="F111" s="15" t="s">
        <v>193</v>
      </c>
      <c r="G111" s="14"/>
      <c r="H111" s="14" t="s">
        <v>194</v>
      </c>
    </row>
    <row r="112" spans="1:8" x14ac:dyDescent="0.3">
      <c r="A112" s="14" t="str">
        <f>HYPERLINK("https://hsdes.intel.com/resource/15010357324","15010357324")</f>
        <v>15010357324</v>
      </c>
      <c r="B112" s="14" t="s">
        <v>115</v>
      </c>
      <c r="C112" s="14" t="s">
        <v>11</v>
      </c>
      <c r="D112" s="14"/>
      <c r="E112" s="14" t="s">
        <v>192</v>
      </c>
      <c r="F112" s="15" t="s">
        <v>193</v>
      </c>
      <c r="G112" s="14"/>
      <c r="H112" s="14"/>
    </row>
    <row r="113" spans="1:8" x14ac:dyDescent="0.3">
      <c r="A113" s="14" t="str">
        <f>HYPERLINK("https://hsdes.intel.com/resource/15010379750","15010379750")</f>
        <v>15010379750</v>
      </c>
      <c r="B113" s="14" t="s">
        <v>116</v>
      </c>
      <c r="C113" s="14" t="s">
        <v>11</v>
      </c>
      <c r="D113" s="14"/>
      <c r="E113" s="14" t="s">
        <v>192</v>
      </c>
      <c r="F113" s="15" t="s">
        <v>193</v>
      </c>
      <c r="G113" s="14"/>
      <c r="H113" s="14"/>
    </row>
    <row r="114" spans="1:8" x14ac:dyDescent="0.3">
      <c r="A114" s="14" t="str">
        <f>HYPERLINK("https://hsdes.intel.com/resource/15010379895","15010379895")</f>
        <v>15010379895</v>
      </c>
      <c r="B114" s="14" t="s">
        <v>117</v>
      </c>
      <c r="C114" s="14" t="s">
        <v>11</v>
      </c>
      <c r="D114" s="14"/>
      <c r="E114" s="14" t="s">
        <v>192</v>
      </c>
      <c r="F114" s="15" t="s">
        <v>193</v>
      </c>
      <c r="G114" s="14"/>
      <c r="H114" s="14"/>
    </row>
    <row r="115" spans="1:8" x14ac:dyDescent="0.3">
      <c r="A115" s="14" t="str">
        <f>HYPERLINK("https://hsdes.intel.com/resource/15010380383","15010380383")</f>
        <v>15010380383</v>
      </c>
      <c r="B115" s="14" t="s">
        <v>118</v>
      </c>
      <c r="C115" s="14" t="s">
        <v>8</v>
      </c>
      <c r="D115" s="14"/>
      <c r="E115" s="14" t="s">
        <v>192</v>
      </c>
      <c r="F115" s="15" t="s">
        <v>193</v>
      </c>
      <c r="G115" s="14"/>
      <c r="H115" s="14"/>
    </row>
    <row r="116" spans="1:8" x14ac:dyDescent="0.3">
      <c r="A116" s="14" t="str">
        <f>HYPERLINK("https://hsdes.intel.com/resource/15010396727","15010396727")</f>
        <v>15010396727</v>
      </c>
      <c r="B116" s="14" t="s">
        <v>119</v>
      </c>
      <c r="C116" s="14" t="s">
        <v>11</v>
      </c>
      <c r="D116" s="14"/>
      <c r="E116" s="14" t="s">
        <v>192</v>
      </c>
      <c r="F116" s="15" t="s">
        <v>193</v>
      </c>
      <c r="G116" s="14"/>
      <c r="H116" s="14"/>
    </row>
    <row r="117" spans="1:8" x14ac:dyDescent="0.3">
      <c r="A117" s="14" t="str">
        <f>HYPERLINK("https://hsdes.intel.com/resource/15010453277","15010453277")</f>
        <v>15010453277</v>
      </c>
      <c r="B117" s="14" t="s">
        <v>120</v>
      </c>
      <c r="C117" s="14" t="s">
        <v>11</v>
      </c>
      <c r="D117" s="14"/>
      <c r="E117" s="14" t="s">
        <v>188</v>
      </c>
      <c r="F117" s="15" t="s">
        <v>193</v>
      </c>
      <c r="G117" s="14"/>
      <c r="H117" s="14" t="s">
        <v>194</v>
      </c>
    </row>
    <row r="118" spans="1:8" x14ac:dyDescent="0.3">
      <c r="A118" s="14" t="str">
        <f>HYPERLINK("https://hsdes.intel.com/resource/15010490163","15010490163")</f>
        <v>15010490163</v>
      </c>
      <c r="B118" s="14" t="s">
        <v>121</v>
      </c>
      <c r="C118" s="14" t="s">
        <v>2</v>
      </c>
      <c r="D118" s="14"/>
      <c r="E118" s="14" t="s">
        <v>192</v>
      </c>
      <c r="F118" s="15" t="s">
        <v>193</v>
      </c>
      <c r="G118" s="14"/>
      <c r="H118" s="14"/>
    </row>
    <row r="119" spans="1:8" x14ac:dyDescent="0.3">
      <c r="A119" s="14" t="str">
        <f>HYPERLINK("https://hsdes.intel.com/resource/15010695640","15010695640")</f>
        <v>15010695640</v>
      </c>
      <c r="B119" s="14" t="s">
        <v>122</v>
      </c>
      <c r="C119" s="14" t="s">
        <v>4</v>
      </c>
      <c r="D119" s="14"/>
      <c r="E119" s="14" t="s">
        <v>192</v>
      </c>
      <c r="F119" s="15" t="s">
        <v>193</v>
      </c>
      <c r="G119" s="14"/>
      <c r="H119" s="14"/>
    </row>
    <row r="120" spans="1:8" x14ac:dyDescent="0.3">
      <c r="A120" s="14" t="str">
        <f>HYPERLINK("https://hsdes.intel.com/resource/15010750901","15010750901")</f>
        <v>15010750901</v>
      </c>
      <c r="B120" s="14" t="s">
        <v>123</v>
      </c>
      <c r="C120" s="14" t="s">
        <v>2</v>
      </c>
      <c r="D120" s="14"/>
      <c r="E120" s="14" t="s">
        <v>192</v>
      </c>
      <c r="F120" s="22" t="s">
        <v>216</v>
      </c>
      <c r="G120" s="14"/>
      <c r="H120" s="16" t="s">
        <v>217</v>
      </c>
    </row>
    <row r="121" spans="1:8" x14ac:dyDescent="0.3">
      <c r="A121" s="14" t="str">
        <f>HYPERLINK("https://hsdes.intel.com/resource/15010783482","15010783482")</f>
        <v>15010783482</v>
      </c>
      <c r="B121" s="14" t="s">
        <v>124</v>
      </c>
      <c r="C121" s="14" t="s">
        <v>2</v>
      </c>
      <c r="D121" s="14"/>
      <c r="E121" s="14" t="s">
        <v>197</v>
      </c>
      <c r="F121" s="15" t="s">
        <v>193</v>
      </c>
      <c r="G121" s="14"/>
      <c r="H121" s="14"/>
    </row>
    <row r="122" spans="1:8" x14ac:dyDescent="0.3">
      <c r="A122" s="14" t="str">
        <f>HYPERLINK("https://hsdes.intel.com/resource/15010797404","15010797404")</f>
        <v>15010797404</v>
      </c>
      <c r="B122" s="14" t="s">
        <v>125</v>
      </c>
      <c r="C122" s="14" t="s">
        <v>2</v>
      </c>
      <c r="D122" s="14"/>
      <c r="E122" s="14" t="s">
        <v>197</v>
      </c>
      <c r="F122" s="15" t="s">
        <v>193</v>
      </c>
      <c r="G122" s="14"/>
      <c r="H122" s="14"/>
    </row>
    <row r="123" spans="1:8" x14ac:dyDescent="0.3">
      <c r="A123" s="14" t="str">
        <f>HYPERLINK("https://hsdes.intel.com/resource/15010833490","15010833490")</f>
        <v>15010833490</v>
      </c>
      <c r="B123" s="14" t="s">
        <v>126</v>
      </c>
      <c r="C123" s="14" t="s">
        <v>2</v>
      </c>
      <c r="D123" s="14"/>
      <c r="E123" s="14" t="s">
        <v>197</v>
      </c>
      <c r="F123" s="15" t="s">
        <v>193</v>
      </c>
      <c r="G123" s="14"/>
      <c r="H123" s="14"/>
    </row>
    <row r="124" spans="1:8" x14ac:dyDescent="0.3">
      <c r="A124" s="14" t="str">
        <f>HYPERLINK("https://hsdes.intel.com/resource/15011101508","15011101508")</f>
        <v>15011101508</v>
      </c>
      <c r="B124" s="14" t="s">
        <v>127</v>
      </c>
      <c r="C124" s="14" t="s">
        <v>2</v>
      </c>
      <c r="D124" s="14"/>
      <c r="E124" s="14" t="s">
        <v>197</v>
      </c>
      <c r="F124" s="15" t="s">
        <v>193</v>
      </c>
      <c r="G124" s="14"/>
      <c r="H124" s="14"/>
    </row>
    <row r="125" spans="1:8" x14ac:dyDescent="0.3">
      <c r="A125" s="14" t="str">
        <f>HYPERLINK("https://hsdes.intel.com/resource/16012239274","16012239274")</f>
        <v>16012239274</v>
      </c>
      <c r="B125" s="14" t="s">
        <v>128</v>
      </c>
      <c r="C125" s="14" t="s">
        <v>4</v>
      </c>
      <c r="D125" s="14"/>
      <c r="E125" s="14" t="s">
        <v>197</v>
      </c>
      <c r="F125" s="15" t="s">
        <v>193</v>
      </c>
      <c r="G125" s="14"/>
      <c r="H125" s="14"/>
    </row>
    <row r="126" spans="1:8" x14ac:dyDescent="0.3">
      <c r="A126" s="14" t="str">
        <f>HYPERLINK("https://hsdes.intel.com/resource/16012489977","16012489977")</f>
        <v>16012489977</v>
      </c>
      <c r="B126" s="14" t="s">
        <v>129</v>
      </c>
      <c r="C126" s="14" t="s">
        <v>8</v>
      </c>
      <c r="D126" s="14"/>
      <c r="E126" s="14" t="s">
        <v>197</v>
      </c>
      <c r="F126" s="15" t="s">
        <v>193</v>
      </c>
      <c r="G126" s="14"/>
      <c r="H126" s="14"/>
    </row>
    <row r="127" spans="1:8" x14ac:dyDescent="0.3">
      <c r="A127" s="14" t="str">
        <f>HYPERLINK("https://hsdes.intel.com/resource/16012511779","16012511779")</f>
        <v>16012511779</v>
      </c>
      <c r="B127" s="14" t="s">
        <v>130</v>
      </c>
      <c r="C127" s="14" t="s">
        <v>131</v>
      </c>
      <c r="D127" s="14"/>
      <c r="E127" s="14" t="s">
        <v>197</v>
      </c>
      <c r="F127" s="15" t="s">
        <v>193</v>
      </c>
      <c r="G127" s="14"/>
      <c r="H127" s="14" t="s">
        <v>214</v>
      </c>
    </row>
    <row r="128" spans="1:8" x14ac:dyDescent="0.3">
      <c r="A128" s="14" t="str">
        <f>HYPERLINK("https://hsdes.intel.com/resource/16012577838","16012577838")</f>
        <v>16012577838</v>
      </c>
      <c r="B128" s="14" t="s">
        <v>132</v>
      </c>
      <c r="C128" s="14" t="s">
        <v>11</v>
      </c>
      <c r="D128" s="14"/>
      <c r="E128" s="14" t="s">
        <v>197</v>
      </c>
      <c r="F128" s="15" t="s">
        <v>193</v>
      </c>
      <c r="G128" s="14"/>
      <c r="H128" s="14"/>
    </row>
    <row r="129" spans="1:8" x14ac:dyDescent="0.3">
      <c r="A129" s="20" t="str">
        <f>HYPERLINK("https://hsdes.intel.com/resource/16012616661","16012616661")</f>
        <v>16012616661</v>
      </c>
      <c r="B129" s="14" t="s">
        <v>133</v>
      </c>
      <c r="C129" s="14" t="s">
        <v>131</v>
      </c>
      <c r="D129" s="14"/>
      <c r="E129" s="14" t="s">
        <v>197</v>
      </c>
      <c r="F129" s="22" t="s">
        <v>195</v>
      </c>
      <c r="G129" s="14"/>
      <c r="H129" s="14" t="s">
        <v>215</v>
      </c>
    </row>
    <row r="130" spans="1:8" x14ac:dyDescent="0.3">
      <c r="A130" s="14" t="str">
        <f>HYPERLINK("https://hsdes.intel.com/resource/16012703150","16012703150")</f>
        <v>16012703150</v>
      </c>
      <c r="B130" s="14" t="s">
        <v>134</v>
      </c>
      <c r="C130" s="14" t="s">
        <v>8</v>
      </c>
      <c r="D130" s="14"/>
      <c r="E130" s="14" t="s">
        <v>197</v>
      </c>
      <c r="F130" s="15" t="s">
        <v>193</v>
      </c>
      <c r="G130" s="14"/>
      <c r="H130" s="14"/>
    </row>
    <row r="131" spans="1:8" x14ac:dyDescent="0.3">
      <c r="A131" s="20" t="str">
        <f>HYPERLINK("https://hsdes.intel.com/resource/16012706362","16012706362")</f>
        <v>16012706362</v>
      </c>
      <c r="B131" s="14" t="s">
        <v>135</v>
      </c>
      <c r="C131" s="14" t="s">
        <v>4</v>
      </c>
      <c r="D131" s="14"/>
      <c r="E131" s="14" t="s">
        <v>197</v>
      </c>
      <c r="F131" s="15" t="s">
        <v>193</v>
      </c>
      <c r="G131" s="14"/>
      <c r="H131" s="14"/>
    </row>
    <row r="132" spans="1:8" x14ac:dyDescent="0.3">
      <c r="A132" s="14" t="str">
        <f>HYPERLINK("https://hsdes.intel.com/resource/16012710104","16012710104")</f>
        <v>16012710104</v>
      </c>
      <c r="B132" s="14" t="s">
        <v>136</v>
      </c>
      <c r="C132" s="14" t="s">
        <v>131</v>
      </c>
      <c r="D132" s="14"/>
      <c r="E132" s="14" t="s">
        <v>191</v>
      </c>
      <c r="F132" s="15" t="s">
        <v>193</v>
      </c>
      <c r="G132" s="14"/>
      <c r="H132" s="14" t="s">
        <v>210</v>
      </c>
    </row>
    <row r="133" spans="1:8" x14ac:dyDescent="0.3">
      <c r="A133" s="14" t="str">
        <f>HYPERLINK("https://hsdes.intel.com/resource/16012801464","16012801464")</f>
        <v>16012801464</v>
      </c>
      <c r="B133" s="14" t="s">
        <v>137</v>
      </c>
      <c r="C133" s="14" t="s">
        <v>131</v>
      </c>
      <c r="D133" s="14"/>
      <c r="E133" s="14" t="s">
        <v>197</v>
      </c>
      <c r="F133" s="15" t="s">
        <v>193</v>
      </c>
      <c r="G133" s="14"/>
      <c r="H133" s="14"/>
    </row>
    <row r="134" spans="1:8" x14ac:dyDescent="0.3">
      <c r="A134" s="14" t="str">
        <f>HYPERLINK("https://hsdes.intel.com/resource/16012832585","16012832585")</f>
        <v>16012832585</v>
      </c>
      <c r="B134" s="14" t="s">
        <v>138</v>
      </c>
      <c r="C134" s="14" t="s">
        <v>131</v>
      </c>
      <c r="D134" s="14"/>
      <c r="E134" s="14" t="s">
        <v>191</v>
      </c>
      <c r="F134" s="15" t="s">
        <v>193</v>
      </c>
      <c r="G134" s="14"/>
      <c r="H134" s="14"/>
    </row>
    <row r="135" spans="1:8" s="23" customFormat="1" x14ac:dyDescent="0.3">
      <c r="A135" s="20" t="str">
        <f>HYPERLINK("https://hsdes.intel.com/resource/16012967177","16012967177")</f>
        <v>16012967177</v>
      </c>
      <c r="B135" s="20" t="s">
        <v>139</v>
      </c>
      <c r="C135" s="20" t="s">
        <v>11</v>
      </c>
      <c r="D135" s="20"/>
      <c r="E135" s="20" t="s">
        <v>191</v>
      </c>
      <c r="F135" s="15" t="s">
        <v>193</v>
      </c>
      <c r="G135" s="20"/>
      <c r="H135" s="20"/>
    </row>
    <row r="136" spans="1:8" x14ac:dyDescent="0.3">
      <c r="A136" s="14" t="str">
        <f>HYPERLINK("https://hsdes.intel.com/resource/16013023908","16013023908")</f>
        <v>16013023908</v>
      </c>
      <c r="B136" s="14" t="s">
        <v>140</v>
      </c>
      <c r="C136" s="14" t="s">
        <v>4</v>
      </c>
      <c r="D136" s="14"/>
      <c r="E136" s="14" t="s">
        <v>191</v>
      </c>
      <c r="F136" s="15" t="s">
        <v>193</v>
      </c>
      <c r="G136" s="14"/>
      <c r="H136" s="14"/>
    </row>
    <row r="137" spans="1:8" x14ac:dyDescent="0.3">
      <c r="A137" s="14" t="str">
        <f>HYPERLINK("https://hsdes.intel.com/resource/16013072581","16013072581")</f>
        <v>16013072581</v>
      </c>
      <c r="B137" s="14" t="s">
        <v>141</v>
      </c>
      <c r="C137" s="14" t="s">
        <v>11</v>
      </c>
      <c r="D137" s="14"/>
      <c r="E137" s="14" t="s">
        <v>191</v>
      </c>
      <c r="F137" s="22" t="s">
        <v>195</v>
      </c>
      <c r="G137" s="25"/>
      <c r="H137" s="25" t="s">
        <v>212</v>
      </c>
    </row>
    <row r="138" spans="1:8" x14ac:dyDescent="0.3">
      <c r="A138" s="14" t="str">
        <f>HYPERLINK("https://hsdes.intel.com/resource/16013094343","16013094343")</f>
        <v>16013094343</v>
      </c>
      <c r="B138" s="14" t="s">
        <v>142</v>
      </c>
      <c r="C138" s="14" t="s">
        <v>131</v>
      </c>
      <c r="D138" s="14"/>
      <c r="E138" s="14" t="s">
        <v>191</v>
      </c>
      <c r="F138" s="15" t="s">
        <v>193</v>
      </c>
      <c r="G138" s="14"/>
      <c r="H138" s="14"/>
    </row>
    <row r="139" spans="1:8" x14ac:dyDescent="0.3">
      <c r="A139" s="14" t="str">
        <f>HYPERLINK("https://hsdes.intel.com/resource/16013100653","16013100653")</f>
        <v>16013100653</v>
      </c>
      <c r="B139" s="14" t="s">
        <v>143</v>
      </c>
      <c r="C139" s="14" t="s">
        <v>11</v>
      </c>
      <c r="D139" s="14"/>
      <c r="E139" s="14" t="s">
        <v>191</v>
      </c>
      <c r="F139" s="18" t="s">
        <v>202</v>
      </c>
      <c r="G139" s="14">
        <v>16015592579</v>
      </c>
      <c r="H139" s="14" t="s">
        <v>213</v>
      </c>
    </row>
    <row r="140" spans="1:8" x14ac:dyDescent="0.3">
      <c r="A140" s="14" t="str">
        <f>HYPERLINK("https://hsdes.intel.com/resource/16013184461","16013184461")</f>
        <v>16013184461</v>
      </c>
      <c r="B140" s="14" t="s">
        <v>144</v>
      </c>
      <c r="C140" s="14" t="s">
        <v>131</v>
      </c>
      <c r="D140" s="14"/>
      <c r="E140" s="14" t="s">
        <v>197</v>
      </c>
      <c r="F140" s="15" t="s">
        <v>193</v>
      </c>
      <c r="G140" s="14"/>
      <c r="H140" s="14"/>
    </row>
    <row r="141" spans="1:8" x14ac:dyDescent="0.3">
      <c r="A141" s="14" t="str">
        <f>HYPERLINK("https://hsdes.intel.com/resource/16013584332","16013584332")</f>
        <v>16013584332</v>
      </c>
      <c r="B141" s="14" t="s">
        <v>145</v>
      </c>
      <c r="C141" s="14" t="s">
        <v>55</v>
      </c>
      <c r="D141" s="14"/>
      <c r="E141" s="14" t="s">
        <v>191</v>
      </c>
      <c r="F141" s="22" t="s">
        <v>195</v>
      </c>
      <c r="G141" s="26"/>
      <c r="H141" s="14" t="s">
        <v>211</v>
      </c>
    </row>
    <row r="142" spans="1:8" x14ac:dyDescent="0.3">
      <c r="A142" s="14" t="str">
        <f>HYPERLINK("https://hsdes.intel.com/resource/16013761117","16013761117")</f>
        <v>16013761117</v>
      </c>
      <c r="B142" s="14" t="s">
        <v>146</v>
      </c>
      <c r="C142" s="14" t="s">
        <v>11</v>
      </c>
      <c r="D142" s="14"/>
      <c r="E142" s="14" t="s">
        <v>191</v>
      </c>
      <c r="F142" s="15" t="s">
        <v>193</v>
      </c>
      <c r="G142" s="14"/>
      <c r="H142" s="14"/>
    </row>
    <row r="143" spans="1:8" x14ac:dyDescent="0.3">
      <c r="A143" s="14" t="str">
        <f>HYPERLINK("https://hsdes.intel.com/resource/16013856473","16013856473")</f>
        <v>16013856473</v>
      </c>
      <c r="B143" s="14" t="s">
        <v>147</v>
      </c>
      <c r="C143" s="14" t="s">
        <v>2</v>
      </c>
      <c r="D143" s="14"/>
      <c r="E143" s="14" t="s">
        <v>191</v>
      </c>
      <c r="F143" s="15" t="s">
        <v>193</v>
      </c>
      <c r="G143" s="14"/>
      <c r="H143" s="14"/>
    </row>
    <row r="144" spans="1:8" x14ac:dyDescent="0.3">
      <c r="A144" s="14" t="str">
        <f>HYPERLINK("https://hsdes.intel.com/resource/16014302646","16014302646")</f>
        <v>16014302646</v>
      </c>
      <c r="B144" s="14" t="s">
        <v>148</v>
      </c>
      <c r="C144" s="14" t="s">
        <v>2</v>
      </c>
      <c r="D144" s="14"/>
      <c r="E144" s="14" t="s">
        <v>190</v>
      </c>
      <c r="F144" s="15" t="s">
        <v>193</v>
      </c>
      <c r="G144" s="14"/>
      <c r="H144" s="14"/>
    </row>
    <row r="145" spans="1:8" x14ac:dyDescent="0.3">
      <c r="A145" s="14" t="str">
        <f>HYPERLINK("https://hsdes.intel.com/resource/16014302756","16014302756")</f>
        <v>16014302756</v>
      </c>
      <c r="B145" s="14" t="s">
        <v>149</v>
      </c>
      <c r="C145" s="14" t="s">
        <v>2</v>
      </c>
      <c r="D145" s="14"/>
      <c r="E145" s="14" t="s">
        <v>191</v>
      </c>
      <c r="F145" s="15" t="s">
        <v>193</v>
      </c>
      <c r="G145" s="14"/>
      <c r="H145" s="14"/>
    </row>
    <row r="146" spans="1:8" x14ac:dyDescent="0.3">
      <c r="A146" s="14" t="str">
        <f>HYPERLINK("https://hsdes.intel.com/resource/16014361056","16014361056")</f>
        <v>16014361056</v>
      </c>
      <c r="B146" s="14" t="s">
        <v>150</v>
      </c>
      <c r="C146" s="14" t="s">
        <v>2</v>
      </c>
      <c r="D146" s="14"/>
      <c r="E146" s="14" t="s">
        <v>191</v>
      </c>
      <c r="F146" s="15" t="s">
        <v>193</v>
      </c>
      <c r="G146" s="14"/>
      <c r="H146" s="14"/>
    </row>
    <row r="147" spans="1:8" x14ac:dyDescent="0.3">
      <c r="A147" s="14" t="str">
        <f>HYPERLINK("https://hsdes.intel.com/resource/16014366509","16014366509")</f>
        <v>16014366509</v>
      </c>
      <c r="B147" s="14" t="s">
        <v>151</v>
      </c>
      <c r="C147" s="14" t="s">
        <v>11</v>
      </c>
      <c r="D147" s="14"/>
      <c r="E147" s="14" t="s">
        <v>191</v>
      </c>
      <c r="F147" s="15" t="s">
        <v>193</v>
      </c>
      <c r="G147" s="14"/>
      <c r="H147" s="14"/>
    </row>
    <row r="148" spans="1:8" x14ac:dyDescent="0.3">
      <c r="A148" s="14" t="str">
        <f>HYPERLINK("https://hsdes.intel.com/resource/16014492421","16014492421")</f>
        <v>16014492421</v>
      </c>
      <c r="B148" s="14" t="s">
        <v>152</v>
      </c>
      <c r="C148" s="14" t="s">
        <v>8</v>
      </c>
      <c r="D148" s="14"/>
      <c r="E148" s="14" t="s">
        <v>191</v>
      </c>
      <c r="F148" s="15" t="s">
        <v>193</v>
      </c>
      <c r="G148" s="14"/>
      <c r="H148" s="14"/>
    </row>
    <row r="149" spans="1:8" x14ac:dyDescent="0.3">
      <c r="A149" s="14" t="str">
        <f>HYPERLINK("https://hsdes.intel.com/resource/16014496583","16014496583")</f>
        <v>16014496583</v>
      </c>
      <c r="B149" s="14" t="s">
        <v>153</v>
      </c>
      <c r="C149" s="14" t="s">
        <v>2</v>
      </c>
      <c r="D149" s="14"/>
      <c r="E149" s="14" t="s">
        <v>191</v>
      </c>
      <c r="F149" s="15" t="s">
        <v>193</v>
      </c>
      <c r="G149" s="14"/>
      <c r="H149" s="14" t="s">
        <v>194</v>
      </c>
    </row>
    <row r="150" spans="1:8" x14ac:dyDescent="0.3">
      <c r="A150" s="14" t="str">
        <f>HYPERLINK("https://hsdes.intel.com/resource/16014526968","16014526968")</f>
        <v>16014526968</v>
      </c>
      <c r="B150" s="14" t="s">
        <v>154</v>
      </c>
      <c r="C150" s="14" t="s">
        <v>2</v>
      </c>
      <c r="D150" s="14"/>
      <c r="E150" s="14" t="s">
        <v>191</v>
      </c>
      <c r="F150" s="15" t="s">
        <v>193</v>
      </c>
      <c r="G150" s="14"/>
      <c r="H150" s="14"/>
    </row>
    <row r="151" spans="1:8" x14ac:dyDescent="0.3">
      <c r="A151" s="14" t="str">
        <f>HYPERLINK("https://hsdes.intel.com/resource/16014554388","16014554388")</f>
        <v>16014554388</v>
      </c>
      <c r="B151" s="14" t="s">
        <v>155</v>
      </c>
      <c r="C151" s="14" t="s">
        <v>2</v>
      </c>
      <c r="D151" s="14"/>
      <c r="E151" s="14" t="s">
        <v>188</v>
      </c>
      <c r="F151" s="15" t="s">
        <v>193</v>
      </c>
      <c r="G151" s="14"/>
      <c r="H151" s="14" t="s">
        <v>194</v>
      </c>
    </row>
    <row r="152" spans="1:8" x14ac:dyDescent="0.3">
      <c r="A152" s="14" t="str">
        <f>HYPERLINK("https://hsdes.intel.com/resource/16014557822","16014557822")</f>
        <v>16014557822</v>
      </c>
      <c r="B152" s="14" t="s">
        <v>156</v>
      </c>
      <c r="C152" s="14" t="s">
        <v>2</v>
      </c>
      <c r="D152" s="14"/>
      <c r="E152" s="14" t="s">
        <v>188</v>
      </c>
      <c r="F152" s="15" t="s">
        <v>193</v>
      </c>
      <c r="G152" s="14"/>
      <c r="H152" s="14" t="s">
        <v>194</v>
      </c>
    </row>
    <row r="153" spans="1:8" x14ac:dyDescent="0.3">
      <c r="A153" s="14" t="str">
        <f>HYPERLINK("https://hsdes.intel.com/resource/16014566571","16014566571")</f>
        <v>16014566571</v>
      </c>
      <c r="B153" s="14" t="s">
        <v>157</v>
      </c>
      <c r="C153" s="14" t="s">
        <v>2</v>
      </c>
      <c r="D153" s="14"/>
      <c r="E153" s="14" t="s">
        <v>191</v>
      </c>
      <c r="F153" s="15" t="s">
        <v>193</v>
      </c>
      <c r="G153" s="14"/>
      <c r="H153" s="14"/>
    </row>
    <row r="154" spans="1:8" x14ac:dyDescent="0.3">
      <c r="A154" s="14" t="str">
        <f>HYPERLINK("https://hsdes.intel.com/resource/16014588156","16014588156")</f>
        <v>16014588156</v>
      </c>
      <c r="B154" s="14" t="s">
        <v>158</v>
      </c>
      <c r="C154" s="14" t="s">
        <v>2</v>
      </c>
      <c r="D154" s="14"/>
      <c r="E154" s="14" t="s">
        <v>192</v>
      </c>
      <c r="F154" s="15" t="s">
        <v>193</v>
      </c>
      <c r="G154" s="14"/>
      <c r="H154" s="14"/>
    </row>
    <row r="155" spans="1:8" x14ac:dyDescent="0.3">
      <c r="A155" s="14" t="str">
        <f>HYPERLINK("https://hsdes.intel.com/resource/16014604975","16014604975")</f>
        <v>16014604975</v>
      </c>
      <c r="B155" s="14" t="s">
        <v>159</v>
      </c>
      <c r="C155" s="14" t="s">
        <v>11</v>
      </c>
      <c r="D155" s="14"/>
      <c r="E155" s="14" t="s">
        <v>192</v>
      </c>
      <c r="F155" s="15" t="s">
        <v>193</v>
      </c>
      <c r="G155" s="14"/>
      <c r="H155" s="14"/>
    </row>
    <row r="156" spans="1:8" x14ac:dyDescent="0.3">
      <c r="A156" s="14" t="str">
        <f>HYPERLINK("https://hsdes.intel.com/resource/16014636884","16014636884")</f>
        <v>16014636884</v>
      </c>
      <c r="B156" s="14" t="s">
        <v>160</v>
      </c>
      <c r="C156" s="14" t="s">
        <v>2</v>
      </c>
      <c r="D156" s="14"/>
      <c r="E156" s="14" t="s">
        <v>192</v>
      </c>
      <c r="F156" s="15" t="s">
        <v>193</v>
      </c>
      <c r="G156" s="14"/>
      <c r="H156" s="14"/>
    </row>
    <row r="157" spans="1:8" x14ac:dyDescent="0.3">
      <c r="A157" s="14" t="str">
        <f>HYPERLINK("https://hsdes.intel.com/resource/16014636911","16014636911")</f>
        <v>16014636911</v>
      </c>
      <c r="B157" s="14" t="s">
        <v>161</v>
      </c>
      <c r="C157" s="14" t="s">
        <v>2</v>
      </c>
      <c r="D157" s="14"/>
      <c r="E157" s="14" t="s">
        <v>192</v>
      </c>
      <c r="F157" s="15" t="s">
        <v>193</v>
      </c>
      <c r="G157" s="14"/>
      <c r="H157" s="14"/>
    </row>
    <row r="158" spans="1:8" x14ac:dyDescent="0.3">
      <c r="A158" s="27" t="str">
        <f>HYPERLINK("https://hsdes.intel.com/resource/16014658044","16014658044")</f>
        <v>16014658044</v>
      </c>
      <c r="B158" s="14" t="s">
        <v>162</v>
      </c>
      <c r="C158" s="14" t="s">
        <v>11</v>
      </c>
      <c r="D158" s="14"/>
      <c r="E158" s="14" t="s">
        <v>192</v>
      </c>
      <c r="F158" s="15" t="s">
        <v>193</v>
      </c>
      <c r="G158" s="14"/>
      <c r="H158" s="14"/>
    </row>
    <row r="159" spans="1:8" x14ac:dyDescent="0.3">
      <c r="A159" s="14" t="str">
        <f>HYPERLINK("https://hsdes.intel.com/resource/16014717731","16014717731")</f>
        <v>16014717731</v>
      </c>
      <c r="B159" s="14" t="s">
        <v>163</v>
      </c>
      <c r="C159" s="14" t="s">
        <v>2</v>
      </c>
      <c r="D159" s="14"/>
      <c r="E159" s="20" t="s">
        <v>190</v>
      </c>
      <c r="F159" s="15" t="s">
        <v>193</v>
      </c>
      <c r="G159" s="14"/>
      <c r="H159" s="14"/>
    </row>
    <row r="160" spans="1:8" x14ac:dyDescent="0.3">
      <c r="A160" s="14" t="str">
        <f>HYPERLINK("https://hsdes.intel.com/resource/16014722237","16014722237")</f>
        <v>16014722237</v>
      </c>
      <c r="B160" s="14" t="s">
        <v>164</v>
      </c>
      <c r="C160" s="14" t="s">
        <v>2</v>
      </c>
      <c r="D160" s="14"/>
      <c r="E160" s="20" t="s">
        <v>190</v>
      </c>
      <c r="F160" s="15" t="s">
        <v>193</v>
      </c>
      <c r="G160" s="14"/>
      <c r="H160" s="14"/>
    </row>
    <row r="161" spans="1:8" x14ac:dyDescent="0.3">
      <c r="A161" s="14" t="str">
        <f>HYPERLINK("https://hsdes.intel.com/resource/16014764882","16014764882")</f>
        <v>16014764882</v>
      </c>
      <c r="B161" s="14" t="s">
        <v>165</v>
      </c>
      <c r="C161" s="14" t="s">
        <v>2</v>
      </c>
      <c r="D161" s="14"/>
      <c r="E161" s="20" t="s">
        <v>190</v>
      </c>
      <c r="F161" s="15" t="s">
        <v>193</v>
      </c>
      <c r="G161" s="14"/>
      <c r="H161" s="14"/>
    </row>
    <row r="162" spans="1:8" x14ac:dyDescent="0.3">
      <c r="A162" s="14" t="str">
        <f>HYPERLINK("https://hsdes.intel.com/resource/16014777372","16014777372")</f>
        <v>16014777372</v>
      </c>
      <c r="B162" s="14" t="s">
        <v>166</v>
      </c>
      <c r="C162" s="14" t="s">
        <v>11</v>
      </c>
      <c r="D162" s="14"/>
      <c r="E162" s="20" t="s">
        <v>190</v>
      </c>
      <c r="F162" s="18" t="s">
        <v>202</v>
      </c>
      <c r="G162" s="14">
        <v>16016295656</v>
      </c>
      <c r="H162" s="14" t="s">
        <v>200</v>
      </c>
    </row>
    <row r="163" spans="1:8" x14ac:dyDescent="0.3">
      <c r="A163" s="14" t="str">
        <f>HYPERLINK("https://hsdes.intel.com/resource/16014794198","16014794198")</f>
        <v>16014794198</v>
      </c>
      <c r="B163" s="14" t="s">
        <v>167</v>
      </c>
      <c r="C163" s="14" t="s">
        <v>2</v>
      </c>
      <c r="D163" s="14"/>
      <c r="E163" s="20" t="s">
        <v>190</v>
      </c>
      <c r="F163" s="15" t="s">
        <v>193</v>
      </c>
      <c r="G163" s="14"/>
      <c r="H163" s="14"/>
    </row>
    <row r="164" spans="1:8" x14ac:dyDescent="0.3">
      <c r="A164" s="14" t="str">
        <f>HYPERLINK("https://hsdes.intel.com/resource/16014795784","16014795784")</f>
        <v>16014795784</v>
      </c>
      <c r="B164" s="14" t="s">
        <v>168</v>
      </c>
      <c r="C164" s="14" t="s">
        <v>2</v>
      </c>
      <c r="D164" s="14"/>
      <c r="E164" s="20" t="s">
        <v>190</v>
      </c>
      <c r="F164" s="15" t="s">
        <v>193</v>
      </c>
      <c r="G164" s="14"/>
      <c r="H164" s="14"/>
    </row>
    <row r="165" spans="1:8" x14ac:dyDescent="0.3">
      <c r="A165" s="14" t="str">
        <f>HYPERLINK("https://hsdes.intel.com/resource/16014841919","16014841919")</f>
        <v>16014841919</v>
      </c>
      <c r="B165" s="14" t="s">
        <v>169</v>
      </c>
      <c r="C165" s="14" t="s">
        <v>2</v>
      </c>
      <c r="D165" s="14"/>
      <c r="E165" s="20" t="s">
        <v>190</v>
      </c>
      <c r="F165" s="15" t="s">
        <v>193</v>
      </c>
      <c r="G165" s="14"/>
      <c r="H165" s="14"/>
    </row>
    <row r="166" spans="1:8" x14ac:dyDescent="0.3">
      <c r="A166" s="14" t="str">
        <f>HYPERLINK("https://hsdes.intel.com/resource/16014853886","16014853886")</f>
        <v>16014853886</v>
      </c>
      <c r="B166" s="14" t="s">
        <v>170</v>
      </c>
      <c r="C166" s="14" t="s">
        <v>2</v>
      </c>
      <c r="D166" s="14"/>
      <c r="E166" s="20" t="s">
        <v>190</v>
      </c>
      <c r="F166" s="15" t="s">
        <v>193</v>
      </c>
      <c r="G166" s="14"/>
      <c r="H166" s="14"/>
    </row>
    <row r="167" spans="1:8" x14ac:dyDescent="0.3">
      <c r="A167" s="14" t="str">
        <f>HYPERLINK("https://hsdes.intel.com/resource/16015335982","16015335982")</f>
        <v>16015335982</v>
      </c>
      <c r="B167" s="14" t="s">
        <v>171</v>
      </c>
      <c r="C167" s="14" t="s">
        <v>2</v>
      </c>
      <c r="D167" s="14"/>
      <c r="E167" s="20" t="s">
        <v>190</v>
      </c>
      <c r="F167" s="15" t="s">
        <v>193</v>
      </c>
      <c r="G167" s="14"/>
      <c r="H167" s="14"/>
    </row>
    <row r="168" spans="1:8" x14ac:dyDescent="0.3">
      <c r="A168" s="14" t="str">
        <f>HYPERLINK("https://hsdes.intel.com/resource/16015401793","16015401793")</f>
        <v>16015401793</v>
      </c>
      <c r="B168" s="14" t="s">
        <v>172</v>
      </c>
      <c r="C168" s="14" t="s">
        <v>131</v>
      </c>
      <c r="D168" s="14"/>
      <c r="E168" s="20" t="s">
        <v>190</v>
      </c>
      <c r="F168" s="15" t="s">
        <v>193</v>
      </c>
      <c r="G168" s="14"/>
      <c r="H168" s="14"/>
    </row>
    <row r="169" spans="1:8" x14ac:dyDescent="0.3">
      <c r="A169" s="14" t="str">
        <f>HYPERLINK("https://hsdes.intel.com/resource/16015612982","16015612982")</f>
        <v>16015612982</v>
      </c>
      <c r="B169" s="14" t="s">
        <v>173</v>
      </c>
      <c r="C169" s="14" t="s">
        <v>2</v>
      </c>
      <c r="D169" s="14"/>
      <c r="E169" s="20" t="s">
        <v>189</v>
      </c>
      <c r="F169" s="15" t="s">
        <v>193</v>
      </c>
      <c r="G169" s="14"/>
      <c r="H169" s="14" t="s">
        <v>194</v>
      </c>
    </row>
    <row r="170" spans="1:8" x14ac:dyDescent="0.3">
      <c r="A170" s="14" t="str">
        <f>HYPERLINK("https://hsdes.intel.com/resource/16015902650","16015902650")</f>
        <v>16015902650</v>
      </c>
      <c r="B170" s="14" t="s">
        <v>174</v>
      </c>
      <c r="C170" s="14" t="s">
        <v>11</v>
      </c>
      <c r="D170" s="14"/>
      <c r="E170" s="20" t="s">
        <v>189</v>
      </c>
      <c r="F170" s="15" t="s">
        <v>193</v>
      </c>
      <c r="G170" s="21"/>
      <c r="H170" s="21" t="s">
        <v>194</v>
      </c>
    </row>
    <row r="171" spans="1:8" x14ac:dyDescent="0.3">
      <c r="A171" s="14" t="str">
        <f>HYPERLINK("https://hsdes.intel.com/resource/16016206044","16016206044")</f>
        <v>16016206044</v>
      </c>
      <c r="B171" s="14" t="s">
        <v>175</v>
      </c>
      <c r="C171" s="14" t="s">
        <v>2</v>
      </c>
      <c r="D171" s="14"/>
      <c r="E171" s="20" t="s">
        <v>189</v>
      </c>
      <c r="F171" s="15" t="s">
        <v>193</v>
      </c>
      <c r="G171" s="20"/>
      <c r="H171" s="21" t="s">
        <v>194</v>
      </c>
    </row>
    <row r="172" spans="1:8" x14ac:dyDescent="0.3">
      <c r="A172" s="14" t="str">
        <f>HYPERLINK("https://hsdes.intel.com/resource/16016318448","16016318448")</f>
        <v>16016318448</v>
      </c>
      <c r="B172" s="14" t="s">
        <v>176</v>
      </c>
      <c r="C172" s="14" t="s">
        <v>55</v>
      </c>
      <c r="D172" s="14"/>
      <c r="E172" s="20" t="s">
        <v>189</v>
      </c>
      <c r="F172" s="15" t="s">
        <v>193</v>
      </c>
      <c r="G172" s="20"/>
      <c r="H172" s="21" t="s">
        <v>194</v>
      </c>
    </row>
    <row r="173" spans="1:8" x14ac:dyDescent="0.3">
      <c r="A173" s="14" t="str">
        <f>HYPERLINK("https://hsdes.intel.com/resource/18020730723","18020730723")</f>
        <v>18020730723</v>
      </c>
      <c r="B173" s="14" t="s">
        <v>177</v>
      </c>
      <c r="C173" s="14" t="s">
        <v>8</v>
      </c>
      <c r="D173" s="14"/>
      <c r="E173" s="20" t="s">
        <v>189</v>
      </c>
      <c r="F173" s="22" t="s">
        <v>195</v>
      </c>
      <c r="G173" s="14"/>
      <c r="H173" s="14" t="s">
        <v>204</v>
      </c>
    </row>
    <row r="174" spans="1:8" x14ac:dyDescent="0.3">
      <c r="A174" s="14" t="str">
        <f>HYPERLINK("https://hsdes.intel.com/resource/22012000707","22012000707")</f>
        <v>22012000707</v>
      </c>
      <c r="B174" s="14" t="s">
        <v>178</v>
      </c>
      <c r="C174" s="14" t="s">
        <v>4</v>
      </c>
      <c r="D174" s="14"/>
      <c r="E174" s="20" t="s">
        <v>189</v>
      </c>
      <c r="F174" s="15" t="s">
        <v>193</v>
      </c>
      <c r="G174" s="20"/>
      <c r="H174" s="21" t="s">
        <v>194</v>
      </c>
    </row>
    <row r="175" spans="1:8" x14ac:dyDescent="0.3">
      <c r="A175" s="14" t="str">
        <f>HYPERLINK("https://hsdes.intel.com/resource/22012003525","22012003525")</f>
        <v>22012003525</v>
      </c>
      <c r="B175" s="14" t="s">
        <v>179</v>
      </c>
      <c r="C175" s="14" t="s">
        <v>11</v>
      </c>
      <c r="D175" s="14"/>
      <c r="E175" s="20" t="s">
        <v>189</v>
      </c>
      <c r="F175" s="15" t="s">
        <v>193</v>
      </c>
      <c r="G175" s="14"/>
      <c r="H175" s="14" t="s">
        <v>194</v>
      </c>
    </row>
    <row r="176" spans="1:8" x14ac:dyDescent="0.3">
      <c r="A176" s="14" t="str">
        <f>HYPERLINK("https://hsdes.intel.com/resource/22012132962","22012132962")</f>
        <v>22012132962</v>
      </c>
      <c r="B176" s="14" t="s">
        <v>180</v>
      </c>
      <c r="C176" s="14" t="s">
        <v>4</v>
      </c>
      <c r="D176" s="14"/>
      <c r="E176" s="20" t="s">
        <v>188</v>
      </c>
      <c r="F176" s="15" t="s">
        <v>193</v>
      </c>
      <c r="G176" s="14"/>
      <c r="H176" s="14" t="s">
        <v>194</v>
      </c>
    </row>
    <row r="177" spans="1:8" x14ac:dyDescent="0.3">
      <c r="A177" s="14" t="str">
        <f>HYPERLINK("https://hsdes.intel.com/resource/22012239317","22012239317")</f>
        <v>22012239317</v>
      </c>
      <c r="B177" s="14" t="s">
        <v>181</v>
      </c>
      <c r="C177" s="14" t="s">
        <v>8</v>
      </c>
      <c r="D177" s="14"/>
      <c r="E177" s="20" t="s">
        <v>188</v>
      </c>
      <c r="F177" s="15" t="s">
        <v>193</v>
      </c>
      <c r="G177" s="14"/>
      <c r="H177" s="14" t="s">
        <v>194</v>
      </c>
    </row>
    <row r="178" spans="1:8" x14ac:dyDescent="0.3">
      <c r="A178" s="14" t="str">
        <f>HYPERLINK("https://hsdes.intel.com/resource/22012249402","22012249402")</f>
        <v>22012249402</v>
      </c>
      <c r="B178" s="14" t="s">
        <v>182</v>
      </c>
      <c r="C178" s="14" t="s">
        <v>4</v>
      </c>
      <c r="D178" s="14"/>
      <c r="E178" s="20" t="s">
        <v>188</v>
      </c>
      <c r="F178" s="15" t="s">
        <v>193</v>
      </c>
      <c r="G178" s="14"/>
      <c r="H178" s="14" t="s">
        <v>194</v>
      </c>
    </row>
    <row r="179" spans="1:8" x14ac:dyDescent="0.3">
      <c r="A179" s="14" t="str">
        <f>HYPERLINK("https://hsdes.intel.com/resource/22013723207","22013723207")</f>
        <v>22013723207</v>
      </c>
      <c r="B179" s="14" t="s">
        <v>183</v>
      </c>
      <c r="C179" s="14" t="s">
        <v>2</v>
      </c>
      <c r="D179" s="14"/>
      <c r="E179" s="20" t="s">
        <v>188</v>
      </c>
      <c r="F179" s="15" t="s">
        <v>193</v>
      </c>
      <c r="G179" s="14"/>
      <c r="H179" s="14" t="s">
        <v>194</v>
      </c>
    </row>
    <row r="180" spans="1:8" x14ac:dyDescent="0.3">
      <c r="A180" s="13">
        <v>1508603501</v>
      </c>
      <c r="B180" s="14" t="s">
        <v>222</v>
      </c>
      <c r="C180" s="14" t="s">
        <v>223</v>
      </c>
      <c r="D180" s="26"/>
      <c r="E180" s="14" t="s">
        <v>224</v>
      </c>
      <c r="F180" s="28" t="s">
        <v>193</v>
      </c>
      <c r="G180" s="14"/>
      <c r="H180" s="14" t="s">
        <v>194</v>
      </c>
    </row>
    <row r="181" spans="1:8" x14ac:dyDescent="0.3">
      <c r="A181" s="13">
        <v>1508605114</v>
      </c>
      <c r="B181" s="14" t="s">
        <v>225</v>
      </c>
      <c r="C181" s="14" t="s">
        <v>223</v>
      </c>
      <c r="D181" s="26"/>
      <c r="E181" s="14" t="s">
        <v>224</v>
      </c>
      <c r="F181" s="29" t="s">
        <v>202</v>
      </c>
      <c r="G181" s="14">
        <v>15010695517</v>
      </c>
      <c r="H181" s="14" t="s">
        <v>194</v>
      </c>
    </row>
    <row r="182" spans="1:8" x14ac:dyDescent="0.3">
      <c r="A182" s="13">
        <v>1508605439</v>
      </c>
      <c r="B182" s="14" t="s">
        <v>226</v>
      </c>
      <c r="C182" s="14" t="s">
        <v>223</v>
      </c>
      <c r="D182" s="26"/>
      <c r="E182" s="14" t="s">
        <v>224</v>
      </c>
      <c r="F182" s="28" t="s">
        <v>193</v>
      </c>
      <c r="G182" s="14"/>
      <c r="H182" s="14" t="s">
        <v>194</v>
      </c>
    </row>
    <row r="183" spans="1:8" x14ac:dyDescent="0.3">
      <c r="A183" s="13">
        <v>1508605466</v>
      </c>
      <c r="B183" s="14" t="s">
        <v>227</v>
      </c>
      <c r="C183" s="14" t="s">
        <v>223</v>
      </c>
      <c r="D183" s="26"/>
      <c r="E183" s="14" t="s">
        <v>224</v>
      </c>
      <c r="F183" s="29" t="s">
        <v>202</v>
      </c>
      <c r="G183" s="14">
        <v>16015956171</v>
      </c>
      <c r="H183" s="14" t="s">
        <v>194</v>
      </c>
    </row>
    <row r="184" spans="1:8" x14ac:dyDescent="0.3">
      <c r="A184" s="13">
        <v>1508605538</v>
      </c>
      <c r="B184" s="14" t="s">
        <v>228</v>
      </c>
      <c r="C184" s="14" t="s">
        <v>223</v>
      </c>
      <c r="D184" s="26"/>
      <c r="E184" s="14" t="s">
        <v>224</v>
      </c>
      <c r="F184" s="28" t="s">
        <v>193</v>
      </c>
      <c r="G184" s="14"/>
      <c r="H184" s="14" t="s">
        <v>194</v>
      </c>
    </row>
    <row r="185" spans="1:8" x14ac:dyDescent="0.3">
      <c r="A185" s="13">
        <v>1508606061</v>
      </c>
      <c r="B185" s="14" t="s">
        <v>229</v>
      </c>
      <c r="C185" s="14" t="s">
        <v>223</v>
      </c>
      <c r="D185" s="26"/>
      <c r="E185" s="14" t="s">
        <v>224</v>
      </c>
      <c r="F185" s="28" t="s">
        <v>193</v>
      </c>
      <c r="G185" s="14"/>
      <c r="H185" s="14" t="s">
        <v>194</v>
      </c>
    </row>
    <row r="186" spans="1:8" x14ac:dyDescent="0.3">
      <c r="A186" s="13">
        <v>1508606066</v>
      </c>
      <c r="B186" s="14" t="s">
        <v>230</v>
      </c>
      <c r="C186" s="14" t="s">
        <v>223</v>
      </c>
      <c r="D186" s="26"/>
      <c r="E186" s="14" t="s">
        <v>224</v>
      </c>
      <c r="F186" s="29" t="s">
        <v>202</v>
      </c>
      <c r="G186" s="14">
        <v>15010972964</v>
      </c>
      <c r="H186" s="14" t="s">
        <v>194</v>
      </c>
    </row>
    <row r="187" spans="1:8" x14ac:dyDescent="0.3">
      <c r="A187" s="13">
        <v>1508606250</v>
      </c>
      <c r="B187" s="14" t="s">
        <v>231</v>
      </c>
      <c r="C187" s="14" t="s">
        <v>223</v>
      </c>
      <c r="D187" s="26"/>
      <c r="E187" s="14" t="s">
        <v>224</v>
      </c>
      <c r="F187" s="28" t="s">
        <v>193</v>
      </c>
      <c r="G187" s="14"/>
      <c r="H187" s="14" t="s">
        <v>194</v>
      </c>
    </row>
    <row r="188" spans="1:8" x14ac:dyDescent="0.3">
      <c r="A188" s="13">
        <v>1508606332</v>
      </c>
      <c r="B188" s="14" t="s">
        <v>232</v>
      </c>
      <c r="C188" s="14" t="s">
        <v>223</v>
      </c>
      <c r="D188" s="26"/>
      <c r="E188" s="14" t="s">
        <v>224</v>
      </c>
      <c r="F188" s="28" t="s">
        <v>193</v>
      </c>
      <c r="G188" s="14"/>
      <c r="H188" s="14" t="s">
        <v>194</v>
      </c>
    </row>
    <row r="189" spans="1:8" x14ac:dyDescent="0.3">
      <c r="A189" s="13">
        <v>1508607311</v>
      </c>
      <c r="B189" s="14" t="s">
        <v>233</v>
      </c>
      <c r="C189" s="14" t="s">
        <v>223</v>
      </c>
      <c r="D189" s="26"/>
      <c r="E189" s="14" t="s">
        <v>224</v>
      </c>
      <c r="F189" s="28" t="s">
        <v>193</v>
      </c>
      <c r="G189" s="14"/>
      <c r="H189" s="14" t="s">
        <v>194</v>
      </c>
    </row>
    <row r="190" spans="1:8" x14ac:dyDescent="0.3">
      <c r="A190" s="13">
        <v>1508608045</v>
      </c>
      <c r="B190" s="14" t="s">
        <v>234</v>
      </c>
      <c r="C190" s="14" t="s">
        <v>223</v>
      </c>
      <c r="D190" s="26"/>
      <c r="E190" s="14" t="s">
        <v>224</v>
      </c>
      <c r="F190" s="28" t="s">
        <v>193</v>
      </c>
      <c r="G190" s="14"/>
      <c r="H190" s="14" t="s">
        <v>194</v>
      </c>
    </row>
    <row r="191" spans="1:8" x14ac:dyDescent="0.3">
      <c r="A191" s="13">
        <v>1508608855</v>
      </c>
      <c r="B191" s="14" t="s">
        <v>235</v>
      </c>
      <c r="C191" s="14" t="s">
        <v>223</v>
      </c>
      <c r="D191" s="26"/>
      <c r="E191" s="14" t="s">
        <v>224</v>
      </c>
      <c r="F191" s="28" t="s">
        <v>193</v>
      </c>
      <c r="G191" s="14"/>
      <c r="H191" s="14" t="s">
        <v>194</v>
      </c>
    </row>
    <row r="192" spans="1:8" x14ac:dyDescent="0.3">
      <c r="A192" s="13">
        <v>1508611465</v>
      </c>
      <c r="B192" s="14" t="s">
        <v>236</v>
      </c>
      <c r="C192" s="14" t="s">
        <v>223</v>
      </c>
      <c r="D192" s="26"/>
      <c r="E192" s="14" t="s">
        <v>224</v>
      </c>
      <c r="F192" s="28" t="s">
        <v>193</v>
      </c>
      <c r="G192" s="14"/>
      <c r="H192" s="14" t="s">
        <v>194</v>
      </c>
    </row>
    <row r="193" spans="1:8" x14ac:dyDescent="0.3">
      <c r="A193" s="13">
        <v>1508611655</v>
      </c>
      <c r="B193" s="14" t="s">
        <v>237</v>
      </c>
      <c r="C193" s="14" t="s">
        <v>223</v>
      </c>
      <c r="D193" s="26"/>
      <c r="E193" s="14" t="s">
        <v>224</v>
      </c>
      <c r="F193" s="30" t="s">
        <v>195</v>
      </c>
      <c r="G193" s="14">
        <v>15010695517</v>
      </c>
      <c r="H193" s="14" t="s">
        <v>194</v>
      </c>
    </row>
    <row r="194" spans="1:8" x14ac:dyDescent="0.3">
      <c r="A194" s="13">
        <v>1508611671</v>
      </c>
      <c r="B194" s="14" t="s">
        <v>238</v>
      </c>
      <c r="C194" s="14" t="s">
        <v>223</v>
      </c>
      <c r="D194" s="26"/>
      <c r="E194" s="14" t="s">
        <v>224</v>
      </c>
      <c r="F194" s="30" t="s">
        <v>195</v>
      </c>
      <c r="G194" s="14">
        <v>15010695517</v>
      </c>
      <c r="H194" s="14" t="s">
        <v>194</v>
      </c>
    </row>
    <row r="195" spans="1:8" x14ac:dyDescent="0.3">
      <c r="A195" s="13">
        <v>1508611684</v>
      </c>
      <c r="B195" s="14" t="s">
        <v>239</v>
      </c>
      <c r="C195" s="14" t="s">
        <v>223</v>
      </c>
      <c r="D195" s="26"/>
      <c r="E195" s="14" t="s">
        <v>224</v>
      </c>
      <c r="F195" s="30" t="s">
        <v>195</v>
      </c>
      <c r="G195" s="14">
        <v>15010695517</v>
      </c>
      <c r="H195" s="14" t="s">
        <v>194</v>
      </c>
    </row>
    <row r="196" spans="1:8" x14ac:dyDescent="0.3">
      <c r="A196" s="13">
        <v>1508611710</v>
      </c>
      <c r="B196" s="14" t="s">
        <v>240</v>
      </c>
      <c r="C196" s="14" t="s">
        <v>223</v>
      </c>
      <c r="D196" s="26"/>
      <c r="E196" s="14" t="s">
        <v>224</v>
      </c>
      <c r="F196" s="30" t="s">
        <v>195</v>
      </c>
      <c r="G196" s="14">
        <v>15010695517</v>
      </c>
      <c r="H196" s="14" t="s">
        <v>194</v>
      </c>
    </row>
    <row r="197" spans="1:8" x14ac:dyDescent="0.3">
      <c r="A197" s="13">
        <v>1508611804</v>
      </c>
      <c r="B197" s="14" t="s">
        <v>241</v>
      </c>
      <c r="C197" s="14" t="s">
        <v>223</v>
      </c>
      <c r="D197" s="26"/>
      <c r="E197" s="14" t="s">
        <v>224</v>
      </c>
      <c r="F197" s="28" t="s">
        <v>193</v>
      </c>
      <c r="G197" s="14"/>
      <c r="H197" s="14" t="s">
        <v>194</v>
      </c>
    </row>
    <row r="198" spans="1:8" x14ac:dyDescent="0.3">
      <c r="A198" s="13">
        <v>1508613530</v>
      </c>
      <c r="B198" s="14" t="s">
        <v>242</v>
      </c>
      <c r="C198" s="14" t="s">
        <v>223</v>
      </c>
      <c r="D198" s="26"/>
      <c r="E198" s="14" t="s">
        <v>224</v>
      </c>
      <c r="F198" s="30" t="s">
        <v>195</v>
      </c>
      <c r="G198" s="14">
        <v>15010695517</v>
      </c>
      <c r="H198" s="14" t="s">
        <v>194</v>
      </c>
    </row>
    <row r="199" spans="1:8" x14ac:dyDescent="0.3">
      <c r="A199" s="13">
        <v>1508613937</v>
      </c>
      <c r="B199" s="14" t="s">
        <v>243</v>
      </c>
      <c r="C199" s="14" t="s">
        <v>223</v>
      </c>
      <c r="D199" s="26"/>
      <c r="E199" s="14" t="s">
        <v>224</v>
      </c>
      <c r="F199" s="30" t="s">
        <v>195</v>
      </c>
      <c r="G199" s="14">
        <v>15010695517</v>
      </c>
      <c r="H199" s="14" t="s">
        <v>194</v>
      </c>
    </row>
    <row r="200" spans="1:8" x14ac:dyDescent="0.3">
      <c r="A200" s="13">
        <v>1508614164</v>
      </c>
      <c r="B200" s="14" t="s">
        <v>244</v>
      </c>
      <c r="C200" s="14" t="s">
        <v>223</v>
      </c>
      <c r="D200" s="26"/>
      <c r="E200" s="14" t="s">
        <v>224</v>
      </c>
      <c r="F200" s="30" t="s">
        <v>195</v>
      </c>
      <c r="G200" s="14">
        <v>15010695517</v>
      </c>
      <c r="H200" s="14" t="s">
        <v>194</v>
      </c>
    </row>
    <row r="201" spans="1:8" x14ac:dyDescent="0.3">
      <c r="A201" s="13">
        <v>1508615126</v>
      </c>
      <c r="B201" s="14" t="s">
        <v>245</v>
      </c>
      <c r="C201" s="14" t="s">
        <v>223</v>
      </c>
      <c r="D201" s="26"/>
      <c r="E201" s="14" t="s">
        <v>224</v>
      </c>
      <c r="F201" s="29" t="s">
        <v>202</v>
      </c>
      <c r="G201" s="14">
        <v>15010972964</v>
      </c>
      <c r="H201" s="14" t="s">
        <v>194</v>
      </c>
    </row>
    <row r="202" spans="1:8" x14ac:dyDescent="0.3">
      <c r="A202" s="13">
        <v>1508615361</v>
      </c>
      <c r="B202" s="14" t="s">
        <v>246</v>
      </c>
      <c r="C202" s="14" t="s">
        <v>223</v>
      </c>
      <c r="D202" s="26"/>
      <c r="E202" s="14" t="s">
        <v>224</v>
      </c>
      <c r="F202" s="30" t="s">
        <v>195</v>
      </c>
      <c r="G202" s="14">
        <v>15010695517</v>
      </c>
      <c r="H202" s="14" t="s">
        <v>194</v>
      </c>
    </row>
    <row r="203" spans="1:8" x14ac:dyDescent="0.3">
      <c r="A203" s="13">
        <v>1508615672</v>
      </c>
      <c r="B203" s="14" t="s">
        <v>247</v>
      </c>
      <c r="C203" s="14" t="s">
        <v>223</v>
      </c>
      <c r="D203" s="26"/>
      <c r="E203" s="14" t="s">
        <v>224</v>
      </c>
      <c r="F203" s="28" t="s">
        <v>193</v>
      </c>
      <c r="G203" s="14"/>
      <c r="H203" s="14" t="s">
        <v>194</v>
      </c>
    </row>
    <row r="204" spans="1:8" x14ac:dyDescent="0.3">
      <c r="A204" s="13">
        <v>1508916350</v>
      </c>
      <c r="B204" s="14" t="s">
        <v>248</v>
      </c>
      <c r="C204" s="14" t="s">
        <v>223</v>
      </c>
      <c r="D204" s="26"/>
      <c r="E204" s="14" t="s">
        <v>224</v>
      </c>
      <c r="F204" s="28" t="s">
        <v>193</v>
      </c>
      <c r="G204" s="14"/>
      <c r="H204" s="14" t="s">
        <v>194</v>
      </c>
    </row>
    <row r="205" spans="1:8" x14ac:dyDescent="0.3">
      <c r="A205" s="13">
        <v>1508939880</v>
      </c>
      <c r="B205" s="14" t="s">
        <v>249</v>
      </c>
      <c r="C205" s="14" t="s">
        <v>223</v>
      </c>
      <c r="D205" s="26"/>
      <c r="E205" s="14" t="s">
        <v>224</v>
      </c>
      <c r="F205" s="28" t="s">
        <v>193</v>
      </c>
      <c r="G205" s="14"/>
      <c r="H205" s="14" t="s">
        <v>194</v>
      </c>
    </row>
    <row r="206" spans="1:8" x14ac:dyDescent="0.3">
      <c r="A206" s="13">
        <v>1509046717</v>
      </c>
      <c r="B206" s="14" t="s">
        <v>250</v>
      </c>
      <c r="C206" s="14" t="s">
        <v>223</v>
      </c>
      <c r="D206" s="26"/>
      <c r="E206" s="14" t="s">
        <v>224</v>
      </c>
      <c r="F206" s="29" t="s">
        <v>202</v>
      </c>
      <c r="G206" s="14">
        <v>15010972964</v>
      </c>
      <c r="H206" s="14" t="s">
        <v>194</v>
      </c>
    </row>
    <row r="207" spans="1:8" x14ac:dyDescent="0.3">
      <c r="A207" s="13">
        <v>1509113566</v>
      </c>
      <c r="B207" s="14" t="s">
        <v>251</v>
      </c>
      <c r="C207" s="14" t="s">
        <v>223</v>
      </c>
      <c r="D207" s="26"/>
      <c r="E207" s="14" t="s">
        <v>224</v>
      </c>
      <c r="F207" s="28" t="s">
        <v>193</v>
      </c>
      <c r="G207" s="14"/>
      <c r="H207" s="14" t="s">
        <v>194</v>
      </c>
    </row>
    <row r="208" spans="1:8" x14ac:dyDescent="0.3">
      <c r="A208" s="13">
        <v>1509425455</v>
      </c>
      <c r="B208" s="14" t="s">
        <v>252</v>
      </c>
      <c r="C208" s="14" t="s">
        <v>223</v>
      </c>
      <c r="D208" s="26"/>
      <c r="E208" s="14" t="s">
        <v>224</v>
      </c>
      <c r="F208" s="28" t="s">
        <v>193</v>
      </c>
      <c r="G208" s="14"/>
      <c r="H208" s="14" t="s">
        <v>194</v>
      </c>
    </row>
    <row r="209" spans="1:8" x14ac:dyDescent="0.3">
      <c r="A209" s="13">
        <v>1509646275</v>
      </c>
      <c r="B209" s="14" t="s">
        <v>253</v>
      </c>
      <c r="C209" s="14" t="s">
        <v>223</v>
      </c>
      <c r="D209" s="26"/>
      <c r="E209" s="14" t="s">
        <v>224</v>
      </c>
      <c r="F209" s="29" t="s">
        <v>202</v>
      </c>
      <c r="G209" s="14">
        <v>16015956171</v>
      </c>
      <c r="H209" s="14" t="s">
        <v>194</v>
      </c>
    </row>
    <row r="210" spans="1:8" x14ac:dyDescent="0.3">
      <c r="A210" s="13">
        <v>1509916623</v>
      </c>
      <c r="B210" s="14" t="s">
        <v>254</v>
      </c>
      <c r="C210" s="14" t="s">
        <v>223</v>
      </c>
      <c r="D210" s="26"/>
      <c r="E210" s="14" t="s">
        <v>224</v>
      </c>
      <c r="F210" s="28" t="s">
        <v>193</v>
      </c>
      <c r="G210" s="14"/>
      <c r="H210" s="14" t="s">
        <v>194</v>
      </c>
    </row>
    <row r="211" spans="1:8" x14ac:dyDescent="0.3">
      <c r="A211" s="13">
        <v>1509935854</v>
      </c>
      <c r="B211" s="14" t="s">
        <v>255</v>
      </c>
      <c r="C211" s="14" t="s">
        <v>223</v>
      </c>
      <c r="D211" s="26"/>
      <c r="E211" s="14" t="s">
        <v>224</v>
      </c>
      <c r="F211" s="28" t="s">
        <v>193</v>
      </c>
      <c r="G211" s="14"/>
      <c r="H211" s="14" t="s">
        <v>194</v>
      </c>
    </row>
    <row r="212" spans="1:8" x14ac:dyDescent="0.3">
      <c r="A212" s="13">
        <v>15010281820</v>
      </c>
      <c r="B212" s="14" t="s">
        <v>256</v>
      </c>
      <c r="C212" s="14" t="s">
        <v>223</v>
      </c>
      <c r="D212" s="26"/>
      <c r="E212" s="14" t="s">
        <v>224</v>
      </c>
      <c r="F212" s="30" t="s">
        <v>195</v>
      </c>
      <c r="G212" s="14">
        <v>15010695517</v>
      </c>
      <c r="H212" s="14" t="s">
        <v>194</v>
      </c>
    </row>
    <row r="213" spans="1:8" x14ac:dyDescent="0.3">
      <c r="A213" s="13">
        <v>16012239231</v>
      </c>
      <c r="B213" s="14" t="s">
        <v>257</v>
      </c>
      <c r="C213" s="14" t="s">
        <v>223</v>
      </c>
      <c r="D213" s="26"/>
      <c r="E213" s="14" t="s">
        <v>224</v>
      </c>
      <c r="F213" s="29" t="s">
        <v>202</v>
      </c>
      <c r="G213" s="14">
        <v>15010701992</v>
      </c>
      <c r="H213" s="14" t="s">
        <v>194</v>
      </c>
    </row>
    <row r="214" spans="1:8" x14ac:dyDescent="0.3">
      <c r="A214" s="13">
        <v>16012239233</v>
      </c>
      <c r="B214" s="14" t="s">
        <v>258</v>
      </c>
      <c r="C214" s="14" t="s">
        <v>223</v>
      </c>
      <c r="D214" s="26"/>
      <c r="E214" s="14" t="s">
        <v>224</v>
      </c>
      <c r="F214" s="29" t="s">
        <v>202</v>
      </c>
      <c r="G214" s="14">
        <v>15010700960</v>
      </c>
      <c r="H214" s="14" t="s">
        <v>194</v>
      </c>
    </row>
    <row r="215" spans="1:8" x14ac:dyDescent="0.3">
      <c r="A215" s="13">
        <v>22011877851</v>
      </c>
      <c r="B215" s="14" t="s">
        <v>259</v>
      </c>
      <c r="C215" s="14" t="s">
        <v>223</v>
      </c>
      <c r="D215" s="26"/>
      <c r="E215" s="14" t="s">
        <v>224</v>
      </c>
      <c r="F215" s="30" t="s">
        <v>195</v>
      </c>
      <c r="G215" s="14">
        <v>15010701992</v>
      </c>
      <c r="H215" s="14" t="s">
        <v>194</v>
      </c>
    </row>
    <row r="216" spans="1:8" x14ac:dyDescent="0.3">
      <c r="A216" s="13">
        <v>22011893994</v>
      </c>
      <c r="B216" s="14" t="s">
        <v>260</v>
      </c>
      <c r="C216" s="14" t="s">
        <v>223</v>
      </c>
      <c r="D216" s="26"/>
      <c r="E216" s="14" t="s">
        <v>224</v>
      </c>
      <c r="F216" s="28" t="s">
        <v>193</v>
      </c>
      <c r="G216" s="14"/>
      <c r="H216" s="14" t="s">
        <v>194</v>
      </c>
    </row>
    <row r="217" spans="1:8" x14ac:dyDescent="0.3">
      <c r="A217" s="13">
        <v>22011894096</v>
      </c>
      <c r="B217" s="14" t="s">
        <v>261</v>
      </c>
      <c r="C217" s="14" t="s">
        <v>223</v>
      </c>
      <c r="D217" s="26"/>
      <c r="E217" s="14" t="s">
        <v>224</v>
      </c>
      <c r="F217" s="30" t="s">
        <v>195</v>
      </c>
      <c r="G217" s="14">
        <v>15010701992</v>
      </c>
      <c r="H217" s="14" t="s">
        <v>194</v>
      </c>
    </row>
    <row r="218" spans="1:8" x14ac:dyDescent="0.3">
      <c r="A218" s="13">
        <v>22011894098</v>
      </c>
      <c r="B218" s="14" t="s">
        <v>262</v>
      </c>
      <c r="C218" s="14" t="s">
        <v>223</v>
      </c>
      <c r="D218" s="26"/>
      <c r="E218" s="14" t="s">
        <v>224</v>
      </c>
      <c r="F218" s="29" t="s">
        <v>202</v>
      </c>
      <c r="G218" s="14">
        <v>15010701992</v>
      </c>
      <c r="H218" s="14" t="s">
        <v>194</v>
      </c>
    </row>
    <row r="219" spans="1:8" x14ac:dyDescent="0.3">
      <c r="A219" s="13">
        <v>22011895042</v>
      </c>
      <c r="B219" s="14" t="s">
        <v>263</v>
      </c>
      <c r="C219" s="14" t="s">
        <v>223</v>
      </c>
      <c r="D219" s="26"/>
      <c r="E219" s="14" t="s">
        <v>224</v>
      </c>
      <c r="F219" s="30" t="s">
        <v>195</v>
      </c>
      <c r="G219" s="14">
        <v>15010695517</v>
      </c>
      <c r="H219" s="14" t="s">
        <v>194</v>
      </c>
    </row>
    <row r="220" spans="1:8" x14ac:dyDescent="0.3">
      <c r="A220" s="13">
        <v>22011895168</v>
      </c>
      <c r="B220" s="14" t="s">
        <v>264</v>
      </c>
      <c r="C220" s="14" t="s">
        <v>223</v>
      </c>
      <c r="D220" s="26"/>
      <c r="E220" s="14" t="s">
        <v>224</v>
      </c>
      <c r="F220" s="28" t="s">
        <v>193</v>
      </c>
      <c r="G220" s="14"/>
      <c r="H220" s="14" t="s">
        <v>194</v>
      </c>
    </row>
    <row r="221" spans="1:8" x14ac:dyDescent="0.3">
      <c r="A221" s="13">
        <v>22011895404</v>
      </c>
      <c r="B221" s="14" t="s">
        <v>265</v>
      </c>
      <c r="C221" s="14" t="s">
        <v>223</v>
      </c>
      <c r="D221" s="26"/>
      <c r="E221" s="14" t="s">
        <v>224</v>
      </c>
      <c r="F221" s="30" t="s">
        <v>195</v>
      </c>
      <c r="G221" s="14">
        <v>15010695517</v>
      </c>
      <c r="H221" s="14" t="s">
        <v>194</v>
      </c>
    </row>
    <row r="222" spans="1:8" x14ac:dyDescent="0.3">
      <c r="A222" s="13">
        <v>22011895463</v>
      </c>
      <c r="B222" s="14" t="s">
        <v>266</v>
      </c>
      <c r="C222" s="14" t="s">
        <v>223</v>
      </c>
      <c r="D222" s="26"/>
      <c r="E222" s="14" t="s">
        <v>224</v>
      </c>
      <c r="F222" s="28" t="s">
        <v>193</v>
      </c>
      <c r="G222" s="14"/>
      <c r="H222" s="14" t="s">
        <v>194</v>
      </c>
    </row>
    <row r="223" spans="1:8" x14ac:dyDescent="0.3">
      <c r="A223" s="13">
        <v>22011895794</v>
      </c>
      <c r="B223" s="14" t="s">
        <v>267</v>
      </c>
      <c r="C223" s="14" t="s">
        <v>223</v>
      </c>
      <c r="D223" s="26"/>
      <c r="E223" s="14" t="s">
        <v>224</v>
      </c>
      <c r="F223" s="28" t="s">
        <v>193</v>
      </c>
      <c r="G223" s="14"/>
      <c r="H223" s="14" t="s">
        <v>194</v>
      </c>
    </row>
  </sheetData>
  <autoFilter ref="A1:H223" xr:uid="{00000000-0001-0000-0000-000000000000}"/>
  <customSheetViews>
    <customSheetView guid="{F52295CB-AB0F-4AF9-A99A-12BC389E5A1A}" showAutoFilter="1">
      <selection activeCell="B1" sqref="B1"/>
      <pageMargins left="0.7" right="0.7" top="0.75" bottom="0.75" header="0.3" footer="0.3"/>
      <pageSetup orientation="portrait" r:id="rId1"/>
      <autoFilter ref="A1:H223" xr:uid="{00000000-0001-0000-0000-000000000000}"/>
    </customSheetView>
    <customSheetView guid="{6D9B786D-F0B8-42FC-9515-7D87638B8BCF}" showAutoFilter="1">
      <selection activeCell="B7" sqref="B7"/>
      <pageMargins left="0.7" right="0.7" top="0.75" bottom="0.75" header="0.3" footer="0.3"/>
      <autoFilter ref="A1:H180" xr:uid="{8DBC311C-51AC-4F4B-B670-4B3B2B411BF3}"/>
    </customSheetView>
    <customSheetView guid="{927D4E32-1D06-439D-8588-82DD396AC59B}" filter="1" showAutoFilter="1" topLeftCell="A23">
      <selection activeCell="G176" sqref="G176"/>
      <pageMargins left="0.7" right="0.7" top="0.75" bottom="0.75" header="0.3" footer="0.3"/>
      <autoFilter ref="E1:H180" xr:uid="{48A0B775-7FDF-414F-B7C9-67A631A0CFB6}">
        <filterColumn colId="0">
          <filters>
            <filter val="Chetana"/>
          </filters>
        </filterColumn>
      </autoFilter>
    </customSheetView>
    <customSheetView guid="{48F474C6-A970-46EF-915F-E1F07FBB0803}" scale="99" filter="1" showAutoFilter="1" topLeftCell="C61">
      <selection activeCell="F144" sqref="F144"/>
      <pageMargins left="0.7" right="0.7" top="0.75" bottom="0.75" header="0.3" footer="0.3"/>
      <pageSetup orientation="portrait" r:id="rId2"/>
      <autoFilter ref="A1:H180" xr:uid="{CB8CD354-A525-4AD3-83DA-076304509170}">
        <filterColumn colId="4">
          <filters>
            <filter val="gangani"/>
          </filters>
        </filterColumn>
      </autoFilter>
    </customSheetView>
    <customSheetView guid="{F68B3E61-51B3-4D94-89A2-626FB42F8972}" filter="1" showAutoFilter="1">
      <selection activeCell="B183" sqref="B183"/>
      <pageMargins left="0.7" right="0.7" top="0.75" bottom="0.75" header="0.3" footer="0.3"/>
      <pageSetup orientation="portrait" r:id="rId3"/>
      <autoFilter ref="A1:H180" xr:uid="{F5FAB262-A955-487C-B9D1-A91EB4EAD03F}">
        <filterColumn colId="4">
          <filters>
            <filter val="Feby"/>
          </filters>
        </filterColumn>
        <filterColumn colId="5">
          <filters blank="1"/>
        </filterColumn>
      </autoFilter>
    </customSheetView>
    <customSheetView guid="{C3535663-B384-46C0-BAE8-D5EE70C2EA8B}" filter="1" showAutoFilter="1" topLeftCell="B1">
      <selection activeCell="F131" sqref="F131"/>
      <pageMargins left="0.7" right="0.7" top="0.75" bottom="0.75" header="0.3" footer="0.3"/>
      <autoFilter ref="A1:H180" xr:uid="{A35C2EF1-3D75-471D-A03F-50390DE4075E}">
        <filterColumn colId="4">
          <filters>
            <filter val="Hari"/>
          </filters>
        </filterColumn>
      </autoFilter>
    </customSheetView>
    <customSheetView guid="{55064E1C-1510-485E-9E9E-238ACC23DC02}" filter="1" showAutoFilter="1">
      <selection activeCell="F23" sqref="F23:F173"/>
      <pageMargins left="0.7" right="0.7" top="0.75" bottom="0.75" header="0.3" footer="0.3"/>
      <pageSetup orientation="portrait" r:id="rId4"/>
      <autoFilter ref="A1:H180" xr:uid="{F8D4F722-B7E8-4F6C-96C5-A9D679A0DBFC}">
        <filterColumn colId="5">
          <filters>
            <filter val="Block"/>
          </filters>
        </filterColumn>
      </autoFilter>
    </customSheetView>
    <customSheetView guid="{4A70EA8C-67DD-4EF1-A1CF-96EB2512D279}" showAutoFilter="1">
      <selection activeCell="B252" sqref="B252"/>
      <pageMargins left="0.7" right="0.7" top="0.75" bottom="0.75" header="0.3" footer="0.3"/>
      <pageSetup orientation="portrait" r:id="rId5"/>
      <autoFilter ref="A1:H223" xr:uid="{EEAFDA1D-DDBB-42F9-B367-5FCF9D7978D5}"/>
    </customSheetView>
  </customSheetView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4490E-0EE6-42B5-97B7-48CE386D6E20}">
  <dimension ref="A1:O20"/>
  <sheetViews>
    <sheetView workbookViewId="0">
      <selection activeCell="F12" sqref="F12"/>
    </sheetView>
  </sheetViews>
  <sheetFormatPr defaultRowHeight="14.4" x14ac:dyDescent="0.3"/>
  <cols>
    <col min="2" max="2" width="11.109375" customWidth="1"/>
  </cols>
  <sheetData>
    <row r="1" spans="1:15" ht="15" thickBot="1" x14ac:dyDescent="0.35">
      <c r="A1" s="7" t="s">
        <v>185</v>
      </c>
      <c r="B1" s="7" t="s">
        <v>219</v>
      </c>
      <c r="C1" s="2"/>
      <c r="D1" s="3"/>
      <c r="E1" s="1"/>
      <c r="F1" s="1"/>
      <c r="G1" s="4"/>
      <c r="H1" s="1"/>
    </row>
    <row r="2" spans="1:15" x14ac:dyDescent="0.3">
      <c r="A2" s="8" t="s">
        <v>193</v>
      </c>
      <c r="B2" s="9">
        <v>185</v>
      </c>
    </row>
    <row r="3" spans="1:15" x14ac:dyDescent="0.3">
      <c r="A3" s="8" t="s">
        <v>202</v>
      </c>
      <c r="B3" s="9">
        <v>13</v>
      </c>
    </row>
    <row r="4" spans="1:15" x14ac:dyDescent="0.3">
      <c r="A4" s="8" t="s">
        <v>195</v>
      </c>
      <c r="B4" s="9">
        <v>24</v>
      </c>
    </row>
    <row r="5" spans="1:15" x14ac:dyDescent="0.3">
      <c r="A5" s="10" t="s">
        <v>220</v>
      </c>
      <c r="B5" s="9">
        <f>SUM(B2:B4)</f>
        <v>222</v>
      </c>
    </row>
    <row r="8" spans="1:15" x14ac:dyDescent="0.3">
      <c r="A8" s="11" t="s">
        <v>185</v>
      </c>
      <c r="B8" s="12" t="s">
        <v>221</v>
      </c>
    </row>
    <row r="9" spans="1:15" x14ac:dyDescent="0.3">
      <c r="A9" s="8" t="s">
        <v>193</v>
      </c>
      <c r="B9" s="31">
        <f>(B2/B5)*100</f>
        <v>83.333333333333343</v>
      </c>
      <c r="H9" s="5"/>
      <c r="I9" s="5"/>
      <c r="J9" s="5"/>
      <c r="K9" s="5"/>
      <c r="L9" s="5"/>
      <c r="M9" s="5"/>
      <c r="N9" s="5"/>
      <c r="O9" s="5"/>
    </row>
    <row r="10" spans="1:15" x14ac:dyDescent="0.3">
      <c r="A10" s="8" t="s">
        <v>202</v>
      </c>
      <c r="B10" s="31">
        <f>(B3/B5)*100</f>
        <v>5.8558558558558556</v>
      </c>
      <c r="H10" s="5"/>
      <c r="I10" s="5"/>
      <c r="J10" s="5"/>
      <c r="K10" s="5"/>
      <c r="L10" s="5"/>
      <c r="M10" s="5"/>
      <c r="N10" s="5"/>
      <c r="O10" s="5"/>
    </row>
    <row r="11" spans="1:15" x14ac:dyDescent="0.3">
      <c r="A11" s="8" t="s">
        <v>195</v>
      </c>
      <c r="B11" s="31">
        <f>(B4/B5)*100</f>
        <v>10.810810810810811</v>
      </c>
      <c r="H11" s="5"/>
      <c r="I11" s="5"/>
      <c r="J11" s="5"/>
      <c r="K11" s="5"/>
      <c r="L11" s="5"/>
      <c r="M11" s="5"/>
      <c r="N11" s="5"/>
      <c r="O11" s="5"/>
    </row>
    <row r="12" spans="1:15" x14ac:dyDescent="0.3">
      <c r="H12" s="5"/>
      <c r="I12" s="5"/>
      <c r="J12" s="5"/>
      <c r="K12" s="5"/>
      <c r="L12" s="5"/>
      <c r="M12" s="5"/>
      <c r="N12" s="5"/>
      <c r="O12" s="5"/>
    </row>
    <row r="13" spans="1:15" x14ac:dyDescent="0.3">
      <c r="H13" s="5"/>
      <c r="I13" s="5"/>
      <c r="J13" s="5"/>
      <c r="K13" s="5"/>
      <c r="L13" s="5"/>
      <c r="M13" s="5"/>
      <c r="N13" s="5"/>
      <c r="O13" s="5"/>
    </row>
    <row r="14" spans="1:15" x14ac:dyDescent="0.3">
      <c r="H14" s="5"/>
      <c r="I14" s="5"/>
      <c r="J14" s="5"/>
      <c r="K14" s="5"/>
      <c r="L14" s="5"/>
      <c r="M14" s="5"/>
      <c r="N14" s="5"/>
      <c r="O14" s="5"/>
    </row>
    <row r="15" spans="1:15" x14ac:dyDescent="0.3">
      <c r="H15" s="5"/>
      <c r="I15" s="5"/>
      <c r="J15" s="5"/>
      <c r="K15" s="5"/>
      <c r="L15" s="5"/>
      <c r="M15" s="5"/>
      <c r="N15" s="5"/>
      <c r="O15" s="5"/>
    </row>
    <row r="16" spans="1:15" x14ac:dyDescent="0.3">
      <c r="H16" s="5"/>
      <c r="I16" s="5"/>
      <c r="J16" s="5"/>
      <c r="K16" s="5"/>
      <c r="L16" s="5"/>
      <c r="M16" s="5"/>
      <c r="N16" s="5"/>
      <c r="O16" s="5"/>
    </row>
    <row r="17" spans="8:15" x14ac:dyDescent="0.3">
      <c r="H17" s="5"/>
      <c r="I17" s="5"/>
      <c r="J17" s="5"/>
      <c r="K17" s="5"/>
      <c r="L17" s="5"/>
      <c r="M17" s="5"/>
      <c r="N17" s="5"/>
      <c r="O17" s="5"/>
    </row>
    <row r="18" spans="8:15" x14ac:dyDescent="0.3">
      <c r="H18" s="5"/>
      <c r="I18" s="5"/>
      <c r="J18" s="5"/>
      <c r="K18" s="5"/>
      <c r="L18" s="5"/>
      <c r="M18" s="5"/>
      <c r="N18" s="5"/>
      <c r="O18" s="5"/>
    </row>
    <row r="19" spans="8:15" x14ac:dyDescent="0.3">
      <c r="H19" s="5"/>
      <c r="I19" s="5"/>
      <c r="J19" s="5"/>
      <c r="K19" s="5"/>
      <c r="L19" s="5"/>
      <c r="M19" s="5"/>
      <c r="N19" s="5"/>
      <c r="O19" s="6"/>
    </row>
    <row r="20" spans="8:15" x14ac:dyDescent="0.3">
      <c r="H20" s="5"/>
      <c r="I20" s="5"/>
      <c r="J20" s="5"/>
      <c r="K20" s="5"/>
      <c r="L20" s="5"/>
      <c r="M20" s="5"/>
      <c r="N20" s="5"/>
      <c r="O20" s="5"/>
    </row>
  </sheetData>
  <customSheetViews>
    <customSheetView guid="{F52295CB-AB0F-4AF9-A99A-12BC389E5A1A}">
      <selection activeCell="F12" sqref="F12"/>
      <pageMargins left="0.7" right="0.7" top="0.75" bottom="0.75" header="0.3" footer="0.3"/>
      <pageSetup orientation="portrait" r:id="rId1"/>
    </customSheetView>
    <customSheetView guid="{6D9B786D-F0B8-42FC-9515-7D87638B8BCF}">
      <selection activeCell="H10" sqref="H10"/>
      <pageMargins left="0.7" right="0.7" top="0.75" bottom="0.75" header="0.3" footer="0.3"/>
      <pageSetup orientation="portrait" r:id="rId2"/>
    </customSheetView>
    <customSheetView guid="{48F474C6-A970-46EF-915F-E1F07FBB0803}">
      <selection activeCell="H10" sqref="H10"/>
      <pageMargins left="0.7" right="0.7" top="0.75" bottom="0.75" header="0.3" footer="0.3"/>
      <pageSetup orientation="portrait" r:id="rId3"/>
    </customSheetView>
    <customSheetView guid="{F68B3E61-51B3-4D94-89A2-626FB42F8972}">
      <pageMargins left="0.7" right="0.7" top="0.75" bottom="0.75" header="0.3" footer="0.3"/>
    </customSheetView>
    <customSheetView guid="{C3535663-B384-46C0-BAE8-D5EE70C2EA8B}">
      <selection activeCell="H10" sqref="H10"/>
      <pageMargins left="0.7" right="0.7" top="0.75" bottom="0.75" header="0.3" footer="0.3"/>
    </customSheetView>
    <customSheetView guid="{55064E1C-1510-485E-9E9E-238ACC23DC02}" topLeftCell="A2">
      <selection activeCell="D4" sqref="D4"/>
      <pageMargins left="0.7" right="0.7" top="0.75" bottom="0.75" header="0.3" footer="0.3"/>
      <pageSetup orientation="portrait" r:id="rId4"/>
    </customSheetView>
    <customSheetView guid="{4A70EA8C-67DD-4EF1-A1CF-96EB2512D279}">
      <selection activeCell="F12" sqref="F12"/>
      <pageMargins left="0.7" right="0.7" top="0.75" bottom="0.75" header="0.3" footer="0.3"/>
      <pageSetup orientation="portrait" r:id="rId5"/>
    </customSheetView>
  </customSheetView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GNRD_Blue_Eval_report_0004.D28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Joseph, FebyX</dc:creator>
  <cp:lastModifiedBy>Agarwal, Naman</cp:lastModifiedBy>
  <dcterms:created xsi:type="dcterms:W3CDTF">2022-04-22T05:14:22Z</dcterms:created>
  <dcterms:modified xsi:type="dcterms:W3CDTF">2023-03-20T11:20:43Z</dcterms:modified>
</cp:coreProperties>
</file>