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95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26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77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AN\Share\YBO\GNR\GNR-D\GNR-D IFWI BLUE Reports\"/>
    </mc:Choice>
  </mc:AlternateContent>
  <xr:revisionPtr revIDLastSave="0" documentId="13_ncr:81_{FAFEE16A-3ACC-4629-ADC1-36CE8ED22F6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NR-D_Blue_Eval_report_0004.D77" sheetId="1" r:id="rId1"/>
    <sheet name="Summary" sheetId="2" r:id="rId2"/>
  </sheets>
  <definedNames>
    <definedName name="_xlnm._FilterDatabase" localSheetId="0" hidden="1">'GNR-D_Blue_Eval_report_0004.D77'!$A$1:$I$355</definedName>
    <definedName name="Z_12BD373F_F59A_4975_8368_2C5FFEDF1F92_.wvu.FilterData" localSheetId="0" hidden="1">'GNR-D_Blue_Eval_report_0004.D77'!$A$1:$I$186</definedName>
    <definedName name="Z_141FEA2F_824E_4224_B6B4_4101F8FB3AA5_.wvu.FilterData" localSheetId="0" hidden="1">'GNR-D_Blue_Eval_report_0004.D77'!$A$1:$I$355</definedName>
    <definedName name="Z_1480A601_04AD_48E1_BDD5_77A9353AB2B6_.wvu.FilterData" localSheetId="0" hidden="1">'GNR-D_Blue_Eval_report_0004.D77'!$A$1:$I$187</definedName>
    <definedName name="Z_2112BCE0_CD51_4DCF_81BA_EE2D4CE2C527_.wvu.FilterData" localSheetId="0" hidden="1">'GNR-D_Blue_Eval_report_0004.D77'!$A$1:$I$187</definedName>
    <definedName name="Z_3871B5C3_54D6_4DB4_82FB_1EA9FA12CEEE_.wvu.FilterData" localSheetId="0" hidden="1">'GNR-D_Blue_Eval_report_0004.D77'!$A$1:$I$187</definedName>
    <definedName name="Z_43C3997E_B74D_4579_A9A7_790709CC64BC_.wvu.FilterData" localSheetId="0" hidden="1">'GNR-D_Blue_Eval_report_0004.D77'!$A$1:$I$187</definedName>
    <definedName name="Z_472D9510_4F18_4A82_A890_4E0FD1D4C6D5_.wvu.FilterData" localSheetId="0" hidden="1">'GNR-D_Blue_Eval_report_0004.D77'!$A$1:$I$187</definedName>
    <definedName name="Z_4E1A00C2_0C58_4C1A_A6C1_6DE83B96072F_.wvu.FilterData" localSheetId="0" hidden="1">'GNR-D_Blue_Eval_report_0004.D77'!$A$1:$I$355</definedName>
    <definedName name="Z_55177817_D680_4C21_B722_E4577249AEB6_.wvu.FilterData" localSheetId="0" hidden="1">'GNR-D_Blue_Eval_report_0004.D77'!$A$1:$I$186</definedName>
    <definedName name="Z_5792C547_9F6F_4CAE_ABCD_E5CE8ED2EF33_.wvu.FilterData" localSheetId="0" hidden="1">'GNR-D_Blue_Eval_report_0004.D77'!$A$1:$I$186</definedName>
    <definedName name="Z_837E0CC2_A870_46E6_BB0A_DC077F699D2C_.wvu.FilterData" localSheetId="0" hidden="1">'GNR-D_Blue_Eval_report_0004.D77'!$A$1:$I$187</definedName>
    <definedName name="Z_91BCDC9A_5F42_4DC7_A9AB_D76197C34941_.wvu.FilterData" localSheetId="0" hidden="1">'GNR-D_Blue_Eval_report_0004.D77'!$A$1:$I$186</definedName>
    <definedName name="Z_AE6614DA_4D92_4521_BBB7_5F0CDD0A8A56_.wvu.FilterData" localSheetId="0" hidden="1">'GNR-D_Blue_Eval_report_0004.D77'!$A$1:$I$186</definedName>
    <definedName name="Z_D3D68B13_3825_44BE_A8F5_244BB6386D4E_.wvu.FilterData" localSheetId="0" hidden="1">'GNR-D_Blue_Eval_report_0004.D77'!$A$1:$I$187</definedName>
    <definedName name="Z_E71B8C61_E996_4108_BEA1_D5AD5DEECE34_.wvu.FilterData" localSheetId="0" hidden="1">'GNR-D_Blue_Eval_report_0004.D77'!$A$1:$I$186</definedName>
    <definedName name="Z_EAE91F11_17D5_479E_B12D_613C96023A47_.wvu.FilterData" localSheetId="0" hidden="1">'GNR-D_Blue_Eval_report_0004.D77'!$A$1:$I$187</definedName>
    <definedName name="Z_EBAC04CC_E621_44BD_AD89_E5EE8F4911CA_.wvu.FilterData" localSheetId="0" hidden="1">'GNR-D_Blue_Eval_report_0004.D77'!$A$1:$I$186</definedName>
    <definedName name="Z_F5BB86F0_B1A5_4FF6_8B9E_DA84DABA7387_.wvu.FilterData" localSheetId="0" hidden="1">'GNR-D_Blue_Eval_report_0004.D77'!$A$1:$I$186</definedName>
    <definedName name="Z_FDEF438C_D3CA_48E1_9432_2026DC5077BF_.wvu.FilterData" localSheetId="0" hidden="1">'GNR-D_Blue_Eval_report_0004.D77'!$A$1:$I$187</definedName>
  </definedNames>
  <calcPr calcId="191029"/>
  <customWorkbookViews>
    <customWorkbookView name="Agarwal, Naman - Personal View" guid="{141FEA2F-824E-4224-B6B4-4101F8FB3AA5}" mergeInterval="0" personalView="1" maximized="1" xWindow="-9" yWindow="-9" windowWidth="1938" windowHeight="1048" activeSheetId="1"/>
    <customWorkbookView name="Sreedharan Nair GovindaKumar, HarikrishnanX - Personal View" guid="{43C3997E-B74D-4579-A9A7-790709CC64BC}" mergeInterval="0" personalView="1" maximized="1" xWindow="-11" yWindow="-11" windowWidth="1942" windowHeight="1042" activeSheetId="1"/>
    <customWorkbookView name="Mohiuddin, SajjadX - Personal View" guid="{EBAC04CC-E621-44BD-AD89-E5EE8F4911CA}" mergeInterval="0" personalView="1" maximized="1" xWindow="-11" yWindow="-11" windowWidth="1942" windowHeight="1042" activeSheetId="1"/>
    <customWorkbookView name="Rajubhai, GanganiX utsavbhai - Personal View" guid="{12BD373F-F59A-4975-8368-2C5FFEDF1F92}" mergeInterval="0" personalView="1" maximized="1" xWindow="-11" yWindow="-11" windowWidth="1849" windowHeight="1102" activeSheetId="1"/>
    <customWorkbookView name="Shariff, HidayathullaX - Personal View" guid="{91BCDC9A-5F42-4DC7-A9AB-D76197C34941}" mergeInterval="0" personalView="1" maximized="1" xWindow="-9" yWindow="-9" windowWidth="1938" windowHeight="1048" activeSheetId="1"/>
    <customWorkbookView name="Joseph, FebyX - Personal View" guid="{FDEF438C-D3CA-48E1-9432-2026DC5077BF}" mergeInterval="0" personalView="1" maximized="1" xWindow="-9" yWindow="-9" windowWidth="1938" windowHeight="1048" activeSheetId="1"/>
    <customWorkbookView name="C, ChetanaX - Personal View" guid="{837E0CC2-A870-46E6-BB0A-DC077F699D2C}" mergeInterval="0" personalView="1" maximized="1" xWindow="-11" yWindow="-11" windowWidth="1942" windowHeight="1042" activeSheetId="1"/>
    <customWorkbookView name="P, Vinay - Personal View" guid="{4E1A00C2-0C58-4C1A-A6C1-6DE83B96072F}" mergeInterval="0" personalView="1" maximized="1" xWindow="1912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B9" i="2" s="1"/>
  <c r="A20" i="1"/>
  <c r="A187" i="1"/>
  <c r="A102" i="1"/>
  <c r="B8" i="2" l="1"/>
  <c r="B10" i="2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</calcChain>
</file>

<file path=xl/sharedStrings.xml><?xml version="1.0" encoding="utf-8"?>
<sst xmlns="http://schemas.openxmlformats.org/spreadsheetml/2006/main" count="2123" uniqueCount="410">
  <si>
    <t>component</t>
  </si>
  <si>
    <t>[Post-Si] MRC should dump the SPD for each channel or slot populated</t>
  </si>
  <si>
    <t>bios.mrc_server</t>
  </si>
  <si>
    <t>[PreSiPostSi]  BIOS support for fast RAPL duty cycle</t>
  </si>
  <si>
    <t>bios.cpu_pm</t>
  </si>
  <si>
    <t>[Pre-Si  Post-Si] Support for C1 Auto demotion undemotion</t>
  </si>
  <si>
    <t>[PostSi] SpeedStep Technology</t>
  </si>
  <si>
    <t>BIOS: Support variable serial port baud rates</t>
  </si>
  <si>
    <t>bios.platform</t>
  </si>
  <si>
    <t>[Pre-Si   Post-Si] Need a BIOS menu option which enables running RMT after every advanced training step for Validation data collection</t>
  </si>
  <si>
    <t>[Post-Si  Pre-Si]To validate BIOS shall support SMBUS</t>
  </si>
  <si>
    <t>[Pre-Si  Post-Si] CHA or LLC Power  Clock modulation based on CHA activity</t>
  </si>
  <si>
    <t>bios.uncore</t>
  </si>
  <si>
    <t>[Post-Si] Data Scrambling for DDR is support on BIOS setup</t>
  </si>
  <si>
    <t>[Pre-Si  Post-Si]SMBIOS Type 17 -Memory Device</t>
  </si>
  <si>
    <t>[Pre-Si]Enable or Disable or Configure Periodic Comp check</t>
  </si>
  <si>
    <t>[PSS]Logging of DIMM Info check</t>
  </si>
  <si>
    <t>[Pre-Si  Post-Si]SMBIOS Type 1 -System Information</t>
  </si>
  <si>
    <t>[Pre-Si  Post-Si]SMBIOS Type 2 - Baseboard (or Module) Information</t>
  </si>
  <si>
    <t>[Pre-Si  Post-Si]SMBIOS Type 4 - Processor Information</t>
  </si>
  <si>
    <t>[Pre-Si  Post-Si]SMBIOS Type 8 - Port Connector Information</t>
  </si>
  <si>
    <t>[Pre-Si  Post-Si]SMBIOS Type 32 - System Boot Information</t>
  </si>
  <si>
    <t>[Post-Si] Verification for PM BIOS knob LTR IIO Input</t>
  </si>
  <si>
    <t>[Post-Si] CPU Flex Ratio Override</t>
  </si>
  <si>
    <t>[Pre-Si  Post-Si] C-State residency check - C state control switch</t>
  </si>
  <si>
    <t>Check GBT or XML-CLI support in UEFI shell</t>
  </si>
  <si>
    <t>[Pre-Si  Post-Si] To validate Bios knob for directory optimization in CHA for Crystal Ridge</t>
  </si>
  <si>
    <t>Command Timing check</t>
  </si>
  <si>
    <t>[Post-Si]MSR  MISC_PWR_MGMT test in HWPM Native mode with No legacy support</t>
  </si>
  <si>
    <t>[Pre-Si ]Enable or Disable ZQCAL check</t>
  </si>
  <si>
    <t>Check GBT and XML Cli functionality</t>
  </si>
  <si>
    <t>[Pre-Si &amp; Post-Si] To verify memory power down mode options</t>
  </si>
  <si>
    <t>[Pre-Si  Post-Si] Verify Core Disable Option</t>
  </si>
  <si>
    <t>[Pre-Si  Post-Si] C-States MSR check (0XE2)</t>
  </si>
  <si>
    <t>[Pre-Si  Post-Si]BIOS knob to enable or disable DBP feature check</t>
  </si>
  <si>
    <t>[Post-Si  Pre-Si]BIOS program XPT_32_ENTRY_PREFETCH_BASE registers to 0 for UMA based clustering</t>
  </si>
  <si>
    <t>[Post-Si  Pre-Si] To check LIMCA Knob is removed from BIOS Setup Page.</t>
  </si>
  <si>
    <t>To validate Bios to support SVOS operating system</t>
  </si>
  <si>
    <t>[Pre-SiPost-Si]  BIOS Support for Hardware P-States and Energy Perf BIAS</t>
  </si>
  <si>
    <t>[Pre-Si  Post-Si] Verify Bios an option to Enable_Disable Package RAPL Limit MSR Lock</t>
  </si>
  <si>
    <t>Verify  Bios boot  time</t>
  </si>
  <si>
    <t>[Post-Si]Memory FRB check during memory training phase.</t>
  </si>
  <si>
    <t>[Post-Si] Check if UEFI driver NacUndi is added in BIOS image.</t>
  </si>
  <si>
    <t>Verify standalone S3M FW FIT Table &amp; unified patch(core and uncore fw) integration status via Fitgen tool</t>
  </si>
  <si>
    <t>[Pre-Si  Post-Si] Verify Updated EPB config register to the tuned SAPM DLL value</t>
  </si>
  <si>
    <t>[Pre-Si  Post-Si]SMBIOS Type 0 - BIOS Information</t>
  </si>
  <si>
    <t>[Pre-Si  Post-Si] To validate OSB enabled in multi-socket with directory mode enabled</t>
  </si>
  <si>
    <t>Verify Bios DRAM RAPL option to enable or Disable</t>
  </si>
  <si>
    <t>[ Post-Si]To validate Bios Setup Knob Enable / Disable ACP is programmed.</t>
  </si>
  <si>
    <t>[Pre-Si  Post-Si] To validate CHA Multicast on SPR GPSB Gen 2.0</t>
  </si>
  <si>
    <t>[Pre-Si  Post-Si]SMBIOS Type 7 - Cache Information</t>
  </si>
  <si>
    <t>BIOS can support RTC Wake from S4 or S5</t>
  </si>
  <si>
    <t>[Pre-Si  Post-Si]SMBIOS Type 16 - BIOS Information (Physical Memory array)</t>
  </si>
  <si>
    <t>[Pre-Si  Post-Si] Drop SoC support for  T-states</t>
  </si>
  <si>
    <t>[Pre-Si  Post-Si] Verify System Information  in Bios and OS</t>
  </si>
  <si>
    <t>[Post-Si]MPV needs a knob that will force the CPU frequency registers to be unchanged.</t>
  </si>
  <si>
    <t>[Post-Si]Fast cold boot support with Min populated DDR4 DIMM</t>
  </si>
  <si>
    <t>bios.mem_decode</t>
  </si>
  <si>
    <t>[Pre-Si &amp; Post-Si] Verify PMAX Detector Enhancement and Detector knobs behavior.</t>
  </si>
  <si>
    <t>[Pre-Si] [Post-Si] To validate mcaonnonnemcacheablemmio default value is 1</t>
  </si>
  <si>
    <t>[Pre-Si  Post-Si] To validate BIOS should set MMIOH Granularity to 64GB by default</t>
  </si>
  <si>
    <t>[Pre-Si] To verify BIOS can detect valid Punits</t>
  </si>
  <si>
    <t>[Pre-Si  Post-Si] BIOS shall enable eSPI Decode (LDE)</t>
  </si>
  <si>
    <t>To check I3C native mode support for DDR5</t>
  </si>
  <si>
    <t>[Post-si]  To validate BIOS shall support Monitor Mwait Enable</t>
  </si>
  <si>
    <t>[Pre-Si  Post-Si] To validate the XPT PREFETCH CONFIG1 register</t>
  </si>
  <si>
    <t>Collect Performance Data from UEFI shell</t>
  </si>
  <si>
    <t>[Pre-Si  Post-Si] Verify the number of memory controllers</t>
  </si>
  <si>
    <t>[Pre and Post Si] Patrol Scrub Enable at End of POST</t>
  </si>
  <si>
    <t>bios.ras</t>
  </si>
  <si>
    <t>[Pre-Si  Post-Si]SMBIOS Type 3 - System Enclosure or Chassis</t>
  </si>
  <si>
    <t>[Pre-Si  Post-Si] SMBIOS Type 11 - OEM Strings and Type 12 - System Configuration Options</t>
  </si>
  <si>
    <t>[Pre-Si  Post-Si]SMBIOS Type 38 - IPMI Device Information</t>
  </si>
  <si>
    <t>[Pre-Si  Post-Si]SMBIOS Type 13 - BIOS Language Information</t>
  </si>
  <si>
    <t>[Pre-Si  Post-Si]SMBIOS Type 19 - Memory Array Mapped Address</t>
  </si>
  <si>
    <t>[Pre-Si  Post-Si]SMBIOS Type 27 - Cooling Device</t>
  </si>
  <si>
    <t>[Pre-Si  Post-Si]SMBIOS Type 9 -System Slots</t>
  </si>
  <si>
    <t>[Pre-Si  Post-Si]SMBIOS Type 39 -System Power Supply</t>
  </si>
  <si>
    <t>[Pre-Si  Post-Si] Verify BIOS implementation from EDK2 which uses only Admin password.</t>
  </si>
  <si>
    <t>[Pre-Si &amp; Post-Si] Check CHA 7-bit interleave list support</t>
  </si>
  <si>
    <t>[Pre-Si Post-Si] check 16 general purpose DRAM decoders and 14 remote DRAM decoders support</t>
  </si>
  <si>
    <t>[Pre-Si Post-Si] check CHA second-level decode interleave granularities</t>
  </si>
  <si>
    <t>[Pre-Si Post-Si] check support for first-level memory decode interleave granularities of 256B, 512B, 1KB, 2KB, 4KB and 8KB</t>
  </si>
  <si>
    <t>[Pre-Si Post-Si] check CHA 1-way interleaving target in SAD DRAM rule</t>
  </si>
  <si>
    <t>[Pre-Si Post-Si] check CHA general-purpose route tables</t>
  </si>
  <si>
    <t>[Pre-Si Post-Si] check CHA second-level decode interleave ways</t>
  </si>
  <si>
    <t>[Pre-Si Post-Si] check CHA route table 6-bit target ID, 2-bit channel ID</t>
  </si>
  <si>
    <t>[Pre-Si Post-Si] check B2CMI TAD register refactoring</t>
  </si>
  <si>
    <t>[Pre-si][GNR/SRF] BIOS Basic Boot to Windows OS/Linux/Busybox on Simics VP</t>
  </si>
  <si>
    <t>[Pre-Si] DDR5 Memory Speed (2DPC) - platform capability</t>
  </si>
  <si>
    <t>[IP][MRC] DDR Frequency (Data Rate)</t>
  </si>
  <si>
    <t>[Post-Si] BIOS support for integrated/discrete Clock on BirchStream</t>
  </si>
  <si>
    <t>[Pre Si &amp; Post Si] Verify BHS have removed the Dynamic L1 knob and settings for bit IIO_DYNAMIC_L1_DISABLE of READ/WRITE_PCU_MISC_CONFIG.</t>
  </si>
  <si>
    <t>[Post-Si]UEFI support BMC remote setup settings configuration.</t>
  </si>
  <si>
    <t>Verify DFX Setup Options to Enable/Disable XOR</t>
  </si>
  <si>
    <t>[Pre-Si &amp; Post-Si] Thermal Throttling enable by MRC</t>
  </si>
  <si>
    <t>check CPUID program</t>
  </si>
  <si>
    <t>Show the simics variables list</t>
  </si>
  <si>
    <t>Update write_err_latency register programming for Gen3 GearRate</t>
  </si>
  <si>
    <t>Compare  Setup Knobs by xmlcli tool</t>
  </si>
  <si>
    <t>MRC shall output warning, if a given channel is populated with MCR and any other dimm type</t>
  </si>
  <si>
    <t>Verifying  Critical Threshold  values in bios to Enable IO enforced ordering</t>
  </si>
  <si>
    <t>Check Memhot Out configuration AFTER TSOD polling is available</t>
  </si>
  <si>
    <t>Review code for compliance with MC FAS cold boot sequences</t>
  </si>
  <si>
    <t>Review code for compliance with MC FAS warm boot sequences</t>
  </si>
  <si>
    <t>[GNRD] CAPID programming</t>
  </si>
  <si>
    <t>To Verify DPT enhancement in CHA</t>
  </si>
  <si>
    <t>To verify Pcie devices in order of SOC Pkg Numbering</t>
  </si>
  <si>
    <t>Support SMBUS instance mapping - GNR-D MCC / HCC</t>
  </si>
  <si>
    <t>To verify the Port IDs and BARs wrt GNRD – Uncore</t>
  </si>
  <si>
    <t>[GNR-D]Check RP FW Build Use case(Debug/Release)</t>
  </si>
  <si>
    <t>[Post-Si][Pre-Si]To Verify Enhance RSF for IODC</t>
  </si>
  <si>
    <t>Boot successfully with kaseyville-sp.simics</t>
  </si>
  <si>
    <t>To verify S3M FW mailbox handler and mailbox requester must use sync point to ensure S3M is ready to accept data stream</t>
  </si>
  <si>
    <t>Check whether ipmi2.0 specification is supported</t>
  </si>
  <si>
    <t>Verify DRAM on platform</t>
  </si>
  <si>
    <t>Verify register value after knob changed for Rowhammer Adaptive RFM</t>
  </si>
  <si>
    <t>Validate the  support of PTRR DDR knob</t>
  </si>
  <si>
    <t>verify PMON offsets</t>
  </si>
  <si>
    <t>Enable CA Scrambler feature for MCR</t>
  </si>
  <si>
    <t>CPU self-boot without PCH</t>
  </si>
  <si>
    <t>TO verify uncore initialization includes CHA, Ubox, M2IOSF, HQM, PCIe root port enumeration</t>
  </si>
  <si>
    <t>To verify register capid1_19 was removed after gnrd_soc_mcc_21ww37_2 for GNRD</t>
  </si>
  <si>
    <t>verify Uncore ASI file from ACPI</t>
  </si>
  <si>
    <t>Verify ASL entries of stacks removed in ACPI table</t>
  </si>
  <si>
    <t>To verify CHA DBP register fields drop clean evictions even if not dead</t>
  </si>
  <si>
    <t>Verify CHA register tor_thresholds_cfg.prq_count_threshold</t>
  </si>
  <si>
    <t>To verify SNC register related to SPK</t>
  </si>
  <si>
    <t>To verify CHA register programming</t>
  </si>
  <si>
    <t>BIOS should program DIMM_TYPE register for the polling control during PkgC</t>
  </si>
  <si>
    <t>BIOS Opt-in knob for out-of-band Agent toAccess  Downstream MMIO Register space</t>
  </si>
  <si>
    <t>[EGS] Warm reset during BIOS boot flow</t>
  </si>
  <si>
    <t>Configure MC for DDR5 or MCR mode before DDR training</t>
  </si>
  <si>
    <t>Verify CMI Init Option is removed from setup.</t>
  </si>
  <si>
    <t>Verify calltable PMIC supporting during MRC phase</t>
  </si>
  <si>
    <t>capture the DDRIO trace when XoverCalibration is executing</t>
  </si>
  <si>
    <t>Check the knob functionality for MC Disable.</t>
  </si>
  <si>
    <t>[Pre-Si  Post-Si] To Verify Bios an option to Configure Hardware P-State (Native mode, OOB ) MSR 0X1AA</t>
  </si>
  <si>
    <t>To verify dynamic detection of SPD files in SIMICS with BIOS (Golden scripts)</t>
  </si>
  <si>
    <t>To verify BIOS to program SEGIDREG0.SEGID0 as SegID for IEH</t>
  </si>
  <si>
    <t>To verify BIOS shall detect active B2CMI devices using CAPID3 register MC enable info on every present compute die and get the total count of enabled MC</t>
  </si>
  <si>
    <t>[Pre-Si &amp; Post-Si] To verify support for local error registers of error logger in BIOS IEH Error handler.by injecting I3C correctable error</t>
  </si>
  <si>
    <t>[Post-Si] To Check default data at build time and decompress them into Data Cache</t>
  </si>
  <si>
    <t>To validate PCU_CR_DESIRED_CORES_CFG register</t>
  </si>
  <si>
    <t>RAS - Verify FunnyIO Map and PLA Changes for 16 Bit Port IDs</t>
  </si>
  <si>
    <t>Patrol scrub register verification changes</t>
  </si>
  <si>
    <t>[Pre-Si &amp; Post-Si] To verify RCECABN register for wave 3 -- IEH RCEC Next bus/last bus programming</t>
  </si>
  <si>
    <t>IO Die Stack Configuration Check - FlexUPIy (Sx)</t>
  </si>
  <si>
    <t>To validate MSR_CRASHLOG_CONTROL_REGISTER definition for EnGprs bit  needed to enable GPR crashlog/Core Crash</t>
  </si>
  <si>
    <t>To validate OOBMSM Multi-Die Support (Master /Slave)</t>
  </si>
  <si>
    <t>GNR MC: Hidden registers that are accessed by BIOS - mcdata</t>
  </si>
  <si>
    <t>To verify BIOS shall program ROOTBUS register correctly for each HIOP instance</t>
  </si>
  <si>
    <t>Verify BIOS implemented with change in register definitions for Memory Error injection</t>
  </si>
  <si>
    <t>To validate BIOS basic support when SNC is disabled</t>
  </si>
  <si>
    <t>[Pre-Si &amp; Post-Si] To verify rank status with MCR x8 Memory dimm configuration</t>
  </si>
  <si>
    <t>To verify bios pcode mailbox register values using B2P mailbox interface</t>
  </si>
  <si>
    <t>Verify the option CMS ENABLE DRAM PM is removed from the BIOS menu - RAPL</t>
  </si>
  <si>
    <t>[Pre-Si &amp; Post-Si] To verify MCR dram_x8 memory dimm configuration</t>
  </si>
  <si>
    <t>To validate BIOS knob for opportunistic-LLC-to-SF migration feature</t>
  </si>
  <si>
    <t>Verify Legacy boot option not present in BIOS page</t>
  </si>
  <si>
    <t>[Pre-Si &amp; Post-Si] Lane reversal flow for MCP emulation model</t>
  </si>
  <si>
    <t>[Pre-Si &amp; Post-Si] Register bit of THR_CTRL0 mr4temp Throttle Mode and Throttle Enable should be set as per MC FAS by MRC</t>
  </si>
  <si>
    <t>[Pre-Si &amp; Post-Si] Check t_rrsg value in MC based on the frequency selected for DDR5</t>
  </si>
  <si>
    <t>[Pre-Si &amp; Post-Si] Check t_rrsg value in MC based on the frequency selected for MCR DIMMs</t>
  </si>
  <si>
    <t>[Pre-Si &amp; Post-Si] ddrcc_train_ctl2.sample_sel is set to 0 for DCA training step by MRC</t>
  </si>
  <si>
    <t>To validate Disable/unused DDRIO controllers and channels with X1 Config Half population</t>
  </si>
  <si>
    <t>MBE shall be disabled on b2idi instances connected to SPK</t>
  </si>
  <si>
    <t>[Pre-Si &amp; Post-Si] bank_scheduler_selection and page_table_index_selection programming for Gen3 for MCR</t>
  </si>
  <si>
    <t>[Pre-Si &amp; Post-Si] bank_scheduler_selection and page_table_index_selection programming for Gen3 for DDR5</t>
  </si>
  <si>
    <t>Verify BIOS support MBA4.0 and Verify UBOX registers mapping</t>
  </si>
  <si>
    <t>[Pre-Si &amp; Post-Si] Verify CLTT temperature settings for TSOD by MRC as per CLTT doc</t>
  </si>
  <si>
    <t>[Pre-Si &amp; Post-Si] Verify x4modesel.dimm0/1_mode to 1 for x4 DRAMs</t>
  </si>
  <si>
    <t>To verify x4modesel.dimm0_mode set to 0 for x8 MCR DIMMs and set to 1 for x4 MCR DIMMs</t>
  </si>
  <si>
    <t>To verify IIO stack ID assignment</t>
  </si>
  <si>
    <t>[Pre-Si &amp; Post-Si] Verification of Memory Thermal BIOS Menu Options for MEMTRIP and THERMTRIP</t>
  </si>
  <si>
    <t>Verification of Memory Thermal BIOS Menu Options for MEMHOT_IN</t>
  </si>
  <si>
    <t>To validate Disable/unused DDRIO controllers and channels with Full Population in 2DPC</t>
  </si>
  <si>
    <t>[Pre-Si &amp; Post-Si] Verification of Memory Thermal BIOS Menu Options for MEMHOT_OUT</t>
  </si>
  <si>
    <t>TestSignalBitMaskRMT to choose which parameters to run during RMT</t>
  </si>
  <si>
    <t>Verify CAPID registers fileds changes for RAS domain</t>
  </si>
  <si>
    <t>Verify Data Scrambling status with MCR Dimms</t>
  </si>
  <si>
    <t>Direct To UPI (D2C) , Direct To Core (D2K) - Functionalilty Check on GNR</t>
  </si>
  <si>
    <t>To validate BIOS is retrieving MC frequency and MC voltage in serial logs</t>
  </si>
  <si>
    <t>Validate Channel disabling by configuring DDR Channel Mask knob</t>
  </si>
  <si>
    <t>Verify  RTC wake from S5 through ICT tool</t>
  </si>
  <si>
    <t>[PSS &amp; Psost-Si] BIOS to validate removal of Scalability, Turbo ratio cores knob.</t>
  </si>
  <si>
    <t>To validate Dielet - Total Count, Die ID, HIOP Stacks present</t>
  </si>
  <si>
    <t>[PSS &amp; Post-Si] To validate Distributed PkgC with Voltage actions</t>
  </si>
  <si>
    <t>[Pre-Si &amp; Post-Si] To check PCH devices option removed from bios knob configuration</t>
  </si>
  <si>
    <t>Intel Turbo Boost Technology - Energy Efficient Turbo</t>
  </si>
  <si>
    <t>[Pre-Si &amp; Post-Si] To verify CLTT Registers Programmed for Different Memory Frequency in 2DPC configuration</t>
  </si>
  <si>
    <t>Tester</t>
  </si>
  <si>
    <t>Status</t>
  </si>
  <si>
    <t>HSD</t>
  </si>
  <si>
    <t>HCC/MCC</t>
  </si>
  <si>
    <t>Mode</t>
  </si>
  <si>
    <t>Comments</t>
  </si>
  <si>
    <t>Hari</t>
  </si>
  <si>
    <t>Chetana</t>
  </si>
  <si>
    <t>gangani</t>
  </si>
  <si>
    <t>shariff</t>
  </si>
  <si>
    <t>HCC</t>
  </si>
  <si>
    <t>Feby</t>
  </si>
  <si>
    <t>Pass</t>
  </si>
  <si>
    <t>Block</t>
  </si>
  <si>
    <t>step 6: change knob I3C mode "disable" after reset and search I3C mode in log that is still present in log</t>
  </si>
  <si>
    <t>As CTC team confirmed Valueswill  vary and values given in test case is example.</t>
  </si>
  <si>
    <t>executed " sv.socket0.soc.cha_multi.sad.ha_coh_cfg.show() , sv.socket0.compute0.uncore.cha.cha0.pipe.cbo_coh_config.show() as per the attcahements - Getting expected output</t>
  </si>
  <si>
    <t>FMOD S3M</t>
  </si>
  <si>
    <t>https://hsdes.intel.com/appstore/article/#/16015592311 -register will get changed when BIOS adds/removes SB access programming.</t>
  </si>
  <si>
    <t>[Pre and Post Si] [Linux] Validate PCIE CE using EINJ tool with IOMCA option enabled in BIOS</t>
  </si>
  <si>
    <t>[GNRD]: ROOTBUS register values are incorrect for each HIOP instance</t>
  </si>
  <si>
    <t>Fail</t>
  </si>
  <si>
    <t>Step4, getting pythonsv command error Read transaction not succesful</t>
  </si>
  <si>
    <t xml:space="preserve">After reading Msr-read(0xe2) getting output as 0x0 , so bit 26 and 28 getting 0 instead of 1 </t>
  </si>
  <si>
    <t>Hardware error not logged in OS after Pcie Error injection</t>
  </si>
  <si>
    <t>step: 3 error  in simics console cmd actual o/p: S0C0T0 msr(0x194) = 0x0  expected o/p: non-zero value</t>
  </si>
  <si>
    <t>RAS Feature Block</t>
  </si>
  <si>
    <t>BMOD</t>
  </si>
  <si>
    <t>error in python cmd :  Read transaction not successful</t>
  </si>
  <si>
    <t>sv.socket0.uncore.punith_multi0.ptpcioregs.ptpcioregs.capid10.show()  run this cmd to get the expected values.</t>
  </si>
  <si>
    <t xml:space="preserve">Status </t>
  </si>
  <si>
    <t xml:space="preserve">Count </t>
  </si>
  <si>
    <t>total</t>
  </si>
  <si>
    <t>Percentage</t>
  </si>
  <si>
    <t>Getting incorrect value while reading reading MSR(0x1AA)</t>
  </si>
  <si>
    <t>After changing knob to "pTRR DDR to ENABLE" and  "PTRR Victim Refresh Mode to +1/-1/+2/-2" got result with '0' values instead of non zero values</t>
  </si>
  <si>
    <t xml:space="preserve"> ICT tool is not available</t>
  </si>
  <si>
    <t>python command not working in FMOD config. Updating existing HSD</t>
  </si>
  <si>
    <t>GNRD MCC config support</t>
  </si>
  <si>
    <t>bios.iio</t>
  </si>
  <si>
    <t>fklos</t>
  </si>
  <si>
    <t>PCIe Speed Limiting</t>
  </si>
  <si>
    <t>mklarkox</t>
  </si>
  <si>
    <t>PCIe ports Max Payload control</t>
  </si>
  <si>
    <t>msuchorx</t>
  </si>
  <si>
    <t>SRIS enabling verification IIO</t>
  </si>
  <si>
    <t>IIO PTM Support Verification</t>
  </si>
  <si>
    <t>NPK BAR programming</t>
  </si>
  <si>
    <t>NTB Large BAR size</t>
  </si>
  <si>
    <t>Dynamic Link Width verification</t>
  </si>
  <si>
    <t>PCS Mux register programming</t>
  </si>
  <si>
    <t>Hot Plug support for IIO root ports</t>
  </si>
  <si>
    <t>ACSCAP register programming</t>
  </si>
  <si>
    <t>pcichocx</t>
  </si>
  <si>
    <t>Clock gating support for gen5 root ports</t>
  </si>
  <si>
    <t>ENQCMD ENQCMDS programming verification</t>
  </si>
  <si>
    <t>FlexBusLogPhy initialization verification</t>
  </si>
  <si>
    <t>HQM CPM TIP devices visibility verification</t>
  </si>
  <si>
    <t>Extended Tag and 10-bit support verification</t>
  </si>
  <si>
    <t>DSA devices initialization</t>
  </si>
  <si>
    <t>Channel select enabling for CXPSMB verification</t>
  </si>
  <si>
    <t>CXL Debug mode verification</t>
  </si>
  <si>
    <t>Equalization bypass verification</t>
  </si>
  <si>
    <t>PXM pci bus verification</t>
  </si>
  <si>
    <t>VT-d DMAR Verification</t>
  </si>
  <si>
    <t>VMD PCIe Stack presence verification</t>
  </si>
  <si>
    <t>IOSF data parity check</t>
  </si>
  <si>
    <t>PSMI SCRPD1 programming verification</t>
  </si>
  <si>
    <t>Command Parity Detection and early exit from idle for HCx verifcation</t>
  </si>
  <si>
    <t>M2IOSF credits programming verification</t>
  </si>
  <si>
    <t>M2IOSF flags disable_vmd_rx_mailbox and disable_vmd_tx_mailbox verification</t>
  </si>
  <si>
    <t>pkochanx</t>
  </si>
  <si>
    <t>IBL ITSS initialization verification</t>
  </si>
  <si>
    <t>bios.pch</t>
  </si>
  <si>
    <t>CXL 2.0 device initialization</t>
  </si>
  <si>
    <t>CXL 1.1 device initialization</t>
  </si>
  <si>
    <t>CXL1.1 type 1 link training verification.</t>
  </si>
  <si>
    <t>CXL1.1 type 2 link training verification</t>
  </si>
  <si>
    <t>CXL1.1 type 3 link training verification</t>
  </si>
  <si>
    <t>Devices hiding verification</t>
  </si>
  <si>
    <t>IBL SMBUS initialization verification</t>
  </si>
  <si>
    <t>CXL swizzling</t>
  </si>
  <si>
    <t>CXL bifurcation support</t>
  </si>
  <si>
    <t>CXL1.1 x4 and x8 bifurcation support verification</t>
  </si>
  <si>
    <t>ACSCTL register value verification</t>
  </si>
  <si>
    <t>Downstream port preset for Gen3 Gen4 Gen5 verification</t>
  </si>
  <si>
    <t>VMD lock bit programming</t>
  </si>
  <si>
    <t>mtrylewx</t>
  </si>
  <si>
    <t>CXL1.1 Extended and 10-b tag support verification</t>
  </si>
  <si>
    <t>CXL1.1 ASPM verification</t>
  </si>
  <si>
    <t>CXL1.1 Max Payload Size support</t>
  </si>
  <si>
    <t>CXL1.1 MRRS support</t>
  </si>
  <si>
    <t>NAC devices enumeration verification</t>
  </si>
  <si>
    <t>LVF card training verification</t>
  </si>
  <si>
    <t>SRIS in NTB mode verification</t>
  </si>
  <si>
    <t>Snoop timer values verification</t>
  </si>
  <si>
    <t>Force PCI MMIOL resource allocation rebalance</t>
  </si>
  <si>
    <t>Force PCI MMIOH resource allocation rebalance</t>
  </si>
  <si>
    <t>LVF2 card training verification</t>
  </si>
  <si>
    <t>Enable all PCI ports</t>
  </si>
  <si>
    <t>Enable/Disable CPU Trace Hub for AET event tracing</t>
  </si>
  <si>
    <t>Hot Plug support for CXL2.0 root ports</t>
  </si>
  <si>
    <t>Native PCIe Enclosure Management support</t>
  </si>
  <si>
    <t>CXL 2.0 BAR programming verification</t>
  </si>
  <si>
    <t>CXL 1.1 BAR programming verification</t>
  </si>
  <si>
    <t>Enable CXL knobs in IIO menu</t>
  </si>
  <si>
    <t>MCTP enablement over all IIO ports</t>
  </si>
  <si>
    <t>CXL1.1 cards connected to all available PCIe stacks with enabled VT-d</t>
  </si>
  <si>
    <t>CXL2.0 devices connected to single IIO stack</t>
  </si>
  <si>
    <t>Enqueue Capability for PCIe check</t>
  </si>
  <si>
    <t>SierraPeak memory allocation (SCF BAR space)</t>
  </si>
  <si>
    <t>BANK14 registers programming</t>
  </si>
  <si>
    <t>VMD registers programming GNR/SRF</t>
  </si>
  <si>
    <t>HIOP bank decoder programming for IIO stack GNR</t>
  </si>
  <si>
    <t>HIOP bank decoder programming for DINO stack GNR</t>
  </si>
  <si>
    <t>GNR-D IRDT table generation with CXL1.1</t>
  </si>
  <si>
    <t>NVME training verification (4xNVME on stack)</t>
  </si>
  <si>
    <t>CXL Header Bypass</t>
  </si>
  <si>
    <t>IIO PCIe Compliance Mode</t>
  </si>
  <si>
    <t>Switching CXL.mem and CXL.cache capability</t>
  </si>
  <si>
    <t>PCIe ASPM verification</t>
  </si>
  <si>
    <t>vGPIO initialization verification</t>
  </si>
  <si>
    <t>IIO error checklist</t>
  </si>
  <si>
    <t>ACPI GPIO Initialization Verification</t>
  </si>
  <si>
    <t>IBL UART service initialization</t>
  </si>
  <si>
    <t>Host warm reset using CF9 register</t>
  </si>
  <si>
    <t>Host cold reset using CF9 register</t>
  </si>
  <si>
    <t>State after G3 verification (S5 state)</t>
  </si>
  <si>
    <t>'IOAPIC 24-119 Entries' BIOS Knob verification</t>
  </si>
  <si>
    <t>Support CXL IDE for CXL.MEM verification</t>
  </si>
  <si>
    <t>'Flash Protection Range Registers (FPRR)' BIOS Knob verification</t>
  </si>
  <si>
    <t>XPTDEF register programming verification</t>
  </si>
  <si>
    <t>'After Type 8 Global Reset' BIOS Knob verification</t>
  </si>
  <si>
    <t>PCI port numeration</t>
  </si>
  <si>
    <t>GNR ECRC verification</t>
  </si>
  <si>
    <t>PIPECTL2 register programming</t>
  </si>
  <si>
    <t>HIOP dynamic OOBMSM BAR size</t>
  </si>
  <si>
    <t>CXL memory isolation support</t>
  </si>
  <si>
    <t>ACPI DSDT vs PCI check</t>
  </si>
  <si>
    <t>NPK memory allocation verification (SNC)</t>
  </si>
  <si>
    <t>NPK BAR programming (SNC)</t>
  </si>
  <si>
    <t>SierraPeak memory allocation (SCF BAR space) (SNC)</t>
  </si>
  <si>
    <t>Enable/Disable CPU Trace Hub for AET event tracing (SNC)</t>
  </si>
  <si>
    <t>No resources conflict detected in Linux</t>
  </si>
  <si>
    <t>HIOP bank decoder programming for TIP stack</t>
  </si>
  <si>
    <t>Turbo IP (TIP) accelerator device initialization</t>
  </si>
  <si>
    <t>HIOP bank decoder programming for NAC stack</t>
  </si>
  <si>
    <t>Slot number unique verification</t>
  </si>
  <si>
    <t>DevTLB invalidation timeout</t>
  </si>
  <si>
    <t>Enable NOP check</t>
  </si>
  <si>
    <t>Sending B2P IO_CONFIG command</t>
  </si>
  <si>
    <t>SPI and eSPI initialization verification - IBL</t>
  </si>
  <si>
    <t>PCH information presence during system boot</t>
  </si>
  <si>
    <t>HPET Timer initialization verification</t>
  </si>
  <si>
    <t>Dirty Warm Reset Enablement</t>
  </si>
  <si>
    <t>State after G3 verification (S0 state)</t>
  </si>
  <si>
    <t>Check SPD write disable</t>
  </si>
  <si>
    <t>NPK memory allocation verification</t>
  </si>
  <si>
    <t>LTSSMSMSTS register programming verification</t>
  </si>
  <si>
    <t>ADR options</t>
  </si>
  <si>
    <t>No ME BIOS code on IBL</t>
  </si>
  <si>
    <t>bios.me</t>
  </si>
  <si>
    <t>CXL link encryption verification</t>
  </si>
  <si>
    <t>MADT table verification</t>
  </si>
  <si>
    <t>P2SB initialization verification</t>
  </si>
  <si>
    <t>ACPI PM Service initialization verification</t>
  </si>
  <si>
    <t>OOB bus ownership verification</t>
  </si>
  <si>
    <t>DPC trigger and RP PIO status verification</t>
  </si>
  <si>
    <t>Bios Lock Enable feature verification</t>
  </si>
  <si>
    <t>Bifurcation Verification for GNR</t>
  </si>
  <si>
    <t>18022159941, 
16016319953</t>
  </si>
  <si>
    <t>[TPM][PSS  Post-Si]TPM2.0 Configuration and settings</t>
  </si>
  <si>
    <t>bios.security</t>
  </si>
  <si>
    <t>[SGX][Boot Scenario Test]SGX Boot Scenario First Platform Binding</t>
  </si>
  <si>
    <t>New:15011234972</t>
  </si>
  <si>
    <t>[TPM][PSS  Post-Si]Verify TPM 2.0 Physical Presence</t>
  </si>
  <si>
    <t>[MKTME][PreSi  PostSi]Check whether UEFI FW generate new key or restore previous Key in NVDIMM present or S5 or cold or warm reset.</t>
  </si>
  <si>
    <t>[TPM][PSS  Post-Si] dTPM_PlatformPolicyConfig_before_PlatformAuth</t>
  </si>
  <si>
    <t>[MKTME][Pre-Si  PostS-i]No MKTME Error Code should be displayed in the BIOS Logs for boot without MKTME BIOS flow error cases.</t>
  </si>
  <si>
    <t>[MKTME][PostSi  PreSi]To validate Bios write 0 to CORE_MKTME_ACTIVATION to trigger ucode</t>
  </si>
  <si>
    <t>[MKTME][PreSi  PostSi] Verify keyid bits</t>
  </si>
  <si>
    <t>[MKTME][PreSi  PostSi] To Check if MKTME is able to exclude addresses and CR Persistent memory from memory encryption.</t>
  </si>
  <si>
    <t>[TPM][Pre-Si  Post-Si] To validate TPM2_HierarchyChangeAuth command on every boot.</t>
  </si>
  <si>
    <t>[MKTME] [PreSi  PostSi][Security]Detect EFI_MEMORY_CPU_CRYPTO can encrypt memory when MKTME enabled.</t>
  </si>
  <si>
    <t>[MKTME] [PreSi  PostSi] [Security]TME or MKTME Support</t>
  </si>
  <si>
    <t>[TPM][PSS  Post-Si] TPM Replay Test</t>
  </si>
  <si>
    <t>[TDX][Pre-Si  Post-Si]Verify SEAMRR BASE and SEAMRR MASK is programmed correctly after TDX enable</t>
  </si>
  <si>
    <t>[TDX][PostSi]Verify SEAMLDR_SVN field in MSR BIOS_SE_SVN is updated when TDX and SGX are both enabled</t>
  </si>
  <si>
    <t>[TDX][PreSi  PostSi]Verify the keysplit is programmed correctly during TDX initialization</t>
  </si>
  <si>
    <t>[TDX][Pre-Si  Post-Si]verify TDX can be enabled and disabled on BIOS setup menu</t>
  </si>
  <si>
    <t>[MKTME] [PostSi  PreSi]Check (MK)TME set up option when system support (MK)TME capability or not.</t>
  </si>
  <si>
    <t>[SGX][Boot Scenario Test]SGX Boot Scenario Normal Boot</t>
  </si>
  <si>
    <t>[SGX][MISC Test]PRMRR register check in UEFI Shell</t>
  </si>
  <si>
    <t>[SGX][MISC Test]Verify SGX QoS setup option</t>
  </si>
  <si>
    <t>[MKTME][PSS  Post-Si] Enable MKTME with Integrity</t>
  </si>
  <si>
    <t>[SGX][MISC Test]BIOS will set SGX_RAS_MSR (0A3h) to opt-in SGX when SGX enabled</t>
  </si>
  <si>
    <t>[SECURE TOOL][Pre-si  Post-si] Check FitGen tool to support type 4 and type 5 unified patch</t>
  </si>
  <si>
    <t>[MKTME][PreSi  PostSi] [Security] Verify 256bit Memory Encryption Engine (with or without integrity)</t>
  </si>
  <si>
    <t>[SECURE TOOL][Pre-si &amp; Post-si] Check FitGen tool to support S3M SOC IP</t>
  </si>
  <si>
    <t>[MKTME][PreSi  PostSi] [Security] Verify TME bypass mode for TME/TME-MT</t>
  </si>
  <si>
    <t>[TPM] Verify TPM PCR[1] Change When Change Boot Order</t>
  </si>
  <si>
    <t>[TPM] Verify TPM PCR7 Value Change After Enable Secure Boot</t>
  </si>
  <si>
    <t>[MKTME][PSS  Post-Si] BIOS shall restore TME_KEY during Fast Warm Reset</t>
  </si>
  <si>
    <t>[TPM] Read TPM_INTF and Check Locality0</t>
  </si>
  <si>
    <t>[TPM] TPM PCR value check - PCR0 and PCR1</t>
  </si>
  <si>
    <t>[SGX][MISC Test][GNR]SGX shall use SHA384 for RegistrationConfiguration Variable</t>
  </si>
  <si>
    <t>[TXT]Verifying ACM FW Version in BIOS Setup menu</t>
  </si>
  <si>
    <t>[BOOT GUARD] Verify system behavior when Boot Guard Profile is set to 0</t>
  </si>
  <si>
    <t>[BOOT GUARD]Verify system behavior when Boot Guard Profile is set to 5</t>
  </si>
  <si>
    <t>[TXT]dTPM_TXT_Trust Boot_measured launch_in_RHEL</t>
  </si>
  <si>
    <t>[TXT]Verify Setup option for BIOS ACM Error Reset</t>
  </si>
  <si>
    <t>[TXT]dTPM_TXT_dTPM_TXTINFO</t>
  </si>
  <si>
    <t>[TXT]dTPM_TXT_dTPM_GETSEC</t>
  </si>
  <si>
    <t>[TDX][Pre-Si &amp; Post-Si]Verify M2M SEAMRR BASE and SEAMRR MASK copies are  programmed correctly after TDX enable</t>
  </si>
  <si>
    <t>[DMA Protection]Test DMA Protection and IOMMU programming function</t>
  </si>
  <si>
    <t>[TDX][PreSi &amp; PostSi]Verify SMRR1 and SMRR2 are Locked when TDX is enabled</t>
  </si>
  <si>
    <t>[MKTME][PSS  Post-Si] Enable MKTME with Integrity disabled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</si>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</sst>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10" xfId="0" applyBorder="1"/>
    <xf numFmtId="0" fontId="0" fillId="33" borderId="10" xfId="0" applyFill="1" applyBorder="1"/>
    <xf numFmtId="0" fontId="0" fillId="0" borderId="10" xfId="0" applyBorder="1" applyAlignment="1">
      <alignment wrapText="1"/>
    </xf>
    <xf numFmtId="0" fontId="0" fillId="0" borderId="10" xfId="0" applyFont="1" applyBorder="1" applyAlignment="1"/>
    <xf numFmtId="0" fontId="0" fillId="33" borderId="10" xfId="0" applyFill="1" applyBorder="1" applyAlignment="1"/>
    <xf numFmtId="0" fontId="0" fillId="34" borderId="10" xfId="0" applyFill="1" applyBorder="1"/>
    <xf numFmtId="0" fontId="0" fillId="35" borderId="10" xfId="0" applyFill="1" applyBorder="1"/>
    <xf numFmtId="0" fontId="0" fillId="37" borderId="10" xfId="0" applyFill="1" applyBorder="1"/>
    <xf numFmtId="2" fontId="0" fillId="0" borderId="10" xfId="0" applyNumberFormat="1" applyBorder="1"/>
    <xf numFmtId="0" fontId="0" fillId="0" borderId="10" xfId="0" applyBorder="1" applyAlignment="1"/>
    <xf numFmtId="0" fontId="0" fillId="0" borderId="10" xfId="0" applyFill="1" applyBorder="1" applyAlignment="1"/>
    <xf numFmtId="0" fontId="0" fillId="35" borderId="10" xfId="0" applyFill="1" applyBorder="1" applyAlignment="1"/>
    <xf numFmtId="0" fontId="18" fillId="0" borderId="10" xfId="0" applyFont="1" applyBorder="1" applyAlignment="1"/>
    <xf numFmtId="0" fontId="0" fillId="36" borderId="10" xfId="0" applyFont="1" applyFill="1" applyBorder="1" applyAlignment="1"/>
    <xf numFmtId="0" fontId="0" fillId="34" borderId="10" xfId="0" applyFill="1" applyBorder="1" applyAlignment="1"/>
    <xf numFmtId="0" fontId="0" fillId="0" borderId="0" xfId="0" applyAlignment="1"/>
    <xf numFmtId="0" fontId="16" fillId="0" borderId="10" xfId="0" applyFont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26" Type="http://schemas.openxmlformats.org/officeDocument/2006/relationships/revisionLog" Target="revisionLog26.xml"/><Relationship Id="rId21" Type="http://schemas.openxmlformats.org/officeDocument/2006/relationships/revisionLog" Target="revisionLog21.xml"/><Relationship Id="rId42" Type="http://schemas.openxmlformats.org/officeDocument/2006/relationships/revisionLog" Target="revisionLog42.xml"/><Relationship Id="rId47" Type="http://schemas.openxmlformats.org/officeDocument/2006/relationships/revisionLog" Target="revisionLog47.xml"/><Relationship Id="rId63" Type="http://schemas.openxmlformats.org/officeDocument/2006/relationships/revisionLog" Target="revisionLog63.xml"/><Relationship Id="rId68" Type="http://schemas.openxmlformats.org/officeDocument/2006/relationships/revisionLog" Target="revisionLog68.xml"/><Relationship Id="rId84" Type="http://schemas.openxmlformats.org/officeDocument/2006/relationships/revisionLog" Target="revisionLog84.xml"/><Relationship Id="rId89" Type="http://schemas.openxmlformats.org/officeDocument/2006/relationships/revisionLog" Target="revisionLog89.xml"/><Relationship Id="rId79" Type="http://schemas.openxmlformats.org/officeDocument/2006/relationships/revisionLog" Target="revisionLog79.xml"/><Relationship Id="rId32" Type="http://schemas.openxmlformats.org/officeDocument/2006/relationships/revisionLog" Target="revisionLog32.xml"/><Relationship Id="rId37" Type="http://schemas.openxmlformats.org/officeDocument/2006/relationships/revisionLog" Target="revisionLog37.xml"/><Relationship Id="rId53" Type="http://schemas.openxmlformats.org/officeDocument/2006/relationships/revisionLog" Target="revisionLog53.xml"/><Relationship Id="rId58" Type="http://schemas.openxmlformats.org/officeDocument/2006/relationships/revisionLog" Target="revisionLog58.xml"/><Relationship Id="rId74" Type="http://schemas.openxmlformats.org/officeDocument/2006/relationships/revisionLog" Target="revisionLog74.xml"/><Relationship Id="rId24" Type="http://schemas.openxmlformats.org/officeDocument/2006/relationships/revisionLog" Target="revisionLog24.xml"/><Relationship Id="rId40" Type="http://schemas.openxmlformats.org/officeDocument/2006/relationships/revisionLog" Target="revisionLog40.xml"/><Relationship Id="rId45" Type="http://schemas.openxmlformats.org/officeDocument/2006/relationships/revisionLog" Target="revisionLog45.xml"/><Relationship Id="rId66" Type="http://schemas.openxmlformats.org/officeDocument/2006/relationships/revisionLog" Target="revisionLog66.xml"/><Relationship Id="rId87" Type="http://schemas.openxmlformats.org/officeDocument/2006/relationships/revisionLog" Target="revisionLog87.xml"/><Relationship Id="rId95" Type="http://schemas.openxmlformats.org/officeDocument/2006/relationships/revisionLog" Target="revisionLog95.xml"/><Relationship Id="rId90" Type="http://schemas.openxmlformats.org/officeDocument/2006/relationships/revisionLog" Target="revisionLog90.xml"/><Relationship Id="rId61" Type="http://schemas.openxmlformats.org/officeDocument/2006/relationships/revisionLog" Target="revisionLog61.xml"/><Relationship Id="rId82" Type="http://schemas.openxmlformats.org/officeDocument/2006/relationships/revisionLog" Target="revisionLog82.xml"/><Relationship Id="rId19" Type="http://schemas.openxmlformats.org/officeDocument/2006/relationships/revisionLog" Target="revisionLog19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43" Type="http://schemas.openxmlformats.org/officeDocument/2006/relationships/revisionLog" Target="revisionLog43.xml"/><Relationship Id="rId48" Type="http://schemas.openxmlformats.org/officeDocument/2006/relationships/revisionLog" Target="revisionLog48.xml"/><Relationship Id="rId64" Type="http://schemas.openxmlformats.org/officeDocument/2006/relationships/revisionLog" Target="revisionLog64.xml"/><Relationship Id="rId69" Type="http://schemas.openxmlformats.org/officeDocument/2006/relationships/revisionLog" Target="revisionLog69.xml"/><Relationship Id="rId77" Type="http://schemas.openxmlformats.org/officeDocument/2006/relationships/revisionLog" Target="revisionLog77.xml"/><Relationship Id="rId30" Type="http://schemas.openxmlformats.org/officeDocument/2006/relationships/revisionLog" Target="revisionLog30.xml"/><Relationship Id="rId35" Type="http://schemas.openxmlformats.org/officeDocument/2006/relationships/revisionLog" Target="revisionLog35.xml"/><Relationship Id="rId56" Type="http://schemas.openxmlformats.org/officeDocument/2006/relationships/revisionLog" Target="revisionLog56.xml"/><Relationship Id="rId93" Type="http://schemas.openxmlformats.org/officeDocument/2006/relationships/revisionLog" Target="revisionLog93.xml"/><Relationship Id="rId51" Type="http://schemas.openxmlformats.org/officeDocument/2006/relationships/revisionLog" Target="revisionLog51.xml"/><Relationship Id="rId72" Type="http://schemas.openxmlformats.org/officeDocument/2006/relationships/revisionLog" Target="revisionLog72.xml"/><Relationship Id="rId80" Type="http://schemas.openxmlformats.org/officeDocument/2006/relationships/revisionLog" Target="revisionLog80.xml"/><Relationship Id="rId85" Type="http://schemas.openxmlformats.org/officeDocument/2006/relationships/revisionLog" Target="revisionLog85.xml"/><Relationship Id="rId67" Type="http://schemas.openxmlformats.org/officeDocument/2006/relationships/revisionLog" Target="revisionLog67.xml"/><Relationship Id="rId59" Type="http://schemas.openxmlformats.org/officeDocument/2006/relationships/revisionLog" Target="revisionLog59.xml"/><Relationship Id="rId25" Type="http://schemas.openxmlformats.org/officeDocument/2006/relationships/revisionLog" Target="revisionLog25.xml"/><Relationship Id="rId33" Type="http://schemas.openxmlformats.org/officeDocument/2006/relationships/revisionLog" Target="revisionLog33.xml"/><Relationship Id="rId38" Type="http://schemas.openxmlformats.org/officeDocument/2006/relationships/revisionLog" Target="revisionLog38.xml"/><Relationship Id="rId46" Type="http://schemas.openxmlformats.org/officeDocument/2006/relationships/revisionLog" Target="revisionLog46.xml"/><Relationship Id="rId20" Type="http://schemas.openxmlformats.org/officeDocument/2006/relationships/revisionLog" Target="revisionLog20.xml"/><Relationship Id="rId41" Type="http://schemas.openxmlformats.org/officeDocument/2006/relationships/revisionLog" Target="revisionLog41.xml"/><Relationship Id="rId54" Type="http://schemas.openxmlformats.org/officeDocument/2006/relationships/revisionLog" Target="revisionLog54.xml"/><Relationship Id="rId62" Type="http://schemas.openxmlformats.org/officeDocument/2006/relationships/revisionLog" Target="revisionLog62.xml"/><Relationship Id="rId70" Type="http://schemas.openxmlformats.org/officeDocument/2006/relationships/revisionLog" Target="revisionLog70.xml"/><Relationship Id="rId75" Type="http://schemas.openxmlformats.org/officeDocument/2006/relationships/revisionLog" Target="revisionLog75.xml"/><Relationship Id="rId83" Type="http://schemas.openxmlformats.org/officeDocument/2006/relationships/revisionLog" Target="revisionLog83.xml"/><Relationship Id="rId88" Type="http://schemas.openxmlformats.org/officeDocument/2006/relationships/revisionLog" Target="revisionLog88.xml"/><Relationship Id="rId91" Type="http://schemas.openxmlformats.org/officeDocument/2006/relationships/revisionLog" Target="revisionLog91.xml"/><Relationship Id="rId57" Type="http://schemas.openxmlformats.org/officeDocument/2006/relationships/revisionLog" Target="revisionLog57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36" Type="http://schemas.openxmlformats.org/officeDocument/2006/relationships/revisionLog" Target="revisionLog36.xml"/><Relationship Id="rId49" Type="http://schemas.openxmlformats.org/officeDocument/2006/relationships/revisionLog" Target="revisionLog49.xml"/><Relationship Id="rId94" Type="http://schemas.openxmlformats.org/officeDocument/2006/relationships/revisionLog" Target="revisionLog94.xml"/><Relationship Id="rId31" Type="http://schemas.openxmlformats.org/officeDocument/2006/relationships/revisionLog" Target="revisionLog31.xml"/><Relationship Id="rId44" Type="http://schemas.openxmlformats.org/officeDocument/2006/relationships/revisionLog" Target="revisionLog44.xml"/><Relationship Id="rId52" Type="http://schemas.openxmlformats.org/officeDocument/2006/relationships/revisionLog" Target="revisionLog52.xml"/><Relationship Id="rId60" Type="http://schemas.openxmlformats.org/officeDocument/2006/relationships/revisionLog" Target="revisionLog60.xml"/><Relationship Id="rId65" Type="http://schemas.openxmlformats.org/officeDocument/2006/relationships/revisionLog" Target="revisionLog65.xml"/><Relationship Id="rId73" Type="http://schemas.openxmlformats.org/officeDocument/2006/relationships/revisionLog" Target="revisionLog73.xml"/><Relationship Id="rId78" Type="http://schemas.openxmlformats.org/officeDocument/2006/relationships/revisionLog" Target="revisionLog78.xml"/><Relationship Id="rId81" Type="http://schemas.openxmlformats.org/officeDocument/2006/relationships/revisionLog" Target="revisionLog81.xml"/><Relationship Id="rId86" Type="http://schemas.openxmlformats.org/officeDocument/2006/relationships/revisionLog" Target="revisionLog86.xml"/><Relationship Id="rId39" Type="http://schemas.openxmlformats.org/officeDocument/2006/relationships/revisionLog" Target="revisionLog39.xml"/><Relationship Id="rId18" Type="http://schemas.openxmlformats.org/officeDocument/2006/relationships/revisionLog" Target="revisionLog18.xml"/><Relationship Id="rId34" Type="http://schemas.openxmlformats.org/officeDocument/2006/relationships/revisionLog" Target="revisionLog34.xml"/><Relationship Id="rId50" Type="http://schemas.openxmlformats.org/officeDocument/2006/relationships/revisionLog" Target="revisionLog50.xml"/><Relationship Id="rId55" Type="http://schemas.openxmlformats.org/officeDocument/2006/relationships/revisionLog" Target="revisionLog55.xml"/><Relationship Id="rId76" Type="http://schemas.openxmlformats.org/officeDocument/2006/relationships/revisionLog" Target="revisionLog76.xml"/><Relationship Id="rId92" Type="http://schemas.openxmlformats.org/officeDocument/2006/relationships/revisionLog" Target="revisionLog92.xml"/><Relationship Id="rId71" Type="http://schemas.openxmlformats.org/officeDocument/2006/relationships/revisionLog" Target="revisionLog71.xml"/><Relationship Id="rId29" Type="http://schemas.openxmlformats.org/officeDocument/2006/relationships/revisionLog" Target="revisionLog2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84896E93-83B1-4D39-8E66-5195C132A5D2}" diskRevisions="1" revisionId="2174" version="95">
  <header guid="{4C2598D9-B2F3-4740-8308-6A0388215063}" dateTime="2022-05-17T13:05:04" maxSheetId="2" userName="Rajubhai, GanganiX utsavbhai" r:id="rId18" minRId="217" maxRId="220">
    <sheetIdMap count="1">
      <sheetId val="1"/>
    </sheetIdMap>
  </header>
  <header guid="{C4F6AF71-625C-48D7-968F-E71B4021C8DD}" dateTime="2022-05-17T15:09:42" maxSheetId="2" userName="C, ChetanaX" r:id="rId19" minRId="221" maxRId="245">
    <sheetIdMap count="1">
      <sheetId val="1"/>
    </sheetIdMap>
  </header>
  <header guid="{391C799A-9FB2-4C32-861E-06CEFAC180E3}" dateTime="2022-05-17T16:01:00" maxSheetId="2" userName="Shariff, HidayathullaX" r:id="rId20" minRId="246" maxRId="248">
    <sheetIdMap count="1">
      <sheetId val="1"/>
    </sheetIdMap>
  </header>
  <header guid="{CBFBA1E7-72C4-4839-850E-B9E928716CB3}" dateTime="2022-05-17T16:43:00" maxSheetId="2" userName="Shariff, HidayathullaX" r:id="rId21" minRId="249" maxRId="253">
    <sheetIdMap count="1">
      <sheetId val="1"/>
    </sheetIdMap>
  </header>
  <header guid="{ED4E2B1B-53BB-43CE-AEF3-4CC18E569C62}" dateTime="2022-05-17T16:45:33" maxSheetId="2" userName="Shariff, HidayathullaX" r:id="rId22" minRId="254" maxRId="257">
    <sheetIdMap count="1">
      <sheetId val="1"/>
    </sheetIdMap>
  </header>
  <header guid="{603311CD-AFE5-488B-944A-66E1BECB349A}" dateTime="2022-05-17T17:13:33" maxSheetId="2" userName="Joseph, FebyX" r:id="rId23" minRId="258" maxRId="268">
    <sheetIdMap count="1">
      <sheetId val="1"/>
    </sheetIdMap>
  </header>
  <header guid="{198BE5EC-FA5C-4D0A-A164-2050B3BDCD0F}" dateTime="2022-05-17T18:11:26" maxSheetId="2" userName="Sreedharan Nair GovindaKumar, HarikrishnanX" r:id="rId24" minRId="269" maxRId="273">
    <sheetIdMap count="1">
      <sheetId val="1"/>
    </sheetIdMap>
  </header>
  <header guid="{C2E82CD7-724A-48CF-BFA1-FAFC4692DAA4}" dateTime="2022-05-18T11:00:03" maxSheetId="2" userName="C, ChetanaX" r:id="rId25" minRId="274" maxRId="287">
    <sheetIdMap count="1">
      <sheetId val="1"/>
    </sheetIdMap>
  </header>
  <header guid="{8A56673B-9E44-4665-AE5D-7F6E276D090D}" dateTime="2022-05-18T11:10:03" maxSheetId="2" userName="Mohiuddin, SajjadX" r:id="rId26" minRId="288">
    <sheetIdMap count="1">
      <sheetId val="1"/>
    </sheetIdMap>
  </header>
  <header guid="{3A70704D-5E3C-4445-B387-219CECCB2828}" dateTime="2022-05-18T13:42:42" maxSheetId="2" userName="Shariff, HidayathullaX" r:id="rId27" minRId="290" maxRId="296">
    <sheetIdMap count="1">
      <sheetId val="1"/>
    </sheetIdMap>
  </header>
  <header guid="{A60D540F-0C00-43F5-BF22-FD98738CB6B4}" dateTime="2022-05-18T14:01:37" maxSheetId="2" userName="Shariff, HidayathullaX" r:id="rId28" minRId="298" maxRId="304">
    <sheetIdMap count="1">
      <sheetId val="1"/>
    </sheetIdMap>
  </header>
  <header guid="{2C1C229D-C196-405D-9E86-BD09ADE58090}" dateTime="2022-05-18T17:22:49" maxSheetId="2" userName="C, ChetanaX" r:id="rId29" minRId="305" maxRId="308">
    <sheetIdMap count="1">
      <sheetId val="1"/>
    </sheetIdMap>
  </header>
  <header guid="{6568F738-9822-443F-8FA6-1E2F50CCAC2A}" dateTime="2022-05-18T17:24:25" maxSheetId="2" userName="Joseph, FebyX" r:id="rId30" minRId="309" maxRId="314">
    <sheetIdMap count="1">
      <sheetId val="1"/>
    </sheetIdMap>
  </header>
  <header guid="{3DA7D55E-78DB-4705-B1F4-07B28E178542}" dateTime="2022-05-18T17:47:21" maxSheetId="2" userName="Sreedharan Nair GovindaKumar, HarikrishnanX" r:id="rId31" minRId="315" maxRId="316">
    <sheetIdMap count="1">
      <sheetId val="1"/>
    </sheetIdMap>
  </header>
  <header guid="{03E61E6C-9599-4BFD-974E-1CDBA071E108}" dateTime="2022-05-18T17:49:31" maxSheetId="2" userName="Sreedharan Nair GovindaKumar, HarikrishnanX" r:id="rId32" minRId="317" maxRId="318">
    <sheetIdMap count="1">
      <sheetId val="1"/>
    </sheetIdMap>
  </header>
  <header guid="{A2B96E31-F834-429D-B36E-B5369AAB42D9}" dateTime="2022-05-20T09:49:29" maxSheetId="2" userName="Joseph, FebyX" r:id="rId33" minRId="319">
    <sheetIdMap count="1">
      <sheetId val="1"/>
    </sheetIdMap>
  </header>
  <header guid="{8B4E8663-4454-41D6-8712-409824EB3F3F}" dateTime="2022-05-20T09:53:06" maxSheetId="2" userName="Sreedharan Nair GovindaKumar, HarikrishnanX" r:id="rId34" minRId="320" maxRId="334">
    <sheetIdMap count="1">
      <sheetId val="1"/>
    </sheetIdMap>
  </header>
  <header guid="{F2BBAB69-D202-47F2-A372-0818963B4110}" dateTime="2022-05-20T09:58:28" maxSheetId="2" userName="Rajubhai, GanganiX utsavbhai" r:id="rId35" minRId="335" maxRId="339">
    <sheetIdMap count="1">
      <sheetId val="1"/>
    </sheetIdMap>
  </header>
  <header guid="{05A03E71-A780-4A09-9E3A-816B356FB864}" dateTime="2022-05-20T10:00:45" maxSheetId="2" userName="Sreedharan Nair GovindaKumar, HarikrishnanX" r:id="rId36" minRId="340" maxRId="355">
    <sheetIdMap count="1">
      <sheetId val="1"/>
    </sheetIdMap>
  </header>
  <header guid="{F56144F2-45A2-4A91-88CA-9FFE78F278F4}" dateTime="2022-05-20T12:52:56" maxSheetId="2" userName="Rajubhai, GanganiX utsavbhai" r:id="rId37" minRId="357" maxRId="359">
    <sheetIdMap count="1">
      <sheetId val="1"/>
    </sheetIdMap>
  </header>
  <header guid="{C6AB5BB5-3A46-41C6-ADBD-2EDBF4D5EFD7}" dateTime="2022-05-20T12:53:45" maxSheetId="2" userName="Rajubhai, GanganiX utsavbhai" r:id="rId38" minRId="360" maxRId="361">
    <sheetIdMap count="1">
      <sheetId val="1"/>
    </sheetIdMap>
  </header>
  <header guid="{F0B7BAA3-F827-4039-97E1-FA43ACB37642}" dateTime="2022-05-20T15:58:02" maxSheetId="2" userName="Rajubhai, GanganiX utsavbhai" r:id="rId39" minRId="362">
    <sheetIdMap count="1">
      <sheetId val="1"/>
    </sheetIdMap>
  </header>
  <header guid="{483CDA74-4F10-493A-89E1-8BA0885AE0FB}" dateTime="2022-05-20T17:39:35" maxSheetId="2" userName="C, ChetanaX" r:id="rId40" minRId="363" maxRId="364">
    <sheetIdMap count="1">
      <sheetId val="1"/>
    </sheetIdMap>
  </header>
  <header guid="{A1FB049C-FD07-4C12-83B7-14F2D485E0F8}" dateTime="2022-05-20T17:41:34" maxSheetId="2" userName="Joseph, FebyX" r:id="rId41" minRId="365" maxRId="368">
    <sheetIdMap count="1">
      <sheetId val="1"/>
    </sheetIdMap>
  </header>
  <header guid="{FCDA4375-F393-40C5-BEE6-BB608C6C4691}" dateTime="2022-05-20T18:13:13" maxSheetId="2" userName="Sreedharan Nair GovindaKumar, HarikrishnanX" r:id="rId42" minRId="369">
    <sheetIdMap count="1">
      <sheetId val="1"/>
    </sheetIdMap>
  </header>
  <header guid="{BF3AE389-08B8-4EB6-BB09-6DE79ACE8611}" dateTime="2022-05-20T18:41:18" maxSheetId="2" userName="C, ChetanaX" r:id="rId43" minRId="371" maxRId="372">
    <sheetIdMap count="1">
      <sheetId val="1"/>
    </sheetIdMap>
  </header>
  <header guid="{41FB1296-DEAD-47FC-9BAB-E8AF397B2A34}" dateTime="2022-05-23T10:39:01" maxSheetId="2" userName="Joseph, FebyX" r:id="rId44" minRId="373" maxRId="376">
    <sheetIdMap count="1">
      <sheetId val="1"/>
    </sheetIdMap>
  </header>
  <header guid="{A027F095-851A-486A-8F56-C9C7DCBDB506}" dateTime="2022-05-23T10:46:35" maxSheetId="2" userName="Rajubhai, GanganiX utsavbhai" r:id="rId45" minRId="377">
    <sheetIdMap count="1">
      <sheetId val="1"/>
    </sheetIdMap>
  </header>
  <header guid="{E95C1F15-BEE6-4DCB-8831-D7506384DF69}" dateTime="2022-05-23T11:19:40" maxSheetId="2" userName="Shariff, HidayathullaX" r:id="rId46" minRId="378" maxRId="379">
    <sheetIdMap count="1">
      <sheetId val="1"/>
    </sheetIdMap>
  </header>
  <header guid="{0866A87E-931D-40CD-AB02-8A26F30B3721}" dateTime="2022-05-23T11:20:16" maxSheetId="2" userName="Shariff, HidayathullaX" r:id="rId47" minRId="380">
    <sheetIdMap count="1">
      <sheetId val="1"/>
    </sheetIdMap>
  </header>
  <header guid="{B176D8D0-3A2B-4774-B218-34441CFF59C0}" dateTime="2022-05-23T11:21:09" maxSheetId="2" userName="Rajubhai, GanganiX utsavbhai" r:id="rId48" minRId="381">
    <sheetIdMap count="1">
      <sheetId val="1"/>
    </sheetIdMap>
  </header>
  <header guid="{C2195510-E19B-4689-8C8B-A73324354366}" dateTime="2022-05-23T11:21:48" maxSheetId="2" userName="Shariff, HidayathullaX" r:id="rId49" minRId="382">
    <sheetIdMap count="1">
      <sheetId val="1"/>
    </sheetIdMap>
  </header>
  <header guid="{DD0AC983-EDB4-4859-89CD-5A089B33CC41}" dateTime="2022-05-23T12:02:36" maxSheetId="2" userName="Rajubhai, GanganiX utsavbhai" r:id="rId50" minRId="383">
    <sheetIdMap count="1">
      <sheetId val="1"/>
    </sheetIdMap>
  </header>
  <header guid="{CDA15E6B-84A6-4118-A860-EA6E532EFB66}" dateTime="2022-05-23T12:19:43" maxSheetId="2" userName="Rajubhai, GanganiX utsavbhai" r:id="rId51" minRId="384">
    <sheetIdMap count="1">
      <sheetId val="1"/>
    </sheetIdMap>
  </header>
  <header guid="{8E823325-9E11-45DB-8A5D-0DFB7512198E}" dateTime="2022-05-23T12:29:06" maxSheetId="2" userName="Shariff, HidayathullaX" r:id="rId52" minRId="385">
    <sheetIdMap count="1">
      <sheetId val="1"/>
    </sheetIdMap>
  </header>
  <header guid="{614FEFEB-CF51-428B-8FB7-59172AD9E90E}" dateTime="2022-05-23T12:41:25" maxSheetId="2" userName="Joseph, FebyX" r:id="rId53" minRId="386" maxRId="388">
    <sheetIdMap count="1">
      <sheetId val="1"/>
    </sheetIdMap>
  </header>
  <header guid="{4B96F67D-8C54-4047-B568-AD117472E9E0}" dateTime="2022-05-23T16:40:24" maxSheetId="2" userName="Sreedharan Nair GovindaKumar, HarikrishnanX" r:id="rId54" minRId="390" maxRId="391">
    <sheetIdMap count="1">
      <sheetId val="1"/>
    </sheetIdMap>
  </header>
  <header guid="{02E01457-6925-43DF-82C9-87DCBE88BB56}" dateTime="2022-05-23T17:46:30" maxSheetId="2" userName="C, ChetanaX" r:id="rId55" minRId="393" maxRId="398">
    <sheetIdMap count="1">
      <sheetId val="1"/>
    </sheetIdMap>
  </header>
  <header guid="{36A1768B-469C-4890-9B9D-4D08FB4733B2}" dateTime="2022-05-23T17:54:29" maxSheetId="2" userName="Joseph, FebyX" r:id="rId56" minRId="399" maxRId="410">
    <sheetIdMap count="1">
      <sheetId val="1"/>
    </sheetIdMap>
  </header>
  <header guid="{54C1C2FE-BA7B-4423-9D86-55F03D97BD01}" dateTime="2022-05-23T18:21:25" maxSheetId="2" userName="Sreedharan Nair GovindaKumar, HarikrishnanX" r:id="rId57" minRId="411">
    <sheetIdMap count="1">
      <sheetId val="1"/>
    </sheetIdMap>
  </header>
  <header guid="{348C0113-14E4-47E5-AD37-AEF2C371D25E}" dateTime="2022-05-24T09:58:37" maxSheetId="2" userName="Joseph, FebyX" r:id="rId58" minRId="413" maxRId="416">
    <sheetIdMap count="1">
      <sheetId val="1"/>
    </sheetIdMap>
  </header>
  <header guid="{8069C532-ADEC-4035-B473-F1DC2C68ADD7}" dateTime="2022-05-24T10:57:06" maxSheetId="2" userName="Sreedharan Nair GovindaKumar, HarikrishnanX" r:id="rId59" minRId="417" maxRId="422">
    <sheetIdMap count="1">
      <sheetId val="1"/>
    </sheetIdMap>
  </header>
  <header guid="{B1BD9452-A74C-40C0-849E-9C63747DA379}" dateTime="2022-05-24T10:58:20" maxSheetId="2" userName="Sreedharan Nair GovindaKumar, HarikrishnanX" r:id="rId60" minRId="424">
    <sheetIdMap count="1">
      <sheetId val="1"/>
    </sheetIdMap>
  </header>
  <header guid="{EFE78204-276E-4F7A-A316-6373E2C73973}" dateTime="2022-05-24T11:21:32" maxSheetId="2" userName="Sreedharan Nair GovindaKumar, HarikrishnanX" r:id="rId61" minRId="426">
    <sheetIdMap count="1">
      <sheetId val="1"/>
    </sheetIdMap>
  </header>
  <header guid="{28D4D352-5D99-4ACA-B721-9EBD8DF045EC}" dateTime="2022-05-24T15:26:07" maxSheetId="2" userName="C, ChetanaX" r:id="rId62" minRId="427" maxRId="432">
    <sheetIdMap count="1">
      <sheetId val="1"/>
    </sheetIdMap>
  </header>
  <header guid="{4BFE74E1-4253-4470-899A-F9252921E6B4}" dateTime="2022-05-24T16:04:00" maxSheetId="2" userName="Rajubhai, GanganiX utsavbhai" r:id="rId63" minRId="433">
    <sheetIdMap count="1">
      <sheetId val="1"/>
    </sheetIdMap>
  </header>
  <header guid="{F3A23AEB-270F-4E76-B325-72AF78D420CB}" dateTime="2022-05-24T16:23:17" maxSheetId="2" userName="Sreedharan Nair GovindaKumar, HarikrishnanX" r:id="rId64" minRId="434">
    <sheetIdMap count="1">
      <sheetId val="1"/>
    </sheetIdMap>
  </header>
  <header guid="{ABB18E46-D98D-425F-8480-20E0807A4B14}" dateTime="2022-05-24T16:42:35" maxSheetId="2" userName="Sreedharan Nair GovindaKumar, HarikrishnanX" r:id="rId65" minRId="436">
    <sheetIdMap count="1">
      <sheetId val="1"/>
    </sheetIdMap>
  </header>
  <header guid="{A6260C3E-7341-454A-84FB-E6C1739722EE}" dateTime="2022-05-24T17:51:33" maxSheetId="2" userName="Sreedharan Nair GovindaKumar, HarikrishnanX" r:id="rId66" minRId="437">
    <sheetIdMap count="1">
      <sheetId val="1"/>
    </sheetIdMap>
  </header>
  <header guid="{C456D22C-B769-49F2-AD18-23E1C12B32E8}" dateTime="2022-05-25T10:18:28" maxSheetId="2" userName="Shariff, HidayathullaX" r:id="rId67" minRId="439" maxRId="442">
    <sheetIdMap count="1">
      <sheetId val="1"/>
    </sheetIdMap>
  </header>
  <header guid="{0607190F-5FA2-40AC-8857-B67C24475596}" dateTime="2022-05-25T12:04:54" maxSheetId="2" userName="Joseph, FebyX" r:id="rId68" minRId="443" maxRId="445">
    <sheetIdMap count="1">
      <sheetId val="1"/>
    </sheetIdMap>
  </header>
  <header guid="{96432A57-BEA3-491B-B6AD-F31BE99C676F}" dateTime="2022-05-25T13:18:55" maxSheetId="2" userName="Sreedharan Nair GovindaKumar, HarikrishnanX" r:id="rId69" minRId="446" maxRId="449">
    <sheetIdMap count="1">
      <sheetId val="1"/>
    </sheetIdMap>
  </header>
  <header guid="{5A2AFB33-F9DE-47A0-A9C8-6BFB67D0B805}" dateTime="2022-05-25T15:24:24" maxSheetId="2" userName="Joseph, FebyX" r:id="rId70" minRId="450" maxRId="453">
    <sheetIdMap count="1">
      <sheetId val="1"/>
    </sheetIdMap>
  </header>
  <header guid="{EB2E4000-0A02-4380-9C2A-27880FF8F6E6}" dateTime="2022-05-25T16:42:36" maxSheetId="2" userName="Sreedharan Nair GovindaKumar, HarikrishnanX" r:id="rId71" minRId="455" maxRId="457">
    <sheetIdMap count="1">
      <sheetId val="1"/>
    </sheetIdMap>
  </header>
  <header guid="{4B2681D1-2B16-4BC4-869A-E6AAEB8E507F}" dateTime="2022-05-25T19:33:33" maxSheetId="2" userName="Rajubhai, GanganiX utsavbhai" r:id="rId72" minRId="458" maxRId="462">
    <sheetIdMap count="1">
      <sheetId val="1"/>
    </sheetIdMap>
  </header>
  <header guid="{B7E57EF6-C335-484C-8165-9152B79CE0CE}" dateTime="2022-05-26T12:22:34" maxSheetId="2" userName="C, ChetanaX" r:id="rId73" minRId="463" maxRId="465">
    <sheetIdMap count="1">
      <sheetId val="1"/>
    </sheetIdMap>
  </header>
  <header guid="{F0F872EC-C682-4504-B872-288AF364B0A1}" dateTime="2022-05-26T12:24:46" maxSheetId="2" userName="C, ChetanaX" r:id="rId74" minRId="467" maxRId="468">
    <sheetIdMap count="1">
      <sheetId val="1"/>
    </sheetIdMap>
  </header>
  <header guid="{96735790-3248-4C8D-8F22-62F54C00D45A}" dateTime="2022-05-26T12:26:03" maxSheetId="2" userName="C, ChetanaX" r:id="rId75" minRId="469">
    <sheetIdMap count="1">
      <sheetId val="1"/>
    </sheetIdMap>
  </header>
  <header guid="{2F439F0F-B9D8-42A8-A4B1-7E633F2CC18E}" dateTime="2022-05-26T14:29:25" maxSheetId="2" userName="Rajubhai, GanganiX utsavbhai" r:id="rId76" minRId="470" maxRId="471">
    <sheetIdMap count="1">
      <sheetId val="1"/>
    </sheetIdMap>
  </header>
  <header guid="{5D358EC9-355F-4F58-AD68-7122E9CEB2E4}" dateTime="2022-05-26T14:39:27" maxSheetId="2" userName="Sreedharan Nair GovindaKumar, HarikrishnanX" r:id="rId77" minRId="472" maxRId="473">
    <sheetIdMap count="1">
      <sheetId val="1"/>
    </sheetIdMap>
  </header>
  <header guid="{0EDA73A4-2F68-4E06-869A-69F006CFC880}" dateTime="2022-05-26T14:43:25" maxSheetId="2" userName="Sreedharan Nair GovindaKumar, HarikrishnanX" r:id="rId78" minRId="474" maxRId="930">
    <sheetIdMap count="1">
      <sheetId val="1"/>
    </sheetIdMap>
  </header>
  <header guid="{4C3447B1-981C-4C4C-A759-2505E301695C}" dateTime="2022-05-26T14:44:50" maxSheetId="2" userName="Sreedharan Nair GovindaKumar, HarikrishnanX" r:id="rId79" minRId="932" maxRId="933">
    <sheetIdMap count="1">
      <sheetId val="1"/>
    </sheetIdMap>
  </header>
  <header guid="{E85F6473-E904-4721-9990-EFDD6569CA57}" dateTime="2022-05-26T17:07:58" maxSheetId="2" userName="Rajubhai, GanganiX utsavbhai" r:id="rId80" minRId="935" maxRId="936">
    <sheetIdMap count="1">
      <sheetId val="1"/>
    </sheetIdMap>
  </header>
  <header guid="{3A251455-F5D1-4C74-AA77-9C483E556D0C}" dateTime="2022-05-26T17:09:22" maxSheetId="2" userName="Rajubhai, GanganiX utsavbhai" r:id="rId81">
    <sheetIdMap count="1">
      <sheetId val="1"/>
    </sheetIdMap>
  </header>
  <header guid="{75C831B1-60C3-4B80-8FF4-2B099507A6B2}" dateTime="2022-05-26T19:17:44" maxSheetId="3" userName="Sreedharan Nair GovindaKumar, HarikrishnanX" r:id="rId82" minRId="937" maxRId="970">
    <sheetIdMap count="2">
      <sheetId val="1"/>
      <sheetId val="2"/>
    </sheetIdMap>
  </header>
  <header guid="{13B5D5C4-0402-4871-9B39-CF055049E86E}" dateTime="2022-05-26T19:19:28" maxSheetId="3" userName="Sreedharan Nair GovindaKumar, HarikrishnanX" r:id="rId83">
    <sheetIdMap count="2">
      <sheetId val="1"/>
      <sheetId val="2"/>
    </sheetIdMap>
  </header>
  <header guid="{D44CE1F5-28E4-4457-8DFC-7229F47CA21E}" dateTime="2022-05-26T19:25:42" maxSheetId="3" userName="C, ChetanaX" r:id="rId84" minRId="973">
    <sheetIdMap count="2">
      <sheetId val="1"/>
      <sheetId val="2"/>
    </sheetIdMap>
  </header>
  <header guid="{34EE4B6B-C454-4E41-838C-03F70EB79263}" dateTime="2022-05-26T19:26:48" maxSheetId="3" userName="Sreedharan Nair GovindaKumar, HarikrishnanX" r:id="rId85">
    <sheetIdMap count="2">
      <sheetId val="1"/>
      <sheetId val="2"/>
    </sheetIdMap>
  </header>
  <header guid="{BCA97669-5273-48B9-9AAB-A681F8D92D07}" dateTime="2022-05-26T19:28:24" maxSheetId="3" userName="Sreedharan Nair GovindaKumar, HarikrishnanX" r:id="rId86" minRId="975">
    <sheetIdMap count="2">
      <sheetId val="1"/>
      <sheetId val="2"/>
    </sheetIdMap>
  </header>
  <header guid="{2FC5223C-2621-4210-AECA-E1549570314D}" dateTime="2022-05-26T20:36:38" maxSheetId="3" userName="P, Vinay" r:id="rId87" minRId="977" maxRId="986">
    <sheetIdMap count="2">
      <sheetId val="2"/>
      <sheetId val="1"/>
    </sheetIdMap>
  </header>
  <header guid="{9BA1F62D-F3DB-40AB-9890-8B65B7ACAA74}" dateTime="2022-05-27T08:54:54" maxSheetId="3" userName="P, Vinay" r:id="rId88" minRId="987" maxRId="1631">
    <sheetIdMap count="2">
      <sheetId val="2"/>
      <sheetId val="1"/>
    </sheetIdMap>
  </header>
  <header guid="{2FF04183-ABAC-4255-B08F-FE26F0E6A5F1}" dateTime="2022-05-27T08:58:35" maxSheetId="3" userName="P, Vinay" r:id="rId89" minRId="1633" maxRId="2077">
    <sheetIdMap count="2">
      <sheetId val="2"/>
      <sheetId val="1"/>
    </sheetIdMap>
  </header>
  <header guid="{3212F7D8-6BB9-4B1C-AA36-BF07E295F823}" dateTime="2022-05-27T08:59:29" maxSheetId="3" userName="P, Vinay" r:id="rId90" minRId="2078" maxRId="2167">
    <sheetIdMap count="2">
      <sheetId val="2"/>
      <sheetId val="1"/>
    </sheetIdMap>
  </header>
  <header guid="{42579F2E-BD67-445C-BFD9-2D90CDE48029}" dateTime="2022-05-27T11:04:26" maxSheetId="3" userName="P, Vinay" r:id="rId91" minRId="2168" maxRId="2170">
    <sheetIdMap count="2">
      <sheetId val="2"/>
      <sheetId val="1"/>
    </sheetIdMap>
  </header>
  <header guid="{922E198F-E779-45E3-9AF1-761D4ABB7149}" dateTime="2022-05-27T11:25:34" maxSheetId="3" userName="P, Vinay" r:id="rId92">
    <sheetIdMap count="2">
      <sheetId val="2"/>
      <sheetId val="1"/>
    </sheetIdMap>
  </header>
  <header guid="{447CCDE1-7DAD-40B0-AA4B-ED8A1B7F8812}" dateTime="2022-05-27T11:25:45" maxSheetId="3" userName="P, Vinay" r:id="rId93">
    <sheetIdMap count="2">
      <sheetId val="2"/>
      <sheetId val="1"/>
    </sheetIdMap>
  </header>
  <header guid="{786F254D-9A0B-48D3-B11B-0F96BB3CB900}" dateTime="2023-03-20T16:50:57" maxSheetId="3" userName="Agarwal, Naman" r:id="rId94">
    <sheetIdMap count="2">
      <sheetId val="1"/>
      <sheetId val="2"/>
    </sheetIdMap>
  </header>
  <header guid="{84896E93-83B1-4D39-8E66-5195C132A5D2}" dateTime="2023-03-20T16:51:11" maxSheetId="3" userName="Agarwal, Naman" r:id="rId95" minRId="2173" maxRId="2174">
    <sheetIdMap count="2">
      <sheetId val="1"/>
      <sheetId val="2"/>
    </sheetIdMap>
  </header>
</header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7" sId="1">
    <oc r="E60" t="inlineStr">
      <is>
        <t>block</t>
      </is>
    </oc>
    <nc r="E60" t="inlineStr">
      <is>
        <t>pass</t>
      </is>
    </nc>
  </rcc>
  <rcc rId="218" sId="1">
    <nc r="E59" t="inlineStr">
      <is>
        <t>block</t>
      </is>
    </nc>
  </rcc>
  <rcc rId="219" sId="1">
    <nc r="I59" t="inlineStr">
      <is>
        <t>step 6: change knob I3C mode "disable" after reset and search I3C mode in log that is still present in log</t>
      </is>
    </nc>
  </rcc>
  <rcc rId="220" sId="1">
    <oc r="I60" t="inlineStr">
      <is>
        <t>step 6: change knob I3C mode "disable" after reset and search I3C mode in log that is still present in log</t>
      </is>
    </oc>
    <nc r="I60"/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1" sId="1">
    <nc r="E27" t="inlineStr">
      <is>
        <t>pass</t>
      </is>
    </nc>
  </rcc>
  <rcc rId="222" sId="1">
    <nc r="G27" t="inlineStr">
      <is>
        <t>HCC</t>
      </is>
    </nc>
  </rcc>
  <rcc rId="223" sId="1">
    <nc r="E30" t="inlineStr">
      <is>
        <t>pass</t>
      </is>
    </nc>
  </rcc>
  <rcc rId="224" sId="1">
    <nc r="G30" t="inlineStr">
      <is>
        <t>HCC</t>
      </is>
    </nc>
  </rcc>
  <rcc rId="225" sId="1">
    <nc r="E33" t="inlineStr">
      <is>
        <t>pass</t>
      </is>
    </nc>
  </rcc>
  <rcc rId="226" sId="1">
    <nc r="G33" t="inlineStr">
      <is>
        <t>HCC</t>
      </is>
    </nc>
  </rcc>
  <rcc rId="227" sId="1">
    <nc r="E34" t="inlineStr">
      <is>
        <t>Pass</t>
      </is>
    </nc>
  </rcc>
  <rcc rId="228" sId="1">
    <nc r="G34" t="inlineStr">
      <is>
        <t>HCC</t>
      </is>
    </nc>
  </rcc>
  <rcc rId="229" sId="1">
    <nc r="E36" t="inlineStr">
      <is>
        <t>pass</t>
      </is>
    </nc>
  </rcc>
  <rcc rId="230" sId="1">
    <nc r="G36" t="inlineStr">
      <is>
        <t>HCC</t>
      </is>
    </nc>
  </rcc>
  <rcc rId="231" sId="1">
    <nc r="E37" t="inlineStr">
      <is>
        <t>Pass</t>
      </is>
    </nc>
  </rcc>
  <rcc rId="232" sId="1">
    <nc r="G37" t="inlineStr">
      <is>
        <t>HCC</t>
      </is>
    </nc>
  </rcc>
  <rcc rId="233" sId="1">
    <nc r="E39" t="inlineStr">
      <is>
        <t>pass</t>
      </is>
    </nc>
  </rcc>
  <rcc rId="234" sId="1">
    <nc r="G39" t="inlineStr">
      <is>
        <t>HCC</t>
      </is>
    </nc>
  </rcc>
  <rcc rId="235" sId="1">
    <nc r="E40" t="inlineStr">
      <is>
        <t>pass</t>
      </is>
    </nc>
  </rcc>
  <rcc rId="236" sId="1">
    <nc r="G40" t="inlineStr">
      <is>
        <t>HCC</t>
      </is>
    </nc>
  </rcc>
  <rcc rId="237" sId="1">
    <nc r="E42" t="inlineStr">
      <is>
        <t>pass</t>
      </is>
    </nc>
  </rcc>
  <rcc rId="238" sId="1">
    <nc r="G42" t="inlineStr">
      <is>
        <t>HCC</t>
      </is>
    </nc>
  </rcc>
  <rcc rId="239" sId="1">
    <nc r="E182" t="inlineStr">
      <is>
        <t>Block</t>
      </is>
    </nc>
  </rcc>
  <rcc rId="240" sId="1">
    <nc r="I182" t="inlineStr">
      <is>
        <t>Need ICT tool</t>
      </is>
    </nc>
  </rcc>
  <rcc rId="241" sId="1">
    <nc r="E183" t="inlineStr">
      <is>
        <t>NA</t>
      </is>
    </nc>
  </rcc>
  <rcc rId="242" sId="1">
    <nc r="E180" t="inlineStr">
      <is>
        <t>pass</t>
      </is>
    </nc>
  </rcc>
  <rcc rId="243" sId="1">
    <nc r="G180" t="inlineStr">
      <is>
        <t>HCC</t>
      </is>
    </nc>
  </rcc>
  <rcc rId="244" sId="1">
    <nc r="E184" t="inlineStr">
      <is>
        <t>pass</t>
      </is>
    </nc>
  </rcc>
  <rcc rId="245" sId="1">
    <nc r="G184" t="inlineStr">
      <is>
        <t>HCC</t>
      </is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6" sId="1">
    <nc r="E111" t="inlineStr">
      <is>
        <t>pass</t>
      </is>
    </nc>
  </rcc>
  <rcc rId="247" sId="1">
    <nc r="E114" t="inlineStr">
      <is>
        <t>fail</t>
      </is>
    </nc>
  </rcc>
  <rcc rId="248" sId="1">
    <nc r="I114" t="inlineStr">
      <is>
        <t>step 4 not able to get expected result</t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9" sId="1">
    <nc r="E115" t="inlineStr">
      <is>
        <t>pass</t>
      </is>
    </nc>
  </rcc>
  <rcc rId="250" sId="1">
    <nc r="E112" t="inlineStr">
      <is>
        <t>pass</t>
      </is>
    </nc>
  </rcc>
  <rcc rId="251" sId="1">
    <nc r="E94" t="inlineStr">
      <is>
        <t>pass</t>
      </is>
    </nc>
  </rcc>
  <rcc rId="252" sId="1">
    <nc r="E98" t="inlineStr">
      <is>
        <t>pass</t>
      </is>
    </nc>
  </rcc>
  <rcc rId="253" sId="1">
    <nc r="E99" t="inlineStr">
      <is>
        <t>pass</t>
      </is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4" sId="1">
    <nc r="E100" t="inlineStr">
      <is>
        <t>pass</t>
      </is>
    </nc>
  </rcc>
  <rcc rId="255" sId="1">
    <nc r="E101" t="inlineStr">
      <is>
        <t>pass</t>
      </is>
    </nc>
  </rcc>
  <rcc rId="256" sId="1">
    <nc r="E102" t="inlineStr">
      <is>
        <t>pass</t>
      </is>
    </nc>
  </rcc>
  <rcc rId="257" sId="1">
    <nc r="E103" t="inlineStr">
      <is>
        <t>pass</t>
      </is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8" sId="1">
    <nc r="E71" t="inlineStr">
      <is>
        <t>pass</t>
      </is>
    </nc>
  </rcc>
  <rcc rId="259" sId="1">
    <nc r="E72" t="inlineStr">
      <is>
        <t>pass</t>
      </is>
    </nc>
  </rcc>
  <rcc rId="260" sId="1">
    <nc r="I72" t="inlineStr">
      <is>
        <t>As CTC team confirmed Valueswill  vary and values given in test case is example.</t>
      </is>
    </nc>
  </rcc>
  <rfmt sheetId="1" sqref="I72">
    <dxf>
      <alignment wrapText="1"/>
    </dxf>
  </rfmt>
  <rcc rId="261" sId="1">
    <nc r="E73" t="inlineStr">
      <is>
        <t>pass</t>
      </is>
    </nc>
  </rcc>
  <rcc rId="262" sId="1">
    <nc r="E74" t="inlineStr">
      <is>
        <t>pass</t>
      </is>
    </nc>
  </rcc>
  <rcc rId="263" sId="1">
    <nc r="E75" t="inlineStr">
      <is>
        <t>pass</t>
      </is>
    </nc>
  </rcc>
  <rfmt sheetId="1" sqref="B76:B80">
    <dxf>
      <fill>
        <patternFill patternType="solid">
          <bgColor rgb="FFFFC000"/>
        </patternFill>
      </fill>
    </dxf>
  </rfmt>
  <rfmt sheetId="1" sqref="A76:A80">
    <dxf>
      <fill>
        <patternFill patternType="solid">
          <bgColor rgb="FFFFC000"/>
        </patternFill>
      </fill>
    </dxf>
  </rfmt>
  <rcc rId="264" sId="1">
    <nc r="E76" t="inlineStr">
      <is>
        <t>pass</t>
      </is>
    </nc>
  </rcc>
  <rcc rId="265" sId="1">
    <nc r="E77" t="inlineStr">
      <is>
        <t>pass</t>
      </is>
    </nc>
  </rcc>
  <rcc rId="266" sId="1">
    <nc r="E78" t="inlineStr">
      <is>
        <t>pass</t>
      </is>
    </nc>
  </rcc>
  <rcc rId="267" sId="1">
    <nc r="E79" t="inlineStr">
      <is>
        <t>pass</t>
      </is>
    </nc>
  </rcc>
  <rfmt sheetId="1" sqref="A76:B80">
    <dxf>
      <fill>
        <patternFill patternType="none">
          <bgColor auto="1"/>
        </patternFill>
      </fill>
    </dxf>
  </rfmt>
  <rcc rId="268" sId="1">
    <nc r="E80" t="inlineStr">
      <is>
        <t>pass</t>
      </is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9" sId="1">
    <nc r="E134" t="inlineStr">
      <is>
        <t>Pass</t>
      </is>
    </nc>
  </rcc>
  <rcc rId="270" sId="1">
    <nc r="E136" t="inlineStr">
      <is>
        <t>Pass</t>
      </is>
    </nc>
  </rcc>
  <rcc rId="271" sId="1">
    <nc r="E138" t="inlineStr">
      <is>
        <t>Pass</t>
      </is>
    </nc>
  </rcc>
  <rcc rId="272" sId="1">
    <nc r="E140" t="inlineStr">
      <is>
        <t>Pass</t>
      </is>
    </nc>
  </rcc>
  <rcc rId="273" sId="1">
    <nc r="E187" t="inlineStr">
      <is>
        <t>Pass</t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4" sId="1">
    <nc r="E23" t="inlineStr">
      <is>
        <t>pass</t>
      </is>
    </nc>
  </rcc>
  <rcc rId="275" sId="1">
    <nc r="G23" t="inlineStr">
      <is>
        <t>HCC</t>
      </is>
    </nc>
  </rcc>
  <rcc rId="276" sId="1">
    <nc r="E24" t="inlineStr">
      <is>
        <t>pass</t>
      </is>
    </nc>
  </rcc>
  <rcc rId="277" sId="1">
    <nc r="G24" t="inlineStr">
      <is>
        <t>HCC</t>
      </is>
    </nc>
  </rcc>
  <rcc rId="278" sId="1">
    <nc r="E31" t="inlineStr">
      <is>
        <t>pass</t>
      </is>
    </nc>
  </rcc>
  <rcc rId="279" sId="1">
    <nc r="G31" t="inlineStr">
      <is>
        <t>HCC</t>
      </is>
    </nc>
  </rcc>
  <rcc rId="280" sId="1">
    <nc r="E32" t="inlineStr">
      <is>
        <t>pass</t>
      </is>
    </nc>
  </rcc>
  <rcc rId="281" sId="1">
    <nc r="G32" t="inlineStr">
      <is>
        <t>HCC</t>
      </is>
    </nc>
  </rcc>
  <rcc rId="282" sId="1">
    <nc r="E35" t="inlineStr">
      <is>
        <t>pass</t>
      </is>
    </nc>
  </rcc>
  <rcc rId="283" sId="1">
    <nc r="G35" t="inlineStr">
      <is>
        <t>HCC</t>
      </is>
    </nc>
  </rcc>
  <rcc rId="284" sId="1">
    <nc r="E38" t="inlineStr">
      <is>
        <t>Pass</t>
      </is>
    </nc>
  </rcc>
  <rcc rId="285" sId="1">
    <nc r="G38" t="inlineStr">
      <is>
        <t>HCC</t>
      </is>
    </nc>
  </rcc>
  <rcc rId="286" sId="1">
    <nc r="E41" t="inlineStr">
      <is>
        <t>pass</t>
      </is>
    </nc>
  </rcc>
  <rcc rId="287" sId="1">
    <nc r="G41" t="inlineStr">
      <is>
        <t>HCC</t>
      </is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8" sId="1">
    <nc r="I183" t="inlineStr">
      <is>
        <t>FSP binary not available for GNRD</t>
      </is>
    </nc>
  </rcc>
  <rdn rId="0" localSheetId="1" customView="1" name="Z_EBAC04CC_E621_44BD_AD89_E5EE8F4911CA_.wvu.FilterData" hidden="1" oldHidden="1">
    <formula>'FIV--KVL_D_Blue_TC_V1bios_v'!$A$1:$I$189</formula>
  </rdn>
  <rcv guid="{EBAC04CC-E621-44BD-AD89-E5EE8F4911CA}" action="add"/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0" sId="1">
    <nc r="E93" t="inlineStr">
      <is>
        <t>pass</t>
      </is>
    </nc>
  </rcc>
  <rcc rId="291" sId="1">
    <nc r="E105" t="inlineStr">
      <is>
        <t>pass</t>
      </is>
    </nc>
  </rcc>
  <rcc rId="292" sId="1">
    <nc r="E106" t="inlineStr">
      <is>
        <t>pass</t>
      </is>
    </nc>
  </rcc>
  <rcc rId="293" sId="1">
    <nc r="E107" t="inlineStr">
      <is>
        <t>pass</t>
      </is>
    </nc>
  </rcc>
  <rcc rId="294" sId="1" odxf="1" dxf="1">
    <nc r="I109" t="inlineStr">
      <is>
        <t>executed " sv.socket0.soc.cha_multi.sad.ha_coh_cfg.show() , sv.socket0.compute0.uncore.cha.cha0.pipe.cbo_coh_config.show() as per the attcahements - Getting expected output</t>
      </is>
    </nc>
    <odxf>
      <alignment vertical="bottom" wrapText="0"/>
    </odxf>
    <ndxf>
      <alignment vertical="top" wrapText="1"/>
    </ndxf>
  </rcc>
  <rfmt sheetId="1" sqref="E109" start="0" length="0">
    <dxf>
      <alignment vertical="top" wrapText="1"/>
    </dxf>
  </rfmt>
  <rcc rId="295" sId="1">
    <nc r="E109" t="inlineStr">
      <is>
        <t>pass</t>
      </is>
    </nc>
  </rcc>
  <rcc rId="296" sId="1">
    <nc r="E110" t="inlineStr">
      <is>
        <t>pass</t>
      </is>
    </nc>
  </rcc>
  <rcv guid="{91BCDC9A-5F42-4DC7-A9AB-D76197C34941}" action="delete"/>
  <rdn rId="0" localSheetId="1" customView="1" name="Z_91BCDC9A_5F42_4DC7_A9AB_D76197C34941_.wvu.FilterData" hidden="1" oldHidden="1">
    <formula>'FIV--KVL_D_Blue_TC_V1bios_v'!$A$1:$I$189</formula>
    <oldFormula>'FIV--KVL_D_Blue_TC_V1bios_v'!$A$1:$I$189</oldFormula>
  </rdn>
  <rcv guid="{91BCDC9A-5F42-4DC7-A9AB-D76197C34941}" action="add"/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8" sId="1">
    <nc r="E116" t="inlineStr">
      <is>
        <t>pass</t>
      </is>
    </nc>
  </rcc>
  <rcc rId="299" sId="1">
    <nc r="E117" t="inlineStr">
      <is>
        <t>pass</t>
      </is>
    </nc>
  </rcc>
  <rcc rId="300" sId="1">
    <nc r="E118" t="inlineStr">
      <is>
        <t>pass</t>
      </is>
    </nc>
  </rcc>
  <rcc rId="301" sId="1">
    <nc r="E119" t="inlineStr">
      <is>
        <t>pass</t>
      </is>
    </nc>
  </rcc>
  <rcc rId="302" sId="1">
    <nc r="E120" t="inlineStr">
      <is>
        <t>pass</t>
      </is>
    </nc>
  </rcc>
  <rcc rId="303" sId="1">
    <nc r="E122" t="inlineStr">
      <is>
        <t>pass</t>
      </is>
    </nc>
  </rcc>
  <rcc rId="304" sId="1">
    <nc r="E123" t="inlineStr">
      <is>
        <t>pass</t>
      </is>
    </nc>
  </rc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5" sId="1">
    <nc r="E43" t="inlineStr">
      <is>
        <t>pass</t>
      </is>
    </nc>
  </rcc>
  <rcc rId="306" sId="1">
    <nc r="G43" t="inlineStr">
      <is>
        <t>HCC</t>
      </is>
    </nc>
  </rcc>
  <rcc rId="307" sId="1">
    <nc r="E10" t="inlineStr">
      <is>
        <t>pass</t>
      </is>
    </nc>
  </rcc>
  <rcc rId="308" sId="1">
    <nc r="G10" t="inlineStr">
      <is>
        <t>HCC</t>
      </is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147">
    <dxf>
      <fill>
        <patternFill patternType="solid">
          <bgColor rgb="FFFFC000"/>
        </patternFill>
      </fill>
    </dxf>
  </rfmt>
  <rcc rId="309" sId="1">
    <oc r="A104">
      <f>HYPERLINK("https://hsdes.intel.com/resource/15010120240","15010120240")</f>
    </oc>
    <nc r="A104">
      <f>HYPERLINK("https://hsdes.intel.com/resource/15010120240","15010120240")</f>
    </nc>
  </rcc>
  <rcc rId="310" sId="1">
    <nc r="E81" t="inlineStr">
      <is>
        <t>pass</t>
      </is>
    </nc>
  </rcc>
  <rcc rId="311" sId="1">
    <nc r="E88" t="inlineStr">
      <is>
        <t>pass</t>
      </is>
    </nc>
  </rcc>
  <rcc rId="312" sId="1">
    <nc r="E95" t="inlineStr">
      <is>
        <t>pass</t>
      </is>
    </nc>
  </rcc>
  <rcc rId="313" sId="1">
    <nc r="E96" t="inlineStr">
      <is>
        <t>pass</t>
      </is>
    </nc>
  </rcc>
  <rcc rId="314" sId="1">
    <nc r="E104" t="inlineStr">
      <is>
        <t>pass</t>
      </is>
    </nc>
  </rcc>
  <rfmt sheetId="1" sqref="B147">
    <dxf>
      <fill>
        <patternFill patternType="none">
          <bgColor auto="1"/>
        </patternFill>
      </fill>
    </dxf>
  </rfmt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5" sId="1">
    <nc r="E125" t="inlineStr">
      <is>
        <t>Pass</t>
      </is>
    </nc>
  </rcc>
  <rcc rId="316" sId="1">
    <nc r="E133" t="inlineStr">
      <is>
        <t>Pass</t>
      </is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7" sId="1">
    <oc r="E7" t="inlineStr">
      <is>
        <t>Block</t>
      </is>
    </oc>
    <nc r="E7" t="inlineStr">
      <is>
        <t>Pass</t>
      </is>
    </nc>
  </rcc>
  <rcc rId="318" sId="1">
    <oc r="I7" t="inlineStr">
      <is>
        <t>In step2, RMT Debug Messages option is not available in RMT configuration Menu</t>
      </is>
    </oc>
    <nc r="I7"/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9" sId="1">
    <nc r="H146" t="inlineStr">
      <is>
        <t>FMOD</t>
      </is>
    </nc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0" sId="1">
    <nc r="H4" t="inlineStr">
      <is>
        <t>FMOD</t>
      </is>
    </nc>
  </rcc>
  <rcc rId="321" sId="1">
    <nc r="H5" t="inlineStr">
      <is>
        <t>FMOD</t>
      </is>
    </nc>
  </rcc>
  <rcc rId="322" sId="1">
    <nc r="H20" t="inlineStr">
      <is>
        <t>FMOD</t>
      </is>
    </nc>
  </rcc>
  <rcc rId="323" sId="1">
    <nc r="H21" t="inlineStr">
      <is>
        <t>FMOD</t>
      </is>
    </nc>
  </rcc>
  <rcc rId="324" sId="1">
    <nc r="H25" t="inlineStr">
      <is>
        <t>FMOD</t>
      </is>
    </nc>
  </rcc>
  <rcc rId="325" sId="1">
    <nc r="H44" t="inlineStr">
      <is>
        <t>FMOD</t>
      </is>
    </nc>
  </rcc>
  <rcc rId="326" sId="1">
    <nc r="H45" t="inlineStr">
      <is>
        <t>FMOD</t>
      </is>
    </nc>
  </rcc>
  <rcc rId="327" sId="1">
    <nc r="H50" t="inlineStr">
      <is>
        <t>FMOD</t>
      </is>
    </nc>
  </rcc>
  <rcc rId="328" sId="1">
    <nc r="H52" t="inlineStr">
      <is>
        <t>FMOD</t>
      </is>
    </nc>
  </rcc>
  <rcc rId="329" sId="1">
    <nc r="H54" t="inlineStr">
      <is>
        <t>FMOD</t>
      </is>
    </nc>
  </rcc>
  <rcc rId="330" sId="1">
    <nc r="H129" t="inlineStr">
      <is>
        <t>FMOD</t>
      </is>
    </nc>
  </rcc>
  <rcc rId="331" sId="1">
    <nc r="H135" t="inlineStr">
      <is>
        <t>FMOD</t>
      </is>
    </nc>
  </rcc>
  <rcc rId="332" sId="1">
    <nc r="H141" t="inlineStr">
      <is>
        <t>FMOD</t>
      </is>
    </nc>
  </rcc>
  <rcc rId="333" sId="1">
    <nc r="H186" t="inlineStr">
      <is>
        <t>FMOD</t>
      </is>
    </nc>
  </rcc>
  <rcc rId="334" sId="1">
    <nc r="H188" t="inlineStr">
      <is>
        <t>FMOD</t>
      </is>
    </nc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5" sId="1">
    <nc r="E58" t="inlineStr">
      <is>
        <t>Pass</t>
      </is>
    </nc>
  </rcc>
  <rcc rId="336" sId="1">
    <nc r="E57" t="inlineStr">
      <is>
        <t>Pass</t>
      </is>
    </nc>
  </rcc>
  <rcc rId="337" sId="1">
    <nc r="E56" t="inlineStr">
      <is>
        <t>Pass</t>
      </is>
    </nc>
  </rcc>
  <rcc rId="338" sId="1">
    <nc r="E55" t="inlineStr">
      <is>
        <t>Pass</t>
      </is>
    </nc>
  </rcc>
  <rcc rId="339" sId="1">
    <nc r="E54" t="inlineStr">
      <is>
        <t>Pass</t>
      </is>
    </nc>
  </rcc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0" sId="1">
    <oc r="H4" t="inlineStr">
      <is>
        <t>FMOD</t>
      </is>
    </oc>
    <nc r="H4" t="inlineStr">
      <is>
        <t>FMOD S3M</t>
      </is>
    </nc>
  </rcc>
  <rcc rId="341" sId="1">
    <oc r="H5" t="inlineStr">
      <is>
        <t>FMOD</t>
      </is>
    </oc>
    <nc r="H5" t="inlineStr">
      <is>
        <t>FMOD S3M</t>
      </is>
    </nc>
  </rcc>
  <rcc rId="342" sId="1">
    <oc r="H20" t="inlineStr">
      <is>
        <t>FMOD</t>
      </is>
    </oc>
    <nc r="H20" t="inlineStr">
      <is>
        <t>FMOD cpldrot</t>
      </is>
    </nc>
  </rcc>
  <rcc rId="343" sId="1">
    <oc r="H21" t="inlineStr">
      <is>
        <t>FMOD</t>
      </is>
    </oc>
    <nc r="H21" t="inlineStr">
      <is>
        <t>FMOD cpldrot</t>
      </is>
    </nc>
  </rcc>
  <rcc rId="344" sId="1">
    <oc r="H25" t="inlineStr">
      <is>
        <t>FMOD</t>
      </is>
    </oc>
    <nc r="H25" t="inlineStr">
      <is>
        <t>FMOD cpldrot</t>
      </is>
    </nc>
  </rcc>
  <rcc rId="345" sId="1">
    <oc r="H44" t="inlineStr">
      <is>
        <t>FMOD</t>
      </is>
    </oc>
    <nc r="H44" t="inlineStr">
      <is>
        <t>FMOD PUINT_DML</t>
      </is>
    </nc>
  </rcc>
  <rcc rId="346" sId="1">
    <oc r="H45" t="inlineStr">
      <is>
        <t>FMOD</t>
      </is>
    </oc>
    <nc r="H45" t="inlineStr">
      <is>
        <t>FMOD PUINT_DML</t>
      </is>
    </nc>
  </rcc>
  <rcc rId="347" sId="1">
    <oc r="H50" t="inlineStr">
      <is>
        <t>FMOD</t>
      </is>
    </oc>
    <nc r="H50" t="inlineStr">
      <is>
        <t>FMOD PUINT_DML</t>
      </is>
    </nc>
  </rcc>
  <rcc rId="348" sId="1">
    <oc r="H52" t="inlineStr">
      <is>
        <t>FMOD</t>
      </is>
    </oc>
    <nc r="H52" t="inlineStr">
      <is>
        <t>FMOD PUINT_DML</t>
      </is>
    </nc>
  </rcc>
  <rcc rId="349" sId="1">
    <oc r="H54" t="inlineStr">
      <is>
        <t>FMOD</t>
      </is>
    </oc>
    <nc r="H54" t="inlineStr">
      <is>
        <t>FMOD PUINT_DML</t>
      </is>
    </nc>
  </rcc>
  <rcc rId="350" sId="1">
    <oc r="H129" t="inlineStr">
      <is>
        <t>FMOD</t>
      </is>
    </oc>
    <nc r="H129" t="inlineStr">
      <is>
        <t>FMOD cpldrot</t>
      </is>
    </nc>
  </rcc>
  <rcc rId="351" sId="1">
    <oc r="H135" t="inlineStr">
      <is>
        <t>FMOD</t>
      </is>
    </oc>
    <nc r="H135" t="inlineStr">
      <is>
        <t>FMOD S3M</t>
      </is>
    </nc>
  </rcc>
  <rcc rId="352" sId="1">
    <oc r="H141" t="inlineStr">
      <is>
        <t>FMOD</t>
      </is>
    </oc>
    <nc r="H141" t="inlineStr">
      <is>
        <t>FMOD S3M</t>
      </is>
    </nc>
  </rcc>
  <rcc rId="353" sId="1">
    <oc r="H146" t="inlineStr">
      <is>
        <t>FMOD</t>
      </is>
    </oc>
    <nc r="H146" t="inlineStr">
      <is>
        <t>FMOD S3M</t>
      </is>
    </nc>
  </rcc>
  <rcc rId="354" sId="1">
    <oc r="H186" t="inlineStr">
      <is>
        <t>FMOD</t>
      </is>
    </oc>
    <nc r="H186" t="inlineStr">
      <is>
        <t>FMOD S3M</t>
      </is>
    </nc>
  </rcc>
  <rcc rId="355" sId="1">
    <oc r="H188" t="inlineStr">
      <is>
        <t>FMOD</t>
      </is>
    </oc>
    <nc r="H188" t="inlineStr">
      <is>
        <t>FMOD S3M</t>
      </is>
    </nc>
  </rcc>
  <rcv guid="{43C3997E-B74D-4579-A9A7-790709CC64BC}" action="delete"/>
  <rdn rId="0" localSheetId="1" customView="1" name="Z_43C3997E_B74D_4579_A9A7_790709CC64BC_.wvu.FilterData" hidden="1" oldHidden="1">
    <formula>'FIV--KVL_D_Blue_TC_V1bios_v'!$A$1:$I$189</formula>
    <oldFormula>'FIV--KVL_D_Blue_TC_V1bios_v'!$A$1:$I$189</oldFormula>
  </rdn>
  <rcv guid="{43C3997E-B74D-4579-A9A7-790709CC64BC}" action="add"/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7" sId="1">
    <nc r="E47" t="inlineStr">
      <is>
        <t>Pass</t>
      </is>
    </nc>
  </rcc>
  <rcc rId="358" sId="1">
    <nc r="E48" t="inlineStr">
      <is>
        <t>Pass</t>
      </is>
    </nc>
  </rcc>
  <rcc rId="359" sId="1">
    <nc r="E49" t="inlineStr">
      <is>
        <t>Pass</t>
      </is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0" sId="1">
    <nc r="E51" t="inlineStr">
      <is>
        <t>Pass</t>
      </is>
    </nc>
  </rcc>
  <rcc rId="361" sId="1">
    <nc r="E53" t="inlineStr">
      <is>
        <t>Pass</t>
      </is>
    </nc>
  </rcc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2" sId="1">
    <oc r="E54" t="inlineStr">
      <is>
        <t>Pass</t>
      </is>
    </oc>
    <nc r="E54"/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3" sId="1">
    <nc r="E28" t="inlineStr">
      <is>
        <t>pass</t>
      </is>
    </nc>
  </rcc>
  <rcc rId="364" sId="1">
    <nc r="G28" t="inlineStr">
      <is>
        <t>HCC</t>
      </is>
    </nc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142">
    <dxf>
      <fill>
        <patternFill patternType="solid">
          <bgColor rgb="FF00B050"/>
        </patternFill>
      </fill>
    </dxf>
  </rfmt>
  <rfmt sheetId="1" sqref="A142:E142">
    <dxf>
      <fill>
        <patternFill>
          <bgColor rgb="FF00B050"/>
        </patternFill>
      </fill>
    </dxf>
  </rfmt>
  <rfmt sheetId="1" sqref="A148:B148">
    <dxf>
      <fill>
        <patternFill patternType="solid">
          <bgColor rgb="FF00B050"/>
        </patternFill>
      </fill>
    </dxf>
  </rfmt>
  <rfmt sheetId="1" sqref="C148:E148">
    <dxf>
      <fill>
        <patternFill patternType="solid">
          <bgColor rgb="FF00B050"/>
        </patternFill>
      </fill>
    </dxf>
  </rfmt>
  <rcc rId="365" sId="1">
    <nc r="E142" t="inlineStr">
      <is>
        <t>pass</t>
      </is>
    </nc>
  </rcc>
  <rfmt sheetId="1" sqref="I142" start="0" length="0">
    <dxf>
      <alignment vertical="top" wrapText="1"/>
    </dxf>
  </rfmt>
  <rcc rId="366" sId="1">
    <nc r="I142" t="inlineStr">
      <is>
        <t>https://hsdes.intel.com/appstore/article/#/16015592311 -register will get changed when BIOS adds/removes SB access programming.</t>
      </is>
    </nc>
  </rcc>
  <rcc rId="367" sId="1">
    <nc r="E144" t="inlineStr">
      <is>
        <t>pass</t>
      </is>
    </nc>
  </rcc>
  <rcc rId="368" sId="1">
    <nc r="E145" t="inlineStr">
      <is>
        <t>pass</t>
      </is>
    </nc>
  </rcc>
  <rfmt sheetId="1" sqref="A142:E142">
    <dxf>
      <fill>
        <patternFill patternType="none">
          <bgColor auto="1"/>
        </patternFill>
      </fill>
    </dxf>
  </rfmt>
  <rfmt sheetId="1" sqref="A148:E148">
    <dxf>
      <fill>
        <patternFill patternType="none">
          <bgColor auto="1"/>
        </patternFill>
      </fill>
    </dxf>
  </rfmt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9" sId="1">
    <nc r="E186" t="inlineStr">
      <is>
        <t>Pass</t>
      </is>
    </nc>
  </rcc>
  <rcv guid="{43C3997E-B74D-4579-A9A7-790709CC64BC}" action="delete"/>
  <rdn rId="0" localSheetId="1" customView="1" name="Z_43C3997E_B74D_4579_A9A7_790709CC64BC_.wvu.FilterData" hidden="1" oldHidden="1">
    <formula>'FIV--KVL_D_Blue_TC_V1bios_v'!$A$1:$I$189</formula>
    <oldFormula>'FIV--KVL_D_Blue_TC_V1bios_v'!$A$1:$I$189</oldFormula>
  </rdn>
  <rcv guid="{43C3997E-B74D-4579-A9A7-790709CC64BC}" action="add"/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1" sId="1">
    <nc r="E26" t="inlineStr">
      <is>
        <t>pass</t>
      </is>
    </nc>
  </rcc>
  <rcc rId="372" sId="1">
    <nc r="G26" t="inlineStr">
      <is>
        <t>HCC</t>
      </is>
    </nc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3" sId="1" odxf="1" dxf="1">
    <nc r="A190">
      <f>HYPERLINK("https://hsdes.intel.com/resource/1508602809","1508602809")</f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4" sId="1" odxf="1" dxf="1">
    <nc r="B190" t="inlineStr">
      <is>
        <t>[Pre and Post Si] [Linux] Validate PCIE CE using EINJ tool with IOMCA option enabled in BIOS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5" sId="1" odxf="1" dxf="1">
    <nc r="C190" t="inlineStr">
      <is>
        <t>bios.ras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6" sId="1" odxf="1" dxf="1">
    <nc r="D190" t="inlineStr">
      <is>
        <t>Feby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E19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19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G19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H19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I19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7" sId="1">
    <nc r="E177" t="inlineStr">
      <is>
        <t>pass</t>
      </is>
    </nc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8" sId="1">
    <nc r="E127" t="inlineStr">
      <is>
        <t>pass</t>
      </is>
    </nc>
  </rcc>
  <rcc rId="379" sId="1">
    <nc r="E129" t="inlineStr">
      <is>
        <t>pass</t>
      </is>
    </nc>
  </rc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0" sId="1">
    <oc r="H129" t="inlineStr">
      <is>
        <t>FMOD cpldrot</t>
      </is>
    </oc>
    <nc r="H129"/>
  </rcc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1" sId="1">
    <nc r="E126" t="inlineStr">
      <is>
        <t>pass</t>
      </is>
    </nc>
  </rcc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2" sId="1">
    <nc r="E130" t="inlineStr">
      <is>
        <t>pass</t>
      </is>
    </nc>
  </rcc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3" sId="1">
    <nc r="E54" t="inlineStr">
      <is>
        <t>Pass</t>
      </is>
    </nc>
  </rcc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4" sId="1">
    <oc r="E54" t="inlineStr">
      <is>
        <t>Pass</t>
      </is>
    </oc>
    <nc r="E54"/>
  </rcc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" sId="1">
    <nc r="E163" t="inlineStr">
      <is>
        <t>pass</t>
      </is>
    </nc>
  </rc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46:B146">
    <dxf>
      <fill>
        <patternFill patternType="solid">
          <bgColor rgb="FFFFFF00"/>
        </patternFill>
      </fill>
    </dxf>
  </rfmt>
  <rm rId="386" sheetId="1" source="D194" destination="D197" sourceSheetId="1"/>
  <rm rId="387" sheetId="1" source="C193:D193" destination="D193:E193" sourceSheetId="1"/>
  <rm rId="388" sheetId="1" source="B196:B197" destination="B195:B196" sourceSheetId="1"/>
  <rcv guid="{FDEF438C-D3CA-48E1-9432-2026DC5077BF}" action="delete"/>
  <rdn rId="0" localSheetId="1" customView="1" name="Z_FDEF438C_D3CA_48E1_9432_2026DC5077BF_.wvu.FilterData" hidden="1" oldHidden="1">
    <formula>'FIV--KVL_D_Blue_TC_V1bios_v'!$A$1:$I$189</formula>
    <oldFormula>'FIV--KVL_D_Blue_TC_V1bios_v'!$A$1:$I$189</oldFormula>
  </rdn>
  <rcv guid="{FDEF438C-D3CA-48E1-9432-2026DC5077BF}" action="add"/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0" sId="1">
    <nc r="E160" t="inlineStr">
      <is>
        <t>Pass</t>
      </is>
    </nc>
  </rcc>
  <rcc rId="391" sId="1">
    <nc r="E161" t="inlineStr">
      <is>
        <t>Pass</t>
      </is>
    </nc>
  </rcc>
  <rcv guid="{43C3997E-B74D-4579-A9A7-790709CC64BC}" action="delete"/>
  <rdn rId="0" localSheetId="1" customView="1" name="Z_43C3997E_B74D_4579_A9A7_790709CC64BC_.wvu.FilterData" hidden="1" oldHidden="1">
    <formula>'FIV--KVL_D_Blue_TC_V1bios_v'!$A$1:$I$190</formula>
    <oldFormula>'FIV--KVL_D_Blue_TC_V1bios_v'!$A$1:$I$189</oldFormula>
  </rdn>
  <rcv guid="{43C3997E-B74D-4579-A9A7-790709CC64BC}" action="add"/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3" sId="1">
    <nc r="E185" t="inlineStr">
      <is>
        <t>pass</t>
      </is>
    </nc>
  </rcc>
  <rcc rId="394" sId="1">
    <nc r="G185" t="inlineStr">
      <is>
        <t>HCC</t>
      </is>
    </nc>
  </rcc>
  <rcc rId="395" sId="1">
    <nc r="E128" t="inlineStr">
      <is>
        <t>pass</t>
      </is>
    </nc>
  </rcc>
  <rcc rId="396" sId="1">
    <nc r="G128" t="inlineStr">
      <is>
        <t>HCC</t>
      </is>
    </nc>
  </rcc>
  <rcc rId="397" sId="1">
    <nc r="E121" t="inlineStr">
      <is>
        <t>pass</t>
      </is>
    </nc>
  </rcc>
  <rcc rId="398" sId="1">
    <nc r="G121" t="inlineStr">
      <is>
        <t>HCC</t>
      </is>
    </nc>
  </rcc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" sId="1">
    <nc r="E146" t="inlineStr">
      <is>
        <t>pass</t>
      </is>
    </nc>
  </rcc>
  <rcc rId="400" sId="1">
    <nc r="E147" t="inlineStr">
      <is>
        <t>Block</t>
      </is>
    </nc>
  </rcc>
  <rcc rId="401" sId="1" odxf="1" dxf="1">
    <nc r="H147" t="inlineStr">
      <is>
        <t>python command not working in FMOD config  - Added in Non-Pythonsv excel</t>
      </is>
    </nc>
    <odxf>
      <font>
        <sz val="11"/>
        <color theme="1"/>
        <name val="Calibri"/>
        <family val="2"/>
        <scheme val="minor"/>
      </font>
    </odxf>
    <ndxf>
      <font>
        <sz val="9"/>
        <color rgb="FF000000"/>
        <name val="Segoe UI"/>
        <family val="2"/>
        <scheme val="none"/>
      </font>
    </ndxf>
  </rcc>
  <rm rId="402" sheetId="1" source="H147" destination="I147" sourceSheetId="1">
    <rfmt sheetId="1" sqref="I14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1" sqref="B147">
    <dxf>
      <fill>
        <patternFill patternType="solid">
          <bgColor rgb="FFFFFF00"/>
        </patternFill>
      </fill>
    </dxf>
  </rfmt>
  <rcc rId="403" sId="1">
    <nc r="E148" t="inlineStr">
      <is>
        <t>pass</t>
      </is>
    </nc>
  </rcc>
  <rfmt sheetId="1" sqref="B148">
    <dxf>
      <fill>
        <patternFill patternType="solid">
          <bgColor rgb="FFFFFF00"/>
        </patternFill>
      </fill>
    </dxf>
  </rfmt>
  <rm rId="404" sheetId="1" source="E149:G149" destination="F149:H149" sourceSheetId="1">
    <rfmt sheetId="1" sqref="H14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405" sId="1">
    <nc r="F149">
      <v>16015592579</v>
    </nc>
  </rcc>
  <rcc rId="406" sId="1">
    <nc r="I152" t="inlineStr">
      <is>
        <t>[GNRD]: ROOTBUS register values are incorrect for each HIOP instance</t>
      </is>
    </nc>
  </rcc>
  <rm rId="407" sheetId="1" source="E192" destination="C192" sourceSheetId="1"/>
  <rcc rId="408" sId="1">
    <nc r="E149" t="inlineStr">
      <is>
        <t>fail</t>
      </is>
    </nc>
  </rcc>
  <rfmt sheetId="1" sqref="E149"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m rId="409" sheetId="1" source="I152" destination="I149" sourceSheetId="1">
    <rfmt sheetId="1" sqref="I14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1" sqref="B149">
    <dxf>
      <fill>
        <patternFill patternType="solid">
          <bgColor rgb="FFFFFF00"/>
        </patternFill>
      </fill>
    </dxf>
  </rfmt>
  <rfmt sheetId="1" sqref="B154">
    <dxf>
      <fill>
        <patternFill patternType="solid">
          <bgColor rgb="FFFFFF00"/>
        </patternFill>
      </fill>
    </dxf>
  </rfmt>
  <rfmt sheetId="1" sqref="B156">
    <dxf>
      <fill>
        <patternFill patternType="solid">
          <bgColor rgb="FFFFFF00"/>
        </patternFill>
      </fill>
    </dxf>
  </rfmt>
  <rfmt sheetId="1" sqref="B157">
    <dxf>
      <fill>
        <patternFill patternType="solid">
          <bgColor rgb="FFFFFF00"/>
        </patternFill>
      </fill>
    </dxf>
  </rfmt>
  <rfmt sheetId="1" sqref="B151">
    <dxf>
      <fill>
        <patternFill patternType="solid">
          <bgColor rgb="FFFFFF00"/>
        </patternFill>
      </fill>
    </dxf>
  </rfmt>
  <rcc rId="410" sId="1">
    <nc r="E151" t="inlineStr">
      <is>
        <t>pass</t>
      </is>
    </nc>
  </rcc>
  <rfmt sheetId="1" sqref="B152">
    <dxf>
      <fill>
        <patternFill patternType="solid">
          <bgColor rgb="FFFFFF00"/>
        </patternFill>
      </fill>
    </dxf>
  </rfmt>
  <rfmt sheetId="1" sqref="B156:B157">
    <dxf>
      <fill>
        <patternFill patternType="none">
          <bgColor auto="1"/>
        </patternFill>
      </fill>
    </dxf>
  </rfmt>
  <rfmt sheetId="1" sqref="B152 B154">
    <dxf>
      <fill>
        <patternFill patternType="none">
          <bgColor auto="1"/>
        </patternFill>
      </fill>
    </dxf>
  </rfmt>
  <rfmt sheetId="1" sqref="A146:B149 A151:B151">
    <dxf>
      <fill>
        <patternFill patternType="none">
          <bgColor auto="1"/>
        </patternFill>
      </fill>
    </dxf>
  </rfmt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1" sId="1">
    <nc r="E189" t="inlineStr">
      <is>
        <t>Pass</t>
      </is>
    </nc>
  </rcc>
  <rcv guid="{43C3997E-B74D-4579-A9A7-790709CC64BC}" action="delete"/>
  <rdn rId="0" localSheetId="1" customView="1" name="Z_43C3997E_B74D_4579_A9A7_790709CC64BC_.wvu.FilterData" hidden="1" oldHidden="1">
    <formula>'FIV--KVL_D_Blue_TC_V1bios_v'!$A$1:$I$190</formula>
    <oldFormula>'FIV--KVL_D_Blue_TC_V1bios_v'!$A$1:$I$190</oldFormula>
  </rdn>
  <rcv guid="{43C3997E-B74D-4579-A9A7-790709CC64BC}" action="add"/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3" sId="1">
    <nc r="E152" t="inlineStr">
      <is>
        <t>pass</t>
      </is>
    </nc>
  </rcc>
  <rcc rId="414" sId="1">
    <nc r="E154" t="inlineStr">
      <is>
        <t>pass</t>
      </is>
    </nc>
  </rcc>
  <rcc rId="415" sId="1">
    <nc r="E156" t="inlineStr">
      <is>
        <t>pass</t>
      </is>
    </nc>
  </rcc>
  <rcc rId="416" sId="1">
    <nc r="E157" t="inlineStr">
      <is>
        <t>pass</t>
      </is>
    </nc>
  </rcc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F9" start="0" length="0">
    <dxf>
      <font>
        <sz val="10"/>
        <color rgb="FF242424"/>
        <name val="Intel Clear"/>
        <family val="2"/>
        <scheme val="none"/>
      </font>
      <alignment horizontal="left" vertical="top"/>
    </dxf>
  </rfmt>
  <rcc rId="417" sId="1">
    <nc r="E9" t="inlineStr">
      <is>
        <t>Fail</t>
      </is>
    </nc>
  </rcc>
  <rcc rId="418" sId="1" odxf="1" dxf="1">
    <nc r="F9">
      <v>18022014037</v>
    </nc>
    <ndxf>
      <font>
        <sz val="11"/>
        <color theme="1"/>
        <name val="Calibri"/>
        <family val="2"/>
        <scheme val="minor"/>
      </font>
      <alignment horizontal="general" vertical="bottom"/>
    </ndxf>
  </rcc>
  <rcc rId="419" sId="1">
    <nc r="I9" t="inlineStr">
      <is>
        <t>Step4, getting pythonsv command error Read transaction not succesful</t>
      </is>
    </nc>
  </rcc>
  <rcc rId="420" sId="1" xfDxf="1" dxf="1">
    <nc r="F4">
      <v>16016297562</v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21" sId="1">
    <nc r="E4" t="inlineStr">
      <is>
        <t>Fail</t>
      </is>
    </nc>
  </rcc>
  <rcc rId="422" sId="1">
    <nc r="I4" t="inlineStr">
      <is>
        <t xml:space="preserve">After reading Msr-read(0xe2) getting output as 0x0 , so bit 26 and 28 getting 0 instead of 1 </t>
      </is>
    </nc>
  </rcc>
  <rcv guid="{43C3997E-B74D-4579-A9A7-790709CC64BC}" action="delete"/>
  <rdn rId="0" localSheetId="1" customView="1" name="Z_43C3997E_B74D_4579_A9A7_790709CC64BC_.wvu.FilterData" hidden="1" oldHidden="1">
    <formula>'FIV--KVL_D_Blue_TC_V1bios_v'!$A$1:$I$190</formula>
    <oldFormula>'FIV--KVL_D_Blue_TC_V1bios_v'!$A$1:$I$190</oldFormula>
  </rdn>
  <rcv guid="{43C3997E-B74D-4579-A9A7-790709CC64BC}" action="add"/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4" sId="1">
    <nc r="E143" t="inlineStr">
      <is>
        <t>Pass</t>
      </is>
    </nc>
  </rcc>
  <rcv guid="{43C3997E-B74D-4579-A9A7-790709CC64BC}" action="delete"/>
  <rdn rId="0" localSheetId="1" customView="1" name="Z_43C3997E_B74D_4579_A9A7_790709CC64BC_.wvu.FilterData" hidden="1" oldHidden="1">
    <formula>'FIV--KVL_D_Blue_TC_V1bios_v'!$A$1:$I$190</formula>
    <oldFormula>'FIV--KVL_D_Blue_TC_V1bios_v'!$A$1:$I$190</oldFormula>
  </rdn>
  <rcv guid="{43C3997E-B74D-4579-A9A7-790709CC64BC}" action="add"/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6" sId="1">
    <nc r="E137" t="inlineStr">
      <is>
        <t>Pass</t>
      </is>
    </nc>
  </rcc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7" sId="1">
    <nc r="E29" t="inlineStr">
      <is>
        <t>pass</t>
      </is>
    </nc>
  </rcc>
  <rcc rId="428" sId="1">
    <nc r="G29" t="inlineStr">
      <is>
        <t>HCC</t>
      </is>
    </nc>
  </rcc>
  <rcc rId="429" sId="1">
    <nc r="E178" t="inlineStr">
      <is>
        <t>pass</t>
      </is>
    </nc>
  </rcc>
  <rcc rId="430" sId="1">
    <nc r="G178" t="inlineStr">
      <is>
        <t>HCC</t>
      </is>
    </nc>
  </rcc>
  <rcc rId="431" sId="1">
    <nc r="E179" t="inlineStr">
      <is>
        <t>pass</t>
      </is>
    </nc>
  </rcc>
  <rcc rId="432" sId="1">
    <nc r="G179" t="inlineStr">
      <is>
        <t>HCC</t>
      </is>
    </nc>
  </rcc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3" sId="1">
    <nc r="E153" t="inlineStr">
      <is>
        <t>pass</t>
      </is>
    </nc>
  </rcc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4" sId="1">
    <nc r="E5" t="inlineStr">
      <is>
        <t>Pass</t>
      </is>
    </nc>
  </rcc>
  <rcv guid="{43C3997E-B74D-4579-A9A7-790709CC64BC}" action="delete"/>
  <rdn rId="0" localSheetId="1" customView="1" name="Z_43C3997E_B74D_4579_A9A7_790709CC64BC_.wvu.FilterData" hidden="1" oldHidden="1">
    <formula>'FIV--KVL_D_Blue_TC_V1bios_v'!$A$1:$I$190</formula>
    <oldFormula>'FIV--KVL_D_Blue_TC_V1bios_v'!$A$1:$I$190</oldFormula>
  </rdn>
  <rcv guid="{43C3997E-B74D-4579-A9A7-790709CC64BC}" action="add"/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6" sId="1">
    <nc r="E150" t="inlineStr">
      <is>
        <t>Pass</t>
      </is>
    </nc>
  </rcc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7" sId="1">
    <nc r="E188" t="inlineStr">
      <is>
        <t>Pass</t>
      </is>
    </nc>
  </rcc>
  <rcv guid="{43C3997E-B74D-4579-A9A7-790709CC64BC}" action="delete"/>
  <rdn rId="0" localSheetId="1" customView="1" name="Z_43C3997E_B74D_4579_A9A7_790709CC64BC_.wvu.FilterData" hidden="1" oldHidden="1">
    <formula>'FIV--KVL_D_Blue_TC_V1bios_v'!$A$1:$I$190</formula>
    <oldFormula>'FIV--KVL_D_Blue_TC_V1bios_v'!$A$1:$I$190</oldFormula>
  </rdn>
  <rcv guid="{43C3997E-B74D-4579-A9A7-790709CC64BC}" action="add"/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9" sId="1">
    <nc r="E164" t="inlineStr">
      <is>
        <t>pass</t>
      </is>
    </nc>
  </rcc>
  <rcc rId="440" sId="1">
    <nc r="E165" t="inlineStr">
      <is>
        <t>pass</t>
      </is>
    </nc>
  </rcc>
  <rcc rId="441" sId="1">
    <nc r="E166" t="inlineStr">
      <is>
        <t>pass</t>
      </is>
    </nc>
  </rcc>
  <rcc rId="442" sId="1">
    <nc r="E167" t="inlineStr">
      <is>
        <t>pass</t>
      </is>
    </nc>
  </rcc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3" sId="1">
    <nc r="E190" t="inlineStr">
      <is>
        <t>fail</t>
      </is>
    </nc>
  </rcc>
  <rcc rId="444" sId="1" xfDxf="1" dxf="1">
    <nc r="F190">
      <v>16016680042</v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45" sId="1" xfDxf="1" dxf="1">
    <nc r="I190" t="inlineStr">
      <is>
        <t>Hardware error not logged in OS after Pcie Error injection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6" sId="1">
    <nc r="E91" t="inlineStr">
      <is>
        <t>Block</t>
      </is>
    </nc>
  </rcc>
  <rcc rId="447" sId="1">
    <nc r="I91" t="inlineStr">
      <is>
        <t>Clarification pending. UMA option is grayed out in BIOS</t>
      </is>
    </nc>
  </rcc>
  <rcc rId="448" sId="1">
    <nc r="E135" t="inlineStr">
      <is>
        <t>Fail</t>
      </is>
    </nc>
  </rcc>
  <rcc rId="449" sId="1">
    <nc r="I135" t="inlineStr">
      <is>
        <t>MSR 1AA value is 0. Issue observed with latest SIMICS package</t>
      </is>
    </nc>
  </rcc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0" sId="1">
    <nc r="E155" t="inlineStr">
      <is>
        <t>pass</t>
      </is>
    </nc>
  </rcc>
  <rcc rId="451" sId="1">
    <nc r="E158" t="inlineStr">
      <is>
        <t>pass</t>
      </is>
    </nc>
  </rcc>
  <rcc rId="452" sId="1">
    <nc r="E159" t="inlineStr">
      <is>
        <t>pass</t>
      </is>
    </nc>
  </rcc>
  <rcc rId="453" sId="1">
    <nc r="E162" t="inlineStr">
      <is>
        <t>pass</t>
      </is>
    </nc>
  </rcc>
  <rcv guid="{FDEF438C-D3CA-48E1-9432-2026DC5077BF}" action="delete"/>
  <rdn rId="0" localSheetId="1" customView="1" name="Z_FDEF438C_D3CA_48E1_9432_2026DC5077BF_.wvu.FilterData" hidden="1" oldHidden="1">
    <formula>'FIV--KVL_D_Blue_TC_V1bios_v'!$A$1:$I$190</formula>
    <oldFormula>'FIV--KVL_D_Blue_TC_V1bios_v'!$A$1:$I$189</oldFormula>
  </rdn>
  <rcv guid="{FDEF438C-D3CA-48E1-9432-2026DC5077BF}" action="add"/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5" sId="1" odxf="1" dxf="1">
    <oc r="A20">
      <f>HYPERLINK("https://hsdes.intel.com/resource/1508604170","1508604170")</f>
    </oc>
    <nc r="A20">
      <f>HYPERLINK("https://hsdes.intel.com/resource/1508604170","1508604170")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456" sId="1">
    <nc r="E20" t="inlineStr">
      <is>
        <t>Pass</t>
      </is>
    </nc>
  </rcc>
  <rcc rId="457" sId="1">
    <oc r="H20" t="inlineStr">
      <is>
        <t>FMOD cpldrot</t>
      </is>
    </oc>
    <nc r="H20" t="inlineStr">
      <is>
        <t>FMOD S3M</t>
      </is>
    </nc>
  </rcc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8" sId="1">
    <nc r="E44" t="inlineStr">
      <is>
        <t>Pass</t>
      </is>
    </nc>
  </rcc>
  <rcc rId="459" sId="1">
    <nc r="E54" t="inlineStr">
      <is>
        <t>Pass</t>
      </is>
    </nc>
  </rcc>
  <rfmt sheetId="1" xfDxf="1" sqref="I5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60" sId="1">
    <nc r="I52" t="inlineStr">
      <is>
        <t>step: 3 error  in simics console cmd actual o/p: S0C0T0 msr(0x194) = 0x0  expected o/p: non-zero value</t>
      </is>
    </nc>
  </rcc>
  <rcc rId="461" sId="1">
    <nc r="E52" t="inlineStr">
      <is>
        <t>Fail</t>
      </is>
    </nc>
  </rcc>
  <rcc rId="462" sId="1">
    <nc r="E50" t="inlineStr">
      <is>
        <t>Pass</t>
      </is>
    </nc>
  </rcc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3" sId="1">
    <nc r="G20" t="inlineStr">
      <is>
        <t>HCC</t>
      </is>
    </nc>
  </rcc>
  <rcc rId="464" sId="1">
    <oc r="H21" t="inlineStr">
      <is>
        <t>FMOD cpldrot</t>
      </is>
    </oc>
    <nc r="H21" t="inlineStr">
      <is>
        <t>FMOD S3M</t>
      </is>
    </nc>
  </rcc>
  <rcc rId="465" sId="1">
    <oc r="H25" t="inlineStr">
      <is>
        <t>FMOD cpldrot</t>
      </is>
    </oc>
    <nc r="H25" t="inlineStr">
      <is>
        <t>FMOD S3M</t>
      </is>
    </nc>
  </rcc>
  <rfmt sheetId="1" sqref="I25" start="0" length="0">
    <dxf>
      <border outline="0">
        <left/>
        <right/>
        <top/>
        <bottom/>
      </border>
    </dxf>
  </rfmt>
  <rfmt sheetId="1" xfDxf="1" sqref="I25" start="0" length="0">
    <dxf>
      <font>
        <sz val="7"/>
        <color rgb="FF242424"/>
        <name val="Segoe UI"/>
        <scheme val="none"/>
      </font>
    </dxf>
  </rfmt>
  <rcv guid="{837E0CC2-A870-46E6-BB0A-DC077F699D2C}" action="delete"/>
  <rdn rId="0" localSheetId="1" customView="1" name="Z_837E0CC2_A870_46E6_BB0A_DC077F699D2C_.wvu.FilterData" hidden="1" oldHidden="1">
    <formula>'FIV--KVL_D_Blue_TC_V1bios_v'!$A$1:$I$190</formula>
    <oldFormula>'FIV--KVL_D_Blue_TC_V1bios_v'!$A$1:$I$189</oldFormula>
  </rdn>
  <rcv guid="{837E0CC2-A870-46E6-BB0A-DC077F699D2C}" action="add"/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7" sId="1">
    <nc r="E25" t="inlineStr">
      <is>
        <t>Fail</t>
      </is>
    </nc>
  </rcc>
  <rcc rId="468" sId="1">
    <nc r="I25" t="inlineStr">
      <is>
        <t>in step 6: getting MSR1AA value as 0</t>
      </is>
    </nc>
  </rcc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9" sId="1">
    <oc r="I25" t="inlineStr">
      <is>
        <t>in step 6: getting MSR1AA value as 0</t>
      </is>
    </oc>
    <nc r="I25" t="inlineStr">
      <is>
        <t>in step 6: Getting MSR1AA value as 0</t>
      </is>
    </nc>
  </rcc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0" sId="1">
    <nc r="I46" t="inlineStr">
      <is>
        <t>error in python cmd :  "sv.socket0.uncore.cha.cha1.pipe.upi_routing_table_cfg"   AttributeError: Unknown Attribute uncore</t>
      </is>
    </nc>
  </rcc>
  <rcc rId="471" sId="1">
    <nc r="E46" t="inlineStr">
      <is>
        <t>fail</t>
      </is>
    </nc>
  </rcc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2" sId="1">
    <nc r="E139" t="inlineStr">
      <is>
        <t>Block</t>
      </is>
    </nc>
  </rcc>
  <rcc rId="473" sId="1">
    <nc r="I139" t="inlineStr">
      <is>
        <t>RAS Feature Block</t>
      </is>
    </nc>
  </rcc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2:B190">
    <dxf>
      <fill>
        <patternFill patternType="none">
          <bgColor auto="1"/>
        </patternFill>
      </fill>
    </dxf>
  </rfmt>
  <rfmt sheetId="1" sqref="E2">
    <dxf>
      <fill>
        <patternFill patternType="solid">
          <bgColor rgb="FF00B050"/>
        </patternFill>
      </fill>
    </dxf>
  </rfmt>
  <rfmt sheetId="1" sqref="E3" start="0" length="0">
    <dxf>
      <fill>
        <patternFill patternType="solid">
          <bgColor rgb="FF00B050"/>
        </patternFill>
      </fill>
    </dxf>
  </rfmt>
  <rfmt sheetId="1" sqref="E5" start="0" length="0">
    <dxf>
      <fill>
        <patternFill patternType="solid">
          <bgColor rgb="FF00B050"/>
        </patternFill>
      </fill>
    </dxf>
  </rfmt>
  <rfmt sheetId="1" sqref="E6" start="0" length="0">
    <dxf>
      <fill>
        <patternFill patternType="solid">
          <bgColor rgb="FF00B050"/>
        </patternFill>
      </fill>
    </dxf>
  </rfmt>
  <rfmt sheetId="1" sqref="E7" start="0" length="0">
    <dxf>
      <fill>
        <patternFill patternType="solid">
          <bgColor rgb="FF00B050"/>
        </patternFill>
      </fill>
    </dxf>
  </rfmt>
  <rfmt sheetId="1" sqref="E8" start="0" length="0">
    <dxf>
      <fill>
        <patternFill patternType="solid">
          <bgColor rgb="FF00B050"/>
        </patternFill>
      </fill>
    </dxf>
  </rfmt>
  <rcc rId="474" sId="1" odxf="1" dxf="1">
    <oc r="E10" t="inlineStr">
      <is>
        <t>pass</t>
      </is>
    </oc>
    <nc r="E10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75" sId="1" odxf="1" dxf="1">
    <oc r="E11" t="inlineStr">
      <is>
        <t>pass</t>
      </is>
    </oc>
    <nc r="E11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76" sId="1" odxf="1" dxf="1">
    <oc r="E12" t="inlineStr">
      <is>
        <t>pass</t>
      </is>
    </oc>
    <nc r="E12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77" sId="1" odxf="1" dxf="1">
    <oc r="E13" t="inlineStr">
      <is>
        <t>pass</t>
      </is>
    </oc>
    <nc r="E13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78" sId="1" odxf="1" dxf="1">
    <oc r="E14" t="inlineStr">
      <is>
        <t>pass</t>
      </is>
    </oc>
    <nc r="E14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79" sId="1" odxf="1" dxf="1">
    <oc r="E15" t="inlineStr">
      <is>
        <t>pass</t>
      </is>
    </oc>
    <nc r="E15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80" sId="1" odxf="1" dxf="1">
    <oc r="E16" t="inlineStr">
      <is>
        <t>pass</t>
      </is>
    </oc>
    <nc r="E16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81" sId="1" odxf="1" dxf="1">
    <oc r="E17" t="inlineStr">
      <is>
        <t>pass</t>
      </is>
    </oc>
    <nc r="E17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82" sId="1" odxf="1" dxf="1">
    <oc r="E18" t="inlineStr">
      <is>
        <t>pass</t>
      </is>
    </oc>
    <nc r="E18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83" sId="1" odxf="1" dxf="1">
    <oc r="E19" t="inlineStr">
      <is>
        <t>pass</t>
      </is>
    </oc>
    <nc r="E19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fmt sheetId="1" sqref="E20" start="0" length="0">
    <dxf>
      <fill>
        <patternFill patternType="solid">
          <bgColor rgb="FF00B050"/>
        </patternFill>
      </fill>
    </dxf>
  </rfmt>
  <rcc rId="484" sId="1" odxf="1" dxf="1">
    <oc r="E22" t="inlineStr">
      <is>
        <t>pass</t>
      </is>
    </oc>
    <nc r="E22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85" sId="1" odxf="1" dxf="1">
    <oc r="E23" t="inlineStr">
      <is>
        <t>pass</t>
      </is>
    </oc>
    <nc r="E23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86" sId="1" odxf="1" dxf="1">
    <oc r="E24" t="inlineStr">
      <is>
        <t>pass</t>
      </is>
    </oc>
    <nc r="E24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87" sId="1" odxf="1" dxf="1">
    <oc r="E26" t="inlineStr">
      <is>
        <t>pass</t>
      </is>
    </oc>
    <nc r="E26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88" sId="1" odxf="1" dxf="1">
    <oc r="E27" t="inlineStr">
      <is>
        <t>pass</t>
      </is>
    </oc>
    <nc r="E27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89" sId="1" odxf="1" dxf="1">
    <oc r="E28" t="inlineStr">
      <is>
        <t>pass</t>
      </is>
    </oc>
    <nc r="E28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90" sId="1" odxf="1" dxf="1">
    <oc r="E29" t="inlineStr">
      <is>
        <t>pass</t>
      </is>
    </oc>
    <nc r="E29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91" sId="1" odxf="1" dxf="1">
    <oc r="E30" t="inlineStr">
      <is>
        <t>pass</t>
      </is>
    </oc>
    <nc r="E30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92" sId="1" odxf="1" dxf="1">
    <oc r="E31" t="inlineStr">
      <is>
        <t>pass</t>
      </is>
    </oc>
    <nc r="E31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93" sId="1" odxf="1" dxf="1">
    <oc r="E32" t="inlineStr">
      <is>
        <t>pass</t>
      </is>
    </oc>
    <nc r="E32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94" sId="1" odxf="1" dxf="1">
    <oc r="E33" t="inlineStr">
      <is>
        <t>pass</t>
      </is>
    </oc>
    <nc r="E33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fmt sheetId="1" sqref="E34" start="0" length="0">
    <dxf>
      <fill>
        <patternFill patternType="solid">
          <bgColor rgb="FF00B050"/>
        </patternFill>
      </fill>
    </dxf>
  </rfmt>
  <rcc rId="495" sId="1" odxf="1" dxf="1">
    <oc r="E35" t="inlineStr">
      <is>
        <t>pass</t>
      </is>
    </oc>
    <nc r="E35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96" sId="1" odxf="1" dxf="1">
    <oc r="E36" t="inlineStr">
      <is>
        <t>pass</t>
      </is>
    </oc>
    <nc r="E36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fmt sheetId="1" sqref="E37" start="0" length="0">
    <dxf>
      <fill>
        <patternFill patternType="solid">
          <bgColor rgb="FF00B050"/>
        </patternFill>
      </fill>
    </dxf>
  </rfmt>
  <rfmt sheetId="1" sqref="E38" start="0" length="0">
    <dxf>
      <fill>
        <patternFill patternType="solid">
          <bgColor rgb="FF00B050"/>
        </patternFill>
      </fill>
    </dxf>
  </rfmt>
  <rcc rId="497" sId="1" odxf="1" dxf="1">
    <oc r="E39" t="inlineStr">
      <is>
        <t>pass</t>
      </is>
    </oc>
    <nc r="E39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98" sId="1" odxf="1" dxf="1">
    <oc r="E40" t="inlineStr">
      <is>
        <t>pass</t>
      </is>
    </oc>
    <nc r="E40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99" sId="1" odxf="1" dxf="1">
    <oc r="E41" t="inlineStr">
      <is>
        <t>pass</t>
      </is>
    </oc>
    <nc r="E41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00" sId="1" odxf="1" dxf="1">
    <oc r="E42" t="inlineStr">
      <is>
        <t>pass</t>
      </is>
    </oc>
    <nc r="E42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01" sId="1" odxf="1" dxf="1">
    <oc r="E43" t="inlineStr">
      <is>
        <t>pass</t>
      </is>
    </oc>
    <nc r="E43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fmt sheetId="1" sqref="E44" start="0" length="0">
    <dxf>
      <fill>
        <patternFill patternType="solid">
          <bgColor rgb="FF00B050"/>
        </patternFill>
      </fill>
    </dxf>
  </rfmt>
  <rfmt sheetId="1" sqref="E47" start="0" length="0">
    <dxf>
      <fill>
        <patternFill patternType="solid">
          <bgColor rgb="FF00B050"/>
        </patternFill>
      </fill>
    </dxf>
  </rfmt>
  <rfmt sheetId="1" sqref="E48" start="0" length="0">
    <dxf>
      <fill>
        <patternFill patternType="solid">
          <bgColor rgb="FF00B050"/>
        </patternFill>
      </fill>
    </dxf>
  </rfmt>
  <rfmt sheetId="1" sqref="E49" start="0" length="0">
    <dxf>
      <fill>
        <patternFill patternType="solid">
          <bgColor rgb="FF00B050"/>
        </patternFill>
      </fill>
    </dxf>
  </rfmt>
  <rfmt sheetId="1" sqref="E50" start="0" length="0">
    <dxf>
      <fill>
        <patternFill patternType="solid">
          <bgColor rgb="FF00B050"/>
        </patternFill>
      </fill>
    </dxf>
  </rfmt>
  <rfmt sheetId="1" sqref="E51" start="0" length="0">
    <dxf>
      <fill>
        <patternFill patternType="solid">
          <bgColor rgb="FF00B050"/>
        </patternFill>
      </fill>
    </dxf>
  </rfmt>
  <rfmt sheetId="1" sqref="E53" start="0" length="0">
    <dxf>
      <fill>
        <patternFill patternType="solid">
          <bgColor rgb="FF00B050"/>
        </patternFill>
      </fill>
    </dxf>
  </rfmt>
  <rfmt sheetId="1" sqref="E54" start="0" length="0">
    <dxf>
      <fill>
        <patternFill patternType="solid">
          <bgColor rgb="FF00B050"/>
        </patternFill>
      </fill>
    </dxf>
  </rfmt>
  <rfmt sheetId="1" sqref="E55" start="0" length="0">
    <dxf>
      <fill>
        <patternFill patternType="solid">
          <bgColor rgb="FF00B050"/>
        </patternFill>
      </fill>
    </dxf>
  </rfmt>
  <rfmt sheetId="1" sqref="E56" start="0" length="0">
    <dxf>
      <fill>
        <patternFill patternType="solid">
          <bgColor rgb="FF00B050"/>
        </patternFill>
      </fill>
    </dxf>
  </rfmt>
  <rfmt sheetId="1" sqref="E57" start="0" length="0">
    <dxf>
      <fill>
        <patternFill patternType="solid">
          <bgColor rgb="FF00B050"/>
        </patternFill>
      </fill>
    </dxf>
  </rfmt>
  <rfmt sheetId="1" sqref="E58" start="0" length="0">
    <dxf>
      <fill>
        <patternFill patternType="solid">
          <bgColor rgb="FF00B050"/>
        </patternFill>
      </fill>
    </dxf>
  </rfmt>
  <rcc rId="502" sId="1" odxf="1" dxf="1">
    <oc r="E60" t="inlineStr">
      <is>
        <t>pass</t>
      </is>
    </oc>
    <nc r="E60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03" sId="1" odxf="1" dxf="1">
    <oc r="E61" t="inlineStr">
      <is>
        <t>pass</t>
      </is>
    </oc>
    <nc r="E61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04" sId="1" odxf="1" dxf="1">
    <oc r="E62" t="inlineStr">
      <is>
        <t>pass</t>
      </is>
    </oc>
    <nc r="E62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05" sId="1" odxf="1" dxf="1">
    <oc r="E64" t="inlineStr">
      <is>
        <t>pass</t>
      </is>
    </oc>
    <nc r="E64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06" sId="1" odxf="1" dxf="1">
    <oc r="E65" t="inlineStr">
      <is>
        <t>pass</t>
      </is>
    </oc>
    <nc r="E65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07" sId="1" odxf="1" dxf="1">
    <oc r="E66" t="inlineStr">
      <is>
        <t>pass</t>
      </is>
    </oc>
    <nc r="E66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08" sId="1" odxf="1" dxf="1">
    <oc r="E67" t="inlineStr">
      <is>
        <t>pass</t>
      </is>
    </oc>
    <nc r="E67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09" sId="1" odxf="1" dxf="1">
    <oc r="E68" t="inlineStr">
      <is>
        <t>pass</t>
      </is>
    </oc>
    <nc r="E68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10" sId="1" odxf="1" dxf="1">
    <oc r="E69" t="inlineStr">
      <is>
        <t>pass</t>
      </is>
    </oc>
    <nc r="E69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11" sId="1" odxf="1" dxf="1">
    <oc r="E70" t="inlineStr">
      <is>
        <t>pass</t>
      </is>
    </oc>
    <nc r="E70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12" sId="1" odxf="1" dxf="1">
    <oc r="E71" t="inlineStr">
      <is>
        <t>pass</t>
      </is>
    </oc>
    <nc r="E71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13" sId="1" odxf="1" dxf="1">
    <oc r="E72" t="inlineStr">
      <is>
        <t>pass</t>
      </is>
    </oc>
    <nc r="E72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14" sId="1" odxf="1" dxf="1">
    <oc r="E73" t="inlineStr">
      <is>
        <t>pass</t>
      </is>
    </oc>
    <nc r="E73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15" sId="1" odxf="1" dxf="1">
    <oc r="E74" t="inlineStr">
      <is>
        <t>pass</t>
      </is>
    </oc>
    <nc r="E74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16" sId="1" odxf="1" dxf="1">
    <oc r="E75" t="inlineStr">
      <is>
        <t>pass</t>
      </is>
    </oc>
    <nc r="E75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17" sId="1" odxf="1" dxf="1">
    <oc r="E76" t="inlineStr">
      <is>
        <t>pass</t>
      </is>
    </oc>
    <nc r="E76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18" sId="1" odxf="1" dxf="1">
    <oc r="E77" t="inlineStr">
      <is>
        <t>pass</t>
      </is>
    </oc>
    <nc r="E77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19" sId="1" odxf="1" dxf="1">
    <oc r="E78" t="inlineStr">
      <is>
        <t>pass</t>
      </is>
    </oc>
    <nc r="E78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20" sId="1" odxf="1" dxf="1">
    <oc r="E79" t="inlineStr">
      <is>
        <t>pass</t>
      </is>
    </oc>
    <nc r="E79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21" sId="1" odxf="1" dxf="1">
    <oc r="E80" t="inlineStr">
      <is>
        <t>pass</t>
      </is>
    </oc>
    <nc r="E80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22" sId="1" odxf="1" dxf="1">
    <oc r="E81" t="inlineStr">
      <is>
        <t>pass</t>
      </is>
    </oc>
    <nc r="E81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23" sId="1" odxf="1" dxf="1">
    <oc r="E82" t="inlineStr">
      <is>
        <t>pass</t>
      </is>
    </oc>
    <nc r="E82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24" sId="1" odxf="1" dxf="1">
    <oc r="E83" t="inlineStr">
      <is>
        <t>pass</t>
      </is>
    </oc>
    <nc r="E83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25" sId="1" odxf="1" dxf="1">
    <oc r="E84" t="inlineStr">
      <is>
        <t>pass</t>
      </is>
    </oc>
    <nc r="E84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26" sId="1" odxf="1" dxf="1">
    <oc r="E85" t="inlineStr">
      <is>
        <t>pass</t>
      </is>
    </oc>
    <nc r="E85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27" sId="1" odxf="1" dxf="1">
    <oc r="E86" t="inlineStr">
      <is>
        <t>pass</t>
      </is>
    </oc>
    <nc r="E86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28" sId="1" odxf="1" dxf="1">
    <oc r="E87" t="inlineStr">
      <is>
        <t>pass</t>
      </is>
    </oc>
    <nc r="E87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29" sId="1" odxf="1" dxf="1">
    <oc r="E88" t="inlineStr">
      <is>
        <t>pass</t>
      </is>
    </oc>
    <nc r="E88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30" sId="1" odxf="1" dxf="1">
    <oc r="E89" t="inlineStr">
      <is>
        <t>pass</t>
      </is>
    </oc>
    <nc r="E89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31" sId="1" odxf="1" dxf="1">
    <oc r="E90" t="inlineStr">
      <is>
        <t>pass</t>
      </is>
    </oc>
    <nc r="E90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fmt sheetId="1" sqref="E92" start="0" length="0">
    <dxf>
      <fill>
        <patternFill patternType="solid">
          <bgColor rgb="FF00B050"/>
        </patternFill>
      </fill>
    </dxf>
  </rfmt>
  <rcc rId="532" sId="1" odxf="1" dxf="1">
    <oc r="E93" t="inlineStr">
      <is>
        <t>pass</t>
      </is>
    </oc>
    <nc r="E93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33" sId="1" odxf="1" dxf="1">
    <oc r="E94" t="inlineStr">
      <is>
        <t>pass</t>
      </is>
    </oc>
    <nc r="E94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34" sId="1" odxf="1" dxf="1">
    <oc r="E95" t="inlineStr">
      <is>
        <t>pass</t>
      </is>
    </oc>
    <nc r="E95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35" sId="1" odxf="1" dxf="1">
    <oc r="E96" t="inlineStr">
      <is>
        <t>pass</t>
      </is>
    </oc>
    <nc r="E96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fmt sheetId="1" sqref="E97" start="0" length="0">
    <dxf>
      <fill>
        <patternFill patternType="solid">
          <bgColor rgb="FF00B050"/>
        </patternFill>
      </fill>
    </dxf>
  </rfmt>
  <rcc rId="536" sId="1" odxf="1" dxf="1">
    <oc r="E98" t="inlineStr">
      <is>
        <t>pass</t>
      </is>
    </oc>
    <nc r="E98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37" sId="1" odxf="1" dxf="1">
    <oc r="E99" t="inlineStr">
      <is>
        <t>pass</t>
      </is>
    </oc>
    <nc r="E99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38" sId="1" odxf="1" dxf="1">
    <oc r="E100" t="inlineStr">
      <is>
        <t>pass</t>
      </is>
    </oc>
    <nc r="E100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39" sId="1" odxf="1" dxf="1">
    <oc r="E101" t="inlineStr">
      <is>
        <t>pass</t>
      </is>
    </oc>
    <nc r="E101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40" sId="1" odxf="1" dxf="1">
    <oc r="E102" t="inlineStr">
      <is>
        <t>pass</t>
      </is>
    </oc>
    <nc r="E102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41" sId="1" odxf="1" dxf="1">
    <oc r="E103" t="inlineStr">
      <is>
        <t>pass</t>
      </is>
    </oc>
    <nc r="E103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42" sId="1" odxf="1" dxf="1">
    <oc r="E104" t="inlineStr">
      <is>
        <t>pass</t>
      </is>
    </oc>
    <nc r="E104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43" sId="1" odxf="1" dxf="1">
    <oc r="E105" t="inlineStr">
      <is>
        <t>pass</t>
      </is>
    </oc>
    <nc r="E105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44" sId="1" odxf="1" dxf="1">
    <oc r="E106" t="inlineStr">
      <is>
        <t>pass</t>
      </is>
    </oc>
    <nc r="E106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45" sId="1" odxf="1" dxf="1">
    <oc r="E107" t="inlineStr">
      <is>
        <t>pass</t>
      </is>
    </oc>
    <nc r="E107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fmt sheetId="1" sqref="E108" start="0" length="0">
    <dxf>
      <fill>
        <patternFill patternType="solid">
          <bgColor rgb="FF00B050"/>
        </patternFill>
      </fill>
    </dxf>
  </rfmt>
  <rcc rId="546" sId="1" odxf="1" dxf="1">
    <oc r="E109" t="inlineStr">
      <is>
        <t>pass</t>
      </is>
    </oc>
    <nc r="E109" t="inlineStr">
      <is>
        <t>Pass</t>
      </is>
    </nc>
    <odxf>
      <fill>
        <patternFill patternType="none">
          <bgColor indexed="65"/>
        </patternFill>
      </fill>
      <alignment vertical="top" wrapText="1"/>
    </odxf>
    <ndxf>
      <fill>
        <patternFill patternType="solid">
          <bgColor rgb="FF00B050"/>
        </patternFill>
      </fill>
      <alignment vertical="bottom" wrapText="0"/>
    </ndxf>
  </rcc>
  <rcc rId="547" sId="1" odxf="1" dxf="1">
    <oc r="E110" t="inlineStr">
      <is>
        <t>pass</t>
      </is>
    </oc>
    <nc r="E110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48" sId="1" odxf="1" dxf="1">
    <oc r="E111" t="inlineStr">
      <is>
        <t>pass</t>
      </is>
    </oc>
    <nc r="E111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49" sId="1" odxf="1" dxf="1">
    <oc r="E112" t="inlineStr">
      <is>
        <t>pass</t>
      </is>
    </oc>
    <nc r="E112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fmt sheetId="1" sqref="E113" start="0" length="0">
    <dxf>
      <fill>
        <patternFill patternType="solid">
          <bgColor rgb="FF00B050"/>
        </patternFill>
      </fill>
    </dxf>
  </rfmt>
  <rcc rId="550" sId="1" odxf="1" dxf="1">
    <oc r="E115" t="inlineStr">
      <is>
        <t>pass</t>
      </is>
    </oc>
    <nc r="E115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51" sId="1" odxf="1" dxf="1">
    <oc r="E116" t="inlineStr">
      <is>
        <t>pass</t>
      </is>
    </oc>
    <nc r="E116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52" sId="1" odxf="1" dxf="1">
    <oc r="E117" t="inlineStr">
      <is>
        <t>pass</t>
      </is>
    </oc>
    <nc r="E117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53" sId="1" odxf="1" dxf="1">
    <oc r="E118" t="inlineStr">
      <is>
        <t>pass</t>
      </is>
    </oc>
    <nc r="E118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54" sId="1" odxf="1" dxf="1">
    <oc r="E119" t="inlineStr">
      <is>
        <t>pass</t>
      </is>
    </oc>
    <nc r="E119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55" sId="1" odxf="1" dxf="1">
    <oc r="E120" t="inlineStr">
      <is>
        <t>pass</t>
      </is>
    </oc>
    <nc r="E120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56" sId="1" odxf="1" dxf="1">
    <oc r="E121" t="inlineStr">
      <is>
        <t>pass</t>
      </is>
    </oc>
    <nc r="E121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57" sId="1" odxf="1" dxf="1">
    <oc r="E122" t="inlineStr">
      <is>
        <t>pass</t>
      </is>
    </oc>
    <nc r="E122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58" sId="1" odxf="1" dxf="1">
    <oc r="E123" t="inlineStr">
      <is>
        <t>pass</t>
      </is>
    </oc>
    <nc r="E123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59" sId="1" odxf="1" dxf="1">
    <oc r="E124" t="inlineStr">
      <is>
        <t>pass</t>
      </is>
    </oc>
    <nc r="E124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fmt sheetId="1" sqref="E125" start="0" length="0">
    <dxf>
      <fill>
        <patternFill patternType="solid">
          <bgColor rgb="FF00B050"/>
        </patternFill>
      </fill>
    </dxf>
  </rfmt>
  <rcc rId="560" sId="1" odxf="1" dxf="1">
    <oc r="E126" t="inlineStr">
      <is>
        <t>pass</t>
      </is>
    </oc>
    <nc r="E126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61" sId="1" odxf="1" dxf="1">
    <oc r="E127" t="inlineStr">
      <is>
        <t>pass</t>
      </is>
    </oc>
    <nc r="E127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62" sId="1" odxf="1" dxf="1">
    <oc r="E128" t="inlineStr">
      <is>
        <t>pass</t>
      </is>
    </oc>
    <nc r="E128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63" sId="1" odxf="1" dxf="1">
    <oc r="E129" t="inlineStr">
      <is>
        <t>pass</t>
      </is>
    </oc>
    <nc r="E129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64" sId="1" odxf="1" dxf="1">
    <oc r="E130" t="inlineStr">
      <is>
        <t>pass</t>
      </is>
    </oc>
    <nc r="E130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fmt sheetId="1" sqref="E131" start="0" length="0">
    <dxf>
      <fill>
        <patternFill patternType="solid">
          <bgColor rgb="FF00B050"/>
        </patternFill>
      </fill>
    </dxf>
  </rfmt>
  <rfmt sheetId="1" sqref="E132" start="0" length="0">
    <dxf>
      <fill>
        <patternFill patternType="solid">
          <bgColor rgb="FF00B050"/>
        </patternFill>
      </fill>
    </dxf>
  </rfmt>
  <rfmt sheetId="1" sqref="E133" start="0" length="0">
    <dxf>
      <fill>
        <patternFill patternType="solid">
          <bgColor rgb="FF00B050"/>
        </patternFill>
      </fill>
    </dxf>
  </rfmt>
  <rfmt sheetId="1" sqref="E134" start="0" length="0">
    <dxf>
      <fill>
        <patternFill patternType="solid">
          <bgColor rgb="FF00B050"/>
        </patternFill>
      </fill>
    </dxf>
  </rfmt>
  <rfmt sheetId="1" sqref="E136" start="0" length="0">
    <dxf>
      <fill>
        <patternFill patternType="solid">
          <bgColor rgb="FF00B050"/>
        </patternFill>
      </fill>
    </dxf>
  </rfmt>
  <rfmt sheetId="1" sqref="E137" start="0" length="0">
    <dxf>
      <fill>
        <patternFill patternType="solid">
          <bgColor rgb="FF00B050"/>
        </patternFill>
      </fill>
    </dxf>
  </rfmt>
  <rfmt sheetId="1" sqref="E138" start="0" length="0">
    <dxf>
      <fill>
        <patternFill patternType="solid">
          <bgColor rgb="FF00B050"/>
        </patternFill>
      </fill>
    </dxf>
  </rfmt>
  <rfmt sheetId="1" sqref="E140" start="0" length="0">
    <dxf>
      <fill>
        <patternFill patternType="solid">
          <bgColor rgb="FF00B050"/>
        </patternFill>
      </fill>
    </dxf>
  </rfmt>
  <rfmt sheetId="1" sqref="E141" start="0" length="0">
    <dxf>
      <fill>
        <patternFill patternType="solid">
          <bgColor rgb="FF00B050"/>
        </patternFill>
      </fill>
    </dxf>
  </rfmt>
  <rcc rId="565" sId="1" odxf="1" dxf="1">
    <oc r="E142" t="inlineStr">
      <is>
        <t>pass</t>
      </is>
    </oc>
    <nc r="E142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fmt sheetId="1" sqref="E143" start="0" length="0">
    <dxf>
      <fill>
        <patternFill patternType="solid">
          <bgColor rgb="FF00B050"/>
        </patternFill>
      </fill>
    </dxf>
  </rfmt>
  <rcc rId="566" sId="1" odxf="1" dxf="1">
    <oc r="E144" t="inlineStr">
      <is>
        <t>pass</t>
      </is>
    </oc>
    <nc r="E144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67" sId="1" odxf="1" dxf="1">
    <oc r="E145" t="inlineStr">
      <is>
        <t>pass</t>
      </is>
    </oc>
    <nc r="E145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68" sId="1" odxf="1" dxf="1">
    <oc r="E146" t="inlineStr">
      <is>
        <t>pass</t>
      </is>
    </oc>
    <nc r="E146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69" sId="1" odxf="1" dxf="1">
    <oc r="E148" t="inlineStr">
      <is>
        <t>pass</t>
      </is>
    </oc>
    <nc r="E148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fmt sheetId="1" sqref="E150" start="0" length="0">
    <dxf>
      <fill>
        <patternFill patternType="solid">
          <bgColor rgb="FF00B050"/>
        </patternFill>
      </fill>
    </dxf>
  </rfmt>
  <rcc rId="570" sId="1" odxf="1" dxf="1">
    <oc r="E151" t="inlineStr">
      <is>
        <t>pass</t>
      </is>
    </oc>
    <nc r="E151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71" sId="1" odxf="1" dxf="1">
    <oc r="E152" t="inlineStr">
      <is>
        <t>pass</t>
      </is>
    </oc>
    <nc r="E152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72" sId="1" odxf="1" dxf="1">
    <oc r="E153" t="inlineStr">
      <is>
        <t>pass</t>
      </is>
    </oc>
    <nc r="E153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73" sId="1" odxf="1" dxf="1">
    <oc r="E154" t="inlineStr">
      <is>
        <t>pass</t>
      </is>
    </oc>
    <nc r="E154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74" sId="1" odxf="1" dxf="1">
    <oc r="E155" t="inlineStr">
      <is>
        <t>pass</t>
      </is>
    </oc>
    <nc r="E155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75" sId="1" odxf="1" dxf="1">
    <oc r="E156" t="inlineStr">
      <is>
        <t>pass</t>
      </is>
    </oc>
    <nc r="E156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76" sId="1" odxf="1" dxf="1">
    <oc r="E157" t="inlineStr">
      <is>
        <t>pass</t>
      </is>
    </oc>
    <nc r="E157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77" sId="1" odxf="1" dxf="1">
    <oc r="E158" t="inlineStr">
      <is>
        <t>pass</t>
      </is>
    </oc>
    <nc r="E158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78" sId="1" odxf="1" dxf="1">
    <oc r="E159" t="inlineStr">
      <is>
        <t>pass</t>
      </is>
    </oc>
    <nc r="E159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fmt sheetId="1" sqref="E160" start="0" length="0">
    <dxf>
      <fill>
        <patternFill patternType="solid">
          <bgColor rgb="FF00B050"/>
        </patternFill>
      </fill>
    </dxf>
  </rfmt>
  <rfmt sheetId="1" sqref="E161" start="0" length="0">
    <dxf>
      <fill>
        <patternFill patternType="solid">
          <bgColor rgb="FF00B050"/>
        </patternFill>
      </fill>
    </dxf>
  </rfmt>
  <rcc rId="579" sId="1" odxf="1" dxf="1">
    <oc r="E162" t="inlineStr">
      <is>
        <t>pass</t>
      </is>
    </oc>
    <nc r="E162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80" sId="1" odxf="1" dxf="1">
    <oc r="E163" t="inlineStr">
      <is>
        <t>pass</t>
      </is>
    </oc>
    <nc r="E163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81" sId="1" odxf="1" dxf="1">
    <oc r="E164" t="inlineStr">
      <is>
        <t>pass</t>
      </is>
    </oc>
    <nc r="E164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82" sId="1" odxf="1" dxf="1">
    <oc r="E165" t="inlineStr">
      <is>
        <t>pass</t>
      </is>
    </oc>
    <nc r="E165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83" sId="1" odxf="1" dxf="1">
    <oc r="E166" t="inlineStr">
      <is>
        <t>pass</t>
      </is>
    </oc>
    <nc r="E166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84" sId="1" odxf="1" dxf="1">
    <oc r="E167" t="inlineStr">
      <is>
        <t>pass</t>
      </is>
    </oc>
    <nc r="E167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85" sId="1" odxf="1" dxf="1">
    <oc r="E168" t="inlineStr">
      <is>
        <t>pass</t>
      </is>
    </oc>
    <nc r="E168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86" sId="1" odxf="1" dxf="1">
    <oc r="E169" t="inlineStr">
      <is>
        <t>pass</t>
      </is>
    </oc>
    <nc r="E169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87" sId="1" odxf="1" dxf="1">
    <oc r="E170" t="inlineStr">
      <is>
        <t>pass</t>
      </is>
    </oc>
    <nc r="E170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88" sId="1" odxf="1" dxf="1">
    <oc r="E171" t="inlineStr">
      <is>
        <t>pass</t>
      </is>
    </oc>
    <nc r="E171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89" sId="1" odxf="1" dxf="1">
    <oc r="E172" t="inlineStr">
      <is>
        <t>pass</t>
      </is>
    </oc>
    <nc r="E172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90" sId="1" odxf="1" dxf="1">
    <oc r="E173" t="inlineStr">
      <is>
        <t>pass</t>
      </is>
    </oc>
    <nc r="E173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91" sId="1" odxf="1" dxf="1">
    <oc r="E174" t="inlineStr">
      <is>
        <t>pass</t>
      </is>
    </oc>
    <nc r="E174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92" sId="1" odxf="1" dxf="1">
    <oc r="E175" t="inlineStr">
      <is>
        <t>pass</t>
      </is>
    </oc>
    <nc r="E175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93" sId="1" odxf="1" dxf="1">
    <oc r="E176" t="inlineStr">
      <is>
        <t>pass</t>
      </is>
    </oc>
    <nc r="E176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94" sId="1" odxf="1" dxf="1">
    <oc r="E177" t="inlineStr">
      <is>
        <t>pass</t>
      </is>
    </oc>
    <nc r="E177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95" sId="1" odxf="1" dxf="1">
    <oc r="E178" t="inlineStr">
      <is>
        <t>pass</t>
      </is>
    </oc>
    <nc r="E178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96" sId="1" odxf="1" dxf="1">
    <oc r="E179" t="inlineStr">
      <is>
        <t>pass</t>
      </is>
    </oc>
    <nc r="E179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97" sId="1" odxf="1" dxf="1">
    <oc r="E180" t="inlineStr">
      <is>
        <t>pass</t>
      </is>
    </oc>
    <nc r="E180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98" sId="1" odxf="1" dxf="1">
    <oc r="E181" t="inlineStr">
      <is>
        <t>pass</t>
      </is>
    </oc>
    <nc r="E181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99" sId="1" odxf="1" dxf="1">
    <oc r="E184" t="inlineStr">
      <is>
        <t>pass</t>
      </is>
    </oc>
    <nc r="E184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600" sId="1" odxf="1" dxf="1">
    <oc r="E185" t="inlineStr">
      <is>
        <t>pass</t>
      </is>
    </oc>
    <nc r="E185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fmt sheetId="1" sqref="E186" start="0" length="0">
    <dxf>
      <fill>
        <patternFill patternType="solid">
          <bgColor rgb="FF00B050"/>
        </patternFill>
      </fill>
    </dxf>
  </rfmt>
  <rfmt sheetId="1" sqref="E187" start="0" length="0">
    <dxf>
      <fill>
        <patternFill patternType="solid">
          <bgColor rgb="FF00B050"/>
        </patternFill>
      </fill>
    </dxf>
  </rfmt>
  <rfmt sheetId="1" sqref="E188" start="0" length="0">
    <dxf>
      <fill>
        <patternFill patternType="solid">
          <bgColor rgb="FF00B050"/>
        </patternFill>
      </fill>
    </dxf>
  </rfmt>
  <rfmt sheetId="1" sqref="E189" start="0" length="0">
    <dxf>
      <fill>
        <patternFill patternType="solid">
          <bgColor rgb="FF00B050"/>
        </patternFill>
      </fill>
    </dxf>
  </rfmt>
  <rcc rId="601" sId="1">
    <oc r="E59" t="inlineStr">
      <is>
        <t>block</t>
      </is>
    </oc>
    <nc r="E59" t="inlineStr">
      <is>
        <t>Block</t>
      </is>
    </nc>
  </rcc>
  <rfmt sheetId="1" sqref="E59">
    <dxf>
      <fill>
        <patternFill patternType="solid">
          <bgColor rgb="FFFFFF00"/>
        </patternFill>
      </fill>
    </dxf>
  </rfmt>
  <rcc rId="602" sId="1" odxf="1" dxf="1">
    <oc r="E63" t="inlineStr">
      <is>
        <t>block</t>
      </is>
    </oc>
    <nc r="E63" t="inlineStr">
      <is>
        <t>Block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fmt sheetId="1" sqref="E91" start="0" length="0">
    <dxf>
      <fill>
        <patternFill patternType="solid">
          <bgColor rgb="FFFFFF00"/>
        </patternFill>
      </fill>
    </dxf>
  </rfmt>
  <rfmt sheetId="1" sqref="E139" start="0" length="0">
    <dxf>
      <fill>
        <patternFill patternType="solid">
          <bgColor rgb="FFFFFF00"/>
        </patternFill>
      </fill>
    </dxf>
  </rfmt>
  <rfmt sheetId="1" sqref="E147" start="0" length="0">
    <dxf>
      <fill>
        <patternFill patternType="solid">
          <bgColor rgb="FFFFFF00"/>
        </patternFill>
      </fill>
    </dxf>
  </rfmt>
  <rfmt sheetId="1" sqref="E182" start="0" length="0">
    <dxf>
      <fill>
        <patternFill patternType="solid">
          <bgColor rgb="FFFFFF00"/>
        </patternFill>
      </fill>
    </dxf>
  </rfmt>
  <rfmt sheetId="1" sqref="E4">
    <dxf>
      <fill>
        <patternFill patternType="solid">
          <bgColor rgb="FFFF0000"/>
        </patternFill>
      </fill>
    </dxf>
  </rfmt>
  <rfmt sheetId="1" sqref="E9" start="0" length="0">
    <dxf>
      <fill>
        <patternFill patternType="solid">
          <bgColor rgb="FFFF0000"/>
        </patternFill>
      </fill>
    </dxf>
  </rfmt>
  <rfmt sheetId="1" sqref="E25" start="0" length="0">
    <dxf>
      <fill>
        <patternFill patternType="solid">
          <bgColor rgb="FFFF0000"/>
        </patternFill>
      </fill>
    </dxf>
  </rfmt>
  <rcc rId="603" sId="1" odxf="1" dxf="1">
    <oc r="E46" t="inlineStr">
      <is>
        <t>fail</t>
      </is>
    </oc>
    <nc r="E46" t="inlineStr">
      <is>
        <t>Fail</t>
      </is>
    </nc>
    <odxf>
      <fill>
        <patternFill patternType="none">
          <bgColor indexed="65"/>
        </patternFill>
      </fill>
    </odxf>
    <ndxf>
      <fill>
        <patternFill patternType="solid">
          <bgColor rgb="FFFF0000"/>
        </patternFill>
      </fill>
    </ndxf>
  </rcc>
  <rfmt sheetId="1" sqref="E52" start="0" length="0">
    <dxf>
      <fill>
        <patternFill patternType="solid">
          <bgColor rgb="FFFF0000"/>
        </patternFill>
      </fill>
    </dxf>
  </rfmt>
  <rcc rId="604" sId="1" odxf="1" dxf="1">
    <oc r="E114" t="inlineStr">
      <is>
        <t>fail</t>
      </is>
    </oc>
    <nc r="E114" t="inlineStr">
      <is>
        <t>Fail</t>
      </is>
    </nc>
    <odxf>
      <fill>
        <patternFill patternType="none">
          <bgColor indexed="65"/>
        </patternFill>
      </fill>
    </odxf>
    <ndxf>
      <fill>
        <patternFill patternType="solid">
          <bgColor rgb="FFFF0000"/>
        </patternFill>
      </fill>
    </ndxf>
  </rcc>
  <rfmt sheetId="1" sqref="E135" start="0" length="0">
    <dxf>
      <fill>
        <patternFill patternType="solid">
          <bgColor rgb="FFFF0000"/>
        </patternFill>
      </fill>
    </dxf>
  </rfmt>
  <rcc rId="605" sId="1" odxf="1" dxf="1">
    <oc r="E149" t="inlineStr">
      <is>
        <t>fail</t>
      </is>
    </oc>
    <nc r="E149" t="inlineStr">
      <is>
        <t>Fail</t>
      </is>
    </nc>
    <odxf>
      <fill>
        <patternFill patternType="none">
          <bgColor indexed="65"/>
        </patternFill>
      </fill>
      <border outline="0">
        <top/>
        <bottom/>
      </border>
    </odxf>
    <ndxf>
      <fill>
        <patternFill patternType="solid">
          <bgColor rgb="FFFF0000"/>
        </patternFill>
      </fill>
      <border outline="0">
        <top style="thin">
          <color indexed="64"/>
        </top>
        <bottom style="thin">
          <color indexed="64"/>
        </bottom>
      </border>
    </ndxf>
  </rcc>
  <rcc rId="606" sId="1" odxf="1" dxf="1">
    <oc r="E190" t="inlineStr">
      <is>
        <t>fail</t>
      </is>
    </oc>
    <nc r="E190" t="inlineStr">
      <is>
        <t>Fail</t>
      </is>
    </nc>
    <odxf>
      <fill>
        <patternFill patternType="none">
          <bgColor indexed="65"/>
        </patternFill>
      </fill>
    </odxf>
    <ndxf>
      <fill>
        <patternFill patternType="solid">
          <bgColor rgb="FFFF0000"/>
        </patternFill>
      </fill>
    </ndxf>
  </rcc>
  <rcc rId="607" sId="1">
    <nc r="G2" t="inlineStr">
      <is>
        <t>HCC</t>
      </is>
    </nc>
  </rcc>
  <rcc rId="608" sId="1">
    <nc r="G3" t="inlineStr">
      <is>
        <t>HCC</t>
      </is>
    </nc>
  </rcc>
  <rcc rId="609" sId="1">
    <nc r="G4" t="inlineStr">
      <is>
        <t>HCC</t>
      </is>
    </nc>
  </rcc>
  <rcc rId="610" sId="1">
    <nc r="G5" t="inlineStr">
      <is>
        <t>HCC</t>
      </is>
    </nc>
  </rcc>
  <rcc rId="611" sId="1">
    <nc r="G6" t="inlineStr">
      <is>
        <t>HCC</t>
      </is>
    </nc>
  </rcc>
  <rcc rId="612" sId="1">
    <nc r="G7" t="inlineStr">
      <is>
        <t>HCC</t>
      </is>
    </nc>
  </rcc>
  <rcc rId="613" sId="1">
    <nc r="G8" t="inlineStr">
      <is>
        <t>HCC</t>
      </is>
    </nc>
  </rcc>
  <rcc rId="614" sId="1">
    <nc r="G9" t="inlineStr">
      <is>
        <t>HCC</t>
      </is>
    </nc>
  </rcc>
  <rcc rId="615" sId="1">
    <nc r="G21" t="inlineStr">
      <is>
        <t>HCC</t>
      </is>
    </nc>
  </rcc>
  <rcc rId="616" sId="1">
    <nc r="G25" t="inlineStr">
      <is>
        <t>HCC</t>
      </is>
    </nc>
  </rcc>
  <rcc rId="617" sId="1">
    <nc r="G44" t="inlineStr">
      <is>
        <t>HCC</t>
      </is>
    </nc>
  </rcc>
  <rcc rId="618" sId="1">
    <nc r="G45" t="inlineStr">
      <is>
        <t>HCC</t>
      </is>
    </nc>
  </rcc>
  <rcc rId="619" sId="1">
    <nc r="G46" t="inlineStr">
      <is>
        <t>HCC</t>
      </is>
    </nc>
  </rcc>
  <rcc rId="620" sId="1">
    <nc r="G47" t="inlineStr">
      <is>
        <t>HCC</t>
      </is>
    </nc>
  </rcc>
  <rcc rId="621" sId="1">
    <nc r="G48" t="inlineStr">
      <is>
        <t>HCC</t>
      </is>
    </nc>
  </rcc>
  <rcc rId="622" sId="1">
    <nc r="G49" t="inlineStr">
      <is>
        <t>HCC</t>
      </is>
    </nc>
  </rcc>
  <rcc rId="623" sId="1">
    <nc r="G50" t="inlineStr">
      <is>
        <t>HCC</t>
      </is>
    </nc>
  </rcc>
  <rcc rId="624" sId="1">
    <nc r="G51" t="inlineStr">
      <is>
        <t>HCC</t>
      </is>
    </nc>
  </rcc>
  <rcc rId="625" sId="1">
    <nc r="G52" t="inlineStr">
      <is>
        <t>HCC</t>
      </is>
    </nc>
  </rcc>
  <rcc rId="626" sId="1">
    <nc r="G53" t="inlineStr">
      <is>
        <t>HCC</t>
      </is>
    </nc>
  </rcc>
  <rcc rId="627" sId="1">
    <nc r="G54" t="inlineStr">
      <is>
        <t>HCC</t>
      </is>
    </nc>
  </rcc>
  <rcc rId="628" sId="1">
    <nc r="G55" t="inlineStr">
      <is>
        <t>HCC</t>
      </is>
    </nc>
  </rcc>
  <rcc rId="629" sId="1">
    <nc r="G56" t="inlineStr">
      <is>
        <t>HCC</t>
      </is>
    </nc>
  </rcc>
  <rcc rId="630" sId="1">
    <nc r="G57" t="inlineStr">
      <is>
        <t>HCC</t>
      </is>
    </nc>
  </rcc>
  <rcc rId="631" sId="1">
    <nc r="G58" t="inlineStr">
      <is>
        <t>HCC</t>
      </is>
    </nc>
  </rcc>
  <rcc rId="632" sId="1">
    <nc r="G59" t="inlineStr">
      <is>
        <t>HCC</t>
      </is>
    </nc>
  </rcc>
  <rcc rId="633" sId="1">
    <nc r="G60" t="inlineStr">
      <is>
        <t>HCC</t>
      </is>
    </nc>
  </rcc>
  <rcc rId="634" sId="1">
    <nc r="G61" t="inlineStr">
      <is>
        <t>HCC</t>
      </is>
    </nc>
  </rcc>
  <rcc rId="635" sId="1">
    <nc r="G62" t="inlineStr">
      <is>
        <t>HCC</t>
      </is>
    </nc>
  </rcc>
  <rcc rId="636" sId="1">
    <nc r="G63" t="inlineStr">
      <is>
        <t>HCC</t>
      </is>
    </nc>
  </rcc>
  <rcc rId="637" sId="1">
    <nc r="G64" t="inlineStr">
      <is>
        <t>HCC</t>
      </is>
    </nc>
  </rcc>
  <rcc rId="638" sId="1">
    <nc r="G65" t="inlineStr">
      <is>
        <t>HCC</t>
      </is>
    </nc>
  </rcc>
  <rcc rId="639" sId="1">
    <nc r="G66" t="inlineStr">
      <is>
        <t>HCC</t>
      </is>
    </nc>
  </rcc>
  <rcc rId="640" sId="1">
    <nc r="G67" t="inlineStr">
      <is>
        <t>HCC</t>
      </is>
    </nc>
  </rcc>
  <rcc rId="641" sId="1">
    <nc r="G68" t="inlineStr">
      <is>
        <t>HCC</t>
      </is>
    </nc>
  </rcc>
  <rcc rId="642" sId="1">
    <nc r="G69" t="inlineStr">
      <is>
        <t>HCC</t>
      </is>
    </nc>
  </rcc>
  <rcc rId="643" sId="1">
    <nc r="G70" t="inlineStr">
      <is>
        <t>HCC</t>
      </is>
    </nc>
  </rcc>
  <rcc rId="644" sId="1">
    <nc r="G71" t="inlineStr">
      <is>
        <t>HCC</t>
      </is>
    </nc>
  </rcc>
  <rcc rId="645" sId="1">
    <nc r="G72" t="inlineStr">
      <is>
        <t>HCC</t>
      </is>
    </nc>
  </rcc>
  <rcc rId="646" sId="1">
    <nc r="G73" t="inlineStr">
      <is>
        <t>HCC</t>
      </is>
    </nc>
  </rcc>
  <rcc rId="647" sId="1">
    <nc r="G74" t="inlineStr">
      <is>
        <t>HCC</t>
      </is>
    </nc>
  </rcc>
  <rcc rId="648" sId="1">
    <nc r="G75" t="inlineStr">
      <is>
        <t>HCC</t>
      </is>
    </nc>
  </rcc>
  <rcc rId="649" sId="1">
    <nc r="G76" t="inlineStr">
      <is>
        <t>HCC</t>
      </is>
    </nc>
  </rcc>
  <rcc rId="650" sId="1">
    <nc r="G77" t="inlineStr">
      <is>
        <t>HCC</t>
      </is>
    </nc>
  </rcc>
  <rcc rId="651" sId="1">
    <nc r="G78" t="inlineStr">
      <is>
        <t>HCC</t>
      </is>
    </nc>
  </rcc>
  <rcc rId="652" sId="1">
    <nc r="G79" t="inlineStr">
      <is>
        <t>HCC</t>
      </is>
    </nc>
  </rcc>
  <rcc rId="653" sId="1">
    <nc r="G80" t="inlineStr">
      <is>
        <t>HCC</t>
      </is>
    </nc>
  </rcc>
  <rcc rId="654" sId="1">
    <nc r="G81" t="inlineStr">
      <is>
        <t>HCC</t>
      </is>
    </nc>
  </rcc>
  <rcc rId="655" sId="1">
    <nc r="G82" t="inlineStr">
      <is>
        <t>HCC</t>
      </is>
    </nc>
  </rcc>
  <rcc rId="656" sId="1">
    <nc r="G83" t="inlineStr">
      <is>
        <t>HCC</t>
      </is>
    </nc>
  </rcc>
  <rcc rId="657" sId="1">
    <nc r="G84" t="inlineStr">
      <is>
        <t>HCC</t>
      </is>
    </nc>
  </rcc>
  <rcc rId="658" sId="1">
    <nc r="G85" t="inlineStr">
      <is>
        <t>HCC</t>
      </is>
    </nc>
  </rcc>
  <rcc rId="659" sId="1">
    <nc r="G86" t="inlineStr">
      <is>
        <t>HCC</t>
      </is>
    </nc>
  </rcc>
  <rcc rId="660" sId="1">
    <nc r="G87" t="inlineStr">
      <is>
        <t>HCC</t>
      </is>
    </nc>
  </rcc>
  <rcc rId="661" sId="1">
    <nc r="G88" t="inlineStr">
      <is>
        <t>HCC</t>
      </is>
    </nc>
  </rcc>
  <rcc rId="662" sId="1">
    <nc r="G89" t="inlineStr">
      <is>
        <t>HCC</t>
      </is>
    </nc>
  </rcc>
  <rcc rId="663" sId="1">
    <nc r="G90" t="inlineStr">
      <is>
        <t>HCC</t>
      </is>
    </nc>
  </rcc>
  <rcc rId="664" sId="1">
    <nc r="G91" t="inlineStr">
      <is>
        <t>HCC</t>
      </is>
    </nc>
  </rcc>
  <rcc rId="665" sId="1">
    <nc r="G92" t="inlineStr">
      <is>
        <t>HCC</t>
      </is>
    </nc>
  </rcc>
  <rcc rId="666" sId="1">
    <nc r="G93" t="inlineStr">
      <is>
        <t>HCC</t>
      </is>
    </nc>
  </rcc>
  <rcc rId="667" sId="1">
    <nc r="G94" t="inlineStr">
      <is>
        <t>HCC</t>
      </is>
    </nc>
  </rcc>
  <rcc rId="668" sId="1">
    <nc r="G95" t="inlineStr">
      <is>
        <t>HCC</t>
      </is>
    </nc>
  </rcc>
  <rcc rId="669" sId="1">
    <nc r="G96" t="inlineStr">
      <is>
        <t>HCC</t>
      </is>
    </nc>
  </rcc>
  <rcc rId="670" sId="1">
    <nc r="G97" t="inlineStr">
      <is>
        <t>HCC</t>
      </is>
    </nc>
  </rcc>
  <rcc rId="671" sId="1">
    <nc r="G98" t="inlineStr">
      <is>
        <t>HCC</t>
      </is>
    </nc>
  </rcc>
  <rcc rId="672" sId="1">
    <nc r="G99" t="inlineStr">
      <is>
        <t>HCC</t>
      </is>
    </nc>
  </rcc>
  <rcc rId="673" sId="1">
    <nc r="G100" t="inlineStr">
      <is>
        <t>HCC</t>
      </is>
    </nc>
  </rcc>
  <rcc rId="674" sId="1">
    <nc r="G101" t="inlineStr">
      <is>
        <t>HCC</t>
      </is>
    </nc>
  </rcc>
  <rcc rId="675" sId="1">
    <nc r="G102" t="inlineStr">
      <is>
        <t>HCC</t>
      </is>
    </nc>
  </rcc>
  <rcc rId="676" sId="1">
    <nc r="G103" t="inlineStr">
      <is>
        <t>HCC</t>
      </is>
    </nc>
  </rcc>
  <rcc rId="677" sId="1">
    <nc r="G104" t="inlineStr">
      <is>
        <t>HCC</t>
      </is>
    </nc>
  </rcc>
  <rcc rId="678" sId="1">
    <nc r="G105" t="inlineStr">
      <is>
        <t>HCC</t>
      </is>
    </nc>
  </rcc>
  <rcc rId="679" sId="1">
    <nc r="G106" t="inlineStr">
      <is>
        <t>HCC</t>
      </is>
    </nc>
  </rcc>
  <rcc rId="680" sId="1">
    <nc r="G107" t="inlineStr">
      <is>
        <t>HCC</t>
      </is>
    </nc>
  </rcc>
  <rcc rId="681" sId="1">
    <nc r="G108" t="inlineStr">
      <is>
        <t>HCC</t>
      </is>
    </nc>
  </rcc>
  <rcc rId="682" sId="1">
    <nc r="G109" t="inlineStr">
      <is>
        <t>HCC</t>
      </is>
    </nc>
  </rcc>
  <rcc rId="683" sId="1">
    <nc r="G110" t="inlineStr">
      <is>
        <t>HCC</t>
      </is>
    </nc>
  </rcc>
  <rcc rId="684" sId="1">
    <nc r="G111" t="inlineStr">
      <is>
        <t>HCC</t>
      </is>
    </nc>
  </rcc>
  <rcc rId="685" sId="1">
    <nc r="G112" t="inlineStr">
      <is>
        <t>HCC</t>
      </is>
    </nc>
  </rcc>
  <rcc rId="686" sId="1">
    <nc r="G113" t="inlineStr">
      <is>
        <t>HCC</t>
      </is>
    </nc>
  </rcc>
  <rcc rId="687" sId="1">
    <nc r="G114" t="inlineStr">
      <is>
        <t>HCC</t>
      </is>
    </nc>
  </rcc>
  <rcc rId="688" sId="1">
    <nc r="G115" t="inlineStr">
      <is>
        <t>HCC</t>
      </is>
    </nc>
  </rcc>
  <rcc rId="689" sId="1">
    <nc r="G116" t="inlineStr">
      <is>
        <t>HCC</t>
      </is>
    </nc>
  </rcc>
  <rcc rId="690" sId="1">
    <nc r="G117" t="inlineStr">
      <is>
        <t>HCC</t>
      </is>
    </nc>
  </rcc>
  <rcc rId="691" sId="1">
    <nc r="G118" t="inlineStr">
      <is>
        <t>HCC</t>
      </is>
    </nc>
  </rcc>
  <rcc rId="692" sId="1">
    <nc r="G119" t="inlineStr">
      <is>
        <t>HCC</t>
      </is>
    </nc>
  </rcc>
  <rcc rId="693" sId="1">
    <nc r="G120" t="inlineStr">
      <is>
        <t>HCC</t>
      </is>
    </nc>
  </rcc>
  <rcc rId="694" sId="1">
    <nc r="G122" t="inlineStr">
      <is>
        <t>HCC</t>
      </is>
    </nc>
  </rcc>
  <rcc rId="695" sId="1">
    <nc r="G123" t="inlineStr">
      <is>
        <t>HCC</t>
      </is>
    </nc>
  </rcc>
  <rcc rId="696" sId="1">
    <nc r="G124" t="inlineStr">
      <is>
        <t>HCC</t>
      </is>
    </nc>
  </rcc>
  <rcc rId="697" sId="1">
    <nc r="G125" t="inlineStr">
      <is>
        <t>HCC</t>
      </is>
    </nc>
  </rcc>
  <rcc rId="698" sId="1">
    <nc r="G126" t="inlineStr">
      <is>
        <t>HCC</t>
      </is>
    </nc>
  </rcc>
  <rcc rId="699" sId="1">
    <nc r="G127" t="inlineStr">
      <is>
        <t>HCC</t>
      </is>
    </nc>
  </rcc>
  <rcc rId="700" sId="1">
    <nc r="G129" t="inlineStr">
      <is>
        <t>HCC</t>
      </is>
    </nc>
  </rcc>
  <rcc rId="701" sId="1">
    <nc r="G130" t="inlineStr">
      <is>
        <t>HCC</t>
      </is>
    </nc>
  </rcc>
  <rcc rId="702" sId="1">
    <nc r="G131" t="inlineStr">
      <is>
        <t>HCC</t>
      </is>
    </nc>
  </rcc>
  <rcc rId="703" sId="1">
    <nc r="G132" t="inlineStr">
      <is>
        <t>HCC</t>
      </is>
    </nc>
  </rcc>
  <rcc rId="704" sId="1">
    <nc r="G133" t="inlineStr">
      <is>
        <t>HCC</t>
      </is>
    </nc>
  </rcc>
  <rcc rId="705" sId="1">
    <nc r="G134" t="inlineStr">
      <is>
        <t>HCC</t>
      </is>
    </nc>
  </rcc>
  <rcc rId="706" sId="1">
    <nc r="G135" t="inlineStr">
      <is>
        <t>HCC</t>
      </is>
    </nc>
  </rcc>
  <rcc rId="707" sId="1">
    <nc r="G136" t="inlineStr">
      <is>
        <t>HCC</t>
      </is>
    </nc>
  </rcc>
  <rcc rId="708" sId="1">
    <nc r="G137" t="inlineStr">
      <is>
        <t>HCC</t>
      </is>
    </nc>
  </rcc>
  <rcc rId="709" sId="1">
    <nc r="G138" t="inlineStr">
      <is>
        <t>HCC</t>
      </is>
    </nc>
  </rcc>
  <rcc rId="710" sId="1">
    <nc r="G139" t="inlineStr">
      <is>
        <t>HCC</t>
      </is>
    </nc>
  </rcc>
  <rcc rId="711" sId="1">
    <nc r="G140" t="inlineStr">
      <is>
        <t>HCC</t>
      </is>
    </nc>
  </rcc>
  <rcc rId="712" sId="1">
    <nc r="G141" t="inlineStr">
      <is>
        <t>HCC</t>
      </is>
    </nc>
  </rcc>
  <rcc rId="713" sId="1">
    <nc r="G142" t="inlineStr">
      <is>
        <t>HCC</t>
      </is>
    </nc>
  </rcc>
  <rcc rId="714" sId="1">
    <nc r="G143" t="inlineStr">
      <is>
        <t>HCC</t>
      </is>
    </nc>
  </rcc>
  <rcc rId="715" sId="1">
    <nc r="G144" t="inlineStr">
      <is>
        <t>HCC</t>
      </is>
    </nc>
  </rcc>
  <rcc rId="716" sId="1">
    <nc r="G145" t="inlineStr">
      <is>
        <t>HCC</t>
      </is>
    </nc>
  </rcc>
  <rcc rId="717" sId="1">
    <nc r="G146" t="inlineStr">
      <is>
        <t>HCC</t>
      </is>
    </nc>
  </rcc>
  <rcc rId="718" sId="1">
    <nc r="G147" t="inlineStr">
      <is>
        <t>HCC</t>
      </is>
    </nc>
  </rcc>
  <rcc rId="719" sId="1">
    <nc r="G148" t="inlineStr">
      <is>
        <t>HCC</t>
      </is>
    </nc>
  </rcc>
  <rcc rId="720" sId="1">
    <nc r="G149" t="inlineStr">
      <is>
        <t>HCC</t>
      </is>
    </nc>
  </rcc>
  <rcc rId="721" sId="1">
    <nc r="G150" t="inlineStr">
      <is>
        <t>HCC</t>
      </is>
    </nc>
  </rcc>
  <rcc rId="722" sId="1">
    <nc r="G151" t="inlineStr">
      <is>
        <t>HCC</t>
      </is>
    </nc>
  </rcc>
  <rcc rId="723" sId="1">
    <nc r="G152" t="inlineStr">
      <is>
        <t>HCC</t>
      </is>
    </nc>
  </rcc>
  <rcc rId="724" sId="1">
    <nc r="G153" t="inlineStr">
      <is>
        <t>HCC</t>
      </is>
    </nc>
  </rcc>
  <rcc rId="725" sId="1">
    <nc r="G154" t="inlineStr">
      <is>
        <t>HCC</t>
      </is>
    </nc>
  </rcc>
  <rcc rId="726" sId="1">
    <nc r="G155" t="inlineStr">
      <is>
        <t>HCC</t>
      </is>
    </nc>
  </rcc>
  <rcc rId="727" sId="1">
    <nc r="G156" t="inlineStr">
      <is>
        <t>HCC</t>
      </is>
    </nc>
  </rcc>
  <rcc rId="728" sId="1">
    <nc r="G157" t="inlineStr">
      <is>
        <t>HCC</t>
      </is>
    </nc>
  </rcc>
  <rcc rId="729" sId="1">
    <nc r="G158" t="inlineStr">
      <is>
        <t>HCC</t>
      </is>
    </nc>
  </rcc>
  <rcc rId="730" sId="1">
    <nc r="G159" t="inlineStr">
      <is>
        <t>HCC</t>
      </is>
    </nc>
  </rcc>
  <rcc rId="731" sId="1">
    <nc r="G160" t="inlineStr">
      <is>
        <t>HCC</t>
      </is>
    </nc>
  </rcc>
  <rcc rId="732" sId="1">
    <nc r="G161" t="inlineStr">
      <is>
        <t>HCC</t>
      </is>
    </nc>
  </rcc>
  <rcc rId="733" sId="1">
    <nc r="G162" t="inlineStr">
      <is>
        <t>HCC</t>
      </is>
    </nc>
  </rcc>
  <rcc rId="734" sId="1">
    <nc r="G163" t="inlineStr">
      <is>
        <t>HCC</t>
      </is>
    </nc>
  </rcc>
  <rcc rId="735" sId="1">
    <nc r="G164" t="inlineStr">
      <is>
        <t>HCC</t>
      </is>
    </nc>
  </rcc>
  <rcc rId="736" sId="1">
    <nc r="G165" t="inlineStr">
      <is>
        <t>HCC</t>
      </is>
    </nc>
  </rcc>
  <rcc rId="737" sId="1">
    <nc r="G166" t="inlineStr">
      <is>
        <t>HCC</t>
      </is>
    </nc>
  </rcc>
  <rcc rId="738" sId="1">
    <nc r="G167" t="inlineStr">
      <is>
        <t>HCC</t>
      </is>
    </nc>
  </rcc>
  <rcc rId="739" sId="1">
    <nc r="G168" t="inlineStr">
      <is>
        <t>HCC</t>
      </is>
    </nc>
  </rcc>
  <rcc rId="740" sId="1">
    <nc r="G169" t="inlineStr">
      <is>
        <t>HCC</t>
      </is>
    </nc>
  </rcc>
  <rcc rId="741" sId="1">
    <nc r="G170" t="inlineStr">
      <is>
        <t>HCC</t>
      </is>
    </nc>
  </rcc>
  <rcc rId="742" sId="1">
    <nc r="G171" t="inlineStr">
      <is>
        <t>HCC</t>
      </is>
    </nc>
  </rcc>
  <rcc rId="743" sId="1">
    <nc r="G172" t="inlineStr">
      <is>
        <t>HCC</t>
      </is>
    </nc>
  </rcc>
  <rcc rId="744" sId="1">
    <nc r="G173" t="inlineStr">
      <is>
        <t>HCC</t>
      </is>
    </nc>
  </rcc>
  <rcc rId="745" sId="1">
    <nc r="G174" t="inlineStr">
      <is>
        <t>HCC</t>
      </is>
    </nc>
  </rcc>
  <rcc rId="746" sId="1">
    <nc r="G175" t="inlineStr">
      <is>
        <t>HCC</t>
      </is>
    </nc>
  </rcc>
  <rcc rId="747" sId="1">
    <nc r="G176" t="inlineStr">
      <is>
        <t>HCC</t>
      </is>
    </nc>
  </rcc>
  <rcc rId="748" sId="1">
    <nc r="G177" t="inlineStr">
      <is>
        <t>HCC</t>
      </is>
    </nc>
  </rcc>
  <rcc rId="749" sId="1">
    <nc r="G181" t="inlineStr">
      <is>
        <t>HCC</t>
      </is>
    </nc>
  </rcc>
  <rcc rId="750" sId="1">
    <nc r="G182" t="inlineStr">
      <is>
        <t>HCC</t>
      </is>
    </nc>
  </rcc>
  <rcc rId="751" sId="1">
    <nc r="G183" t="inlineStr">
      <is>
        <t>HCC</t>
      </is>
    </nc>
  </rcc>
  <rcc rId="752" sId="1">
    <nc r="G186" t="inlineStr">
      <is>
        <t>HCC</t>
      </is>
    </nc>
  </rcc>
  <rcc rId="753" sId="1">
    <nc r="G187" t="inlineStr">
      <is>
        <t>HCC</t>
      </is>
    </nc>
  </rcc>
  <rcc rId="754" sId="1">
    <nc r="G188" t="inlineStr">
      <is>
        <t>HCC</t>
      </is>
    </nc>
  </rcc>
  <rcc rId="755" sId="1">
    <nc r="G189" t="inlineStr">
      <is>
        <t>HCC</t>
      </is>
    </nc>
  </rcc>
  <rcc rId="756" sId="1">
    <nc r="G190" t="inlineStr">
      <is>
        <t>HCC</t>
      </is>
    </nc>
  </rcc>
  <rcc rId="757" sId="1">
    <nc r="H2" t="inlineStr">
      <is>
        <t>BMOD</t>
      </is>
    </nc>
  </rcc>
  <rcc rId="758" sId="1">
    <nc r="H3" t="inlineStr">
      <is>
        <t>BMOD</t>
      </is>
    </nc>
  </rcc>
  <rcc rId="759" sId="1">
    <nc r="H6" t="inlineStr">
      <is>
        <t>BMOD</t>
      </is>
    </nc>
  </rcc>
  <rcc rId="760" sId="1">
    <nc r="H7" t="inlineStr">
      <is>
        <t>BMOD</t>
      </is>
    </nc>
  </rcc>
  <rcc rId="761" sId="1">
    <nc r="H8" t="inlineStr">
      <is>
        <t>BMOD</t>
      </is>
    </nc>
  </rcc>
  <rcc rId="762" sId="1">
    <nc r="H9" t="inlineStr">
      <is>
        <t>BMOD</t>
      </is>
    </nc>
  </rcc>
  <rcc rId="763" sId="1">
    <nc r="H10" t="inlineStr">
      <is>
        <t>BMOD</t>
      </is>
    </nc>
  </rcc>
  <rcc rId="764" sId="1">
    <nc r="H11" t="inlineStr">
      <is>
        <t>BMOD</t>
      </is>
    </nc>
  </rcc>
  <rcc rId="765" sId="1">
    <nc r="H12" t="inlineStr">
      <is>
        <t>BMOD</t>
      </is>
    </nc>
  </rcc>
  <rcc rId="766" sId="1">
    <nc r="H13" t="inlineStr">
      <is>
        <t>BMOD</t>
      </is>
    </nc>
  </rcc>
  <rcc rId="767" sId="1">
    <nc r="H14" t="inlineStr">
      <is>
        <t>BMOD</t>
      </is>
    </nc>
  </rcc>
  <rcc rId="768" sId="1">
    <nc r="H15" t="inlineStr">
      <is>
        <t>BMOD</t>
      </is>
    </nc>
  </rcc>
  <rcc rId="769" sId="1">
    <nc r="H16" t="inlineStr">
      <is>
        <t>BMOD</t>
      </is>
    </nc>
  </rcc>
  <rcc rId="770" sId="1">
    <nc r="H17" t="inlineStr">
      <is>
        <t>BMOD</t>
      </is>
    </nc>
  </rcc>
  <rcc rId="771" sId="1">
    <nc r="H18" t="inlineStr">
      <is>
        <t>BMOD</t>
      </is>
    </nc>
  </rcc>
  <rcc rId="772" sId="1">
    <nc r="H19" t="inlineStr">
      <is>
        <t>BMOD</t>
      </is>
    </nc>
  </rcc>
  <rcc rId="773" sId="1">
    <nc r="H22" t="inlineStr">
      <is>
        <t>BMOD</t>
      </is>
    </nc>
  </rcc>
  <rcc rId="774" sId="1">
    <nc r="H23" t="inlineStr">
      <is>
        <t>BMOD</t>
      </is>
    </nc>
  </rcc>
  <rcc rId="775" sId="1">
    <nc r="H24" t="inlineStr">
      <is>
        <t>BMOD</t>
      </is>
    </nc>
  </rcc>
  <rcc rId="776" sId="1">
    <nc r="H26" t="inlineStr">
      <is>
        <t>BMOD</t>
      </is>
    </nc>
  </rcc>
  <rcc rId="777" sId="1">
    <nc r="H27" t="inlineStr">
      <is>
        <t>BMOD</t>
      </is>
    </nc>
  </rcc>
  <rcc rId="778" sId="1">
    <nc r="H28" t="inlineStr">
      <is>
        <t>BMOD</t>
      </is>
    </nc>
  </rcc>
  <rcc rId="779" sId="1">
    <nc r="H29" t="inlineStr">
      <is>
        <t>BMOD</t>
      </is>
    </nc>
  </rcc>
  <rcc rId="780" sId="1">
    <nc r="H30" t="inlineStr">
      <is>
        <t>BMOD</t>
      </is>
    </nc>
  </rcc>
  <rcc rId="781" sId="1">
    <nc r="H31" t="inlineStr">
      <is>
        <t>BMOD</t>
      </is>
    </nc>
  </rcc>
  <rcc rId="782" sId="1">
    <nc r="H32" t="inlineStr">
      <is>
        <t>BMOD</t>
      </is>
    </nc>
  </rcc>
  <rcc rId="783" sId="1">
    <nc r="H33" t="inlineStr">
      <is>
        <t>BMOD</t>
      </is>
    </nc>
  </rcc>
  <rcc rId="784" sId="1">
    <nc r="H34" t="inlineStr">
      <is>
        <t>BMOD</t>
      </is>
    </nc>
  </rcc>
  <rcc rId="785" sId="1">
    <nc r="H35" t="inlineStr">
      <is>
        <t>BMOD</t>
      </is>
    </nc>
  </rcc>
  <rcc rId="786" sId="1">
    <nc r="H36" t="inlineStr">
      <is>
        <t>BMOD</t>
      </is>
    </nc>
  </rcc>
  <rcc rId="787" sId="1">
    <nc r="H37" t="inlineStr">
      <is>
        <t>BMOD</t>
      </is>
    </nc>
  </rcc>
  <rcc rId="788" sId="1">
    <nc r="H38" t="inlineStr">
      <is>
        <t>BMOD</t>
      </is>
    </nc>
  </rcc>
  <rcc rId="789" sId="1">
    <nc r="H39" t="inlineStr">
      <is>
        <t>BMOD</t>
      </is>
    </nc>
  </rcc>
  <rcc rId="790" sId="1">
    <nc r="H40" t="inlineStr">
      <is>
        <t>BMOD</t>
      </is>
    </nc>
  </rcc>
  <rcc rId="791" sId="1">
    <nc r="H41" t="inlineStr">
      <is>
        <t>BMOD</t>
      </is>
    </nc>
  </rcc>
  <rcc rId="792" sId="1">
    <nc r="H42" t="inlineStr">
      <is>
        <t>BMOD</t>
      </is>
    </nc>
  </rcc>
  <rcc rId="793" sId="1">
    <nc r="H43" t="inlineStr">
      <is>
        <t>BMOD</t>
      </is>
    </nc>
  </rcc>
  <rcc rId="794" sId="1">
    <nc r="H46" t="inlineStr">
      <is>
        <t>BMOD</t>
      </is>
    </nc>
  </rcc>
  <rcc rId="795" sId="1">
    <nc r="H47" t="inlineStr">
      <is>
        <t>BMOD</t>
      </is>
    </nc>
  </rcc>
  <rcc rId="796" sId="1">
    <nc r="H48" t="inlineStr">
      <is>
        <t>BMOD</t>
      </is>
    </nc>
  </rcc>
  <rcc rId="797" sId="1">
    <nc r="H49" t="inlineStr">
      <is>
        <t>BMOD</t>
      </is>
    </nc>
  </rcc>
  <rcc rId="798" sId="1">
    <nc r="H51" t="inlineStr">
      <is>
        <t>BMOD</t>
      </is>
    </nc>
  </rcc>
  <rcc rId="799" sId="1">
    <nc r="H53" t="inlineStr">
      <is>
        <t>BMOD</t>
      </is>
    </nc>
  </rcc>
  <rcc rId="800" sId="1">
    <nc r="H55" t="inlineStr">
      <is>
        <t>BMOD</t>
      </is>
    </nc>
  </rcc>
  <rcc rId="801" sId="1">
    <nc r="H56" t="inlineStr">
      <is>
        <t>BMOD</t>
      </is>
    </nc>
  </rcc>
  <rcc rId="802" sId="1">
    <nc r="H57" t="inlineStr">
      <is>
        <t>BMOD</t>
      </is>
    </nc>
  </rcc>
  <rcc rId="803" sId="1">
    <nc r="H58" t="inlineStr">
      <is>
        <t>BMOD</t>
      </is>
    </nc>
  </rcc>
  <rcc rId="804" sId="1">
    <nc r="H59" t="inlineStr">
      <is>
        <t>BMOD</t>
      </is>
    </nc>
  </rcc>
  <rcc rId="805" sId="1">
    <nc r="H60" t="inlineStr">
      <is>
        <t>BMOD</t>
      </is>
    </nc>
  </rcc>
  <rcc rId="806" sId="1">
    <nc r="H61" t="inlineStr">
      <is>
        <t>BMOD</t>
      </is>
    </nc>
  </rcc>
  <rcc rId="807" sId="1">
    <nc r="H62" t="inlineStr">
      <is>
        <t>BMOD</t>
      </is>
    </nc>
  </rcc>
  <rcc rId="808" sId="1">
    <nc r="H63" t="inlineStr">
      <is>
        <t>BMOD</t>
      </is>
    </nc>
  </rcc>
  <rcc rId="809" sId="1">
    <nc r="H64" t="inlineStr">
      <is>
        <t>BMOD</t>
      </is>
    </nc>
  </rcc>
  <rcc rId="810" sId="1">
    <nc r="H65" t="inlineStr">
      <is>
        <t>BMOD</t>
      </is>
    </nc>
  </rcc>
  <rcc rId="811" sId="1">
    <nc r="H66" t="inlineStr">
      <is>
        <t>BMOD</t>
      </is>
    </nc>
  </rcc>
  <rcc rId="812" sId="1">
    <nc r="H67" t="inlineStr">
      <is>
        <t>BMOD</t>
      </is>
    </nc>
  </rcc>
  <rcc rId="813" sId="1">
    <nc r="H68" t="inlineStr">
      <is>
        <t>BMOD</t>
      </is>
    </nc>
  </rcc>
  <rcc rId="814" sId="1">
    <nc r="H69" t="inlineStr">
      <is>
        <t>BMOD</t>
      </is>
    </nc>
  </rcc>
  <rcc rId="815" sId="1">
    <nc r="H70" t="inlineStr">
      <is>
        <t>BMOD</t>
      </is>
    </nc>
  </rcc>
  <rcc rId="816" sId="1">
    <nc r="H71" t="inlineStr">
      <is>
        <t>BMOD</t>
      </is>
    </nc>
  </rcc>
  <rcc rId="817" sId="1">
    <nc r="H72" t="inlineStr">
      <is>
        <t>BMOD</t>
      </is>
    </nc>
  </rcc>
  <rcc rId="818" sId="1">
    <nc r="H73" t="inlineStr">
      <is>
        <t>BMOD</t>
      </is>
    </nc>
  </rcc>
  <rcc rId="819" sId="1">
    <nc r="H74" t="inlineStr">
      <is>
        <t>BMOD</t>
      </is>
    </nc>
  </rcc>
  <rcc rId="820" sId="1">
    <nc r="H75" t="inlineStr">
      <is>
        <t>BMOD</t>
      </is>
    </nc>
  </rcc>
  <rcc rId="821" sId="1">
    <nc r="H76" t="inlineStr">
      <is>
        <t>BMOD</t>
      </is>
    </nc>
  </rcc>
  <rcc rId="822" sId="1">
    <nc r="H77" t="inlineStr">
      <is>
        <t>BMOD</t>
      </is>
    </nc>
  </rcc>
  <rcc rId="823" sId="1">
    <nc r="H78" t="inlineStr">
      <is>
        <t>BMOD</t>
      </is>
    </nc>
  </rcc>
  <rcc rId="824" sId="1">
    <nc r="H79" t="inlineStr">
      <is>
        <t>BMOD</t>
      </is>
    </nc>
  </rcc>
  <rcc rId="825" sId="1">
    <nc r="H80" t="inlineStr">
      <is>
        <t>BMOD</t>
      </is>
    </nc>
  </rcc>
  <rcc rId="826" sId="1">
    <nc r="H81" t="inlineStr">
      <is>
        <t>BMOD</t>
      </is>
    </nc>
  </rcc>
  <rcc rId="827" sId="1">
    <nc r="H82" t="inlineStr">
      <is>
        <t>BMOD</t>
      </is>
    </nc>
  </rcc>
  <rcc rId="828" sId="1">
    <nc r="H83" t="inlineStr">
      <is>
        <t>BMOD</t>
      </is>
    </nc>
  </rcc>
  <rcc rId="829" sId="1">
    <nc r="H84" t="inlineStr">
      <is>
        <t>BMOD</t>
      </is>
    </nc>
  </rcc>
  <rcc rId="830" sId="1">
    <nc r="H85" t="inlineStr">
      <is>
        <t>BMOD</t>
      </is>
    </nc>
  </rcc>
  <rcc rId="831" sId="1">
    <nc r="H86" t="inlineStr">
      <is>
        <t>BMOD</t>
      </is>
    </nc>
  </rcc>
  <rcc rId="832" sId="1">
    <nc r="H87" t="inlineStr">
      <is>
        <t>BMOD</t>
      </is>
    </nc>
  </rcc>
  <rcc rId="833" sId="1">
    <nc r="H88" t="inlineStr">
      <is>
        <t>BMOD</t>
      </is>
    </nc>
  </rcc>
  <rcc rId="834" sId="1">
    <nc r="H89" t="inlineStr">
      <is>
        <t>BMOD</t>
      </is>
    </nc>
  </rcc>
  <rcc rId="835" sId="1">
    <nc r="H90" t="inlineStr">
      <is>
        <t>BMOD</t>
      </is>
    </nc>
  </rcc>
  <rcc rId="836" sId="1">
    <nc r="H91" t="inlineStr">
      <is>
        <t>BMOD</t>
      </is>
    </nc>
  </rcc>
  <rcc rId="837" sId="1">
    <nc r="H92" t="inlineStr">
      <is>
        <t>BMOD</t>
      </is>
    </nc>
  </rcc>
  <rcc rId="838" sId="1">
    <nc r="H93" t="inlineStr">
      <is>
        <t>BMOD</t>
      </is>
    </nc>
  </rcc>
  <rcc rId="839" sId="1">
    <nc r="H94" t="inlineStr">
      <is>
        <t>BMOD</t>
      </is>
    </nc>
  </rcc>
  <rcc rId="840" sId="1">
    <nc r="H95" t="inlineStr">
      <is>
        <t>BMOD</t>
      </is>
    </nc>
  </rcc>
  <rcc rId="841" sId="1">
    <nc r="H96" t="inlineStr">
      <is>
        <t>BMOD</t>
      </is>
    </nc>
  </rcc>
  <rcc rId="842" sId="1">
    <nc r="H97" t="inlineStr">
      <is>
        <t>BMOD</t>
      </is>
    </nc>
  </rcc>
  <rcc rId="843" sId="1">
    <nc r="H98" t="inlineStr">
      <is>
        <t>BMOD</t>
      </is>
    </nc>
  </rcc>
  <rcc rId="844" sId="1">
    <nc r="H99" t="inlineStr">
      <is>
        <t>BMOD</t>
      </is>
    </nc>
  </rcc>
  <rcc rId="845" sId="1">
    <nc r="H100" t="inlineStr">
      <is>
        <t>BMOD</t>
      </is>
    </nc>
  </rcc>
  <rcc rId="846" sId="1">
    <nc r="H101" t="inlineStr">
      <is>
        <t>BMOD</t>
      </is>
    </nc>
  </rcc>
  <rcc rId="847" sId="1">
    <nc r="H102" t="inlineStr">
      <is>
        <t>BMOD</t>
      </is>
    </nc>
  </rcc>
  <rcc rId="848" sId="1">
    <nc r="H103" t="inlineStr">
      <is>
        <t>BMOD</t>
      </is>
    </nc>
  </rcc>
  <rcc rId="849" sId="1">
    <nc r="H104" t="inlineStr">
      <is>
        <t>BMOD</t>
      </is>
    </nc>
  </rcc>
  <rcc rId="850" sId="1">
    <nc r="H105" t="inlineStr">
      <is>
        <t>BMOD</t>
      </is>
    </nc>
  </rcc>
  <rcc rId="851" sId="1">
    <nc r="H106" t="inlineStr">
      <is>
        <t>BMOD</t>
      </is>
    </nc>
  </rcc>
  <rcc rId="852" sId="1">
    <nc r="H107" t="inlineStr">
      <is>
        <t>BMOD</t>
      </is>
    </nc>
  </rcc>
  <rcc rId="853" sId="1">
    <nc r="H108" t="inlineStr">
      <is>
        <t>BMOD</t>
      </is>
    </nc>
  </rcc>
  <rcc rId="854" sId="1">
    <nc r="H109" t="inlineStr">
      <is>
        <t>BMOD</t>
      </is>
    </nc>
  </rcc>
  <rcc rId="855" sId="1">
    <nc r="H110" t="inlineStr">
      <is>
        <t>BMOD</t>
      </is>
    </nc>
  </rcc>
  <rcc rId="856" sId="1">
    <nc r="H111" t="inlineStr">
      <is>
        <t>BMOD</t>
      </is>
    </nc>
  </rcc>
  <rcc rId="857" sId="1">
    <nc r="H112" t="inlineStr">
      <is>
        <t>BMOD</t>
      </is>
    </nc>
  </rcc>
  <rcc rId="858" sId="1">
    <nc r="H113" t="inlineStr">
      <is>
        <t>BMOD</t>
      </is>
    </nc>
  </rcc>
  <rcc rId="859" sId="1">
    <nc r="H114" t="inlineStr">
      <is>
        <t>BMOD</t>
      </is>
    </nc>
  </rcc>
  <rcc rId="860" sId="1">
    <nc r="H115" t="inlineStr">
      <is>
        <t>BMOD</t>
      </is>
    </nc>
  </rcc>
  <rcc rId="861" sId="1">
    <nc r="H116" t="inlineStr">
      <is>
        <t>BMOD</t>
      </is>
    </nc>
  </rcc>
  <rcc rId="862" sId="1">
    <nc r="H117" t="inlineStr">
      <is>
        <t>BMOD</t>
      </is>
    </nc>
  </rcc>
  <rcc rId="863" sId="1">
    <nc r="H118" t="inlineStr">
      <is>
        <t>BMOD</t>
      </is>
    </nc>
  </rcc>
  <rcc rId="864" sId="1">
    <nc r="H119" t="inlineStr">
      <is>
        <t>BMOD</t>
      </is>
    </nc>
  </rcc>
  <rcc rId="865" sId="1">
    <nc r="H120" t="inlineStr">
      <is>
        <t>BMOD</t>
      </is>
    </nc>
  </rcc>
  <rcc rId="866" sId="1">
    <nc r="H121" t="inlineStr">
      <is>
        <t>BMOD</t>
      </is>
    </nc>
  </rcc>
  <rcc rId="867" sId="1">
    <nc r="H122" t="inlineStr">
      <is>
        <t>BMOD</t>
      </is>
    </nc>
  </rcc>
  <rcc rId="868" sId="1">
    <nc r="H123" t="inlineStr">
      <is>
        <t>BMOD</t>
      </is>
    </nc>
  </rcc>
  <rcc rId="869" sId="1">
    <nc r="H124" t="inlineStr">
      <is>
        <t>BMOD</t>
      </is>
    </nc>
  </rcc>
  <rcc rId="870" sId="1">
    <nc r="H125" t="inlineStr">
      <is>
        <t>BMOD</t>
      </is>
    </nc>
  </rcc>
  <rcc rId="871" sId="1">
    <nc r="H126" t="inlineStr">
      <is>
        <t>BMOD</t>
      </is>
    </nc>
  </rcc>
  <rcc rId="872" sId="1">
    <nc r="H127" t="inlineStr">
      <is>
        <t>BMOD</t>
      </is>
    </nc>
  </rcc>
  <rcc rId="873" sId="1">
    <nc r="H128" t="inlineStr">
      <is>
        <t>BMOD</t>
      </is>
    </nc>
  </rcc>
  <rcc rId="874" sId="1">
    <nc r="H129" t="inlineStr">
      <is>
        <t>BMOD</t>
      </is>
    </nc>
  </rcc>
  <rcc rId="875" sId="1">
    <nc r="H130" t="inlineStr">
      <is>
        <t>BMOD</t>
      </is>
    </nc>
  </rcc>
  <rcc rId="876" sId="1">
    <nc r="H131" t="inlineStr">
      <is>
        <t>BMOD</t>
      </is>
    </nc>
  </rcc>
  <rcc rId="877" sId="1">
    <nc r="H132" t="inlineStr">
      <is>
        <t>BMOD</t>
      </is>
    </nc>
  </rcc>
  <rcc rId="878" sId="1">
    <nc r="H133" t="inlineStr">
      <is>
        <t>BMOD</t>
      </is>
    </nc>
  </rcc>
  <rcc rId="879" sId="1">
    <nc r="H134" t="inlineStr">
      <is>
        <t>BMOD</t>
      </is>
    </nc>
  </rcc>
  <rcc rId="880" sId="1">
    <nc r="H136" t="inlineStr">
      <is>
        <t>BMOD</t>
      </is>
    </nc>
  </rcc>
  <rcc rId="881" sId="1">
    <nc r="H137" t="inlineStr">
      <is>
        <t>BMOD</t>
      </is>
    </nc>
  </rcc>
  <rcc rId="882" sId="1">
    <nc r="H138" t="inlineStr">
      <is>
        <t>BMOD</t>
      </is>
    </nc>
  </rcc>
  <rcc rId="883" sId="1">
    <nc r="H139" t="inlineStr">
      <is>
        <t>BMOD</t>
      </is>
    </nc>
  </rcc>
  <rcc rId="884" sId="1">
    <nc r="H140" t="inlineStr">
      <is>
        <t>BMOD</t>
      </is>
    </nc>
  </rcc>
  <rcc rId="885" sId="1">
    <nc r="H142" t="inlineStr">
      <is>
        <t>BMOD</t>
      </is>
    </nc>
  </rcc>
  <rcc rId="886" sId="1">
    <nc r="H143" t="inlineStr">
      <is>
        <t>BMOD</t>
      </is>
    </nc>
  </rcc>
  <rcc rId="887" sId="1">
    <nc r="H144" t="inlineStr">
      <is>
        <t>BMOD</t>
      </is>
    </nc>
  </rcc>
  <rcc rId="888" sId="1">
    <nc r="H145" t="inlineStr">
      <is>
        <t>BMOD</t>
      </is>
    </nc>
  </rcc>
  <rcc rId="889" sId="1" odxf="1" dxf="1">
    <nc r="H147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0" sId="1">
    <nc r="H148" t="inlineStr">
      <is>
        <t>BMOD</t>
      </is>
    </nc>
  </rcc>
  <rcc rId="891" sId="1">
    <nc r="H149" t="inlineStr">
      <is>
        <t>BMOD</t>
      </is>
    </nc>
  </rcc>
  <rcc rId="892" sId="1">
    <nc r="H150" t="inlineStr">
      <is>
        <t>BMOD</t>
      </is>
    </nc>
  </rcc>
  <rcc rId="893" sId="1">
    <nc r="H151" t="inlineStr">
      <is>
        <t>BMOD</t>
      </is>
    </nc>
  </rcc>
  <rcc rId="894" sId="1">
    <nc r="H152" t="inlineStr">
      <is>
        <t>BMOD</t>
      </is>
    </nc>
  </rcc>
  <rcc rId="895" sId="1">
    <nc r="H153" t="inlineStr">
      <is>
        <t>BMOD</t>
      </is>
    </nc>
  </rcc>
  <rcc rId="896" sId="1">
    <nc r="H154" t="inlineStr">
      <is>
        <t>BMOD</t>
      </is>
    </nc>
  </rcc>
  <rcc rId="897" sId="1">
    <nc r="H155" t="inlineStr">
      <is>
        <t>BMOD</t>
      </is>
    </nc>
  </rcc>
  <rcc rId="898" sId="1">
    <nc r="H156" t="inlineStr">
      <is>
        <t>BMOD</t>
      </is>
    </nc>
  </rcc>
  <rcc rId="899" sId="1">
    <nc r="H157" t="inlineStr">
      <is>
        <t>BMOD</t>
      </is>
    </nc>
  </rcc>
  <rcc rId="900" sId="1">
    <nc r="H158" t="inlineStr">
      <is>
        <t>BMOD</t>
      </is>
    </nc>
  </rcc>
  <rcc rId="901" sId="1">
    <nc r="H159" t="inlineStr">
      <is>
        <t>BMOD</t>
      </is>
    </nc>
  </rcc>
  <rcc rId="902" sId="1">
    <nc r="H160" t="inlineStr">
      <is>
        <t>BMOD</t>
      </is>
    </nc>
  </rcc>
  <rcc rId="903" sId="1">
    <nc r="H161" t="inlineStr">
      <is>
        <t>BMOD</t>
      </is>
    </nc>
  </rcc>
  <rcc rId="904" sId="1">
    <nc r="H162" t="inlineStr">
      <is>
        <t>BMOD</t>
      </is>
    </nc>
  </rcc>
  <rcc rId="905" sId="1">
    <nc r="H163" t="inlineStr">
      <is>
        <t>BMOD</t>
      </is>
    </nc>
  </rcc>
  <rcc rId="906" sId="1">
    <nc r="H164" t="inlineStr">
      <is>
        <t>BMOD</t>
      </is>
    </nc>
  </rcc>
  <rcc rId="907" sId="1">
    <nc r="H165" t="inlineStr">
      <is>
        <t>BMOD</t>
      </is>
    </nc>
  </rcc>
  <rcc rId="908" sId="1">
    <nc r="H166" t="inlineStr">
      <is>
        <t>BMOD</t>
      </is>
    </nc>
  </rcc>
  <rcc rId="909" sId="1">
    <nc r="H167" t="inlineStr">
      <is>
        <t>BMOD</t>
      </is>
    </nc>
  </rcc>
  <rcc rId="910" sId="1">
    <nc r="H168" t="inlineStr">
      <is>
        <t>BMOD</t>
      </is>
    </nc>
  </rcc>
  <rcc rId="911" sId="1">
    <nc r="H169" t="inlineStr">
      <is>
        <t>BMOD</t>
      </is>
    </nc>
  </rcc>
  <rcc rId="912" sId="1">
    <nc r="H170" t="inlineStr">
      <is>
        <t>BMOD</t>
      </is>
    </nc>
  </rcc>
  <rcc rId="913" sId="1">
    <nc r="H171" t="inlineStr">
      <is>
        <t>BMOD</t>
      </is>
    </nc>
  </rcc>
  <rcc rId="914" sId="1">
    <nc r="H172" t="inlineStr">
      <is>
        <t>BMOD</t>
      </is>
    </nc>
  </rcc>
  <rcc rId="915" sId="1">
    <nc r="H173" t="inlineStr">
      <is>
        <t>BMOD</t>
      </is>
    </nc>
  </rcc>
  <rcc rId="916" sId="1">
    <nc r="H174" t="inlineStr">
      <is>
        <t>BMOD</t>
      </is>
    </nc>
  </rcc>
  <rcc rId="917" sId="1">
    <nc r="H175" t="inlineStr">
      <is>
        <t>BMOD</t>
      </is>
    </nc>
  </rcc>
  <rcc rId="918" sId="1">
    <nc r="H176" t="inlineStr">
      <is>
        <t>BMOD</t>
      </is>
    </nc>
  </rcc>
  <rcc rId="919" sId="1">
    <nc r="H177" t="inlineStr">
      <is>
        <t>BMOD</t>
      </is>
    </nc>
  </rcc>
  <rcc rId="920" sId="1">
    <nc r="H178" t="inlineStr">
      <is>
        <t>BMOD</t>
      </is>
    </nc>
  </rcc>
  <rcc rId="921" sId="1">
    <nc r="H179" t="inlineStr">
      <is>
        <t>BMOD</t>
      </is>
    </nc>
  </rcc>
  <rcc rId="922" sId="1">
    <nc r="H180" t="inlineStr">
      <is>
        <t>BMOD</t>
      </is>
    </nc>
  </rcc>
  <rcc rId="923" sId="1">
    <nc r="H181" t="inlineStr">
      <is>
        <t>BMOD</t>
      </is>
    </nc>
  </rcc>
  <rcc rId="924" sId="1">
    <nc r="H182" t="inlineStr">
      <is>
        <t>BMOD</t>
      </is>
    </nc>
  </rcc>
  <rcc rId="925" sId="1">
    <nc r="H183" t="inlineStr">
      <is>
        <t>BMOD</t>
      </is>
    </nc>
  </rcc>
  <rcc rId="926" sId="1">
    <nc r="H184" t="inlineStr">
      <is>
        <t>BMOD</t>
      </is>
    </nc>
  </rcc>
  <rcc rId="927" sId="1">
    <nc r="H185" t="inlineStr">
      <is>
        <t>BMOD</t>
      </is>
    </nc>
  </rcc>
  <rcc rId="928" sId="1">
    <nc r="H187" t="inlineStr">
      <is>
        <t>BMOD</t>
      </is>
    </nc>
  </rcc>
  <rcc rId="929" sId="1">
    <nc r="H189" t="inlineStr">
      <is>
        <t>BMOD</t>
      </is>
    </nc>
  </rcc>
  <rcc rId="930" sId="1">
    <nc r="H190" t="inlineStr">
      <is>
        <t>BMOD</t>
      </is>
    </nc>
  </rcc>
  <rcv guid="{43C3997E-B74D-4579-A9A7-790709CC64BC}" action="delete"/>
  <rdn rId="0" localSheetId="1" customView="1" name="Z_43C3997E_B74D_4579_A9A7_790709CC64BC_.wvu.FilterData" hidden="1" oldHidden="1">
    <formula>'FIV--KVL_D_Blue_TC_V1bios_v'!$A$1:$I$190</formula>
    <oldFormula>'FIV--KVL_D_Blue_TC_V1bios_v'!$A$1:$I$190</oldFormula>
  </rdn>
  <rcv guid="{43C3997E-B74D-4579-A9A7-790709CC64BC}" action="add"/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2" sId="1" odxf="1" dxf="1">
    <nc r="F46">
      <v>18022014037</v>
    </nc>
    <odxf/>
    <ndxf/>
  </rcc>
  <rcc rId="933" sId="1">
    <oc r="I46" t="inlineStr">
      <is>
        <t>error in python cmd :  "sv.socket0.uncore.cha.cha1.pipe.upi_routing_table_cfg"   AttributeError: Unknown Attribute uncore</t>
      </is>
    </oc>
    <nc r="I46" t="inlineStr">
      <is>
        <t>error in python cmd :  Read transaction not successful</t>
      </is>
    </nc>
  </rcc>
  <rcv guid="{43C3997E-B74D-4579-A9A7-790709CC64BC}" action="delete"/>
  <rdn rId="0" localSheetId="1" customView="1" name="Z_43C3997E_B74D_4579_A9A7_790709CC64BC_.wvu.FilterData" hidden="1" oldHidden="1">
    <formula>'FIV--KVL_D_Blue_TC_V1bios_v'!$A$1:$I$190</formula>
    <oldFormula>'FIV--KVL_D_Blue_TC_V1bios_v'!$A$1:$I$190</oldFormula>
  </rdn>
  <rcv guid="{43C3997E-B74D-4579-A9A7-790709CC64BC}" action="add"/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5" sId="1">
    <nc r="E45" t="inlineStr">
      <is>
        <t>Pass</t>
      </is>
    </nc>
  </rcc>
  <rcc rId="936" sId="1">
    <nc r="I45" t="inlineStr">
      <is>
        <t>sv.socket0.uncore.punith_multi0.ptpcioregs.ptpcioregs.capid10.show()  run this cmd to get the expected values.</t>
      </is>
    </nc>
  </rcc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I45" start="0" length="2147483647">
    <dxf>
      <font>
        <color rgb="FF00B050"/>
      </font>
    </dxf>
  </rfmt>
  <rfmt sheetId="1" sqref="I45" start="0" length="2147483647">
    <dxf/>
  </rfmt>
  <rfmt sheetId="1" sqref="I45" start="0" length="2147483647">
    <dxf>
      <font>
        <color theme="1"/>
      </font>
    </dxf>
  </rfmt>
  <rfmt sheetId="1" sqref="I45">
    <dxf>
      <fill>
        <patternFill patternType="solid">
          <bgColor rgb="FFFFFF00"/>
        </patternFill>
      </fill>
    </dxf>
  </rfmt>
  <rfmt sheetId="1" sqref="I45">
    <dxf>
      <fill>
        <patternFill>
          <bgColor theme="0"/>
        </patternFill>
      </fill>
    </dxf>
  </rfmt>
  <rfmt sheetId="1" sqref="E45">
    <dxf>
      <fill>
        <patternFill patternType="solid">
          <bgColor rgb="FF00B050"/>
        </patternFill>
      </fill>
    </dxf>
  </rfmt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is rId="937" sheetId="2" name="[GNRD_Blue_D77.xlsx]Summary" sheetPosition="1"/>
  <rcc rId="938" sId="2" odxf="1" dxf="1">
    <nc r="A1" t="inlineStr">
      <is>
        <t xml:space="preserve">Status 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3" tint="0.5999938962981048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39" sId="2" odxf="1" dxf="1">
    <nc r="B1" t="inlineStr">
      <is>
        <t xml:space="preserve">Count 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3" tint="0.5999938962981048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40" sId="2" odxf="1" dxf="1">
    <nc r="A2" t="inlineStr">
      <is>
        <t>Pass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B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41" sId="2" odxf="1" dxf="1">
    <nc r="A3" t="inlineStr">
      <is>
        <t>Fail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B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42" sId="2" odxf="1" dxf="1">
    <nc r="A4" t="inlineStr">
      <is>
        <t>Block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B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43" sId="2" odxf="1" dxf="1">
    <nc r="A5" t="inlineStr">
      <is>
        <t>NA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44" sId="2" odxf="1" dxf="1">
    <nc r="B5">
      <v>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45" sId="2" odxf="1" dxf="1">
    <nc r="A6" t="inlineStr">
      <is>
        <t>total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46" sId="2" odxf="1" dxf="1">
    <nc r="B6">
      <f>SUM(B2:B5)</f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47" sId="2" odxf="1" dxf="1">
    <nc r="A8" t="inlineStr">
      <is>
        <t xml:space="preserve">Status 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3" tint="0.5999938962981048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48" sId="2" odxf="1" dxf="1">
    <nc r="B8" t="inlineStr">
      <is>
        <t>Percentage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3" tint="0.5999938962981048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49" sId="2" odxf="1" dxf="1">
    <nc r="A9" t="inlineStr">
      <is>
        <t>Pass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50" sId="2" odxf="1" dxf="1">
    <nc r="B9">
      <f>(B2/B6)*100</f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51" sId="2" odxf="1" dxf="1">
    <nc r="A10" t="inlineStr">
      <is>
        <t>Fail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52" sId="2" odxf="1" dxf="1">
    <nc r="B10">
      <f>(B3/B6)*100</f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53" sId="2" odxf="1" dxf="1">
    <nc r="A11" t="inlineStr">
      <is>
        <t>Block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54" sId="2" odxf="1" dxf="1">
    <nc r="B11">
      <f>(B4/B6)*100</f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55" sId="2">
    <nc r="B2">
      <v>172</v>
    </nc>
  </rcc>
  <rcc rId="956" sId="1" xfDxf="1" dxf="1">
    <nc r="F25">
      <v>16016818274</v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57" sId="1" xfDxf="1" dxf="1">
    <nc r="F135">
      <v>16016818274</v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xfDxf="1" sqref="I25" start="0" length="0">
    <dxf>
      <font>
        <sz val="7"/>
        <color rgb="FF242424"/>
        <name val="Segoe UI"/>
        <scheme val="none"/>
      </font>
    </dxf>
  </rfmt>
  <rfmt sheetId="1" xfDxf="1" sqref="I1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58" sId="1">
    <oc r="I135" t="inlineStr">
      <is>
        <t>MSR 1AA value is 0. Issue observed with latest SIMICS package</t>
      </is>
    </oc>
    <nc r="I135" t="inlineStr">
      <is>
        <t>Getting incorrect value while reading reading MSR(0x1AA)</t>
      </is>
    </nc>
  </rcc>
  <rcc rId="959" sId="1" odxf="1" dxf="1">
    <oc r="I25" t="inlineStr">
      <is>
        <t>in step 6: Getting MSR1AA value as 0</t>
      </is>
    </oc>
    <nc r="I25" t="inlineStr">
      <is>
        <t>Getting incorrect value while reading reading MSR(0x1AA)</t>
      </is>
    </nc>
    <ndxf>
      <font>
        <sz val="11"/>
        <color theme="1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60" sId="1" xfDxf="1" dxf="1">
    <nc r="F114">
      <v>16016817849</v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xfDxf="1" sqref="I11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61" sId="1">
    <oc r="I114" t="inlineStr">
      <is>
        <t>step 4 not able to get expected result</t>
      </is>
    </oc>
    <nc r="I114" t="inlineStr">
      <is>
        <t>After changing knob to "pTRR DDR to ENABLE" and  "PTRR Victim Refresh Mode to +1/-1/+2/-2" got result with '0' values instead of non zero values</t>
      </is>
    </nc>
  </rcc>
  <rcc rId="962" sId="1">
    <oc r="E52" t="inlineStr">
      <is>
        <t>Fail</t>
      </is>
    </oc>
    <nc r="E52" t="inlineStr">
      <is>
        <t>Block</t>
      </is>
    </nc>
  </rcc>
  <rfmt sheetId="1" sqref="E52">
    <dxf>
      <fill>
        <patternFill>
          <bgColor rgb="FFFFFF00"/>
        </patternFill>
      </fill>
    </dxf>
  </rfmt>
  <rcc rId="963" sId="2">
    <nc r="B3">
      <v>8</v>
    </nc>
  </rcc>
  <rcc rId="964" sId="2">
    <nc r="B4">
      <v>7</v>
    </nc>
  </rcc>
  <rcc rId="965" sId="1">
    <oc r="I91" t="inlineStr">
      <is>
        <t>Clarification pending. UMA option is grayed out in BIOS</t>
      </is>
    </oc>
    <nc r="I91" t="inlineStr">
      <is>
        <t>Clarification needed regarding UMA option is grayed out in BIOS</t>
      </is>
    </nc>
  </rcc>
  <rfmt sheetId="1" sqref="I147" start="0" length="0">
    <dxf>
      <font>
        <sz val="11"/>
        <color theme="1"/>
        <name val="Calibri"/>
        <family val="2"/>
        <scheme val="minor"/>
      </font>
    </dxf>
  </rfmt>
  <rcc rId="966" sId="1">
    <oc r="H44" t="inlineStr">
      <is>
        <t>FMOD PUINT_DML</t>
      </is>
    </oc>
    <nc r="H44" t="inlineStr">
      <is>
        <t>FMOD S3M</t>
      </is>
    </nc>
  </rcc>
  <rcc rId="967" sId="1">
    <oc r="H45" t="inlineStr">
      <is>
        <t>FMOD PUINT_DML</t>
      </is>
    </oc>
    <nc r="H45" t="inlineStr">
      <is>
        <t>FMOD S3M</t>
      </is>
    </nc>
  </rcc>
  <rcc rId="968" sId="1">
    <oc r="H50" t="inlineStr">
      <is>
        <t>FMOD PUINT_DML</t>
      </is>
    </oc>
    <nc r="H50" t="inlineStr">
      <is>
        <t>FMOD S3M</t>
      </is>
    </nc>
  </rcc>
  <rcc rId="969" sId="1">
    <oc r="H52" t="inlineStr">
      <is>
        <t>FMOD PUINT_DML</t>
      </is>
    </oc>
    <nc r="H52" t="inlineStr">
      <is>
        <t>FMOD S3M</t>
      </is>
    </nc>
  </rcc>
  <rcc rId="970" sId="1">
    <oc r="H54" t="inlineStr">
      <is>
        <t>FMOD PUINT_DML</t>
      </is>
    </oc>
    <nc r="H54" t="inlineStr">
      <is>
        <t>FMOD S3M</t>
      </is>
    </nc>
  </rcc>
  <rcv guid="{43C3997E-B74D-4579-A9A7-790709CC64BC}" action="delete"/>
  <rdn rId="0" localSheetId="1" customView="1" name="Z_43C3997E_B74D_4579_A9A7_790709CC64BC_.wvu.FilterData" hidden="1" oldHidden="1">
    <formula>'FIV--KVL_D_Blue_TC_V1bios_v'!$A$1:$I$190</formula>
    <oldFormula>'FIV--KVL_D_Blue_TC_V1bios_v'!$A$1:$I$190</oldFormula>
  </rdn>
  <rcv guid="{43C3997E-B74D-4579-A9A7-790709CC64BC}" action="add"/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3C3997E-B74D-4579-A9A7-790709CC64BC}" action="delete"/>
  <rdn rId="0" localSheetId="1" customView="1" name="Z_43C3997E_B74D_4579_A9A7_790709CC64BC_.wvu.FilterData" hidden="1" oldHidden="1">
    <formula>'FIV--KVL_D_Blue_TC_V1bios_v'!$A$1:$I$190</formula>
    <oldFormula>'FIV--KVL_D_Blue_TC_V1bios_v'!$A$1:$I$190</oldFormula>
  </rdn>
  <rcv guid="{43C3997E-B74D-4579-A9A7-790709CC64BC}" action="add"/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3" sId="1">
    <nc r="E21" t="inlineStr">
      <is>
        <t>Pass</t>
      </is>
    </nc>
  </rcc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E21" start="0" length="0">
    <dxf>
      <fill>
        <patternFill patternType="solid">
          <bgColor rgb="FF00B050"/>
        </patternFill>
      </fill>
    </dxf>
  </rfmt>
  <rcv guid="{43C3997E-B74D-4579-A9A7-790709CC64BC}" action="delete"/>
  <rdn rId="0" localSheetId="1" customView="1" name="Z_43C3997E_B74D_4579_A9A7_790709CC64BC_.wvu.FilterData" hidden="1" oldHidden="1">
    <formula>'FIV--KVL_D_Blue_TC_V1bios_v'!$A$1:$I$190</formula>
    <oldFormula>'FIV--KVL_D_Blue_TC_V1bios_v'!$A$1:$I$190</oldFormula>
  </rdn>
  <rcv guid="{43C3997E-B74D-4579-A9A7-790709CC64BC}" action="add"/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5" sId="2">
    <oc r="B2">
      <v>172</v>
    </oc>
    <nc r="B2">
      <v>173</v>
    </nc>
  </rcc>
  <rcv guid="{43C3997E-B74D-4579-A9A7-790709CC64BC}" action="delete"/>
  <rdn rId="0" localSheetId="1" customView="1" name="Z_43C3997E_B74D_4579_A9A7_790709CC64BC_.wvu.FilterData" hidden="1" oldHidden="1">
    <formula>'FIV--KVL_D_Blue_TC_V1bios_v'!$A$1:$I$190</formula>
    <oldFormula>'FIV--KVL_D_Blue_TC_V1bios_v'!$A$1:$I$190</oldFormula>
  </rdn>
  <rcv guid="{43C3997E-B74D-4579-A9A7-790709CC64BC}" action="add"/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9:B11">
    <dxf>
      <numFmt numFmtId="164" formatCode="0.0000"/>
    </dxf>
  </rfmt>
  <rfmt sheetId="2" sqref="B9:B11">
    <dxf>
      <numFmt numFmtId="165" formatCode="0.000"/>
    </dxf>
  </rfmt>
  <rfmt sheetId="2" sqref="B9:B11">
    <dxf>
      <numFmt numFmtId="2" formatCode="0.00"/>
    </dxf>
  </rfmt>
  <rrc rId="977" sId="2" ref="A5:XFD5" action="deleteRow">
    <undo index="65535" exp="area" dr="B2:B5" r="B6" sId="2"/>
    <rfmt sheetId="2" xfDxf="1" sqref="A5:XFD5" start="0" length="0"/>
    <rcc rId="0" sId="2" dxf="1">
      <nc r="A5" t="inlineStr">
        <is>
          <t>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5">
        <v>1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78" sId="1" ref="A183:XFD183" action="deleteRow">
    <rfmt sheetId="1" xfDxf="1" sqref="A183:XFD183" start="0" length="0"/>
    <rcc rId="0" sId="1" dxf="1">
      <nc r="A183">
        <f>HYPERLINK("https://hsdes.intel.com/resource/22011894631","22011894631")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83" t="inlineStr">
        <is>
          <t>[Pre-si &amp; Post-Si] To verify FSP build binary after flash can boot successfully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83" t="inlineStr">
        <is>
          <t>bios.platform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83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183" t="inlineStr">
        <is>
          <t>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8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G183" t="inlineStr">
        <is>
          <t>HCC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183" t="inlineStr">
        <is>
          <t>BMOD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183" t="inlineStr">
        <is>
          <t>FSP binary not available for GNRD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979" sId="1">
    <oc r="I182" t="inlineStr">
      <is>
        <t>Need ICT tool</t>
      </is>
    </oc>
    <nc r="I182" t="inlineStr">
      <is>
        <t xml:space="preserve"> ICT tool is not available</t>
      </is>
    </nc>
  </rcc>
  <rcc rId="980" sId="1">
    <oc r="I147" t="inlineStr">
      <is>
        <t>python command not working in FMOD config  - Added in Non-Pythonsv excel</t>
      </is>
    </oc>
    <nc r="I147" t="inlineStr">
      <is>
        <t>python command not working in FMOD config. Updating existing HSD</t>
      </is>
    </nc>
  </rcc>
  <rcc rId="981" sId="1">
    <oc r="I91" t="inlineStr">
      <is>
        <t>Clarification needed regarding UMA option is grayed out in BIOS</t>
      </is>
    </oc>
    <nc r="I91" t="inlineStr">
      <is>
        <t>UMA option is grayed out in BIOS</t>
      </is>
    </nc>
  </rcc>
  <rrc rId="982" sId="1" ref="A91:XFD91" action="deleteRow">
    <rfmt sheetId="1" xfDxf="1" sqref="A91:XFD91" start="0" length="0"/>
    <rcc rId="0" sId="1" dxf="1">
      <nc r="A91">
        <f>HYPERLINK("https://hsdes.intel.com/resource/1509310575","1509310575")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91" t="inlineStr">
        <is>
          <t>[Pre-Si][Post-Si]To validate UMA Based Clustering modes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91" t="inlineStr">
        <is>
          <t>bios.uncore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1" t="inlineStr">
        <is>
          <t>Hari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91" t="inlineStr">
        <is>
          <t>Block</t>
        </is>
      </nc>
      <ndxf>
        <fill>
          <patternFill patternType="solid"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9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G91" t="inlineStr">
        <is>
          <t>HCC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91" t="inlineStr">
        <is>
          <t>BMOD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91" t="inlineStr">
        <is>
          <t>UMA option is grayed out in BIOS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83" sId="1" ref="A63:XFD63" action="deleteRow">
    <rfmt sheetId="1" xfDxf="1" sqref="A63:XFD63" start="0" length="0"/>
    <rcc rId="0" sId="1" dxf="1">
      <nc r="A63">
        <f>HYPERLINK("https://hsdes.intel.com/resource/1508613443","1508613443")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63" t="inlineStr">
        <is>
          <t>[Pre-Si  Post-Si] Verify MCCHAN 1 channel per memory controller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63" t="inlineStr">
        <is>
          <t>bios.mem_decode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3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63" t="inlineStr">
        <is>
          <t>Block</t>
        </is>
      </nc>
      <ndxf>
        <fill>
          <patternFill patternType="solid"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6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G63" t="inlineStr">
        <is>
          <t>HCC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63" t="inlineStr">
        <is>
          <t>BMOD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63" t="inlineStr">
        <is>
          <t>step 3: Socket 0 Mc 0 channel 0 value not found in log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984" sId="2">
    <oc r="B4">
      <v>7</v>
    </oc>
    <nc r="B4">
      <v>5</v>
    </nc>
  </rcc>
  <rdn rId="0" localSheetId="1" customView="1" name="Z_4E1A00C2_0C58_4C1A_A6C1_6DE83B96072F_.wvu.FilterData" hidden="1" oldHidden="1">
    <formula>'GNR-D_Blue_Eval_report_0004.D77'!$A$1:$I$187</formula>
  </rdn>
  <rcv guid="{4E1A00C2-0C58-4C1A-A6C1-6DE83B96072F}" action="add"/>
  <rsnm rId="986" sheetId="1" oldName="[GNRD_Blue_D77.xlsx]FIV--KVL_D_Blue_TC_V1bios_v" newName="[GNRD_Blue_Eval_report_0004D77.xlsx]GNR-D_Blue_Eval_report_0004.D77"/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71:I71">
    <dxf>
      <alignment wrapText="1"/>
    </dxf>
  </rfmt>
  <rfmt sheetId="1" sqref="A71:I71">
    <dxf>
      <alignment vertical="top"/>
    </dxf>
  </rfmt>
  <rfmt sheetId="1" sqref="A1:I187">
    <dxf>
      <alignment vertical="bottom"/>
    </dxf>
  </rfmt>
  <rfmt sheetId="1" sqref="A1:I187">
    <dxf>
      <alignment wrapText="0"/>
    </dxf>
  </rfmt>
  <rfmt sheetId="1" sqref="A1:I187">
    <dxf>
      <alignment wrapText="1"/>
    </dxf>
  </rfmt>
  <rfmt sheetId="1" sqref="A1:I187">
    <dxf>
      <alignment wrapText="0"/>
    </dxf>
  </rfmt>
  <rcc rId="987" sId="1" odxf="1" dxf="1">
    <nc r="A188">
      <v>1309576291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88" sId="1" odxf="1" dxf="1">
    <nc r="B188" t="inlineStr">
      <is>
        <t>GNRD MCC config support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89" sId="1" odxf="1" dxf="1">
    <nc r="C188" t="inlineStr">
      <is>
        <t>bios.iio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90" sId="1" odxf="1" dxf="1">
    <nc r="D188" t="inlineStr">
      <is>
        <t>fklos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91" sId="1" odxf="1" dxf="1">
    <nc r="E188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18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92" sId="1" odxf="1" dxf="1">
    <nc r="A189">
      <v>1508603490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93" sId="1" odxf="1" dxf="1">
    <nc r="B189" t="inlineStr">
      <is>
        <t>PCIe Speed Limiting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94" sId="1" odxf="1" dxf="1">
    <nc r="C189" t="inlineStr">
      <is>
        <t>bios.iio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95" sId="1" odxf="1" dxf="1">
    <nc r="D189" t="inlineStr">
      <is>
        <t>mklarkox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96" sId="1" odxf="1" dxf="1">
    <nc r="E189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18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97" sId="1" odxf="1" dxf="1">
    <nc r="A190">
      <v>1508603498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98" sId="1" odxf="1" dxf="1">
    <nc r="B190" t="inlineStr">
      <is>
        <t>PCIe ports Max Payload control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99" sId="1" odxf="1" dxf="1">
    <nc r="C190" t="inlineStr">
      <is>
        <t>bios.iio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00" sId="1" odxf="1" dxf="1">
    <nc r="D190" t="inlineStr">
      <is>
        <t>msuchorx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01" sId="1" odxf="1" dxf="1">
    <nc r="E190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19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002" sId="1" odxf="1" dxf="1">
    <nc r="A191">
      <v>1508603929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03" sId="1" odxf="1" dxf="1">
    <nc r="B191" t="inlineStr">
      <is>
        <t>SRIS enabling verification IIO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04" sId="1" odxf="1" dxf="1">
    <nc r="C191" t="inlineStr">
      <is>
        <t>bios.iio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05" sId="1" odxf="1" dxf="1">
    <nc r="D191" t="inlineStr">
      <is>
        <t>msuchorx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06" sId="1" odxf="1" dxf="1">
    <nc r="E191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19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007" sId="1" odxf="1" dxf="1">
    <nc r="A192">
      <v>1508603944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08" sId="1" odxf="1" dxf="1">
    <nc r="B192" t="inlineStr">
      <is>
        <t>IIO PTM Support Verification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09" sId="1" odxf="1" dxf="1">
    <nc r="C192" t="inlineStr">
      <is>
        <t>bios.iio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10" sId="1" odxf="1" dxf="1">
    <nc r="D192" t="inlineStr">
      <is>
        <t>msuchorx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11" sId="1" odxf="1" dxf="1">
    <nc r="E192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19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012" sId="1" odxf="1" dxf="1">
    <nc r="A193">
      <v>1508604005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13" sId="1" odxf="1" dxf="1">
    <nc r="B193" t="inlineStr">
      <is>
        <t>NPK BAR programming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14" sId="1" odxf="1" dxf="1">
    <nc r="C193" t="inlineStr">
      <is>
        <t>bios.iio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15" sId="1" odxf="1" dxf="1">
    <nc r="D193" t="inlineStr">
      <is>
        <t>msuchorx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16" sId="1" odxf="1" dxf="1">
    <nc r="E193" t="inlineStr">
      <is>
        <t>Fail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17" sId="1" odxf="1" dxf="1">
    <nc r="F193">
      <v>18022014037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18" sId="1" odxf="1" dxf="1">
    <nc r="A194">
      <v>1508604030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19" sId="1" odxf="1" dxf="1">
    <nc r="B194" t="inlineStr">
      <is>
        <t>NTB Large BAR size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20" sId="1" odxf="1" dxf="1">
    <nc r="C194" t="inlineStr">
      <is>
        <t>bios.iio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21" sId="1" odxf="1" dxf="1">
    <nc r="D194" t="inlineStr">
      <is>
        <t>fklos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22" sId="1" odxf="1" dxf="1">
    <nc r="E194" t="inlineStr">
      <is>
        <t>Fail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23" sId="1" odxf="1" dxf="1">
    <nc r="F194">
      <v>18022142847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24" sId="1" odxf="1" dxf="1">
    <nc r="A195">
      <v>1508605583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25" sId="1" odxf="1" dxf="1">
    <nc r="B195" t="inlineStr">
      <is>
        <t>Dynamic Link Width verification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26" sId="1" odxf="1" dxf="1">
    <nc r="C195" t="inlineStr">
      <is>
        <t>bios.iio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27" sId="1" odxf="1" dxf="1">
    <nc r="D195" t="inlineStr">
      <is>
        <t>msuchorx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28" sId="1" odxf="1" dxf="1">
    <nc r="E195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19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029" sId="1" odxf="1" dxf="1">
    <nc r="A196">
      <v>1508605595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30" sId="1" odxf="1" dxf="1">
    <nc r="B196" t="inlineStr">
      <is>
        <t>PCS Mux register programming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31" sId="1" odxf="1" dxf="1">
    <nc r="C196" t="inlineStr">
      <is>
        <t>bios.iio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32" sId="1" odxf="1" dxf="1">
    <nc r="D196" t="inlineStr">
      <is>
        <t>msuchorx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33" sId="1" odxf="1" dxf="1">
    <nc r="E196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19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034" sId="1" odxf="1" dxf="1">
    <nc r="A197">
      <v>1508609913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35" sId="1" odxf="1" dxf="1">
    <nc r="B197" t="inlineStr">
      <is>
        <t>Hot Plug support for IIO root ports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36" sId="1" odxf="1" dxf="1">
    <nc r="C197" t="inlineStr">
      <is>
        <t>bios.iio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37" sId="1" odxf="1" dxf="1">
    <nc r="D197" t="inlineStr">
      <is>
        <t>msuchorx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38" sId="1" odxf="1" dxf="1">
    <nc r="E197" t="inlineStr">
      <is>
        <t>Block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39" sId="1" odxf="1" dxf="1">
    <nc r="F197">
      <v>18021346127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40" sId="1" odxf="1" dxf="1">
    <nc r="A198">
      <v>1508610880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41" sId="1" odxf="1" dxf="1">
    <nc r="B198" t="inlineStr">
      <is>
        <t>ACSCAP register programming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42" sId="1" odxf="1" dxf="1">
    <nc r="C198" t="inlineStr">
      <is>
        <t>bios.iio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43" sId="1" odxf="1" dxf="1">
    <nc r="D198" t="inlineStr">
      <is>
        <t>pcichocx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44" sId="1" odxf="1" dxf="1">
    <nc r="E198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19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045" sId="1" odxf="1" dxf="1">
    <nc r="A199">
      <v>1508610971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46" sId="1" odxf="1" dxf="1">
    <nc r="B199" t="inlineStr">
      <is>
        <t>Clock gating support for gen5 root ports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47" sId="1" odxf="1" dxf="1">
    <nc r="C199" t="inlineStr">
      <is>
        <t>bios.iio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48" sId="1" odxf="1" dxf="1">
    <nc r="D199" t="inlineStr">
      <is>
        <t>msuchorx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49" sId="1" odxf="1" dxf="1">
    <nc r="E199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19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050" sId="1" odxf="1" dxf="1">
    <nc r="A200">
      <v>1508610990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51" sId="1" odxf="1" dxf="1">
    <nc r="B200" t="inlineStr">
      <is>
        <t>ENQCMD ENQCMDS programming verification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52" sId="1" odxf="1" dxf="1">
    <nc r="C200" t="inlineStr">
      <is>
        <t>bios.iio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53" sId="1" odxf="1" dxf="1">
    <nc r="D200" t="inlineStr">
      <is>
        <t>msuchorx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54" sId="1" odxf="1" dxf="1">
    <nc r="E200" t="inlineStr">
      <is>
        <t>Fail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55" sId="1" odxf="1" dxf="1">
    <nc r="F200">
      <v>18022058415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56" sId="1" odxf="1" dxf="1">
    <nc r="A201">
      <v>1508611015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57" sId="1" odxf="1" dxf="1">
    <nc r="B201" t="inlineStr">
      <is>
        <t>FlexBusLogPhy initialization verification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58" sId="1" odxf="1" dxf="1">
    <nc r="C201" t="inlineStr">
      <is>
        <t>bios.iio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59" sId="1" odxf="1" dxf="1">
    <nc r="D201" t="inlineStr">
      <is>
        <t>msuchorx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60" sId="1" odxf="1" dxf="1">
    <nc r="E201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0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061" sId="1" odxf="1" dxf="1">
    <nc r="A202">
      <v>1508611558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62" sId="1" odxf="1" dxf="1">
    <nc r="B202" t="inlineStr">
      <is>
        <t>HQM CPM TIP devices visibility verification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63" sId="1" odxf="1" dxf="1">
    <nc r="C202" t="inlineStr">
      <is>
        <t>bios.iio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64" sId="1" odxf="1" dxf="1">
    <nc r="D202" t="inlineStr">
      <is>
        <t>msuchorx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65" sId="1" odxf="1" dxf="1">
    <nc r="E202" t="inlineStr">
      <is>
        <t>Block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0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066" sId="1" odxf="1" dxf="1">
    <nc r="A203">
      <v>1508611616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67" sId="1" odxf="1" dxf="1">
    <nc r="B203" t="inlineStr">
      <is>
        <t>Extended Tag and 10-bit support verification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68" sId="1" odxf="1" dxf="1">
    <nc r="C203" t="inlineStr">
      <is>
        <t>bios.iio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69" sId="1" odxf="1" dxf="1">
    <nc r="D203" t="inlineStr">
      <is>
        <t>msuchorx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70" sId="1" odxf="1" dxf="1">
    <nc r="E203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0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071" sId="1" odxf="1" dxf="1">
    <nc r="A204">
      <v>1508611629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72" sId="1" odxf="1" dxf="1">
    <nc r="B204" t="inlineStr">
      <is>
        <t>DSA devices initialization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73" sId="1" odxf="1" dxf="1">
    <nc r="C204" t="inlineStr">
      <is>
        <t>bios.iio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74" sId="1" odxf="1" dxf="1">
    <nc r="D204" t="inlineStr">
      <is>
        <t>pcichocx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75" sId="1" odxf="1" dxf="1">
    <nc r="E204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0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076" sId="1" odxf="1" dxf="1">
    <nc r="A205">
      <v>1508612372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77" sId="1" odxf="1" dxf="1">
    <nc r="B205" t="inlineStr">
      <is>
        <t>Channel select enabling for CXPSMB verification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78" sId="1" odxf="1" dxf="1">
    <nc r="C205" t="inlineStr">
      <is>
        <t>bios.iio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79" sId="1" odxf="1" dxf="1">
    <nc r="D205" t="inlineStr">
      <is>
        <t>msuchorx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80" sId="1" odxf="1" dxf="1">
    <nc r="E205" t="inlineStr">
      <is>
        <t>Block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81" sId="1" odxf="1" dxf="1">
    <nc r="F205">
      <v>18021346127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82" sId="1" odxf="1" dxf="1">
    <nc r="A206">
      <v>1508612390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83" sId="1" odxf="1" dxf="1">
    <nc r="B206" t="inlineStr">
      <is>
        <t>CXL Debug mode verification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84" sId="1" odxf="1" dxf="1">
    <nc r="C206" t="inlineStr">
      <is>
        <t>bios.iio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85" sId="1" odxf="1" dxf="1">
    <nc r="D206" t="inlineStr">
      <is>
        <t>pcichocx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86" sId="1" odxf="1" dxf="1">
    <nc r="E206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0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087" sId="1" odxf="1" dxf="1">
    <nc r="A207">
      <v>1508612465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88" sId="1" odxf="1" dxf="1">
    <nc r="B207" t="inlineStr">
      <is>
        <t>Equalization bypass verification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89" sId="1" odxf="1" dxf="1">
    <nc r="C207" t="inlineStr">
      <is>
        <t>bios.iio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90" sId="1" odxf="1" dxf="1">
    <nc r="D207" t="inlineStr">
      <is>
        <t>pcichocx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91" sId="1" odxf="1" dxf="1">
    <nc r="E207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0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092" sId="1" odxf="1" dxf="1">
    <nc r="A208">
      <v>1508612479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93" sId="1" odxf="1" dxf="1">
    <nc r="B208" t="inlineStr">
      <is>
        <t>PXM pci bus verification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94" sId="1" odxf="1" dxf="1">
    <nc r="C208" t="inlineStr">
      <is>
        <t>bios.iio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95" sId="1" odxf="1" dxf="1">
    <nc r="D208" t="inlineStr">
      <is>
        <t>fklos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96" sId="1" odxf="1" dxf="1">
    <nc r="E208" t="inlineStr">
      <is>
        <t>Fail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97" sId="1" odxf="1" dxf="1">
    <nc r="F208">
      <v>18020512468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98" sId="1" odxf="1" dxf="1">
    <nc r="A209">
      <v>1508612491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99" sId="1" odxf="1" dxf="1">
    <nc r="B209" t="inlineStr">
      <is>
        <t>VT-d DMAR Verification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00" sId="1" odxf="1" dxf="1">
    <nc r="C209" t="inlineStr">
      <is>
        <t>bios.iio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01" sId="1" odxf="1" dxf="1">
    <nc r="D209" t="inlineStr">
      <is>
        <t>msuchorx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02" sId="1" odxf="1" dxf="1">
    <nc r="E209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0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103" sId="1" odxf="1" dxf="1">
    <nc r="A210">
      <v>1508612607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04" sId="1" odxf="1" dxf="1">
    <nc r="B210" t="inlineStr">
      <is>
        <t>VMD PCIe Stack presence verification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05" sId="1" odxf="1" dxf="1">
    <nc r="C210" t="inlineStr">
      <is>
        <t>bios.iio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06" sId="1" odxf="1" dxf="1">
    <nc r="D210" t="inlineStr">
      <is>
        <t>fklos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07" sId="1" odxf="1" dxf="1">
    <nc r="E210" t="inlineStr">
      <is>
        <t>Fail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08" sId="1" odxf="1" dxf="1">
    <nc r="F210">
      <v>18022197925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09" sId="1" odxf="1" dxf="1">
    <nc r="A211">
      <v>1508614168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10" sId="1" odxf="1" dxf="1">
    <nc r="B211" t="inlineStr">
      <is>
        <t>IOSF data parity check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11" sId="1" odxf="1" dxf="1">
    <nc r="C211" t="inlineStr">
      <is>
        <t>bios.iio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12" sId="1" odxf="1" dxf="1">
    <nc r="D211" t="inlineStr">
      <is>
        <t>msuchorx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13" sId="1" odxf="1" dxf="1">
    <nc r="E211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1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114" sId="1" odxf="1" dxf="1">
    <nc r="A212">
      <v>1508615478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15" sId="1" odxf="1" dxf="1">
    <nc r="B212" t="inlineStr">
      <is>
        <t>PSMI SCRPD1 programming verification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16" sId="1" odxf="1" dxf="1">
    <nc r="C212" t="inlineStr">
      <is>
        <t>bios.iio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17" sId="1" odxf="1" dxf="1">
    <nc r="D212" t="inlineStr">
      <is>
        <t>msuchorx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18" sId="1" odxf="1" dxf="1">
    <nc r="E212" t="inlineStr">
      <is>
        <t>Fail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19" sId="1" odxf="1" dxf="1">
    <nc r="F212">
      <v>18022014037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20" sId="1" odxf="1" dxf="1">
    <nc r="A213">
      <v>1508615928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21" sId="1" odxf="1" dxf="1">
    <nc r="B213" t="inlineStr">
      <is>
        <t>Command Parity Detection and early exit from idle for HCx verifcation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22" sId="1" odxf="1" dxf="1">
    <nc r="C213" t="inlineStr">
      <is>
        <t>bios.iio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23" sId="1" odxf="1" dxf="1">
    <nc r="D213" t="inlineStr">
      <is>
        <t>pcichocx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24" sId="1" odxf="1" dxf="1">
    <nc r="E213" t="inlineStr">
      <is>
        <t>Fail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25" sId="1" odxf="1" dxf="1">
    <nc r="F213">
      <v>18020509880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26" sId="1" odxf="1" dxf="1">
    <nc r="A214">
      <v>1508616162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27" sId="1" odxf="1" dxf="1">
    <nc r="B214" t="inlineStr">
      <is>
        <t>M2IOSF credits programming verification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28" sId="1" odxf="1" dxf="1">
    <nc r="C214" t="inlineStr">
      <is>
        <t>bios.iio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29" sId="1" odxf="1" dxf="1">
    <nc r="D214" t="inlineStr">
      <is>
        <t>msuchorx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30" sId="1" odxf="1" dxf="1">
    <nc r="E214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1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131" sId="1" odxf="1" dxf="1">
    <nc r="A215">
      <v>14014498468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32" sId="1" odxf="1" dxf="1">
    <nc r="B215" t="inlineStr">
      <is>
        <t>M2IOSF flags disable_vmd_rx_mailbox and disable_vmd_tx_mailbox verification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33" sId="1" odxf="1" dxf="1">
    <nc r="C215" t="inlineStr">
      <is>
        <t>bios.iio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34" sId="1" odxf="1" dxf="1">
    <nc r="D215" t="inlineStr">
      <is>
        <t>pkochanx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35" sId="1" odxf="1" dxf="1">
    <nc r="E215" t="inlineStr">
      <is>
        <t>Fail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36" sId="1" odxf="1" dxf="1">
    <nc r="F215">
      <v>18022197925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37" sId="1" odxf="1" dxf="1">
    <nc r="A216">
      <v>15010304123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38" sId="1" odxf="1" dxf="1">
    <nc r="B216" t="inlineStr">
      <is>
        <t>IBL ITSS initialization verification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39" sId="1" odxf="1" dxf="1">
    <nc r="C216" t="inlineStr">
      <is>
        <t>bios.pch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40" sId="1" odxf="1" dxf="1">
    <nc r="D216" t="inlineStr">
      <is>
        <t>pcichocx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41" sId="1" odxf="1" dxf="1">
    <nc r="E216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1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142" sId="1" odxf="1" dxf="1">
    <nc r="A217">
      <v>18014442584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43" sId="1" odxf="1" dxf="1">
    <nc r="B217" t="inlineStr">
      <is>
        <t>CXL 2.0 device initialization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44" sId="1" odxf="1" dxf="1">
    <nc r="C217" t="inlineStr">
      <is>
        <t>bios.iio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45" sId="1" odxf="1" dxf="1">
    <nc r="D217" t="inlineStr">
      <is>
        <t>msuchorx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46" sId="1" odxf="1" dxf="1">
    <nc r="E217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1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147" sId="1" odxf="1" dxf="1">
    <nc r="A218">
      <v>18014542624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48" sId="1" odxf="1" dxf="1">
    <nc r="B218" t="inlineStr">
      <is>
        <t>CXL 1.1 device initialization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49" sId="1" odxf="1" dxf="1">
    <nc r="C218" t="inlineStr">
      <is>
        <t>bios.iio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50" sId="1" odxf="1" dxf="1">
    <nc r="D218" t="inlineStr">
      <is>
        <t>msuchorx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51" sId="1" odxf="1" dxf="1">
    <nc r="E218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1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152" sId="1" odxf="1" dxf="1">
    <nc r="A219">
      <v>18014678546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53" sId="1" odxf="1" dxf="1">
    <nc r="B219" t="inlineStr">
      <is>
        <t>CXL1.1 type 1 link training verification.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54" sId="1" odxf="1" dxf="1">
    <nc r="C219" t="inlineStr">
      <is>
        <t>bios.iio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55" sId="1" odxf="1" dxf="1">
    <nc r="D219" t="inlineStr">
      <is>
        <t>msuchorx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56" sId="1" odxf="1" dxf="1">
    <nc r="E219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1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157" sId="1" odxf="1" dxf="1">
    <nc r="A220">
      <v>18014678990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58" sId="1" odxf="1" dxf="1">
    <nc r="B220" t="inlineStr">
      <is>
        <t>CXL1.1 type 2 link training verification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59" sId="1" odxf="1" dxf="1">
    <nc r="C220" t="inlineStr">
      <is>
        <t>bios.iio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60" sId="1" odxf="1" dxf="1">
    <nc r="D220" t="inlineStr">
      <is>
        <t>msuchorx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61" sId="1" odxf="1" dxf="1">
    <nc r="E220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2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162" sId="1" odxf="1" dxf="1">
    <nc r="A221">
      <v>18014679073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63" sId="1" odxf="1" dxf="1">
    <nc r="B221" t="inlineStr">
      <is>
        <t>CXL1.1 type 3 link training verification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64" sId="1" odxf="1" dxf="1">
    <nc r="C221" t="inlineStr">
      <is>
        <t>bios.iio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65" sId="1" odxf="1" dxf="1">
    <nc r="D221" t="inlineStr">
      <is>
        <t>msuchorx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66" sId="1" odxf="1" dxf="1">
    <nc r="E221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2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167" sId="1" odxf="1" dxf="1">
    <nc r="A222">
      <v>18014844349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68" sId="1" odxf="1" dxf="1">
    <nc r="B222" t="inlineStr">
      <is>
        <t>Devices hiding verification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69" sId="1" odxf="1" dxf="1">
    <nc r="C222" t="inlineStr">
      <is>
        <t>bios.pch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70" sId="1" odxf="1" dxf="1">
    <nc r="D222" t="inlineStr">
      <is>
        <t>msuchorx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71" sId="1" odxf="1" dxf="1">
    <nc r="E222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2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172" sId="1" odxf="1" dxf="1">
    <nc r="A223">
      <v>18014846127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73" sId="1" odxf="1" dxf="1">
    <nc r="B223" t="inlineStr">
      <is>
        <t>IBL SMBUS initialization verification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74" sId="1" odxf="1" dxf="1">
    <nc r="C223" t="inlineStr">
      <is>
        <t>bios.pch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75" sId="1" odxf="1" dxf="1">
    <nc r="D223" t="inlineStr">
      <is>
        <t>pcichocx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76" sId="1" odxf="1" dxf="1">
    <nc r="E223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177" sId="1" odxf="1" dxf="1">
    <nc r="A224">
      <v>18015428175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78" sId="1" odxf="1" dxf="1">
    <nc r="B224" t="inlineStr">
      <is>
        <t>CXL swizzling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79" sId="1" odxf="1" dxf="1">
    <nc r="C224" t="inlineStr">
      <is>
        <t>bios.iio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80" sId="1" odxf="1" dxf="1">
    <nc r="D224" t="inlineStr">
      <is>
        <t>msuchorx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81" sId="1" odxf="1" dxf="1">
    <nc r="E224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182" sId="1" odxf="1" dxf="1">
    <nc r="A225">
      <v>18015436622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83" sId="1" odxf="1" dxf="1">
    <nc r="B225" t="inlineStr">
      <is>
        <t>CXL bifurcation support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84" sId="1" odxf="1" dxf="1">
    <nc r="C225" t="inlineStr">
      <is>
        <t>bios.iio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85" sId="1" odxf="1" dxf="1">
    <nc r="D225" t="inlineStr">
      <is>
        <t>msuchorx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86" sId="1" odxf="1" dxf="1">
    <nc r="E225" t="inlineStr">
      <is>
        <t>Fail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87" sId="1" odxf="1" dxf="1">
    <nc r="F225">
      <v>18022146946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88" sId="1" odxf="1" dxf="1">
    <nc r="A226">
      <v>18015581688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89" sId="1" odxf="1" dxf="1">
    <nc r="B226" t="inlineStr">
      <is>
        <t>CXL1.1 x4 and x8 bifurcation support verification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90" sId="1" odxf="1" dxf="1">
    <nc r="C226" t="inlineStr">
      <is>
        <t>bios.iio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91" sId="1" odxf="1" dxf="1">
    <nc r="D226" t="inlineStr">
      <is>
        <t>msuchorx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92" sId="1" odxf="1" dxf="1">
    <nc r="E226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2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193" sId="1" odxf="1" dxf="1">
    <nc r="A227">
      <v>18016008164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94" sId="1" odxf="1" dxf="1">
    <nc r="B227" t="inlineStr">
      <is>
        <t>ACSCTL register value verification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95" sId="1" odxf="1" dxf="1">
    <nc r="C227" t="inlineStr">
      <is>
        <t>bios.iio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96" sId="1" odxf="1" dxf="1">
    <nc r="D227" t="inlineStr">
      <is>
        <t>mklarkox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97" sId="1" odxf="1" dxf="1">
    <nc r="E227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198" sId="1" odxf="1" dxf="1">
    <nc r="A228">
      <v>18016902174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99" sId="1" odxf="1" dxf="1">
    <nc r="B228" t="inlineStr">
      <is>
        <t>Downstream port preset for Gen3 Gen4 Gen5 verification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00" sId="1" odxf="1" dxf="1">
    <nc r="C228" t="inlineStr">
      <is>
        <t>bios.iio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01" sId="1" odxf="1" dxf="1">
    <nc r="D228" t="inlineStr">
      <is>
        <t>pcichocx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02" sId="1" odxf="1" dxf="1">
    <nc r="E228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2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203" sId="1" odxf="1" dxf="1">
    <nc r="A229">
      <v>18016910418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04" sId="1" odxf="1" dxf="1">
    <nc r="B229" t="inlineStr">
      <is>
        <t>VMD lock bit programming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05" sId="1" odxf="1" dxf="1">
    <nc r="C229" t="inlineStr">
      <is>
        <t>bios.iio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06" sId="1" odxf="1" dxf="1">
    <nc r="D229" t="inlineStr">
      <is>
        <t>mtrylewx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07" sId="1" odxf="1" dxf="1">
    <nc r="E229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2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208" sId="1" odxf="1" dxf="1">
    <nc r="A230">
      <v>18017284388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09" sId="1" odxf="1" dxf="1">
    <nc r="B230" t="inlineStr">
      <is>
        <t>CXL1.1 Extended and 10-b tag support verification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10" sId="1" odxf="1" dxf="1">
    <nc r="C230" t="inlineStr">
      <is>
        <t>bios.iio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11" sId="1" odxf="1" dxf="1">
    <nc r="D230" t="inlineStr">
      <is>
        <t>pcichocx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12" sId="1" odxf="1" dxf="1">
    <nc r="E230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3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213" sId="1" odxf="1" dxf="1">
    <nc r="A231">
      <v>18017293340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14" sId="1" odxf="1" dxf="1">
    <nc r="B231" t="inlineStr">
      <is>
        <t>CXL1.1 ASPM verification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15" sId="1" odxf="1" dxf="1">
    <nc r="C231" t="inlineStr">
      <is>
        <t>bios.iio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16" sId="1" odxf="1" dxf="1">
    <nc r="D231" t="inlineStr">
      <is>
        <t>pcichocx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17" sId="1" odxf="1" dxf="1">
    <nc r="E231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3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218" sId="1" odxf="1" dxf="1">
    <nc r="A232">
      <v>18017293658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19" sId="1" odxf="1" dxf="1">
    <nc r="B232" t="inlineStr">
      <is>
        <t>CXL1.1 Max Payload Size support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20" sId="1" odxf="1" dxf="1">
    <nc r="C232" t="inlineStr">
      <is>
        <t>bios.iio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21" sId="1" odxf="1" dxf="1">
    <nc r="D232" t="inlineStr">
      <is>
        <t>pcichocx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22" sId="1" odxf="1" dxf="1">
    <nc r="E232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223" sId="1" odxf="1" dxf="1">
    <nc r="A233">
      <v>18017293726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24" sId="1" odxf="1" dxf="1">
    <nc r="B233" t="inlineStr">
      <is>
        <t>CXL1.1 MRRS support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25" sId="1" odxf="1" dxf="1">
    <nc r="C233" t="inlineStr">
      <is>
        <t>bios.iio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26" sId="1" odxf="1" dxf="1">
    <nc r="D233" t="inlineStr">
      <is>
        <t>pcichocx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27" sId="1" odxf="1" dxf="1">
    <nc r="E233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228" sId="1" odxf="1" dxf="1">
    <nc r="A234">
      <v>18017412257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29" sId="1" odxf="1" dxf="1">
    <nc r="B234" t="inlineStr">
      <is>
        <t>NAC devices enumeration verification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30" sId="1" odxf="1" dxf="1">
    <nc r="C234" t="inlineStr">
      <is>
        <t>bios.iio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31" sId="1" odxf="1" dxf="1">
    <nc r="D234" t="inlineStr">
      <is>
        <t>fklos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32" sId="1" odxf="1" dxf="1">
    <nc r="E234" t="inlineStr">
      <is>
        <t>Fail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33" sId="1" odxf="1" dxf="1">
    <nc r="F234">
      <v>18022237744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34" sId="1" odxf="1" dxf="1">
    <nc r="A235">
      <v>18017670778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35" sId="1" odxf="1" dxf="1">
    <nc r="B235" t="inlineStr">
      <is>
        <t>LVF card training verification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36" sId="1" odxf="1" dxf="1">
    <nc r="C235" t="inlineStr">
      <is>
        <t>bios.iio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37" sId="1" odxf="1" dxf="1">
    <nc r="D235" t="inlineStr">
      <is>
        <t>msuchorx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38" sId="1" odxf="1" dxf="1">
    <nc r="E235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239" sId="1" odxf="1" dxf="1">
    <nc r="A236">
      <v>18017760568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40" sId="1" odxf="1" dxf="1">
    <nc r="B236" t="inlineStr">
      <is>
        <t>SRIS in NTB mode verification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41" sId="1" odxf="1" dxf="1">
    <nc r="C236" t="inlineStr">
      <is>
        <t>bios.iio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42" sId="1" odxf="1" dxf="1">
    <nc r="D236" t="inlineStr">
      <is>
        <t>fklos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43" sId="1" odxf="1" dxf="1">
    <nc r="E236" t="inlineStr">
      <is>
        <t>Fail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44" sId="1" odxf="1" dxf="1">
    <nc r="F236">
      <v>18022142847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45" sId="1" odxf="1" dxf="1">
    <nc r="A237">
      <v>18017906762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46" sId="1" odxf="1" dxf="1">
    <nc r="B237" t="inlineStr">
      <is>
        <t>Snoop timer values verification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47" sId="1" odxf="1" dxf="1">
    <nc r="C237" t="inlineStr">
      <is>
        <t>bios.iio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48" sId="1" odxf="1" dxf="1">
    <nc r="D237" t="inlineStr">
      <is>
        <t>msuchorx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49" sId="1" odxf="1" dxf="1">
    <nc r="E237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3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250" sId="1" odxf="1" dxf="1">
    <nc r="A238">
      <v>18017963346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51" sId="1" odxf="1" dxf="1">
    <nc r="B238" t="inlineStr">
      <is>
        <t>Force PCI MMIOL resource allocation rebalance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52" sId="1" odxf="1" dxf="1">
    <nc r="C238" t="inlineStr">
      <is>
        <t>bios.iio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53" sId="1" odxf="1" dxf="1">
    <nc r="D238" t="inlineStr">
      <is>
        <t>mklarkox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54" sId="1" odxf="1" dxf="1">
    <nc r="E238" t="inlineStr">
      <is>
        <t>Fail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55" sId="1" odxf="1" dxf="1">
    <nc r="F238">
      <v>18022197925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56" sId="1" odxf="1" dxf="1">
    <nc r="A239">
      <v>18017968690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57" sId="1" odxf="1" dxf="1">
    <nc r="B239" t="inlineStr">
      <is>
        <t>Force PCI MMIOH resource allocation rebalance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58" sId="1" odxf="1" dxf="1">
    <nc r="C239" t="inlineStr">
      <is>
        <t>bios.iio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59" sId="1" odxf="1" dxf="1">
    <nc r="D239" t="inlineStr">
      <is>
        <t>mklarkox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60" sId="1" odxf="1" dxf="1">
    <nc r="E239" t="inlineStr">
      <is>
        <t>Fail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61" sId="1" odxf="1" dxf="1">
    <nc r="F239">
      <v>18022142847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62" sId="1" odxf="1" dxf="1">
    <nc r="A240">
      <v>18018018062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63" sId="1" odxf="1" dxf="1">
    <nc r="B240" t="inlineStr">
      <is>
        <t>LVF2 card training verification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64" sId="1" odxf="1" dxf="1">
    <nc r="C240" t="inlineStr">
      <is>
        <t>bios.iio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65" sId="1" odxf="1" dxf="1">
    <nc r="D240" t="inlineStr">
      <is>
        <t>msuchorx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66" sId="1" odxf="1" dxf="1">
    <nc r="E240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4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267" sId="1" odxf="1" dxf="1">
    <nc r="A241">
      <v>18018079443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68" sId="1" odxf="1" dxf="1">
    <nc r="B241" t="inlineStr">
      <is>
        <t>Enable all PCI ports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69" sId="1" odxf="1" dxf="1">
    <nc r="C241" t="inlineStr">
      <is>
        <t>bios.iio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70" sId="1" odxf="1" dxf="1">
    <nc r="D241" t="inlineStr">
      <is>
        <t>msuchorx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71" sId="1" odxf="1" dxf="1">
    <nc r="E241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4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272" sId="1" odxf="1" dxf="1">
    <nc r="A242">
      <v>18018319276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73" sId="1" odxf="1" dxf="1">
    <nc r="B242" t="inlineStr">
      <is>
        <t>Enable/Disable CPU Trace Hub for AET event tracing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74" sId="1" odxf="1" dxf="1">
    <nc r="C242" t="inlineStr">
      <is>
        <t>bios.iio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75" sId="1" odxf="1" dxf="1">
    <nc r="D242" t="inlineStr">
      <is>
        <t>mklarkox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76" sId="1" odxf="1" dxf="1">
    <nc r="E242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4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277" sId="1" odxf="1" dxf="1">
    <nc r="A243">
      <v>18018337578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78" sId="1" odxf="1" dxf="1">
    <nc r="B243" t="inlineStr">
      <is>
        <t>Hot Plug support for CXL2.0 root ports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79" sId="1" odxf="1" dxf="1">
    <nc r="C243" t="inlineStr">
      <is>
        <t>bios.iio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80" sId="1" odxf="1" dxf="1">
    <nc r="D243" t="inlineStr">
      <is>
        <t>msuchorx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81" sId="1" odxf="1" dxf="1">
    <nc r="E243" t="inlineStr">
      <is>
        <t>Block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82" sId="1" odxf="1" dxf="1">
    <nc r="F243">
      <v>18021346127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83" sId="1" odxf="1" dxf="1">
    <nc r="A244">
      <v>18018363071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84" sId="1" odxf="1" dxf="1">
    <nc r="B244" t="inlineStr">
      <is>
        <t>Native PCIe Enclosure Management support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85" sId="1" odxf="1" dxf="1">
    <nc r="C244" t="inlineStr">
      <is>
        <t>bios.iio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86" sId="1" odxf="1" dxf="1">
    <nc r="D244" t="inlineStr">
      <is>
        <t>fklos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87" sId="1" odxf="1" dxf="1">
    <nc r="E244" t="inlineStr">
      <is>
        <t>Fail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88" sId="1" odxf="1" dxf="1">
    <nc r="F244">
      <v>18020968519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89" sId="1" odxf="1" dxf="1">
    <nc r="A245">
      <v>18018447197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90" sId="1" odxf="1" dxf="1">
    <nc r="B245" t="inlineStr">
      <is>
        <t>CXL 2.0 BAR programming verification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91" sId="1" odxf="1" dxf="1">
    <nc r="C245" t="inlineStr">
      <is>
        <t>bios.iio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92" sId="1" odxf="1" dxf="1">
    <nc r="D245" t="inlineStr">
      <is>
        <t>msuchorx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93" sId="1" odxf="1" dxf="1">
    <nc r="E245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4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294" sId="1" odxf="1" dxf="1">
    <nc r="A246">
      <v>18018447269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95" sId="1" odxf="1" dxf="1">
    <nc r="B246" t="inlineStr">
      <is>
        <t>CXL 1.1 BAR programming verification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96" sId="1" odxf="1" dxf="1">
    <nc r="C246" t="inlineStr">
      <is>
        <t>bios.iio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97" sId="1" odxf="1" dxf="1">
    <nc r="D246" t="inlineStr">
      <is>
        <t>msuchorx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98" sId="1" odxf="1" dxf="1">
    <nc r="E246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4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299" sId="1" odxf="1" dxf="1">
    <nc r="A247">
      <v>18018472644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00" sId="1" odxf="1" dxf="1">
    <nc r="B247" t="inlineStr">
      <is>
        <t>Enable CXL knobs in IIO menu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01" sId="1" odxf="1" dxf="1">
    <nc r="C247" t="inlineStr">
      <is>
        <t>bios.iio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02" sId="1" odxf="1" dxf="1">
    <nc r="D247" t="inlineStr">
      <is>
        <t>msuchorx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03" sId="1" odxf="1" dxf="1">
    <nc r="E247" t="inlineStr">
      <is>
        <t>Fail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04" sId="1" odxf="1" dxf="1">
    <nc r="F247">
      <v>18022146946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05" sId="1" odxf="1" dxf="1">
    <nc r="A248">
      <v>18018644610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06" sId="1" odxf="1" dxf="1">
    <nc r="B248" t="inlineStr">
      <is>
        <t>MCTP enablement over all IIO ports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07" sId="1" odxf="1" dxf="1">
    <nc r="C248" t="inlineStr">
      <is>
        <t>bios.iio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08" sId="1" odxf="1" dxf="1">
    <nc r="D248" t="inlineStr">
      <is>
        <t>msuchorx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09" sId="1" odxf="1" dxf="1">
    <nc r="E248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4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310" sId="1" odxf="1" dxf="1">
    <nc r="A249">
      <v>18018661403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11" sId="1" odxf="1" dxf="1">
    <nc r="B249" t="inlineStr">
      <is>
        <t>CXL1.1 cards connected to all available PCIe stacks with enabled VT-d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12" sId="1" odxf="1" dxf="1">
    <nc r="C249" t="inlineStr">
      <is>
        <t>bios.iio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13" sId="1" odxf="1" dxf="1">
    <nc r="D249" t="inlineStr">
      <is>
        <t>pcichocx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14" sId="1" odxf="1" dxf="1">
    <nc r="E249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4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315" sId="1" odxf="1" dxf="1">
    <nc r="A250">
      <v>18018737116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16" sId="1" odxf="1" dxf="1">
    <nc r="B250" t="inlineStr">
      <is>
        <t>CXL2.0 devices connected to single IIO stack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17" sId="1" odxf="1" dxf="1">
    <nc r="C250" t="inlineStr">
      <is>
        <t>bios.iio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18" sId="1" odxf="1" dxf="1">
    <nc r="D250" t="inlineStr">
      <is>
        <t>msuchorx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19" sId="1" odxf="1" dxf="1">
    <nc r="E250" t="inlineStr">
      <is>
        <t>Fail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20" sId="1" odxf="1" dxf="1">
    <nc r="F250">
      <v>18022146946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21" sId="1" odxf="1" dxf="1">
    <nc r="A251">
      <v>18018781755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22" sId="1" odxf="1" dxf="1">
    <nc r="B251" t="inlineStr">
      <is>
        <t>Enqueue Capability for PCIe check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23" sId="1" odxf="1" dxf="1">
    <nc r="C251" t="inlineStr">
      <is>
        <t>bios.iio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24" sId="1" odxf="1" dxf="1">
    <nc r="D251" t="inlineStr">
      <is>
        <t>fklos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25" sId="1" odxf="1" dxf="1">
    <nc r="E251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5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326" sId="1" odxf="1" dxf="1">
    <nc r="A252">
      <v>18019251844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27" sId="1" odxf="1" dxf="1">
    <nc r="B252" t="inlineStr">
      <is>
        <t>SierraPeak memory allocation (SCF BAR space)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28" sId="1" odxf="1" dxf="1">
    <nc r="C252" t="inlineStr">
      <is>
        <t>bios.iio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29" sId="1" odxf="1" dxf="1">
    <nc r="D252" t="inlineStr">
      <is>
        <t>msuchorx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30" sId="1" odxf="1" dxf="1">
    <nc r="E252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5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331" sId="1" odxf="1" dxf="1">
    <nc r="A253">
      <v>18019346249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32" sId="1" odxf="1" dxf="1">
    <nc r="B253" t="inlineStr">
      <is>
        <t>BANK14 registers programming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33" sId="1" odxf="1" dxf="1">
    <nc r="C253" t="inlineStr">
      <is>
        <t>bios.iio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34" sId="1" odxf="1" dxf="1">
    <nc r="D253" t="inlineStr">
      <is>
        <t>fklos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35" sId="1" odxf="1" dxf="1">
    <nc r="E253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5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336" sId="1" odxf="1" dxf="1">
    <nc r="A254">
      <v>18019377034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37" sId="1" odxf="1" dxf="1">
    <nc r="B254" t="inlineStr">
      <is>
        <t>VMD registers programming GNR/SRF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38" sId="1" odxf="1" dxf="1">
    <nc r="C254" t="inlineStr">
      <is>
        <t>bios.iio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39" sId="1" odxf="1" dxf="1">
    <nc r="D254" t="inlineStr">
      <is>
        <t>msuchorx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40" sId="1" odxf="1" dxf="1">
    <nc r="E254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5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341" sId="1" odxf="1" dxf="1">
    <nc r="A255">
      <v>18019386689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42" sId="1" odxf="1" dxf="1">
    <nc r="B255" t="inlineStr">
      <is>
        <t>HIOP bank decoder programming for IIO stack GNR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43" sId="1" odxf="1" dxf="1">
    <nc r="C255" t="inlineStr">
      <is>
        <t>bios.iio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44" sId="1" odxf="1" dxf="1">
    <nc r="D255" t="inlineStr">
      <is>
        <t>mklarkox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45" sId="1" odxf="1" dxf="1">
    <nc r="E255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5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346" sId="1" odxf="1" dxf="1">
    <nc r="A256">
      <v>18019386844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47" sId="1" odxf="1" dxf="1">
    <nc r="B256" t="inlineStr">
      <is>
        <t>HIOP bank decoder programming for DINO stack GNR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48" sId="1" odxf="1" dxf="1">
    <nc r="C256" t="inlineStr">
      <is>
        <t>bios.iio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49" sId="1" odxf="1" dxf="1">
    <nc r="D256" t="inlineStr">
      <is>
        <t>mklarkox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50" sId="1" odxf="1" dxf="1">
    <nc r="E256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351" sId="1" odxf="1" dxf="1">
    <nc r="A257">
      <v>18019412822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52" sId="1" odxf="1" dxf="1">
    <nc r="B257" t="inlineStr">
      <is>
        <t>GNR-D IRDT table generation with CXL1.1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53" sId="1" odxf="1" dxf="1">
    <nc r="C257" t="inlineStr">
      <is>
        <t>bios.iio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54" sId="1" odxf="1" dxf="1">
    <nc r="D257" t="inlineStr">
      <is>
        <t>fklos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55" sId="1" odxf="1" dxf="1">
    <nc r="E257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5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356" sId="1" odxf="1" dxf="1">
    <nc r="A258">
      <v>18019483594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57" sId="1" odxf="1" dxf="1">
    <nc r="B258" t="inlineStr">
      <is>
        <t>NVME training verification (4xNVME on stack)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58" sId="1" odxf="1" dxf="1">
    <nc r="C258" t="inlineStr">
      <is>
        <t>bios.iio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59" sId="1" odxf="1" dxf="1">
    <nc r="D258" t="inlineStr">
      <is>
        <t>msuchorx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60" sId="1" odxf="1" dxf="1">
    <nc r="E258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5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361" sId="1" odxf="1" dxf="1">
    <nc r="A259">
      <v>18019598553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62" sId="1" odxf="1" dxf="1">
    <nc r="B259" t="inlineStr">
      <is>
        <t>CXL Header Bypass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63" sId="1" odxf="1" dxf="1">
    <nc r="C259" t="inlineStr">
      <is>
        <t>bios.iio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64" sId="1" odxf="1" dxf="1">
    <nc r="D259" t="inlineStr">
      <is>
        <t>pcichocx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65" sId="1" odxf="1" dxf="1">
    <nc r="E259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5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366" sId="1" odxf="1" dxf="1">
    <nc r="A260">
      <v>18019672169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67" sId="1" odxf="1" dxf="1">
    <nc r="B260" t="inlineStr">
      <is>
        <t>IIO PCIe Compliance Mode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68" sId="1" odxf="1" dxf="1">
    <nc r="C260" t="inlineStr">
      <is>
        <t>bios.iio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69" sId="1" odxf="1" dxf="1">
    <nc r="D260" t="inlineStr">
      <is>
        <t>fklos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70" sId="1" odxf="1" dxf="1">
    <nc r="E260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6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371" sId="1" odxf="1" dxf="1">
    <nc r="A261">
      <v>18019672193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72" sId="1" odxf="1" dxf="1">
    <nc r="B261" t="inlineStr">
      <is>
        <t>Switching CXL.mem and CXL.cache capability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73" sId="1" odxf="1" dxf="1">
    <nc r="C261" t="inlineStr">
      <is>
        <t>bios.iio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74" sId="1" odxf="1" dxf="1">
    <nc r="D261" t="inlineStr">
      <is>
        <t>fklos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75" sId="1" odxf="1" dxf="1">
    <nc r="E261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6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376" sId="1" odxf="1" dxf="1">
    <nc r="A262">
      <v>18019888322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77" sId="1" odxf="1" dxf="1">
    <nc r="B262" t="inlineStr">
      <is>
        <t>PCIe ASPM verification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78" sId="1" odxf="1" dxf="1">
    <nc r="C262" t="inlineStr">
      <is>
        <t>bios.iio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79" sId="1" odxf="1" dxf="1">
    <nc r="D262" t="inlineStr">
      <is>
        <t>msuchorx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80" sId="1" odxf="1" dxf="1">
    <nc r="E262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6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381" sId="1" odxf="1" dxf="1">
    <nc r="A263">
      <v>18020097804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82" sId="1" odxf="1" dxf="1">
    <nc r="B263" t="inlineStr">
      <is>
        <t>vGPIO initialization verification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83" sId="1" odxf="1" dxf="1">
    <nc r="C263" t="inlineStr">
      <is>
        <t>bios.pch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84" sId="1" odxf="1" dxf="1">
    <nc r="D263" t="inlineStr">
      <is>
        <t>pcichocx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85" sId="1" odxf="1" dxf="1">
    <nc r="E263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6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386" sId="1" odxf="1" dxf="1">
    <nc r="A264">
      <v>18020194305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87" sId="1" odxf="1" dxf="1">
    <nc r="B264" t="inlineStr">
      <is>
        <t>IIO error checklist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88" sId="1" odxf="1" dxf="1">
    <nc r="C264" t="inlineStr">
      <is>
        <t>bios.iio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89" sId="1" odxf="1" dxf="1">
    <nc r="D264" t="inlineStr">
      <is>
        <t>fklos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90" sId="1" odxf="1" dxf="1">
    <nc r="E264" t="inlineStr">
      <is>
        <t>Block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91" sId="1" odxf="1" dxf="1">
    <nc r="F264">
      <v>22011881941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92" sId="1" odxf="1" dxf="1">
    <nc r="A265">
      <v>18020233623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93" sId="1" odxf="1" dxf="1">
    <nc r="B265" t="inlineStr">
      <is>
        <t>ACPI GPIO Initialization Verification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94" sId="1" odxf="1" dxf="1">
    <nc r="C265" t="inlineStr">
      <is>
        <t>bios.pch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95" sId="1" odxf="1" dxf="1">
    <nc r="D265" t="inlineStr">
      <is>
        <t>pcichocx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96" sId="1" odxf="1" dxf="1">
    <nc r="E265" t="inlineStr">
      <is>
        <t>Fail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97" sId="1" odxf="1" dxf="1">
    <nc r="F265">
      <v>18022218662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98" sId="1" odxf="1" dxf="1">
    <nc r="A266">
      <v>18020233741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99" sId="1" odxf="1" dxf="1">
    <nc r="B266" t="inlineStr">
      <is>
        <t>IBL UART service initialization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00" sId="1" odxf="1" dxf="1">
    <nc r="C266" t="inlineStr">
      <is>
        <t>bios.pch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01" sId="1" odxf="1" dxf="1">
    <nc r="D266" t="inlineStr">
      <is>
        <t>fklos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02" sId="1" odxf="1" dxf="1">
    <nc r="E266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6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403" sId="1" odxf="1" dxf="1">
    <nc r="A267">
      <v>18020235609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04" sId="1" odxf="1" dxf="1">
    <nc r="B267" t="inlineStr">
      <is>
        <t>Host warm reset using CF9 register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05" sId="1" odxf="1" dxf="1">
    <nc r="C267" t="inlineStr">
      <is>
        <t>bios.pch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06" sId="1" odxf="1" dxf="1">
    <nc r="D267" t="inlineStr">
      <is>
        <t>fklos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07" sId="1" odxf="1" dxf="1">
    <nc r="E267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6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408" sId="1" odxf="1" dxf="1">
    <nc r="A268">
      <v>18020235622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09" sId="1" odxf="1" dxf="1">
    <nc r="B268" t="inlineStr">
      <is>
        <t>Host cold reset using CF9 register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10" sId="1" odxf="1" dxf="1">
    <nc r="C268" t="inlineStr">
      <is>
        <t>bios.pch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11" sId="1" odxf="1" dxf="1">
    <nc r="D268" t="inlineStr">
      <is>
        <t>fklos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12" sId="1" odxf="1" dxf="1">
    <nc r="E268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6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413" sId="1" odxf="1" dxf="1">
    <nc r="A269">
      <v>18020320235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14" sId="1" odxf="1" dxf="1">
    <nc r="B269" t="inlineStr">
      <is>
        <t>State after G3 verification (S5 state)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15" sId="1" odxf="1" dxf="1">
    <nc r="C269" t="inlineStr">
      <is>
        <t>bios.pch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16" sId="1" odxf="1" dxf="1">
    <nc r="D269" t="inlineStr">
      <is>
        <t>fklos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17" sId="1" odxf="1" dxf="1">
    <nc r="E269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6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418" sId="1" odxf="1" dxf="1">
    <nc r="A270">
      <v>18020391143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19" sId="1" odxf="1" dxf="1">
    <nc r="B270" t="inlineStr">
      <is>
        <t>'IOAPIC 24-119 Entries' BIOS Knob verification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20" sId="1" odxf="1" dxf="1">
    <nc r="C270" t="inlineStr">
      <is>
        <t>bios.pch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21" sId="1" odxf="1" dxf="1">
    <nc r="D270" t="inlineStr">
      <is>
        <t>fklos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22" sId="1" odxf="1" dxf="1">
    <nc r="E270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7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423" sId="1" odxf="1" dxf="1">
    <nc r="A271">
      <v>18020437963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24" sId="1" odxf="1" dxf="1">
    <nc r="B271" t="inlineStr">
      <is>
        <t>Support CXL IDE for CXL.MEM verification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25" sId="1" odxf="1" dxf="1">
    <nc r="C271" t="inlineStr">
      <is>
        <t>bios.iio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26" sId="1" odxf="1" dxf="1">
    <nc r="D271" t="inlineStr">
      <is>
        <t>fklos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27" sId="1" odxf="1" dxf="1">
    <nc r="E271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7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428" sId="1" odxf="1" dxf="1">
    <nc r="A272">
      <v>18020497750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29" sId="1" odxf="1" dxf="1">
    <nc r="B272" t="inlineStr">
      <is>
        <t>'Flash Protection Range Registers (FPRR)' BIOS Knob verification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30" sId="1" odxf="1" dxf="1">
    <nc r="C272" t="inlineStr">
      <is>
        <t>bios.pch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31" sId="1" odxf="1" dxf="1">
    <nc r="D272" t="inlineStr">
      <is>
        <t>fklos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32" sId="1" odxf="1" dxf="1">
    <nc r="E272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7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433" sId="1" odxf="1" dxf="1">
    <nc r="A273">
      <v>18020724582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34" sId="1" odxf="1" dxf="1">
    <nc r="B273" t="inlineStr">
      <is>
        <t>XPTDEF register programming verification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35" sId="1" odxf="1" dxf="1">
    <nc r="C273" t="inlineStr">
      <is>
        <t>bios.iio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36" sId="1" odxf="1" dxf="1">
    <nc r="D273" t="inlineStr">
      <is>
        <t>pcichocx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37" sId="1" odxf="1" dxf="1">
    <nc r="E273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7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438" sId="1" odxf="1" dxf="1">
    <nc r="A274">
      <v>18020821391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39" sId="1" odxf="1" dxf="1">
    <nc r="B274" t="inlineStr">
      <is>
        <t>'After Type 8 Global Reset' BIOS Knob verification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40" sId="1" odxf="1" dxf="1">
    <nc r="C274" t="inlineStr">
      <is>
        <t>bios.pch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41" sId="1" odxf="1" dxf="1">
    <nc r="D274" t="inlineStr">
      <is>
        <t>msuchorx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42" sId="1" odxf="1" dxf="1">
    <nc r="E274" t="inlineStr">
      <is>
        <t>Block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43" sId="1" odxf="1" dxf="1">
    <nc r="F274">
      <v>16015341602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44" sId="1" odxf="1" dxf="1">
    <nc r="A275">
      <v>18020911129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45" sId="1" odxf="1" dxf="1">
    <nc r="B275" t="inlineStr">
      <is>
        <t>PCI port numeration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46" sId="1" odxf="1" dxf="1">
    <nc r="C275" t="inlineStr">
      <is>
        <t>bios.iio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47" sId="1" odxf="1" dxf="1">
    <nc r="D275" t="inlineStr">
      <is>
        <t>msuchorx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48" sId="1" odxf="1" dxf="1">
    <nc r="E275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7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449" sId="1" odxf="1" dxf="1">
    <nc r="A276">
      <v>18020928624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50" sId="1" odxf="1" dxf="1">
    <nc r="B276" t="inlineStr">
      <is>
        <t>GNR ECRC verification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51" sId="1" odxf="1" dxf="1">
    <nc r="C276" t="inlineStr">
      <is>
        <t>bios.iio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52" sId="1" odxf="1" dxf="1">
    <nc r="D276" t="inlineStr">
      <is>
        <t>msuchorx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53" sId="1" odxf="1" dxf="1">
    <nc r="E276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7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454" sId="1" odxf="1" dxf="1">
    <nc r="A277">
      <v>18020999795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55" sId="1" odxf="1" dxf="1">
    <nc r="B277" t="inlineStr">
      <is>
        <t>PIPECTL2 register programming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56" sId="1" odxf="1" dxf="1">
    <nc r="C277" t="inlineStr">
      <is>
        <t>bios.iio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57" sId="1" odxf="1" dxf="1">
    <nc r="D277" t="inlineStr">
      <is>
        <t>msuchorx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58" sId="1" odxf="1" dxf="1">
    <nc r="E277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7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459" sId="1" odxf="1" dxf="1">
    <nc r="A278">
      <v>18021007247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60" sId="1" odxf="1" dxf="1">
    <nc r="B278" t="inlineStr">
      <is>
        <t>HIOP dynamic OOBMSM BAR size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61" sId="1" odxf="1" dxf="1">
    <nc r="C278" t="inlineStr">
      <is>
        <t>bios.iio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62" sId="1" odxf="1" dxf="1">
    <nc r="D278" t="inlineStr">
      <is>
        <t>mklarkox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63" sId="1" odxf="1" dxf="1">
    <nc r="E278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7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464" sId="1" odxf="1" dxf="1">
    <nc r="A279">
      <v>18021017581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65" sId="1" odxf="1" dxf="1">
    <nc r="B279" t="inlineStr">
      <is>
        <t>CXL memory isolation support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66" sId="1" odxf="1" dxf="1">
    <nc r="C279" t="inlineStr">
      <is>
        <t>bios.iio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67" sId="1" odxf="1" dxf="1">
    <nc r="D279" t="inlineStr">
      <is>
        <t>mklarkox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68" sId="1" odxf="1" dxf="1">
    <nc r="E279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7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469" sId="1" odxf="1" dxf="1">
    <nc r="A280">
      <v>18021119052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70" sId="1" odxf="1" dxf="1">
    <nc r="B280" t="inlineStr">
      <is>
        <t>ACPI DSDT vs PCI check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71" sId="1" odxf="1" dxf="1">
    <nc r="C280" t="inlineStr">
      <is>
        <t>bios.iio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72" sId="1" odxf="1" dxf="1">
    <nc r="D280" t="inlineStr">
      <is>
        <t>mklarkox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73" sId="1" odxf="1" dxf="1">
    <nc r="E280" t="inlineStr">
      <is>
        <t>Fail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74" sId="1" odxf="1" dxf="1">
    <nc r="F280">
      <v>18021555406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75" sId="1" odxf="1" dxf="1">
    <nc r="A281">
      <v>18021147741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76" sId="1" odxf="1" dxf="1">
    <nc r="B281" t="inlineStr">
      <is>
        <t>NPK memory allocation verification (SNC)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77" sId="1" odxf="1" dxf="1">
    <nc r="C281" t="inlineStr">
      <is>
        <t>bios.iio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78" sId="1" odxf="1" dxf="1">
    <nc r="D281" t="inlineStr">
      <is>
        <t>mklarkox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79" sId="1" odxf="1" dxf="1">
    <nc r="E281" t="inlineStr">
      <is>
        <t>Fail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80" sId="1" odxf="1" dxf="1">
    <nc r="F281">
      <v>18022014037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81" sId="1" odxf="1" dxf="1">
    <nc r="A282">
      <v>18021147799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82" sId="1" odxf="1" dxf="1">
    <nc r="B282" t="inlineStr">
      <is>
        <t>NPK BAR programming (SNC)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83" sId="1" odxf="1" dxf="1">
    <nc r="C282" t="inlineStr">
      <is>
        <t>bios.iio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84" sId="1" odxf="1" dxf="1">
    <nc r="D282" t="inlineStr">
      <is>
        <t>mklarkox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85" sId="1" odxf="1" dxf="1">
    <nc r="E282" t="inlineStr">
      <is>
        <t>Fail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86" sId="1" odxf="1" dxf="1">
    <nc r="F282">
      <v>18022014037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87" sId="1" odxf="1" dxf="1">
    <nc r="A283">
      <v>18021147802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88" sId="1" odxf="1" dxf="1">
    <nc r="B283" t="inlineStr">
      <is>
        <t>SierraPeak memory allocation (SCF BAR space) (SNC)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89" sId="1" odxf="1" dxf="1">
    <nc r="C283" t="inlineStr">
      <is>
        <t>bios.iio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90" sId="1" odxf="1" dxf="1">
    <nc r="D283" t="inlineStr">
      <is>
        <t>mklarkox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91" sId="1" odxf="1" dxf="1">
    <nc r="E283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8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492" sId="1" odxf="1" dxf="1">
    <nc r="A284">
      <v>18021147806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93" sId="1" odxf="1" dxf="1">
    <nc r="B284" t="inlineStr">
      <is>
        <t>Enable/Disable CPU Trace Hub for AET event tracing (SNC)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94" sId="1" odxf="1" dxf="1">
    <nc r="C284" t="inlineStr">
      <is>
        <t>bios.iio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95" sId="1" odxf="1" dxf="1">
    <nc r="D284" t="inlineStr">
      <is>
        <t>mklarkox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96" sId="1" odxf="1" dxf="1">
    <nc r="E284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8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497" sId="1" odxf="1" dxf="1">
    <nc r="A285">
      <v>18021181463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98" sId="1" odxf="1" dxf="1">
    <nc r="B285" t="inlineStr">
      <is>
        <t>No resources conflict detected in Linux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99" sId="1" odxf="1" dxf="1">
    <nc r="C285" t="inlineStr">
      <is>
        <t>bios.iio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00" sId="1" odxf="1" dxf="1">
    <nc r="D285" t="inlineStr">
      <is>
        <t>msuchorx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01" sId="1" odxf="1" dxf="1">
    <nc r="E285" t="inlineStr">
      <is>
        <t>Fail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02" sId="1" odxf="1" dxf="1">
    <nc r="F285">
      <v>15011175298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03" sId="1" odxf="1" dxf="1">
    <nc r="A286">
      <v>18021224181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04" sId="1" odxf="1" dxf="1">
    <nc r="B286" t="inlineStr">
      <is>
        <t>HIOP bank decoder programming for TIP stack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05" sId="1" odxf="1" dxf="1">
    <nc r="C286" t="inlineStr">
      <is>
        <t>bios.iio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06" sId="1" odxf="1" dxf="1">
    <nc r="D286" t="inlineStr">
      <is>
        <t>fklos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07" sId="1" odxf="1" dxf="1">
    <nc r="E286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8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508" sId="1" odxf="1" dxf="1">
    <nc r="A287">
      <v>18021225124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09" sId="1" odxf="1" dxf="1">
    <nc r="B287" t="inlineStr">
      <is>
        <t>Turbo IP (TIP) accelerator device initialization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10" sId="1" odxf="1" dxf="1">
    <nc r="C287" t="inlineStr">
      <is>
        <t>bios.iio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11" sId="1" odxf="1" dxf="1">
    <nc r="D287" t="inlineStr">
      <is>
        <t>fklos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12" sId="1" odxf="1" dxf="1">
    <nc r="E287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8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513" sId="1" odxf="1" dxf="1">
    <nc r="A288">
      <v>18021241759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14" sId="1" odxf="1" dxf="1">
    <nc r="B288" t="inlineStr">
      <is>
        <t>HIOP bank decoder programming for NAC stack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15" sId="1" odxf="1" dxf="1">
    <nc r="C288" t="inlineStr">
      <is>
        <t>bios.iio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16" sId="1" odxf="1" dxf="1">
    <nc r="D288" t="inlineStr">
      <is>
        <t>mklarkox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17" sId="1" odxf="1" dxf="1">
    <nc r="E288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8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518" sId="1" odxf="1" dxf="1">
    <nc r="A289">
      <v>18021243112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19" sId="1" odxf="1" dxf="1">
    <nc r="B289" t="inlineStr">
      <is>
        <t>Slot number unique verification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20" sId="1" odxf="1" dxf="1">
    <nc r="C289" t="inlineStr">
      <is>
        <t>bios.iio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21" sId="1" odxf="1" dxf="1">
    <nc r="D289" t="inlineStr">
      <is>
        <t>msuchorx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22" sId="1" odxf="1" dxf="1">
    <nc r="E289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8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523" sId="1" odxf="1" dxf="1">
    <nc r="A290">
      <v>18021398422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24" sId="1" odxf="1" dxf="1">
    <nc r="B290" t="inlineStr">
      <is>
        <t>DevTLB invalidation timeout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25" sId="1" odxf="1" dxf="1">
    <nc r="C290" t="inlineStr">
      <is>
        <t>bios.iio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26" sId="1" odxf="1" dxf="1">
    <nc r="D290" t="inlineStr">
      <is>
        <t>mklarkox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27" sId="1" odxf="1" dxf="1">
    <nc r="E290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9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528" sId="1" odxf="1" dxf="1">
    <nc r="A291">
      <v>18021419182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29" sId="1" odxf="1" dxf="1">
    <nc r="B291" t="inlineStr">
      <is>
        <t>Enable NOP check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0" sId="1" odxf="1" dxf="1">
    <nc r="C291" t="inlineStr">
      <is>
        <t>bios.iio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1" sId="1" odxf="1" dxf="1">
    <nc r="D291" t="inlineStr">
      <is>
        <t>msuchorx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2" sId="1" odxf="1" dxf="1">
    <nc r="E291" t="inlineStr">
      <is>
        <t>Fail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3" sId="1" odxf="1" dxf="1">
    <nc r="F291">
      <v>18022222292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4" sId="1" odxf="1" dxf="1">
    <nc r="A292">
      <v>18021734933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5" sId="1" odxf="1" dxf="1">
    <nc r="B292" t="inlineStr">
      <is>
        <t>Sending B2P IO_CONFIG command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6" sId="1" odxf="1" dxf="1">
    <nc r="C292" t="inlineStr">
      <is>
        <t>bios.iio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7" sId="1" odxf="1" dxf="1">
    <nc r="D292" t="inlineStr">
      <is>
        <t>msuchorx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8" sId="1" odxf="1" dxf="1">
    <nc r="E292" t="inlineStr">
      <is>
        <t>Block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9" sId="1" odxf="1" dxf="1">
    <nc r="F292">
      <v>14016386029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40" sId="1" odxf="1" dxf="1">
    <nc r="A293">
      <v>18021750355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41" sId="1" odxf="1" dxf="1">
    <nc r="B293" t="inlineStr">
      <is>
        <t>SPI and eSPI initialization verification - IBL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42" sId="1" odxf="1" dxf="1">
    <nc r="C293" t="inlineStr">
      <is>
        <t>bios.pch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43" sId="1" odxf="1" dxf="1">
    <nc r="D293" t="inlineStr">
      <is>
        <t>mklarkox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44" sId="1" odxf="1" dxf="1">
    <nc r="E293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9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545" sId="1" odxf="1" dxf="1">
    <nc r="A294">
      <v>22011878268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46" sId="1" odxf="1" dxf="1">
    <nc r="B294" t="inlineStr">
      <is>
        <t>PCH information presence during system boot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47" sId="1" odxf="1" dxf="1">
    <nc r="C294" t="inlineStr">
      <is>
        <t>bios.pch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48" sId="1" odxf="1" dxf="1">
    <nc r="D294" t="inlineStr">
      <is>
        <t>msuchorx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49" sId="1" odxf="1" dxf="1">
    <nc r="E294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9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550" sId="1" odxf="1" dxf="1">
    <nc r="A295">
      <v>22011878319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51" sId="1" odxf="1" dxf="1">
    <nc r="B295" t="inlineStr">
      <is>
        <t>HPET Timer initialization verification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52" sId="1" odxf="1" dxf="1">
    <nc r="C295" t="inlineStr">
      <is>
        <t>bios.pch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53" sId="1" odxf="1" dxf="1">
    <nc r="D295" t="inlineStr">
      <is>
        <t>fklos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54" sId="1" odxf="1" dxf="1">
    <nc r="E295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9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555" sId="1" odxf="1" dxf="1">
    <nc r="A296">
      <v>22011878324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56" sId="1" odxf="1" dxf="1">
    <nc r="B296" t="inlineStr">
      <is>
        <t>Dirty Warm Reset Enablement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57" sId="1" odxf="1" dxf="1">
    <nc r="C296" t="inlineStr">
      <is>
        <t>bios.pch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58" sId="1" odxf="1" dxf="1">
    <nc r="D296" t="inlineStr">
      <is>
        <t>fklos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59" sId="1" odxf="1" dxf="1">
    <nc r="E296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9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560" sId="1" odxf="1" dxf="1">
    <nc r="A297">
      <v>22011878327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61" sId="1" odxf="1" dxf="1">
    <nc r="B297" t="inlineStr">
      <is>
        <t>State after G3 verification (S0 state)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62" sId="1" odxf="1" dxf="1">
    <nc r="C297" t="inlineStr">
      <is>
        <t>bios.pch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63" sId="1" odxf="1" dxf="1">
    <nc r="D297" t="inlineStr">
      <is>
        <t>fklos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64" sId="1" odxf="1" dxf="1">
    <nc r="E297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9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565" sId="1" odxf="1" dxf="1">
    <nc r="A298">
      <v>22011878426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66" sId="1" odxf="1" dxf="1">
    <nc r="B298" t="inlineStr">
      <is>
        <t>Check SPD write disable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67" sId="1" odxf="1" dxf="1">
    <nc r="C298" t="inlineStr">
      <is>
        <t>bios.pch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68" sId="1" odxf="1" dxf="1">
    <nc r="D298" t="inlineStr">
      <is>
        <t>fklos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69" sId="1" odxf="1" dxf="1">
    <nc r="E298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9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570" sId="1" odxf="1" dxf="1">
    <nc r="A299">
      <v>22011878933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71" sId="1" odxf="1" dxf="1">
    <nc r="B299" t="inlineStr">
      <is>
        <t>NPK memory allocation verification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72" sId="1" odxf="1" dxf="1">
    <nc r="C299" t="inlineStr">
      <is>
        <t>bios.iio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73" sId="1" odxf="1" dxf="1">
    <nc r="D299" t="inlineStr">
      <is>
        <t>msuchorx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74" sId="1" odxf="1" dxf="1">
    <nc r="E299" t="inlineStr">
      <is>
        <t>Fail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75" sId="1" odxf="1" dxf="1">
    <nc r="F299">
      <v>18022014037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76" sId="1" odxf="1" dxf="1">
    <nc r="A300">
      <v>22011879055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77" sId="1" odxf="1" dxf="1">
    <nc r="B300" t="inlineStr">
      <is>
        <t>LTSSMSMSTS register programming verification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78" sId="1" odxf="1" dxf="1">
    <nc r="C300" t="inlineStr">
      <is>
        <t>bios.iio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79" sId="1" odxf="1" dxf="1">
    <nc r="D300" t="inlineStr">
      <is>
        <t>msuchorx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80" sId="1" odxf="1" dxf="1">
    <nc r="E300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30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581" sId="1" odxf="1" dxf="1">
    <nc r="A301">
      <v>22011879104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82" sId="1" odxf="1" dxf="1">
    <nc r="B301" t="inlineStr">
      <is>
        <t>ADR options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83" sId="1" odxf="1" dxf="1">
    <nc r="C301" t="inlineStr">
      <is>
        <t>bios.pch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84" sId="1" odxf="1" dxf="1">
    <nc r="D301" t="inlineStr">
      <is>
        <t>fklos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85" sId="1" odxf="1" dxf="1">
    <nc r="E301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30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586" sId="1" odxf="1" dxf="1">
    <nc r="A302">
      <v>22011879361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87" sId="1" odxf="1" dxf="1">
    <nc r="B302" t="inlineStr">
      <is>
        <t>No ME BIOS code on IBL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88" sId="1" odxf="1" dxf="1">
    <nc r="C302" t="inlineStr">
      <is>
        <t>bios.me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89" sId="1" odxf="1" dxf="1">
    <nc r="D302" t="inlineStr">
      <is>
        <t>msuchorx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90" sId="1" odxf="1" dxf="1">
    <nc r="E302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30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591" sId="1" odxf="1" dxf="1">
    <nc r="A303">
      <v>22011879368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92" sId="1" odxf="1" dxf="1">
    <nc r="B303" t="inlineStr">
      <is>
        <t>CXL link encryption verification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93" sId="1" odxf="1" dxf="1">
    <nc r="C303" t="inlineStr">
      <is>
        <t>bios.iio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94" sId="1" odxf="1" dxf="1">
    <nc r="D303" t="inlineStr">
      <is>
        <t>fklos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95" sId="1" odxf="1" dxf="1">
    <nc r="E303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30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596" sId="1" odxf="1" dxf="1">
    <nc r="A304">
      <v>22011879384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97" sId="1" odxf="1" dxf="1">
    <nc r="B304" t="inlineStr">
      <is>
        <t>MADT table verification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98" sId="1" odxf="1" dxf="1">
    <nc r="C304" t="inlineStr">
      <is>
        <t>bios.iio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99" sId="1" odxf="1" dxf="1">
    <nc r="D304" t="inlineStr">
      <is>
        <t>pkochanx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00" sId="1" odxf="1" dxf="1">
    <nc r="E304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30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601" sId="1" odxf="1" dxf="1">
    <nc r="A305">
      <v>22011879387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02" sId="1" odxf="1" dxf="1">
    <nc r="B305" t="inlineStr">
      <is>
        <t>P2SB initialization verification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03" sId="1" odxf="1" dxf="1">
    <nc r="C305" t="inlineStr">
      <is>
        <t>bios.pch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04" sId="1" odxf="1" dxf="1">
    <nc r="D305" t="inlineStr">
      <is>
        <t>fklos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05" sId="1" odxf="1" dxf="1">
    <nc r="E305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30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606" sId="1" odxf="1" dxf="1">
    <nc r="A306">
      <v>22011879390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07" sId="1" odxf="1" dxf="1">
    <nc r="B306" t="inlineStr">
      <is>
        <t>ACPI PM Service initialization verification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08" sId="1" odxf="1" dxf="1">
    <nc r="C306" t="inlineStr">
      <is>
        <t>bios.pch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09" sId="1" odxf="1" dxf="1">
    <nc r="D306" t="inlineStr">
      <is>
        <t>fklos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10" sId="1" odxf="1" dxf="1">
    <nc r="E306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30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611" sId="1" odxf="1" dxf="1">
    <nc r="A307">
      <v>22011879396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12" sId="1" odxf="1" dxf="1">
    <nc r="B307" t="inlineStr">
      <is>
        <t>OOB bus ownership verification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13" sId="1" odxf="1" dxf="1">
    <nc r="C307" t="inlineStr">
      <is>
        <t>bios.iio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14" sId="1" odxf="1" dxf="1">
    <nc r="D307" t="inlineStr">
      <is>
        <t>msuchorx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15" sId="1" odxf="1" dxf="1">
    <nc r="E307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30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616" sId="1" odxf="1" dxf="1">
    <nc r="A308">
      <v>22011879397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17" sId="1" odxf="1" dxf="1">
    <nc r="B308" t="inlineStr">
      <is>
        <t>DPC trigger and RP PIO status verification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18" sId="1" odxf="1" dxf="1">
    <nc r="C308" t="inlineStr">
      <is>
        <t>bios.iio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19" sId="1" odxf="1" dxf="1">
    <nc r="D308" t="inlineStr">
      <is>
        <t>msuchorx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20" sId="1" odxf="1" dxf="1">
    <nc r="E308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30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621" sId="1" odxf="1" dxf="1">
    <nc r="A309">
      <v>22011879402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22" sId="1" odxf="1" dxf="1">
    <nc r="B309" t="inlineStr">
      <is>
        <t>Bios Lock Enable feature verification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23" sId="1" odxf="1" dxf="1">
    <nc r="C309" t="inlineStr">
      <is>
        <t>bios.pch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24" sId="1" odxf="1" dxf="1">
    <nc r="D309" t="inlineStr">
      <is>
        <t>fklos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25" sId="1" odxf="1" dxf="1">
    <nc r="E309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30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626" sId="1" odxf="1" dxf="1">
    <nc r="A310">
      <v>22011897477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27" sId="1" odxf="1" dxf="1">
    <nc r="B310" t="inlineStr">
      <is>
        <t>Bifurcation Verification for GNR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28" sId="1" odxf="1" dxf="1">
    <nc r="C310" t="inlineStr">
      <is>
        <t>bios.iio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29" sId="1" odxf="1" dxf="1">
    <nc r="D310" t="inlineStr">
      <is>
        <t>msuchorx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30" sId="1" odxf="1" dxf="1">
    <nc r="E310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31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631" sId="1" odxf="1" dxf="1">
    <nc r="F202" t="inlineStr">
      <is>
        <t>18022159941, 
16016319953</t>
      </is>
    </nc>
    <ndxf>
      <alignment vertical="top" wrapText="1"/>
    </ndxf>
  </rcc>
  <rcv guid="{4E1A00C2-0C58-4C1A-A6C1-6DE83B96072F}" action="delete"/>
  <rdn rId="0" localSheetId="1" customView="1" name="Z_4E1A00C2_0C58_4C1A_A6C1_6DE83B96072F_.wvu.FilterData" hidden="1" oldHidden="1">
    <formula>'GNR-D_Blue_Eval_report_0004.D77'!$A$1:$I$187</formula>
    <oldFormula>'GNR-D_Blue_Eval_report_0004.D77'!$A$1:$I$187</oldFormula>
  </rdn>
  <rcv guid="{4E1A00C2-0C58-4C1A-A6C1-6DE83B96072F}" action="add"/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3" sId="1" odxf="1" dxf="1">
    <nc r="G188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34" sId="1" odxf="1" dxf="1">
    <nc r="H188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35" sId="1" odxf="1" dxf="1">
    <nc r="G189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36" sId="1" odxf="1" dxf="1">
    <nc r="H189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37" sId="1" odxf="1" dxf="1">
    <nc r="G190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38" sId="1" odxf="1" dxf="1">
    <nc r="H190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39" sId="1" odxf="1" dxf="1">
    <nc r="G191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40" sId="1" odxf="1" dxf="1">
    <nc r="H191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41" sId="1" odxf="1" dxf="1">
    <nc r="G192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42" sId="1" odxf="1" dxf="1">
    <nc r="H192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43" sId="1" odxf="1" dxf="1">
    <nc r="G193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44" sId="1" odxf="1" dxf="1">
    <nc r="H193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45" sId="1" odxf="1" dxf="1">
    <nc r="G194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46" sId="1" odxf="1" dxf="1">
    <nc r="H194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47" sId="1" odxf="1" dxf="1">
    <nc r="G195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48" sId="1" odxf="1" dxf="1">
    <nc r="H195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49" sId="1" odxf="1" dxf="1">
    <nc r="G196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50" sId="1" odxf="1" dxf="1">
    <nc r="H196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51" sId="1" odxf="1" dxf="1">
    <nc r="G197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52" sId="1" odxf="1" dxf="1">
    <nc r="H197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53" sId="1" odxf="1" dxf="1">
    <nc r="G198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54" sId="1" odxf="1" dxf="1">
    <nc r="H198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55" sId="1" odxf="1" dxf="1">
    <nc r="G199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56" sId="1" odxf="1" dxf="1">
    <nc r="H199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57" sId="1" odxf="1" dxf="1">
    <nc r="G200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58" sId="1" odxf="1" dxf="1">
    <nc r="H200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59" sId="1" odxf="1" dxf="1">
    <nc r="G201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60" sId="1" odxf="1" dxf="1">
    <nc r="H201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61" sId="1" odxf="1" dxf="1">
    <nc r="G202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62" sId="1" odxf="1" dxf="1">
    <nc r="H202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63" sId="1" odxf="1" dxf="1">
    <nc r="G203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64" sId="1" odxf="1" dxf="1">
    <nc r="H203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65" sId="1" odxf="1" dxf="1">
    <nc r="G204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66" sId="1" odxf="1" dxf="1">
    <nc r="H204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67" sId="1" odxf="1" dxf="1">
    <nc r="G205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68" sId="1" odxf="1" dxf="1">
    <nc r="H205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69" sId="1" odxf="1" dxf="1">
    <nc r="G206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70" sId="1" odxf="1" dxf="1">
    <nc r="H206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71" sId="1" odxf="1" dxf="1">
    <nc r="G207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72" sId="1" odxf="1" dxf="1">
    <nc r="H207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73" sId="1" odxf="1" dxf="1">
    <nc r="G208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74" sId="1" odxf="1" dxf="1">
    <nc r="H208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75" sId="1" odxf="1" dxf="1">
    <nc r="G209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76" sId="1" odxf="1" dxf="1">
    <nc r="H209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77" sId="1" odxf="1" dxf="1">
    <nc r="G210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78" sId="1" odxf="1" dxf="1">
    <nc r="H210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79" sId="1" odxf="1" dxf="1">
    <nc r="G211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80" sId="1" odxf="1" dxf="1">
    <nc r="H211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81" sId="1" odxf="1" dxf="1">
    <nc r="G212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82" sId="1" odxf="1" dxf="1">
    <nc r="H212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83" sId="1" odxf="1" dxf="1">
    <nc r="G213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84" sId="1" odxf="1" dxf="1">
    <nc r="H213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85" sId="1" odxf="1" dxf="1">
    <nc r="G214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86" sId="1" odxf="1" dxf="1">
    <nc r="H214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87" sId="1" odxf="1" dxf="1">
    <nc r="G215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88" sId="1" odxf="1" dxf="1">
    <nc r="H215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89" sId="1" odxf="1" dxf="1">
    <nc r="G216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90" sId="1" odxf="1" dxf="1">
    <nc r="H216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91" sId="1" odxf="1" dxf="1">
    <nc r="G217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92" sId="1" odxf="1" dxf="1">
    <nc r="H217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93" sId="1" odxf="1" dxf="1">
    <nc r="G218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94" sId="1" odxf="1" dxf="1">
    <nc r="H218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95" sId="1" odxf="1" dxf="1">
    <nc r="G219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96" sId="1" odxf="1" dxf="1">
    <nc r="H219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97" sId="1" odxf="1" dxf="1">
    <nc r="G220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98" sId="1" odxf="1" dxf="1">
    <nc r="H220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99" sId="1" odxf="1" dxf="1">
    <nc r="G221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00" sId="1" odxf="1" dxf="1">
    <nc r="H221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01" sId="1" odxf="1" dxf="1">
    <nc r="G222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02" sId="1" odxf="1" dxf="1">
    <nc r="H222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03" sId="1" odxf="1" dxf="1">
    <nc r="G223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04" sId="1" odxf="1" dxf="1">
    <nc r="H223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05" sId="1" odxf="1" dxf="1">
    <nc r="G224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06" sId="1" odxf="1" dxf="1">
    <nc r="H224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07" sId="1" odxf="1" dxf="1">
    <nc r="G225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08" sId="1" odxf="1" dxf="1">
    <nc r="H225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09" sId="1" odxf="1" dxf="1">
    <nc r="G226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10" sId="1" odxf="1" dxf="1">
    <nc r="H226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11" sId="1" odxf="1" dxf="1">
    <nc r="G227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12" sId="1" odxf="1" dxf="1">
    <nc r="H227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13" sId="1" odxf="1" dxf="1">
    <nc r="G228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14" sId="1" odxf="1" dxf="1">
    <nc r="H228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15" sId="1" odxf="1" dxf="1">
    <nc r="G229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16" sId="1" odxf="1" dxf="1">
    <nc r="H229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17" sId="1" odxf="1" dxf="1">
    <nc r="G230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18" sId="1" odxf="1" dxf="1">
    <nc r="H230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19" sId="1" odxf="1" dxf="1">
    <nc r="G231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20" sId="1" odxf="1" dxf="1">
    <nc r="H231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21" sId="1" odxf="1" dxf="1">
    <nc r="G232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22" sId="1" odxf="1" dxf="1">
    <nc r="H232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23" sId="1" odxf="1" dxf="1">
    <nc r="G233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24" sId="1" odxf="1" dxf="1">
    <nc r="H233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25" sId="1" odxf="1" dxf="1">
    <nc r="G234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26" sId="1" odxf="1" dxf="1">
    <nc r="H234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27" sId="1" odxf="1" dxf="1">
    <nc r="G235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28" sId="1" odxf="1" dxf="1">
    <nc r="H235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29" sId="1" odxf="1" dxf="1">
    <nc r="G236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30" sId="1" odxf="1" dxf="1">
    <nc r="H236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31" sId="1" odxf="1" dxf="1">
    <nc r="G237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32" sId="1" odxf="1" dxf="1">
    <nc r="H237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33" sId="1" odxf="1" dxf="1">
    <nc r="G238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34" sId="1" odxf="1" dxf="1">
    <nc r="H238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35" sId="1" odxf="1" dxf="1">
    <nc r="G239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36" sId="1" odxf="1" dxf="1">
    <nc r="H239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37" sId="1" odxf="1" dxf="1">
    <nc r="G240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38" sId="1" odxf="1" dxf="1">
    <nc r="H240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39" sId="1" odxf="1" dxf="1">
    <nc r="G241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40" sId="1" odxf="1" dxf="1">
    <nc r="H241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41" sId="1" odxf="1" dxf="1">
    <nc r="G242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42" sId="1" odxf="1" dxf="1">
    <nc r="H242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43" sId="1" odxf="1" dxf="1">
    <nc r="G243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44" sId="1" odxf="1" dxf="1">
    <nc r="H243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45" sId="1" odxf="1" dxf="1">
    <nc r="G244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46" sId="1" odxf="1" dxf="1">
    <nc r="H244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47" sId="1" odxf="1" dxf="1">
    <nc r="G245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48" sId="1" odxf="1" dxf="1">
    <nc r="H245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49" sId="1" odxf="1" dxf="1">
    <nc r="G246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50" sId="1" odxf="1" dxf="1">
    <nc r="H246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51" sId="1" odxf="1" dxf="1">
    <nc r="G247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52" sId="1" odxf="1" dxf="1">
    <nc r="H247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53" sId="1" odxf="1" dxf="1">
    <nc r="G248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54" sId="1" odxf="1" dxf="1">
    <nc r="H248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55" sId="1" odxf="1" dxf="1">
    <nc r="G249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56" sId="1" odxf="1" dxf="1">
    <nc r="H249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57" sId="1" odxf="1" dxf="1">
    <nc r="G250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58" sId="1" odxf="1" dxf="1">
    <nc r="H250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59" sId="1" odxf="1" dxf="1">
    <nc r="G251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60" sId="1" odxf="1" dxf="1">
    <nc r="H251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61" sId="1" odxf="1" dxf="1">
    <nc r="G252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62" sId="1" odxf="1" dxf="1">
    <nc r="H252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63" sId="1" odxf="1" dxf="1">
    <nc r="G253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64" sId="1" odxf="1" dxf="1">
    <nc r="H253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65" sId="1" odxf="1" dxf="1">
    <nc r="G254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66" sId="1" odxf="1" dxf="1">
    <nc r="H254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67" sId="1" odxf="1" dxf="1">
    <nc r="G255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68" sId="1" odxf="1" dxf="1">
    <nc r="H255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69" sId="1" odxf="1" dxf="1">
    <nc r="G256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70" sId="1" odxf="1" dxf="1">
    <nc r="H256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71" sId="1" odxf="1" dxf="1">
    <nc r="G257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72" sId="1" odxf="1" dxf="1">
    <nc r="H257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73" sId="1" odxf="1" dxf="1">
    <nc r="G258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74" sId="1" odxf="1" dxf="1">
    <nc r="H258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75" sId="1" odxf="1" dxf="1">
    <nc r="G259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76" sId="1" odxf="1" dxf="1">
    <nc r="H259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77" sId="1" odxf="1" dxf="1">
    <nc r="G260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78" sId="1" odxf="1" dxf="1">
    <nc r="H260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79" sId="1" odxf="1" dxf="1">
    <nc r="G261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80" sId="1" odxf="1" dxf="1">
    <nc r="H261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81" sId="1" odxf="1" dxf="1">
    <nc r="G262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82" sId="1" odxf="1" dxf="1">
    <nc r="H262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83" sId="1" odxf="1" dxf="1">
    <nc r="G263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84" sId="1" odxf="1" dxf="1">
    <nc r="H263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85" sId="1" odxf="1" dxf="1">
    <nc r="G264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86" sId="1" odxf="1" dxf="1">
    <nc r="H264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87" sId="1" odxf="1" dxf="1">
    <nc r="G265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88" sId="1" odxf="1" dxf="1">
    <nc r="H265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89" sId="1" odxf="1" dxf="1">
    <nc r="G266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90" sId="1" odxf="1" dxf="1">
    <nc r="H266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91" sId="1" odxf="1" dxf="1">
    <nc r="G267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92" sId="1" odxf="1" dxf="1">
    <nc r="H267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93" sId="1" odxf="1" dxf="1">
    <nc r="G268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94" sId="1" odxf="1" dxf="1">
    <nc r="H268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95" sId="1" odxf="1" dxf="1">
    <nc r="G269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96" sId="1" odxf="1" dxf="1">
    <nc r="H269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97" sId="1" odxf="1" dxf="1">
    <nc r="G270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98" sId="1" odxf="1" dxf="1">
    <nc r="H270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99" sId="1" odxf="1" dxf="1">
    <nc r="G271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00" sId="1" odxf="1" dxf="1">
    <nc r="H271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01" sId="1" odxf="1" dxf="1">
    <nc r="G272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02" sId="1" odxf="1" dxf="1">
    <nc r="H272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03" sId="1" odxf="1" dxf="1">
    <nc r="G273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04" sId="1" odxf="1" dxf="1">
    <nc r="H273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05" sId="1" odxf="1" dxf="1">
    <nc r="G274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06" sId="1" odxf="1" dxf="1">
    <nc r="H274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07" sId="1" odxf="1" dxf="1">
    <nc r="G275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08" sId="1" odxf="1" dxf="1">
    <nc r="H275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09" sId="1" odxf="1" dxf="1">
    <nc r="G276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10" sId="1" odxf="1" dxf="1">
    <nc r="H276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11" sId="1" odxf="1" dxf="1">
    <nc r="G277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12" sId="1" odxf="1" dxf="1">
    <nc r="H277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13" sId="1" odxf="1" dxf="1">
    <nc r="G278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14" sId="1" odxf="1" dxf="1">
    <nc r="H278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15" sId="1" odxf="1" dxf="1">
    <nc r="G279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16" sId="1" odxf="1" dxf="1">
    <nc r="H279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17" sId="1" odxf="1" dxf="1">
    <nc r="G280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18" sId="1" odxf="1" dxf="1">
    <nc r="H280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19" sId="1" odxf="1" dxf="1">
    <nc r="G281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20" sId="1" odxf="1" dxf="1">
    <nc r="H281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21" sId="1" odxf="1" dxf="1">
    <nc r="G282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22" sId="1" odxf="1" dxf="1">
    <nc r="H282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23" sId="1" odxf="1" dxf="1">
    <nc r="G283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24" sId="1" odxf="1" dxf="1">
    <nc r="H283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25" sId="1" odxf="1" dxf="1">
    <nc r="G284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26" sId="1" odxf="1" dxf="1">
    <nc r="H284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27" sId="1" odxf="1" dxf="1">
    <nc r="G285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28" sId="1" odxf="1" dxf="1">
    <nc r="H285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29" sId="1" odxf="1" dxf="1">
    <nc r="G286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30" sId="1" odxf="1" dxf="1">
    <nc r="H286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31" sId="1" odxf="1" dxf="1">
    <nc r="G287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32" sId="1" odxf="1" dxf="1">
    <nc r="H287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33" sId="1" odxf="1" dxf="1">
    <nc r="G288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34" sId="1" odxf="1" dxf="1">
    <nc r="H288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35" sId="1" odxf="1" dxf="1">
    <nc r="G289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36" sId="1" odxf="1" dxf="1">
    <nc r="H289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37" sId="1" odxf="1" dxf="1">
    <nc r="G290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38" sId="1" odxf="1" dxf="1">
    <nc r="H290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39" sId="1" odxf="1" dxf="1">
    <nc r="G291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40" sId="1" odxf="1" dxf="1">
    <nc r="H291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41" sId="1" odxf="1" dxf="1">
    <nc r="G292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42" sId="1" odxf="1" dxf="1">
    <nc r="H292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43" sId="1" odxf="1" dxf="1">
    <nc r="G293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44" sId="1" odxf="1" dxf="1">
    <nc r="H293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45" sId="1" odxf="1" dxf="1">
    <nc r="G294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46" sId="1" odxf="1" dxf="1">
    <nc r="H294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47" sId="1" odxf="1" dxf="1">
    <nc r="G295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48" sId="1" odxf="1" dxf="1">
    <nc r="H295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49" sId="1" odxf="1" dxf="1">
    <nc r="G296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50" sId="1" odxf="1" dxf="1">
    <nc r="H296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51" sId="1" odxf="1" dxf="1">
    <nc r="G297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52" sId="1" odxf="1" dxf="1">
    <nc r="H297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53" sId="1" odxf="1" dxf="1">
    <nc r="G298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54" sId="1" odxf="1" dxf="1">
    <nc r="H298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55" sId="1" odxf="1" dxf="1">
    <nc r="G299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56" sId="1" odxf="1" dxf="1">
    <nc r="H299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57" sId="1" odxf="1" dxf="1">
    <nc r="G300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58" sId="1" odxf="1" dxf="1">
    <nc r="H300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59" sId="1" odxf="1" dxf="1">
    <nc r="G301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60" sId="1" odxf="1" dxf="1">
    <nc r="H301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61" sId="1" odxf="1" dxf="1">
    <nc r="G302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62" sId="1" odxf="1" dxf="1">
    <nc r="H302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63" sId="1" odxf="1" dxf="1">
    <nc r="G303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64" sId="1" odxf="1" dxf="1">
    <nc r="H303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65" sId="1" odxf="1" dxf="1">
    <nc r="G304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66" sId="1" odxf="1" dxf="1">
    <nc r="H304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67" sId="1" odxf="1" dxf="1">
    <nc r="G305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68" sId="1" odxf="1" dxf="1">
    <nc r="H305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69" sId="1" odxf="1" dxf="1">
    <nc r="G306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70" sId="1" odxf="1" dxf="1">
    <nc r="H306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71" sId="1" odxf="1" dxf="1">
    <nc r="G307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72" sId="1" odxf="1" dxf="1">
    <nc r="H307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73" sId="1" odxf="1" dxf="1">
    <nc r="G308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74" sId="1" odxf="1" dxf="1">
    <nc r="H308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75" sId="1" odxf="1" dxf="1">
    <nc r="G309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76" sId="1" odxf="1" dxf="1">
    <nc r="H309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77" sId="1" odxf="1" dxf="1">
    <nc r="G310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78" sId="1" odxf="1" dxf="1">
    <nc r="H310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79" sId="1" odxf="1" dxf="1">
    <nc r="A311">
      <v>1508603501</v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80" sId="1" odxf="1" dxf="1">
    <nc r="B311" t="inlineStr">
      <is>
        <t>[TPM][PSS  Post-Si]TPM2.0 Configuration and settings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81" sId="1" odxf="1" dxf="1">
    <nc r="C311" t="inlineStr">
      <is>
        <t>bios.security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D31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882" sId="1" odxf="1" dxf="1">
    <nc r="E311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31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883" sId="1" odxf="1" dxf="1">
    <nc r="A312">
      <v>1508605114</v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84" sId="1" odxf="1" dxf="1">
    <nc r="B312" t="inlineStr">
      <is>
        <t>[SGX][Boot Scenario Test]SGX Boot Scenario First Platform Binding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85" sId="1" odxf="1" dxf="1">
    <nc r="C312" t="inlineStr">
      <is>
        <t>bios.security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D31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886" sId="1" odxf="1" dxf="1">
    <nc r="E312" t="inlineStr">
      <is>
        <t>Fail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87" sId="1" odxf="1" dxf="1">
    <nc r="F312" t="inlineStr">
      <is>
        <t>New:15011234972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88" sId="1" odxf="1" dxf="1">
    <nc r="A313">
      <v>1508605439</v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89" sId="1" odxf="1" dxf="1">
    <nc r="B313" t="inlineStr">
      <is>
        <t>[TPM][PSS  Post-Si]Verify TPM 2.0 Physical Presence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90" sId="1" odxf="1" dxf="1">
    <nc r="C313" t="inlineStr">
      <is>
        <t>bios.security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D31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891" sId="1" odxf="1" dxf="1">
    <nc r="E313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31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892" sId="1" odxf="1" dxf="1">
    <nc r="A314">
      <v>1508605466</v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93" sId="1" odxf="1" dxf="1">
    <nc r="B314" t="inlineStr">
      <is>
        <t>[MKTME][PreSi  PostSi]Check whether UEFI FW generate new key or restore previous Key in NVDIMM present or S5 or cold or warm reset.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94" sId="1" odxf="1" dxf="1">
    <nc r="C314" t="inlineStr">
      <is>
        <t>bios.security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D31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895" sId="1" odxf="1" dxf="1">
    <nc r="E314" t="inlineStr">
      <is>
        <t>Fail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96" sId="1" odxf="1" dxf="1">
    <nc r="F314">
      <v>16015956171</v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97" sId="1" odxf="1" dxf="1">
    <nc r="A315">
      <v>1508605538</v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98" sId="1" odxf="1" dxf="1">
    <nc r="B315" t="inlineStr">
      <is>
        <t>[TPM][PSS  Post-Si] dTPM_PlatformPolicyConfig_before_PlatformAuth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99" sId="1" odxf="1" dxf="1">
    <nc r="C315" t="inlineStr">
      <is>
        <t>bios.security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D31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900" sId="1" odxf="1" dxf="1">
    <nc r="E315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31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901" sId="1" odxf="1" dxf="1">
    <nc r="A316">
      <v>1508606061</v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02" sId="1" odxf="1" dxf="1">
    <nc r="B316" t="inlineStr">
      <is>
        <t>[MKTME][Pre-Si  PostS-i]No MKTME Error Code should be displayed in the BIOS Logs for boot without MKTME BIOS flow error cases.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03" sId="1" odxf="1" dxf="1">
    <nc r="C316" t="inlineStr">
      <is>
        <t>bios.security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D31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904" sId="1" odxf="1" dxf="1">
    <nc r="E316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31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905" sId="1" odxf="1" dxf="1">
    <nc r="A317">
      <v>1508606066</v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06" sId="1" odxf="1" dxf="1">
    <nc r="B317" t="inlineStr">
      <is>
        <t>[MKTME][PostSi  PreSi]To validate Bios write 0 to CORE_MKTME_ACTIVATION to trigger ucode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07" sId="1" odxf="1" dxf="1">
    <nc r="C317" t="inlineStr">
      <is>
        <t>bios.security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D31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908" sId="1" odxf="1" dxf="1">
    <nc r="E317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31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909" sId="1" odxf="1" dxf="1">
    <nc r="A318">
      <v>1508606250</v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10" sId="1" odxf="1" dxf="1">
    <nc r="B318" t="inlineStr">
      <is>
        <t>[MKTME][PreSi  PostSi] Verify keyid bits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11" sId="1" odxf="1" dxf="1">
    <nc r="C318" t="inlineStr">
      <is>
        <t>bios.security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D31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912" sId="1" odxf="1" dxf="1">
    <nc r="E318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31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913" sId="1" odxf="1" dxf="1">
    <nc r="A319">
      <v>1508606332</v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14" sId="1" odxf="1" dxf="1">
    <nc r="B319" t="inlineStr">
      <is>
        <t>[MKTME][PreSi  PostSi] To Check if MKTME is able to exclude addresses and CR Persistent memory from memory encryption.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15" sId="1" odxf="1" dxf="1">
    <nc r="C319" t="inlineStr">
      <is>
        <t>bios.security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D31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916" sId="1" odxf="1" dxf="1">
    <nc r="E319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31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917" sId="1" odxf="1" dxf="1">
    <nc r="A320">
      <v>1508607311</v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18" sId="1" odxf="1" dxf="1">
    <nc r="B320" t="inlineStr">
      <is>
        <t>[TPM][Pre-Si  Post-Si] To validate TPM2_HierarchyChangeAuth command on every boot.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19" sId="1" odxf="1" dxf="1">
    <nc r="C320" t="inlineStr">
      <is>
        <t>bios.security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D32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920" sId="1" odxf="1" dxf="1">
    <nc r="E320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32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921" sId="1" odxf="1" dxf="1">
    <nc r="A321">
      <v>1508608045</v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22" sId="1" odxf="1" dxf="1">
    <nc r="B321" t="inlineStr">
      <is>
        <t>[MKTME] [PreSi  PostSi][Security]Detect EFI_MEMORY_CPU_CRYPTO can encrypt memory when MKTME enabled.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23" sId="1" odxf="1" dxf="1">
    <nc r="C321" t="inlineStr">
      <is>
        <t>bios.security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D32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924" sId="1" odxf="1" dxf="1">
    <nc r="E321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32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925" sId="1" odxf="1" dxf="1">
    <nc r="A322">
      <v>1508608855</v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26" sId="1" odxf="1" dxf="1">
    <nc r="B322" t="inlineStr">
      <is>
        <t>[MKTME] [PreSi  PostSi] [Security]TME or MKTME Support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27" sId="1" odxf="1" dxf="1">
    <nc r="C322" t="inlineStr">
      <is>
        <t>bios.security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D32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928" sId="1" odxf="1" dxf="1">
    <nc r="E322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32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929" sId="1" odxf="1" dxf="1">
    <nc r="A323">
      <v>1508611465</v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30" sId="1" odxf="1" dxf="1">
    <nc r="B323" t="inlineStr">
      <is>
        <t>[TPM][PSS  Post-Si] TPM Replay Test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31" sId="1" odxf="1" dxf="1">
    <nc r="C323" t="inlineStr">
      <is>
        <t>bios.security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D32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932" sId="1" odxf="1" dxf="1">
    <nc r="E323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32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933" sId="1" odxf="1" dxf="1">
    <nc r="A324">
      <v>1508611655</v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34" sId="1" odxf="1" dxf="1">
    <nc r="B324" t="inlineStr">
      <is>
        <t>[TDX][Pre-Si  Post-Si]Verify SEAMRR BASE and SEAMRR MASK is programmed correctly after TDX enable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35" sId="1" odxf="1" dxf="1">
    <nc r="C324" t="inlineStr">
      <is>
        <t>bios.security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D32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936" sId="1" odxf="1" dxf="1">
    <nc r="E324" t="inlineStr">
      <is>
        <t>Block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37" sId="1" odxf="1" dxf="1">
    <nc r="F324">
      <v>15011234972</v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38" sId="1" odxf="1" dxf="1">
    <nc r="A325">
      <v>1508611671</v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39" sId="1" odxf="1" dxf="1">
    <nc r="B325" t="inlineStr">
      <is>
        <t>[TDX][PostSi]Verify SEAMLDR_SVN field in MSR BIOS_SE_SVN is updated when TDX and SGX are both enabled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40" sId="1" odxf="1" dxf="1">
    <nc r="C325" t="inlineStr">
      <is>
        <t>bios.security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D32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941" sId="1" odxf="1" dxf="1">
    <nc r="E325" t="inlineStr">
      <is>
        <t>Block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42" sId="1" odxf="1" dxf="1">
    <nc r="F325">
      <v>15011234972</v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43" sId="1" odxf="1" dxf="1">
    <nc r="A326">
      <v>1508611684</v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44" sId="1" odxf="1" dxf="1">
    <nc r="B326" t="inlineStr">
      <is>
        <t>[TDX][PreSi  PostSi]Verify the keysplit is programmed correctly during TDX initialization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45" sId="1" odxf="1" dxf="1">
    <nc r="C326" t="inlineStr">
      <is>
        <t>bios.security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D32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946" sId="1" odxf="1" dxf="1">
    <nc r="E326" t="inlineStr">
      <is>
        <t>Block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47" sId="1" odxf="1" dxf="1">
    <nc r="F326">
      <v>15011234972</v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48" sId="1" odxf="1" dxf="1">
    <nc r="A327">
      <v>1508611710</v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49" sId="1" odxf="1" dxf="1">
    <nc r="B327" t="inlineStr">
      <is>
        <t>[TDX][Pre-Si  Post-Si]verify TDX can be enabled and disabled on BIOS setup menu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50" sId="1" odxf="1" dxf="1">
    <nc r="C327" t="inlineStr">
      <is>
        <t>bios.security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D32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951" sId="1" odxf="1" dxf="1">
    <nc r="E327" t="inlineStr">
      <is>
        <t>Block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52" sId="1" odxf="1" dxf="1">
    <nc r="F327">
      <v>15011234972</v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53" sId="1" odxf="1" dxf="1">
    <nc r="A328">
      <v>1508611804</v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54" sId="1" odxf="1" dxf="1">
    <nc r="B328" t="inlineStr">
      <is>
        <t>[MKTME] [PostSi  PreSi]Check (MK)TME set up option when system support (MK)TME capability or not.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55" sId="1" odxf="1" dxf="1">
    <nc r="C328" t="inlineStr">
      <is>
        <t>bios.security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D32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956" sId="1" odxf="1" dxf="1">
    <nc r="E328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32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957" sId="1" odxf="1" dxf="1">
    <nc r="A329">
      <v>1508613530</v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58" sId="1" odxf="1" dxf="1">
    <nc r="B329" t="inlineStr">
      <is>
        <t>[SGX][Boot Scenario Test]SGX Boot Scenario Normal Boot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59" sId="1" odxf="1" dxf="1">
    <nc r="C329" t="inlineStr">
      <is>
        <t>bios.security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D32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960" sId="1" odxf="1" dxf="1">
    <nc r="E329" t="inlineStr">
      <is>
        <t>Block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61" sId="1" odxf="1" dxf="1">
    <nc r="F329" t="inlineStr">
      <is>
        <t>New:15011234972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62" sId="1" odxf="1" dxf="1">
    <nc r="A330">
      <v>1508613937</v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63" sId="1" odxf="1" dxf="1">
    <nc r="B330" t="inlineStr">
      <is>
        <t>[SGX][MISC Test]PRMRR register check in UEFI Shell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64" sId="1" odxf="1" dxf="1">
    <nc r="C330" t="inlineStr">
      <is>
        <t>bios.security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D33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965" sId="1" odxf="1" dxf="1">
    <nc r="E330" t="inlineStr">
      <is>
        <t>Block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66" sId="1" odxf="1" dxf="1">
    <nc r="F330" t="inlineStr">
      <is>
        <t>New:15011234972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67" sId="1" odxf="1" dxf="1">
    <nc r="A331">
      <v>1508614164</v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68" sId="1" odxf="1" dxf="1">
    <nc r="B331" t="inlineStr">
      <is>
        <t>[SGX][MISC Test]Verify SGX QoS setup option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69" sId="1" odxf="1" dxf="1">
    <nc r="C331" t="inlineStr">
      <is>
        <t>bios.security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D33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970" sId="1" odxf="1" dxf="1">
    <nc r="E331" t="inlineStr">
      <is>
        <t>Block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71" sId="1" odxf="1" dxf="1">
    <nc r="F331" t="inlineStr">
      <is>
        <t>New:15011234972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72" sId="1" odxf="1" dxf="1">
    <nc r="A332">
      <v>1508615126</v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73" sId="1" odxf="1" dxf="1">
    <nc r="B332" t="inlineStr">
      <is>
        <t>[MKTME][PSS  Post-Si] Enable MKTME with Integrity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74" sId="1" odxf="1" dxf="1">
    <nc r="C332" t="inlineStr">
      <is>
        <t>bios.security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D33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975" sId="1" odxf="1" dxf="1">
    <nc r="E332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33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976" sId="1" odxf="1" dxf="1">
    <nc r="A333">
      <v>1508615361</v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77" sId="1" odxf="1" dxf="1">
    <nc r="B333" t="inlineStr">
      <is>
        <t>[SGX][MISC Test]BIOS will set SGX_RAS_MSR (0A3h) to opt-in SGX when SGX enabled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78" sId="1" odxf="1" dxf="1">
    <nc r="C333" t="inlineStr">
      <is>
        <t>bios.security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D33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979" sId="1" odxf="1" dxf="1">
    <nc r="E333" t="inlineStr">
      <is>
        <t>Block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80" sId="1" odxf="1" dxf="1">
    <nc r="F333" t="inlineStr">
      <is>
        <t>New:15011234972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81" sId="1" odxf="1" dxf="1">
    <nc r="A334">
      <v>1508615672</v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82" sId="1" odxf="1" dxf="1">
    <nc r="B334" t="inlineStr">
      <is>
        <t>[SECURE TOOL][Pre-si  Post-si] Check FitGen tool to support type 4 and type 5 unified patch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83" sId="1" odxf="1" dxf="1">
    <nc r="C334" t="inlineStr">
      <is>
        <t>bios.security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D33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984" sId="1" odxf="1" dxf="1">
    <nc r="E334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33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985" sId="1" odxf="1" dxf="1">
    <nc r="A335">
      <v>1508916350</v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86" sId="1" odxf="1" dxf="1">
    <nc r="B335" t="inlineStr">
      <is>
        <t>[MKTME][PreSi  PostSi] [Security] Verify 256bit Memory Encryption Engine (with or without integrity)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87" sId="1" odxf="1" dxf="1">
    <nc r="C335" t="inlineStr">
      <is>
        <t>bios.security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D33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988" sId="1" odxf="1" dxf="1">
    <nc r="E335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33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989" sId="1" odxf="1" dxf="1">
    <nc r="A336">
      <v>1508939880</v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90" sId="1" odxf="1" dxf="1">
    <nc r="B336" t="inlineStr">
      <is>
        <t>[SECURE TOOL][Pre-si &amp; Post-si] Check FitGen tool to support S3M SOC IP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91" sId="1" odxf="1" dxf="1">
    <nc r="C336" t="inlineStr">
      <is>
        <t>bios.security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D33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992" sId="1" odxf="1" dxf="1">
    <nc r="E336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33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993" sId="1" odxf="1" dxf="1">
    <nc r="A337">
      <v>1509046717</v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94" sId="1" odxf="1" dxf="1">
    <nc r="B337" t="inlineStr">
      <is>
        <t>[MKTME][PreSi  PostSi] [Security] Verify TME bypass mode for TME/TME-MT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95" sId="1" odxf="1" dxf="1">
    <nc r="C337" t="inlineStr">
      <is>
        <t>bios.security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D33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996" sId="1" odxf="1" dxf="1">
    <nc r="E337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33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997" sId="1" odxf="1" dxf="1">
    <nc r="A338">
      <v>1509113566</v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98" sId="1" odxf="1" dxf="1">
    <nc r="B338" t="inlineStr">
      <is>
        <t>[TPM] Verify TPM PCR[1] Change When Change Boot Order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99" sId="1" odxf="1" dxf="1">
    <nc r="C338" t="inlineStr">
      <is>
        <t>bios.security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D33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000" sId="1" odxf="1" dxf="1">
    <nc r="E338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33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001" sId="1" odxf="1" dxf="1">
    <nc r="A339">
      <v>1509425455</v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02" sId="1" odxf="1" dxf="1">
    <nc r="B339" t="inlineStr">
      <is>
        <t>[TPM] Verify TPM PCR7 Value Change After Enable Secure Boot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03" sId="1" odxf="1" dxf="1">
    <nc r="C339" t="inlineStr">
      <is>
        <t>bios.security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D33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004" sId="1" odxf="1" dxf="1">
    <nc r="E339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33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005" sId="1" odxf="1" dxf="1">
    <nc r="A340">
      <v>1509646275</v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06" sId="1" odxf="1" dxf="1">
    <nc r="B340" t="inlineStr">
      <is>
        <t>[MKTME][PSS  Post-Si] BIOS shall restore TME_KEY during Fast Warm Reset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07" sId="1" odxf="1" dxf="1">
    <nc r="C340" t="inlineStr">
      <is>
        <t>bios.security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D34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008" sId="1" odxf="1" dxf="1">
    <nc r="E340" t="inlineStr">
      <is>
        <t>Fail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09" sId="1" odxf="1" dxf="1">
    <nc r="F340">
      <v>16015956171</v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10" sId="1" odxf="1" dxf="1">
    <nc r="A341">
      <v>1509916623</v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11" sId="1" odxf="1" dxf="1">
    <nc r="B341" t="inlineStr">
      <is>
        <t>[TPM] Read TPM_INTF and Check Locality0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12" sId="1" odxf="1" dxf="1">
    <nc r="C341" t="inlineStr">
      <is>
        <t>bios.security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D34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013" sId="1" odxf="1" dxf="1">
    <nc r="E341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34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014" sId="1" odxf="1" dxf="1">
    <nc r="A342">
      <v>1509935854</v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15" sId="1" odxf="1" dxf="1">
    <nc r="B342" t="inlineStr">
      <is>
        <t>[TPM] TPM PCR value check - PCR0 and PCR1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16" sId="1" odxf="1" dxf="1">
    <nc r="C342" t="inlineStr">
      <is>
        <t>bios.security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D34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017" sId="1" odxf="1" dxf="1">
    <nc r="E342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34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018" sId="1" odxf="1" dxf="1">
    <nc r="A343">
      <v>15010281820</v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19" sId="1" odxf="1" dxf="1">
    <nc r="B343" t="inlineStr">
      <is>
        <t>[SGX][MISC Test][GNR]SGX shall use SHA384 for RegistrationConfiguration Variable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20" sId="1" odxf="1" dxf="1">
    <nc r="C343" t="inlineStr">
      <is>
        <t>bios.security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D34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021" sId="1" odxf="1" dxf="1">
    <nc r="E343" t="inlineStr">
      <is>
        <t>Block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22" sId="1" odxf="1" dxf="1">
    <nc r="F343" t="inlineStr">
      <is>
        <t>New:15011234972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23" sId="1" odxf="1" dxf="1">
    <nc r="A344">
      <v>15011131624</v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24" sId="1" odxf="1" dxf="1">
    <nc r="B344" t="inlineStr">
      <is>
        <t>[TXT]Verifying ACM FW Version in BIOS Setup menu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25" sId="1" odxf="1" dxf="1">
    <nc r="C344" t="inlineStr">
      <is>
        <t>bios.security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D34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026" sId="1" odxf="1" dxf="1">
    <nc r="E344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34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027" sId="1" odxf="1" dxf="1">
    <nc r="A345">
      <v>16012239231</v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28" sId="1" odxf="1" dxf="1">
    <nc r="B345" t="inlineStr">
      <is>
        <t>[BOOT GUARD] Verify system behavior when Boot Guard Profile is set to 0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29" sId="1" odxf="1" dxf="1">
    <nc r="C345" t="inlineStr">
      <is>
        <t>bios.security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D34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030" sId="1" odxf="1" dxf="1">
    <nc r="E345" t="inlineStr">
      <is>
        <t>Fail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31" sId="1" odxf="1" dxf="1">
    <nc r="F345">
      <v>15010701992</v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32" sId="1" odxf="1" dxf="1">
    <nc r="A346">
      <v>16012239233</v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33" sId="1" odxf="1" dxf="1">
    <nc r="B346" t="inlineStr">
      <is>
        <t>[BOOT GUARD]Verify system behavior when Boot Guard Profile is set to 5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34" sId="1" odxf="1" dxf="1">
    <nc r="C346" t="inlineStr">
      <is>
        <t>bios.security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D346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035" sId="1" odxf="1" dxf="1">
    <nc r="E346" t="inlineStr">
      <is>
        <t>Fail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36" sId="1" odxf="1" dxf="1">
    <nc r="F346">
      <v>15010700960</v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37" sId="1" odxf="1" dxf="1">
    <nc r="A347">
      <v>22011877851</v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38" sId="1" odxf="1" dxf="1">
    <nc r="B347" t="inlineStr">
      <is>
        <t>[TXT]dTPM_TXT_Trust Boot_measured launch_in_RHEL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39" sId="1" odxf="1" dxf="1">
    <nc r="C347" t="inlineStr">
      <is>
        <t>bios.security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D347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040" sId="1" odxf="1" dxf="1">
    <nc r="E347" t="inlineStr">
      <is>
        <t>Block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41" sId="1" odxf="1" dxf="1">
    <nc r="F347">
      <v>15010701992</v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42" sId="1" odxf="1" dxf="1">
    <nc r="A348">
      <v>22011893994</v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43" sId="1" odxf="1" dxf="1">
    <nc r="B348" t="inlineStr">
      <is>
        <t>[TXT]Verify Setup option for BIOS ACM Error Reset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44" sId="1" odxf="1" dxf="1">
    <nc r="C348" t="inlineStr">
      <is>
        <t>bios.security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D34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045" sId="1" odxf="1" dxf="1">
    <nc r="E348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348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046" sId="1" odxf="1" dxf="1">
    <nc r="A349">
      <v>22011894096</v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47" sId="1" odxf="1" dxf="1">
    <nc r="B349" t="inlineStr">
      <is>
        <t>[TXT]dTPM_TXT_dTPM_TXTINFO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48" sId="1" odxf="1" dxf="1">
    <nc r="C349" t="inlineStr">
      <is>
        <t>bios.security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D34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049" sId="1" odxf="1" dxf="1">
    <nc r="E349" t="inlineStr">
      <is>
        <t>Block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50" sId="1" odxf="1" dxf="1">
    <nc r="F349">
      <v>15010701992</v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51" sId="1" odxf="1" dxf="1">
    <nc r="A350">
      <v>22011894098</v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52" sId="1" odxf="1" dxf="1">
    <nc r="B350" t="inlineStr">
      <is>
        <t>[TXT]dTPM_TXT_dTPM_GETSEC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53" sId="1" odxf="1" dxf="1">
    <nc r="C350" t="inlineStr">
      <is>
        <t>bios.security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D35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054" sId="1" odxf="1" dxf="1">
    <nc r="E350" t="inlineStr">
      <is>
        <t>Fail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55" sId="1" odxf="1" dxf="1">
    <nc r="F350">
      <v>15010701992</v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56" sId="1" odxf="1" dxf="1">
    <nc r="A351">
      <v>22011895042</v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57" sId="1" odxf="1" dxf="1">
    <nc r="B351" t="inlineStr">
      <is>
        <t>[TDX][Pre-Si &amp; Post-Si]Verify M2M SEAMRR BASE and SEAMRR MASK copies are  programmed correctly after TDX enable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58" sId="1" odxf="1" dxf="1">
    <nc r="C351" t="inlineStr">
      <is>
        <t>bios.security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D351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059" sId="1" odxf="1" dxf="1">
    <nc r="E351" t="inlineStr">
      <is>
        <t>Block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60" sId="1" odxf="1" dxf="1">
    <nc r="F351">
      <v>15011234972</v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61" sId="1" odxf="1" dxf="1">
    <nc r="A352">
      <v>22011895168</v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62" sId="1" odxf="1" dxf="1">
    <nc r="B352" t="inlineStr">
      <is>
        <t>[DMA Protection]Test DMA Protection and IOMMU programming function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63" sId="1" odxf="1" dxf="1">
    <nc r="C352" t="inlineStr">
      <is>
        <t>bios.security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D35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064" sId="1" odxf="1" dxf="1">
    <nc r="E352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35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065" sId="1" odxf="1" dxf="1">
    <nc r="A353">
      <v>22011895404</v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66" sId="1" odxf="1" dxf="1">
    <nc r="B353" t="inlineStr">
      <is>
        <t>[TDX][PreSi &amp; PostSi]Verify SMRR1 and SMRR2 are Locked when TDX is enabled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67" sId="1" odxf="1" dxf="1">
    <nc r="C353" t="inlineStr">
      <is>
        <t>bios.security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D353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068" sId="1" odxf="1" dxf="1">
    <nc r="E353" t="inlineStr">
      <is>
        <t>Block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69" sId="1" odxf="1" dxf="1">
    <nc r="F353">
      <v>15011234972</v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70" sId="1" odxf="1" dxf="1">
    <nc r="A354">
      <v>22011895463</v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71" sId="1" odxf="1" dxf="1">
    <nc r="B354" t="inlineStr">
      <is>
        <t>[MKTME][PSS  Post-Si] Enable MKTME with Integrity disabled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72" sId="1" odxf="1" dxf="1">
    <nc r="C354" t="inlineStr">
      <is>
        <t>bios.security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D35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073" sId="1" odxf="1" dxf="1">
    <nc r="E354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354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074" sId="1" odxf="1" dxf="1">
    <nc r="A355">
      <v>22011895794</v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75" sId="1" odxf="1" dxf="1">
    <nc r="B355" t="inlineStr">
      <is>
        <t>[TXT]Verifying ACM FW Version in BIOS Setup menu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76" sId="1" odxf="1" dxf="1">
    <nc r="C355" t="inlineStr">
      <is>
        <t>bios.security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D35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077" sId="1" odxf="1" dxf="1">
    <nc r="E355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355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78" sId="1" odxf="1" dxf="1">
    <nc r="G311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79" sId="1" odxf="1" dxf="1">
    <nc r="H311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80" sId="1" odxf="1" dxf="1">
    <nc r="G312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81" sId="1" odxf="1" dxf="1">
    <nc r="H312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82" sId="1" odxf="1" dxf="1">
    <nc r="G313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83" sId="1" odxf="1" dxf="1">
    <nc r="H313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84" sId="1" odxf="1" dxf="1">
    <nc r="G314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85" sId="1" odxf="1" dxf="1">
    <nc r="H314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86" sId="1" odxf="1" dxf="1">
    <nc r="G315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87" sId="1" odxf="1" dxf="1">
    <nc r="H315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88" sId="1" odxf="1" dxf="1">
    <nc r="G316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89" sId="1" odxf="1" dxf="1">
    <nc r="H316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90" sId="1" odxf="1" dxf="1">
    <nc r="G317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91" sId="1" odxf="1" dxf="1">
    <nc r="H317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92" sId="1" odxf="1" dxf="1">
    <nc r="G318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93" sId="1" odxf="1" dxf="1">
    <nc r="H318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94" sId="1" odxf="1" dxf="1">
    <nc r="G319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95" sId="1" odxf="1" dxf="1">
    <nc r="H319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96" sId="1" odxf="1" dxf="1">
    <nc r="G320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97" sId="1" odxf="1" dxf="1">
    <nc r="H320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98" sId="1" odxf="1" dxf="1">
    <nc r="G321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99" sId="1" odxf="1" dxf="1">
    <nc r="H321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00" sId="1" odxf="1" dxf="1">
    <nc r="G322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01" sId="1" odxf="1" dxf="1">
    <nc r="H322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02" sId="1" odxf="1" dxf="1">
    <nc r="G323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03" sId="1" odxf="1" dxf="1">
    <nc r="H323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04" sId="1" odxf="1" dxf="1">
    <nc r="G324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05" sId="1" odxf="1" dxf="1">
    <nc r="H324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06" sId="1" odxf="1" dxf="1">
    <nc r="G325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07" sId="1" odxf="1" dxf="1">
    <nc r="H325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08" sId="1" odxf="1" dxf="1">
    <nc r="G326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09" sId="1" odxf="1" dxf="1">
    <nc r="H326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10" sId="1" odxf="1" dxf="1">
    <nc r="G327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11" sId="1" odxf="1" dxf="1">
    <nc r="H327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12" sId="1" odxf="1" dxf="1">
    <nc r="G328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13" sId="1" odxf="1" dxf="1">
    <nc r="H328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14" sId="1" odxf="1" dxf="1">
    <nc r="G329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15" sId="1" odxf="1" dxf="1">
    <nc r="H329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16" sId="1" odxf="1" dxf="1">
    <nc r="G330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17" sId="1" odxf="1" dxf="1">
    <nc r="H330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18" sId="1" odxf="1" dxf="1">
    <nc r="G331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19" sId="1" odxf="1" dxf="1">
    <nc r="H331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20" sId="1" odxf="1" dxf="1">
    <nc r="G332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21" sId="1" odxf="1" dxf="1">
    <nc r="H332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22" sId="1" odxf="1" dxf="1">
    <nc r="G333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23" sId="1" odxf="1" dxf="1">
    <nc r="H333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24" sId="1" odxf="1" dxf="1">
    <nc r="G334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25" sId="1" odxf="1" dxf="1">
    <nc r="H334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26" sId="1" odxf="1" dxf="1">
    <nc r="G335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27" sId="1" odxf="1" dxf="1">
    <nc r="H335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28" sId="1" odxf="1" dxf="1">
    <nc r="G336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29" sId="1" odxf="1" dxf="1">
    <nc r="H336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30" sId="1" odxf="1" dxf="1">
    <nc r="G337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31" sId="1" odxf="1" dxf="1">
    <nc r="H337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32" sId="1" odxf="1" dxf="1">
    <nc r="G338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33" sId="1" odxf="1" dxf="1">
    <nc r="H338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34" sId="1" odxf="1" dxf="1">
    <nc r="G339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35" sId="1" odxf="1" dxf="1">
    <nc r="H339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36" sId="1" odxf="1" dxf="1">
    <nc r="G340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37" sId="1" odxf="1" dxf="1">
    <nc r="H340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38" sId="1" odxf="1" dxf="1">
    <nc r="G341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39" sId="1" odxf="1" dxf="1">
    <nc r="H341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40" sId="1" odxf="1" dxf="1">
    <nc r="G342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41" sId="1" odxf="1" dxf="1">
    <nc r="H342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42" sId="1" odxf="1" dxf="1">
    <nc r="G343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43" sId="1" odxf="1" dxf="1">
    <nc r="H343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44" sId="1" odxf="1" dxf="1">
    <nc r="G344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45" sId="1" odxf="1" dxf="1">
    <nc r="H344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46" sId="1" odxf="1" dxf="1">
    <nc r="G345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47" sId="1" odxf="1" dxf="1">
    <nc r="H345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48" sId="1" odxf="1" dxf="1">
    <nc r="G346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49" sId="1" odxf="1" dxf="1">
    <nc r="H346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50" sId="1" odxf="1" dxf="1">
    <nc r="G347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51" sId="1" odxf="1" dxf="1">
    <nc r="H347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52" sId="1" odxf="1" dxf="1">
    <nc r="G348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53" sId="1" odxf="1" dxf="1">
    <nc r="H348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54" sId="1" odxf="1" dxf="1">
    <nc r="G349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55" sId="1" odxf="1" dxf="1">
    <nc r="H349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56" sId="1" odxf="1" dxf="1">
    <nc r="G350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57" sId="1" odxf="1" dxf="1">
    <nc r="H350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58" sId="1" odxf="1" dxf="1">
    <nc r="G351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59" sId="1" odxf="1" dxf="1">
    <nc r="H351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60" sId="1" odxf="1" dxf="1">
    <nc r="G352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61" sId="1" odxf="1" dxf="1">
    <nc r="H352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62" sId="1" odxf="1" dxf="1">
    <nc r="G353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63" sId="1" odxf="1" dxf="1">
    <nc r="H353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64" sId="1" odxf="1" dxf="1">
    <nc r="G354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65" sId="1" odxf="1" dxf="1">
    <nc r="H354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66" sId="1" odxf="1" dxf="1">
    <nc r="G355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67" sId="1" odxf="1" dxf="1">
    <nc r="H355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68" sId="2">
    <oc r="B4">
      <v>5</v>
    </oc>
    <nc r="B4">
      <v>25</v>
    </nc>
  </rcc>
  <rcc rId="2169" sId="2">
    <oc r="B3">
      <v>8</v>
    </oc>
    <nc r="B3">
      <v>37</v>
    </nc>
  </rcc>
  <rcc rId="2170" sId="2">
    <oc r="B2">
      <v>173</v>
    </oc>
    <nc r="B2">
      <v>292</v>
    </nc>
  </rcc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I188:I355" start="0" length="0">
    <dxf>
      <border>
        <right style="thin">
          <color indexed="64"/>
        </right>
      </border>
    </dxf>
  </rfmt>
  <rfmt sheetId="1" sqref="I355" start="0" length="0">
    <dxf>
      <border>
        <bottom style="thin">
          <color indexed="64"/>
        </bottom>
      </border>
    </dxf>
  </rfmt>
  <rfmt sheetId="1" sqref="I188:I35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v guid="{4E1A00C2-0C58-4C1A-A6C1-6DE83B96072F}" action="delete"/>
  <rdn rId="0" localSheetId="1" customView="1" name="Z_4E1A00C2_0C58_4C1A_A6C1_6DE83B96072F_.wvu.FilterData" hidden="1" oldHidden="1">
    <formula>'GNR-D_Blue_Eval_report_0004.D77'!$A$1:$I$355</formula>
    <oldFormula>'GNR-D_Blue_Eval_report_0004.D77'!$A$1:$I$187</oldFormula>
  </rdn>
  <rcv guid="{4E1A00C2-0C58-4C1A-A6C1-6DE83B96072F}" action="add"/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:I1" start="0" length="2147483647">
    <dxf>
      <font>
        <b/>
      </font>
    </dxf>
  </rfmt>
</revisions>
</file>

<file path=xl/revisions/revisionLog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141FEA2F_824E_4224_B6B4_4101F8FB3AA5_.wvu.FilterData" hidden="1" oldHidden="1">
    <formula>'GNR-D_Blue_Eval_report_0004.D77'!$A$1:$I$355</formula>
  </rdn>
  <rcv guid="{141FEA2F-824E-4224-B6B4-4101F8FB3AA5}" action="add"/>
</revisions>
</file>

<file path=xl/revisions/revisionLog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73" sId="1">
    <oc r="A1" t="inlineStr">
      <is>
        <t>id</t>
      </is>
    </oc>
    <nc r="A1" t="inlineStr">
      <is>
        <t>TCD_ID</t>
      </is>
    </nc>
  </rcc>
  <rcc rId="2174" sId="1">
    <oc r="B1" t="inlineStr">
      <is>
        <t>title</t>
      </is>
    </oc>
    <nc r="B1" t="inlineStr">
      <is>
        <t>TCD_Title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7">
  <userInfo guid="{0607190F-5FA2-40AC-8857-B67C24475596}" name="Joseph, FebyX" id="-256155919" dateTime="2022-05-16T12:09:52"/>
  <userInfo guid="{28D4D352-5D99-4ACA-B721-9EBD8DF045EC}" name="C, ChetanaX" id="-1677617689" dateTime="2022-05-16T12:11:59"/>
  <userInfo guid="{4C2598D9-B2F3-4740-8308-6A0388215063}" name="Rajubhai, GanganiX utsavbhai" id="-1434634218" dateTime="2022-05-17T08:31:24"/>
  <userInfo guid="{198BE5EC-FA5C-4D0A-A164-2050B3BDCD0F}" name="Rajubhai, GanganiX utsavbhai" id="-1434614717" dateTime="2022-05-18T10:14:50"/>
  <userInfo guid="{03E61E6C-9599-4BFD-974E-1CDBA071E108}" name="Rajubhai, GanganiX utsavbhai" id="-1434606074" dateTime="2022-05-18T10:17:08"/>
  <userInfo guid="{A60D540F-0C00-43F5-BF22-FD98738CB6B4}" name="Shariff, HidayathullaX" id="-176228937" dateTime="2022-05-18T13:36:51"/>
  <userInfo guid="{0607190F-5FA2-40AC-8857-B67C24475596}" name="Shariff, HidayathullaX" id="-176279762" dateTime="2022-05-18T16:55:55"/>
  <userInfo guid="{36A1768B-469C-4890-9B9D-4D08FB4733B2}" name="Rajubhai, GanganiX utsavbhai" id="-1434594447" dateTime="2022-05-23T09:04:35"/>
  <userInfo guid="{4BFE74E1-4253-4470-899A-F9252921E6B4}" name="Rajubhai, GanganiX utsavbhai" id="-1434608621" dateTime="2022-05-24T09:55:41"/>
  <userInfo guid="{4B2681D1-2B16-4BC4-869A-E6AAEB8E507F}" name="Rajubhai, GanganiX utsavbhai" id="-1434616933" dateTime="2022-05-25T10:30:35"/>
  <userInfo guid="{0607190F-5FA2-40AC-8857-B67C24475596}" name="Joseph, FebyX" id="-256170342" dateTime="2022-05-25T12:30:44"/>
  <userInfo guid="{5A2AFB33-F9DE-47A0-A9C8-6BFB67D0B805}" name="Joseph, FebyX" id="-256159094" dateTime="2022-05-25T15:23:40"/>
  <userInfo guid="{D44CE1F5-28E4-4457-8DFC-7229F47CA21E}" name="C, ChetanaX" id="-1677617147" dateTime="2022-05-26T09:10:01"/>
  <userInfo guid="{2F439F0F-B9D8-42A8-A4B1-7E633F2CC18E}" name="Rajubhai, GanganiX utsavbhai" id="-1434634437" dateTime="2022-05-26T13:50:17"/>
  <userInfo guid="{4C3447B1-981C-4C4C-A759-2505E301695C}" name="Shariff, HidayathullaX" id="-176233575" dateTime="2022-05-26T15:04:11"/>
  <userInfo guid="{BCA97669-5273-48B9-9AAB-A681F8D92D07}" name="Sreedharan Nair GovindaKumar, HarikrishnanX" id="-1936975227" dateTime="2022-05-26T19:26:34"/>
  <userInfo guid="{447CCDE1-7DAD-40B0-AA4B-ED8A1B7F8812}" name="P, Vinay" id="-1793861540" dateTime="2022-05-26T20:29:36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5"/>
  <sheetViews>
    <sheetView tabSelected="1" workbookViewId="0">
      <selection activeCell="B1" sqref="B1"/>
    </sheetView>
  </sheetViews>
  <sheetFormatPr defaultRowHeight="14.4" x14ac:dyDescent="0.3"/>
  <cols>
    <col min="1" max="1" width="11.77734375" bestFit="1" customWidth="1"/>
    <col min="2" max="2" width="78" customWidth="1"/>
    <col min="3" max="3" width="16.21875" bestFit="1" customWidth="1"/>
    <col min="6" max="6" width="17.5546875" customWidth="1"/>
    <col min="8" max="8" width="10.21875" customWidth="1"/>
    <col min="9" max="9" width="42.77734375" customWidth="1"/>
  </cols>
  <sheetData>
    <row r="1" spans="1:9" x14ac:dyDescent="0.3">
      <c r="A1" s="17" t="s">
        <v>408</v>
      </c>
      <c r="B1" s="17" t="s">
        <v>409</v>
      </c>
      <c r="C1" s="17" t="s">
        <v>0</v>
      </c>
      <c r="D1" s="17" t="s">
        <v>191</v>
      </c>
      <c r="E1" s="17" t="s">
        <v>192</v>
      </c>
      <c r="F1" s="17" t="s">
        <v>193</v>
      </c>
      <c r="G1" s="17" t="s">
        <v>194</v>
      </c>
      <c r="H1" s="17" t="s">
        <v>195</v>
      </c>
      <c r="I1" s="17" t="s">
        <v>196</v>
      </c>
    </row>
    <row r="2" spans="1:9" x14ac:dyDescent="0.3">
      <c r="A2" s="10" t="str">
        <f>HYPERLINK("https://hsdes.intel.com/resource/1508602363","1508602363")</f>
        <v>1508602363</v>
      </c>
      <c r="B2" s="11" t="s">
        <v>1</v>
      </c>
      <c r="C2" s="10" t="s">
        <v>2</v>
      </c>
      <c r="D2" s="10" t="s">
        <v>197</v>
      </c>
      <c r="E2" s="5" t="s">
        <v>203</v>
      </c>
      <c r="F2" s="10"/>
      <c r="G2" s="10" t="s">
        <v>201</v>
      </c>
      <c r="H2" s="10" t="s">
        <v>218</v>
      </c>
      <c r="I2" s="10"/>
    </row>
    <row r="3" spans="1:9" x14ac:dyDescent="0.3">
      <c r="A3" s="10" t="str">
        <f>HYPERLINK("https://hsdes.intel.com/resource/1508602888","1508602888")</f>
        <v>1508602888</v>
      </c>
      <c r="B3" s="11" t="s">
        <v>3</v>
      </c>
      <c r="C3" s="10" t="s">
        <v>4</v>
      </c>
      <c r="D3" s="10" t="s">
        <v>197</v>
      </c>
      <c r="E3" s="5" t="s">
        <v>203</v>
      </c>
      <c r="F3" s="10"/>
      <c r="G3" s="10" t="s">
        <v>201</v>
      </c>
      <c r="H3" s="10" t="s">
        <v>218</v>
      </c>
      <c r="I3" s="10"/>
    </row>
    <row r="4" spans="1:9" x14ac:dyDescent="0.3">
      <c r="A4" s="10" t="str">
        <f>HYPERLINK("https://hsdes.intel.com/resource/1508603007","1508603007")</f>
        <v>1508603007</v>
      </c>
      <c r="B4" s="11" t="s">
        <v>5</v>
      </c>
      <c r="C4" s="10" t="s">
        <v>4</v>
      </c>
      <c r="D4" s="10" t="s">
        <v>197</v>
      </c>
      <c r="E4" s="12" t="s">
        <v>212</v>
      </c>
      <c r="F4" s="10">
        <v>16016297562</v>
      </c>
      <c r="G4" s="10" t="s">
        <v>201</v>
      </c>
      <c r="H4" s="10" t="s">
        <v>208</v>
      </c>
      <c r="I4" s="10" t="s">
        <v>214</v>
      </c>
    </row>
    <row r="5" spans="1:9" x14ac:dyDescent="0.3">
      <c r="A5" s="10" t="str">
        <f>HYPERLINK("https://hsdes.intel.com/resource/1508603011","1508603011")</f>
        <v>1508603011</v>
      </c>
      <c r="B5" s="11" t="s">
        <v>6</v>
      </c>
      <c r="C5" s="10" t="s">
        <v>4</v>
      </c>
      <c r="D5" s="10" t="s">
        <v>197</v>
      </c>
      <c r="E5" s="5" t="s">
        <v>203</v>
      </c>
      <c r="F5" s="10"/>
      <c r="G5" s="10" t="s">
        <v>201</v>
      </c>
      <c r="H5" s="10" t="s">
        <v>208</v>
      </c>
      <c r="I5" s="10"/>
    </row>
    <row r="6" spans="1:9" x14ac:dyDescent="0.3">
      <c r="A6" s="10" t="str">
        <f>HYPERLINK("https://hsdes.intel.com/resource/1508603137","1508603137")</f>
        <v>1508603137</v>
      </c>
      <c r="B6" s="11" t="s">
        <v>7</v>
      </c>
      <c r="C6" s="10" t="s">
        <v>8</v>
      </c>
      <c r="D6" s="10" t="s">
        <v>197</v>
      </c>
      <c r="E6" s="5" t="s">
        <v>203</v>
      </c>
      <c r="F6" s="10"/>
      <c r="G6" s="10" t="s">
        <v>201</v>
      </c>
      <c r="H6" s="10" t="s">
        <v>218</v>
      </c>
      <c r="I6" s="10"/>
    </row>
    <row r="7" spans="1:9" x14ac:dyDescent="0.3">
      <c r="A7" s="10" t="str">
        <f>HYPERLINK("https://hsdes.intel.com/resource/1508603165","1508603165")</f>
        <v>1508603165</v>
      </c>
      <c r="B7" s="11" t="s">
        <v>9</v>
      </c>
      <c r="C7" s="10" t="s">
        <v>2</v>
      </c>
      <c r="D7" s="10" t="s">
        <v>197</v>
      </c>
      <c r="E7" s="5" t="s">
        <v>203</v>
      </c>
      <c r="F7" s="10"/>
      <c r="G7" s="10" t="s">
        <v>201</v>
      </c>
      <c r="H7" s="10" t="s">
        <v>218</v>
      </c>
      <c r="I7" s="10"/>
    </row>
    <row r="8" spans="1:9" x14ac:dyDescent="0.3">
      <c r="A8" s="10" t="str">
        <f>HYPERLINK("https://hsdes.intel.com/resource/1508603195","1508603195")</f>
        <v>1508603195</v>
      </c>
      <c r="B8" s="11" t="s">
        <v>10</v>
      </c>
      <c r="C8" s="10" t="s">
        <v>8</v>
      </c>
      <c r="D8" s="10" t="s">
        <v>197</v>
      </c>
      <c r="E8" s="5" t="s">
        <v>203</v>
      </c>
      <c r="F8" s="10"/>
      <c r="G8" s="10" t="s">
        <v>201</v>
      </c>
      <c r="H8" s="10" t="s">
        <v>218</v>
      </c>
      <c r="I8" s="10"/>
    </row>
    <row r="9" spans="1:9" x14ac:dyDescent="0.3">
      <c r="A9" s="10" t="str">
        <f>HYPERLINK("https://hsdes.intel.com/resource/1508603387","1508603387")</f>
        <v>1508603387</v>
      </c>
      <c r="B9" s="11" t="s">
        <v>11</v>
      </c>
      <c r="C9" s="10" t="s">
        <v>12</v>
      </c>
      <c r="D9" s="10" t="s">
        <v>197</v>
      </c>
      <c r="E9" s="12" t="s">
        <v>212</v>
      </c>
      <c r="F9" s="4">
        <v>18022014037</v>
      </c>
      <c r="G9" s="10" t="s">
        <v>201</v>
      </c>
      <c r="H9" s="10" t="s">
        <v>218</v>
      </c>
      <c r="I9" s="10" t="s">
        <v>213</v>
      </c>
    </row>
    <row r="10" spans="1:9" x14ac:dyDescent="0.3">
      <c r="A10" s="10" t="str">
        <f>HYPERLINK("https://hsdes.intel.com/resource/1508603652","1508603652")</f>
        <v>1508603652</v>
      </c>
      <c r="B10" s="11" t="s">
        <v>13</v>
      </c>
      <c r="C10" s="10" t="s">
        <v>2</v>
      </c>
      <c r="D10" s="10" t="s">
        <v>198</v>
      </c>
      <c r="E10" s="5" t="s">
        <v>203</v>
      </c>
      <c r="F10" s="10"/>
      <c r="G10" s="10" t="s">
        <v>201</v>
      </c>
      <c r="H10" s="10" t="s">
        <v>218</v>
      </c>
      <c r="I10" s="10"/>
    </row>
    <row r="11" spans="1:9" x14ac:dyDescent="0.3">
      <c r="A11" s="10" t="str">
        <f>HYPERLINK("https://hsdes.intel.com/resource/1508603662","1508603662")</f>
        <v>1508603662</v>
      </c>
      <c r="B11" s="11" t="s">
        <v>14</v>
      </c>
      <c r="C11" s="10" t="s">
        <v>8</v>
      </c>
      <c r="D11" s="10" t="s">
        <v>198</v>
      </c>
      <c r="E11" s="5" t="s">
        <v>203</v>
      </c>
      <c r="F11" s="10"/>
      <c r="G11" s="10" t="s">
        <v>201</v>
      </c>
      <c r="H11" s="10" t="s">
        <v>218</v>
      </c>
      <c r="I11" s="10"/>
    </row>
    <row r="12" spans="1:9" x14ac:dyDescent="0.3">
      <c r="A12" s="10" t="str">
        <f>HYPERLINK("https://hsdes.intel.com/resource/1508603688","1508603688")</f>
        <v>1508603688</v>
      </c>
      <c r="B12" s="11" t="s">
        <v>15</v>
      </c>
      <c r="C12" s="10" t="s">
        <v>2</v>
      </c>
      <c r="D12" s="10" t="s">
        <v>198</v>
      </c>
      <c r="E12" s="5" t="s">
        <v>203</v>
      </c>
      <c r="F12" s="10"/>
      <c r="G12" s="10" t="s">
        <v>201</v>
      </c>
      <c r="H12" s="10" t="s">
        <v>218</v>
      </c>
      <c r="I12" s="10"/>
    </row>
    <row r="13" spans="1:9" x14ac:dyDescent="0.3">
      <c r="A13" s="10" t="str">
        <f>HYPERLINK("https://hsdes.intel.com/resource/1508603707","1508603707")</f>
        <v>1508603707</v>
      </c>
      <c r="B13" s="11" t="s">
        <v>16</v>
      </c>
      <c r="C13" s="10" t="s">
        <v>8</v>
      </c>
      <c r="D13" s="10" t="s">
        <v>198</v>
      </c>
      <c r="E13" s="5" t="s">
        <v>203</v>
      </c>
      <c r="F13" s="10"/>
      <c r="G13" s="10" t="s">
        <v>201</v>
      </c>
      <c r="H13" s="10" t="s">
        <v>218</v>
      </c>
      <c r="I13" s="10"/>
    </row>
    <row r="14" spans="1:9" x14ac:dyDescent="0.3">
      <c r="A14" s="10" t="str">
        <f>HYPERLINK("https://hsdes.intel.com/resource/1508603712","1508603712")</f>
        <v>1508603712</v>
      </c>
      <c r="B14" s="11" t="s">
        <v>17</v>
      </c>
      <c r="C14" s="10" t="s">
        <v>8</v>
      </c>
      <c r="D14" s="10" t="s">
        <v>198</v>
      </c>
      <c r="E14" s="5" t="s">
        <v>203</v>
      </c>
      <c r="F14" s="10"/>
      <c r="G14" s="10" t="s">
        <v>201</v>
      </c>
      <c r="H14" s="10" t="s">
        <v>218</v>
      </c>
      <c r="I14" s="10"/>
    </row>
    <row r="15" spans="1:9" x14ac:dyDescent="0.3">
      <c r="A15" s="10" t="str">
        <f>HYPERLINK("https://hsdes.intel.com/resource/1508603759","1508603759")</f>
        <v>1508603759</v>
      </c>
      <c r="B15" s="11" t="s">
        <v>18</v>
      </c>
      <c r="C15" s="10" t="s">
        <v>8</v>
      </c>
      <c r="D15" s="10" t="s">
        <v>198</v>
      </c>
      <c r="E15" s="5" t="s">
        <v>203</v>
      </c>
      <c r="F15" s="10"/>
      <c r="G15" s="10" t="s">
        <v>201</v>
      </c>
      <c r="H15" s="10" t="s">
        <v>218</v>
      </c>
      <c r="I15" s="10"/>
    </row>
    <row r="16" spans="1:9" x14ac:dyDescent="0.3">
      <c r="A16" s="10" t="str">
        <f>HYPERLINK("https://hsdes.intel.com/resource/1508603769","1508603769")</f>
        <v>1508603769</v>
      </c>
      <c r="B16" s="11" t="s">
        <v>19</v>
      </c>
      <c r="C16" s="10" t="s">
        <v>8</v>
      </c>
      <c r="D16" s="10" t="s">
        <v>198</v>
      </c>
      <c r="E16" s="5" t="s">
        <v>203</v>
      </c>
      <c r="F16" s="10"/>
      <c r="G16" s="10" t="s">
        <v>201</v>
      </c>
      <c r="H16" s="10" t="s">
        <v>218</v>
      </c>
      <c r="I16" s="10"/>
    </row>
    <row r="17" spans="1:9" x14ac:dyDescent="0.3">
      <c r="A17" s="10" t="str">
        <f>HYPERLINK("https://hsdes.intel.com/resource/1508603777","1508603777")</f>
        <v>1508603777</v>
      </c>
      <c r="B17" s="11" t="s">
        <v>20</v>
      </c>
      <c r="C17" s="10" t="s">
        <v>8</v>
      </c>
      <c r="D17" s="10" t="s">
        <v>198</v>
      </c>
      <c r="E17" s="5" t="s">
        <v>203</v>
      </c>
      <c r="F17" s="10"/>
      <c r="G17" s="10" t="s">
        <v>201</v>
      </c>
      <c r="H17" s="10" t="s">
        <v>218</v>
      </c>
      <c r="I17" s="10"/>
    </row>
    <row r="18" spans="1:9" x14ac:dyDescent="0.3">
      <c r="A18" s="10" t="str">
        <f>HYPERLINK("https://hsdes.intel.com/resource/1508603784","1508603784")</f>
        <v>1508603784</v>
      </c>
      <c r="B18" s="11" t="s">
        <v>21</v>
      </c>
      <c r="C18" s="10" t="s">
        <v>8</v>
      </c>
      <c r="D18" s="10" t="s">
        <v>198</v>
      </c>
      <c r="E18" s="5" t="s">
        <v>203</v>
      </c>
      <c r="F18" s="10"/>
      <c r="G18" s="10" t="s">
        <v>201</v>
      </c>
      <c r="H18" s="10" t="s">
        <v>218</v>
      </c>
      <c r="I18" s="10"/>
    </row>
    <row r="19" spans="1:9" x14ac:dyDescent="0.3">
      <c r="A19" s="10" t="str">
        <f>HYPERLINK("https://hsdes.intel.com/resource/1508604064","1508604064")</f>
        <v>1508604064</v>
      </c>
      <c r="B19" s="11" t="s">
        <v>22</v>
      </c>
      <c r="C19" s="10" t="s">
        <v>4</v>
      </c>
      <c r="D19" s="10" t="s">
        <v>198</v>
      </c>
      <c r="E19" s="5" t="s">
        <v>203</v>
      </c>
      <c r="F19" s="10"/>
      <c r="G19" s="10" t="s">
        <v>201</v>
      </c>
      <c r="H19" s="10" t="s">
        <v>218</v>
      </c>
      <c r="I19" s="10"/>
    </row>
    <row r="20" spans="1:9" x14ac:dyDescent="0.3">
      <c r="A20" s="13" t="str">
        <f>HYPERLINK("https://hsdes.intel.com/resource/1508604170","1508604170")</f>
        <v>1508604170</v>
      </c>
      <c r="B20" s="11" t="s">
        <v>23</v>
      </c>
      <c r="C20" s="10" t="s">
        <v>4</v>
      </c>
      <c r="D20" s="10" t="s">
        <v>198</v>
      </c>
      <c r="E20" s="5" t="s">
        <v>203</v>
      </c>
      <c r="F20" s="10"/>
      <c r="G20" s="10" t="s">
        <v>201</v>
      </c>
      <c r="H20" s="10" t="s">
        <v>208</v>
      </c>
      <c r="I20" s="10"/>
    </row>
    <row r="21" spans="1:9" x14ac:dyDescent="0.3">
      <c r="A21" s="10" t="str">
        <f>HYPERLINK("https://hsdes.intel.com/resource/1508604198","1508604198")</f>
        <v>1508604198</v>
      </c>
      <c r="B21" s="11" t="s">
        <v>24</v>
      </c>
      <c r="C21" s="10" t="s">
        <v>4</v>
      </c>
      <c r="D21" s="10" t="s">
        <v>198</v>
      </c>
      <c r="E21" s="5" t="s">
        <v>203</v>
      </c>
      <c r="F21" s="10"/>
      <c r="G21" s="10" t="s">
        <v>201</v>
      </c>
      <c r="H21" s="10" t="s">
        <v>208</v>
      </c>
      <c r="I21" s="10"/>
    </row>
    <row r="22" spans="1:9" x14ac:dyDescent="0.3">
      <c r="A22" s="10" t="str">
        <f>HYPERLINK("https://hsdes.intel.com/resource/1508604614","1508604614")</f>
        <v>1508604614</v>
      </c>
      <c r="B22" s="11" t="s">
        <v>25</v>
      </c>
      <c r="C22" s="10" t="s">
        <v>8</v>
      </c>
      <c r="D22" s="10" t="s">
        <v>198</v>
      </c>
      <c r="E22" s="5" t="s">
        <v>203</v>
      </c>
      <c r="F22" s="10"/>
      <c r="G22" s="10" t="s">
        <v>201</v>
      </c>
      <c r="H22" s="10" t="s">
        <v>218</v>
      </c>
      <c r="I22" s="10"/>
    </row>
    <row r="23" spans="1:9" x14ac:dyDescent="0.3">
      <c r="A23" s="10" t="str">
        <f>HYPERLINK("https://hsdes.intel.com/resource/1508604652","1508604652")</f>
        <v>1508604652</v>
      </c>
      <c r="B23" s="11" t="s">
        <v>26</v>
      </c>
      <c r="C23" s="10" t="s">
        <v>12</v>
      </c>
      <c r="D23" s="10" t="s">
        <v>198</v>
      </c>
      <c r="E23" s="5" t="s">
        <v>203</v>
      </c>
      <c r="F23" s="10"/>
      <c r="G23" s="10" t="s">
        <v>201</v>
      </c>
      <c r="H23" s="10" t="s">
        <v>218</v>
      </c>
      <c r="I23" s="10"/>
    </row>
    <row r="24" spans="1:9" x14ac:dyDescent="0.3">
      <c r="A24" s="10" t="str">
        <f>HYPERLINK("https://hsdes.intel.com/resource/1508604681","1508604681")</f>
        <v>1508604681</v>
      </c>
      <c r="B24" s="11" t="s">
        <v>27</v>
      </c>
      <c r="C24" s="10" t="s">
        <v>2</v>
      </c>
      <c r="D24" s="10" t="s">
        <v>198</v>
      </c>
      <c r="E24" s="5" t="s">
        <v>203</v>
      </c>
      <c r="F24" s="10"/>
      <c r="G24" s="10" t="s">
        <v>201</v>
      </c>
      <c r="H24" s="10" t="s">
        <v>218</v>
      </c>
      <c r="I24" s="10"/>
    </row>
    <row r="25" spans="1:9" x14ac:dyDescent="0.3">
      <c r="A25" s="10" t="str">
        <f>HYPERLINK("https://hsdes.intel.com/resource/1508605002","1508605002")</f>
        <v>1508605002</v>
      </c>
      <c r="B25" s="11" t="s">
        <v>28</v>
      </c>
      <c r="C25" s="10" t="s">
        <v>4</v>
      </c>
      <c r="D25" s="10" t="s">
        <v>198</v>
      </c>
      <c r="E25" s="12" t="s">
        <v>212</v>
      </c>
      <c r="F25" s="10">
        <v>16016818274</v>
      </c>
      <c r="G25" s="10" t="s">
        <v>201</v>
      </c>
      <c r="H25" s="10" t="s">
        <v>208</v>
      </c>
      <c r="I25" s="4" t="s">
        <v>225</v>
      </c>
    </row>
    <row r="26" spans="1:9" x14ac:dyDescent="0.3">
      <c r="A26" s="10" t="str">
        <f>HYPERLINK("https://hsdes.intel.com/resource/1508605194","1508605194")</f>
        <v>1508605194</v>
      </c>
      <c r="B26" s="11" t="s">
        <v>29</v>
      </c>
      <c r="C26" s="10" t="s">
        <v>2</v>
      </c>
      <c r="D26" s="10" t="s">
        <v>198</v>
      </c>
      <c r="E26" s="5" t="s">
        <v>203</v>
      </c>
      <c r="F26" s="10"/>
      <c r="G26" s="10" t="s">
        <v>201</v>
      </c>
      <c r="H26" s="10" t="s">
        <v>218</v>
      </c>
      <c r="I26" s="10"/>
    </row>
    <row r="27" spans="1:9" x14ac:dyDescent="0.3">
      <c r="A27" s="10" t="str">
        <f>HYPERLINK("https://hsdes.intel.com/resource/1508605237","1508605237")</f>
        <v>1508605237</v>
      </c>
      <c r="B27" s="11" t="s">
        <v>30</v>
      </c>
      <c r="C27" s="10" t="s">
        <v>8</v>
      </c>
      <c r="D27" s="10" t="s">
        <v>198</v>
      </c>
      <c r="E27" s="5" t="s">
        <v>203</v>
      </c>
      <c r="F27" s="10"/>
      <c r="G27" s="10" t="s">
        <v>201</v>
      </c>
      <c r="H27" s="10" t="s">
        <v>218</v>
      </c>
      <c r="I27" s="10"/>
    </row>
    <row r="28" spans="1:9" x14ac:dyDescent="0.3">
      <c r="A28" s="10" t="str">
        <f>HYPERLINK("https://hsdes.intel.com/resource/1508605330","1508605330")</f>
        <v>1508605330</v>
      </c>
      <c r="B28" s="11" t="s">
        <v>31</v>
      </c>
      <c r="C28" s="10" t="s">
        <v>2</v>
      </c>
      <c r="D28" s="10" t="s">
        <v>198</v>
      </c>
      <c r="E28" s="5" t="s">
        <v>203</v>
      </c>
      <c r="F28" s="10"/>
      <c r="G28" s="10" t="s">
        <v>201</v>
      </c>
      <c r="H28" s="10" t="s">
        <v>218</v>
      </c>
      <c r="I28" s="10"/>
    </row>
    <row r="29" spans="1:9" x14ac:dyDescent="0.3">
      <c r="A29" s="10" t="str">
        <f>HYPERLINK("https://hsdes.intel.com/resource/1508605402","1508605402")</f>
        <v>1508605402</v>
      </c>
      <c r="B29" s="11" t="s">
        <v>32</v>
      </c>
      <c r="C29" s="10" t="s">
        <v>8</v>
      </c>
      <c r="D29" s="10" t="s">
        <v>198</v>
      </c>
      <c r="E29" s="5" t="s">
        <v>203</v>
      </c>
      <c r="F29" s="10"/>
      <c r="G29" s="10" t="s">
        <v>201</v>
      </c>
      <c r="H29" s="10" t="s">
        <v>218</v>
      </c>
      <c r="I29" s="10"/>
    </row>
    <row r="30" spans="1:9" x14ac:dyDescent="0.3">
      <c r="A30" s="10" t="str">
        <f>HYPERLINK("https://hsdes.intel.com/resource/1508605570","1508605570")</f>
        <v>1508605570</v>
      </c>
      <c r="B30" s="11" t="s">
        <v>33</v>
      </c>
      <c r="C30" s="10" t="s">
        <v>4</v>
      </c>
      <c r="D30" s="10" t="s">
        <v>198</v>
      </c>
      <c r="E30" s="5" t="s">
        <v>203</v>
      </c>
      <c r="F30" s="10"/>
      <c r="G30" s="10" t="s">
        <v>201</v>
      </c>
      <c r="H30" s="10" t="s">
        <v>218</v>
      </c>
      <c r="I30" s="10"/>
    </row>
    <row r="31" spans="1:9" x14ac:dyDescent="0.3">
      <c r="A31" s="10" t="str">
        <f>HYPERLINK("https://hsdes.intel.com/resource/1508605748","1508605748")</f>
        <v>1508605748</v>
      </c>
      <c r="B31" s="11" t="s">
        <v>34</v>
      </c>
      <c r="C31" s="10" t="s">
        <v>12</v>
      </c>
      <c r="D31" s="10" t="s">
        <v>198</v>
      </c>
      <c r="E31" s="5" t="s">
        <v>203</v>
      </c>
      <c r="F31" s="10"/>
      <c r="G31" s="10" t="s">
        <v>201</v>
      </c>
      <c r="H31" s="10" t="s">
        <v>218</v>
      </c>
      <c r="I31" s="10"/>
    </row>
    <row r="32" spans="1:9" x14ac:dyDescent="0.3">
      <c r="A32" s="10" t="str">
        <f>HYPERLINK("https://hsdes.intel.com/resource/1508605865","1508605865")</f>
        <v>1508605865</v>
      </c>
      <c r="B32" s="11" t="s">
        <v>35</v>
      </c>
      <c r="C32" s="10" t="s">
        <v>12</v>
      </c>
      <c r="D32" s="10" t="s">
        <v>198</v>
      </c>
      <c r="E32" s="5" t="s">
        <v>203</v>
      </c>
      <c r="F32" s="10"/>
      <c r="G32" s="10" t="s">
        <v>201</v>
      </c>
      <c r="H32" s="10" t="s">
        <v>218</v>
      </c>
      <c r="I32" s="10"/>
    </row>
    <row r="33" spans="1:9" x14ac:dyDescent="0.3">
      <c r="A33" s="10" t="str">
        <f>HYPERLINK("https://hsdes.intel.com/resource/1508605900","1508605900")</f>
        <v>1508605900</v>
      </c>
      <c r="B33" s="11" t="s">
        <v>36</v>
      </c>
      <c r="C33" s="10" t="s">
        <v>4</v>
      </c>
      <c r="D33" s="10" t="s">
        <v>198</v>
      </c>
      <c r="E33" s="5" t="s">
        <v>203</v>
      </c>
      <c r="F33" s="10"/>
      <c r="G33" s="10" t="s">
        <v>201</v>
      </c>
      <c r="H33" s="10" t="s">
        <v>218</v>
      </c>
      <c r="I33" s="10"/>
    </row>
    <row r="34" spans="1:9" x14ac:dyDescent="0.3">
      <c r="A34" s="10" t="str">
        <f>HYPERLINK("https://hsdes.intel.com/resource/1508605916","1508605916")</f>
        <v>1508605916</v>
      </c>
      <c r="B34" s="11" t="s">
        <v>37</v>
      </c>
      <c r="C34" s="10" t="s">
        <v>8</v>
      </c>
      <c r="D34" s="10" t="s">
        <v>198</v>
      </c>
      <c r="E34" s="5" t="s">
        <v>203</v>
      </c>
      <c r="F34" s="10"/>
      <c r="G34" s="10" t="s">
        <v>201</v>
      </c>
      <c r="H34" s="10" t="s">
        <v>218</v>
      </c>
      <c r="I34" s="10"/>
    </row>
    <row r="35" spans="1:9" x14ac:dyDescent="0.3">
      <c r="A35" s="10" t="str">
        <f>HYPERLINK("https://hsdes.intel.com/resource/1508606108","1508606108")</f>
        <v>1508606108</v>
      </c>
      <c r="B35" s="11" t="s">
        <v>38</v>
      </c>
      <c r="C35" s="10" t="s">
        <v>4</v>
      </c>
      <c r="D35" s="10" t="s">
        <v>198</v>
      </c>
      <c r="E35" s="5" t="s">
        <v>203</v>
      </c>
      <c r="F35" s="10"/>
      <c r="G35" s="10" t="s">
        <v>201</v>
      </c>
      <c r="H35" s="10" t="s">
        <v>218</v>
      </c>
      <c r="I35" s="10"/>
    </row>
    <row r="36" spans="1:9" x14ac:dyDescent="0.3">
      <c r="A36" s="10" t="str">
        <f>HYPERLINK("https://hsdes.intel.com/resource/1508606168","1508606168")</f>
        <v>1508606168</v>
      </c>
      <c r="B36" s="11" t="s">
        <v>39</v>
      </c>
      <c r="C36" s="10" t="s">
        <v>4</v>
      </c>
      <c r="D36" s="10" t="s">
        <v>198</v>
      </c>
      <c r="E36" s="5" t="s">
        <v>203</v>
      </c>
      <c r="F36" s="10"/>
      <c r="G36" s="10" t="s">
        <v>201</v>
      </c>
      <c r="H36" s="10" t="s">
        <v>218</v>
      </c>
      <c r="I36" s="10"/>
    </row>
    <row r="37" spans="1:9" x14ac:dyDescent="0.3">
      <c r="A37" s="10" t="str">
        <f>HYPERLINK("https://hsdes.intel.com/resource/1508606208","1508606208")</f>
        <v>1508606208</v>
      </c>
      <c r="B37" s="11" t="s">
        <v>40</v>
      </c>
      <c r="C37" s="10" t="s">
        <v>8</v>
      </c>
      <c r="D37" s="10" t="s">
        <v>198</v>
      </c>
      <c r="E37" s="5" t="s">
        <v>203</v>
      </c>
      <c r="F37" s="10"/>
      <c r="G37" s="10" t="s">
        <v>201</v>
      </c>
      <c r="H37" s="10" t="s">
        <v>218</v>
      </c>
      <c r="I37" s="10"/>
    </row>
    <row r="38" spans="1:9" x14ac:dyDescent="0.3">
      <c r="A38" s="10" t="str">
        <f>HYPERLINK("https://hsdes.intel.com/resource/1508606427","1508606427")</f>
        <v>1508606427</v>
      </c>
      <c r="B38" s="11" t="s">
        <v>41</v>
      </c>
      <c r="C38" s="10" t="s">
        <v>2</v>
      </c>
      <c r="D38" s="10" t="s">
        <v>198</v>
      </c>
      <c r="E38" s="5" t="s">
        <v>203</v>
      </c>
      <c r="F38" s="10"/>
      <c r="G38" s="10" t="s">
        <v>201</v>
      </c>
      <c r="H38" s="10" t="s">
        <v>218</v>
      </c>
      <c r="I38" s="10"/>
    </row>
    <row r="39" spans="1:9" x14ac:dyDescent="0.3">
      <c r="A39" s="10" t="str">
        <f>HYPERLINK("https://hsdes.intel.com/resource/1508606520","1508606520")</f>
        <v>1508606520</v>
      </c>
      <c r="B39" s="11" t="s">
        <v>42</v>
      </c>
      <c r="C39" s="10" t="s">
        <v>8</v>
      </c>
      <c r="D39" s="10" t="s">
        <v>198</v>
      </c>
      <c r="E39" s="5" t="s">
        <v>203</v>
      </c>
      <c r="F39" s="10"/>
      <c r="G39" s="10" t="s">
        <v>201</v>
      </c>
      <c r="H39" s="10" t="s">
        <v>218</v>
      </c>
      <c r="I39" s="10"/>
    </row>
    <row r="40" spans="1:9" x14ac:dyDescent="0.3">
      <c r="A40" s="10" t="str">
        <f>HYPERLINK("https://hsdes.intel.com/resource/1508606640","1508606640")</f>
        <v>1508606640</v>
      </c>
      <c r="B40" s="11" t="s">
        <v>43</v>
      </c>
      <c r="C40" s="10" t="s">
        <v>8</v>
      </c>
      <c r="D40" s="10" t="s">
        <v>198</v>
      </c>
      <c r="E40" s="5" t="s">
        <v>203</v>
      </c>
      <c r="F40" s="10"/>
      <c r="G40" s="10" t="s">
        <v>201</v>
      </c>
      <c r="H40" s="10" t="s">
        <v>218</v>
      </c>
      <c r="I40" s="10"/>
    </row>
    <row r="41" spans="1:9" x14ac:dyDescent="0.3">
      <c r="A41" s="10" t="str">
        <f>HYPERLINK("https://hsdes.intel.com/resource/1508606652","1508606652")</f>
        <v>1508606652</v>
      </c>
      <c r="B41" s="11" t="s">
        <v>44</v>
      </c>
      <c r="C41" s="10" t="s">
        <v>4</v>
      </c>
      <c r="D41" s="10" t="s">
        <v>198</v>
      </c>
      <c r="E41" s="5" t="s">
        <v>203</v>
      </c>
      <c r="F41" s="10"/>
      <c r="G41" s="10" t="s">
        <v>201</v>
      </c>
      <c r="H41" s="10" t="s">
        <v>218</v>
      </c>
      <c r="I41" s="10"/>
    </row>
    <row r="42" spans="1:9" x14ac:dyDescent="0.3">
      <c r="A42" s="10" t="str">
        <f>HYPERLINK("https://hsdes.intel.com/resource/1508607234","1508607234")</f>
        <v>1508607234</v>
      </c>
      <c r="B42" s="11" t="s">
        <v>45</v>
      </c>
      <c r="C42" s="10" t="s">
        <v>8</v>
      </c>
      <c r="D42" s="10" t="s">
        <v>198</v>
      </c>
      <c r="E42" s="5" t="s">
        <v>203</v>
      </c>
      <c r="F42" s="10"/>
      <c r="G42" s="10" t="s">
        <v>201</v>
      </c>
      <c r="H42" s="10" t="s">
        <v>218</v>
      </c>
      <c r="I42" s="10"/>
    </row>
    <row r="43" spans="1:9" x14ac:dyDescent="0.3">
      <c r="A43" s="10" t="str">
        <f>HYPERLINK("https://hsdes.intel.com/resource/1508607296","1508607296")</f>
        <v>1508607296</v>
      </c>
      <c r="B43" s="11" t="s">
        <v>46</v>
      </c>
      <c r="C43" s="10" t="s">
        <v>12</v>
      </c>
      <c r="D43" s="10" t="s">
        <v>198</v>
      </c>
      <c r="E43" s="5" t="s">
        <v>203</v>
      </c>
      <c r="F43" s="10"/>
      <c r="G43" s="10" t="s">
        <v>201</v>
      </c>
      <c r="H43" s="10" t="s">
        <v>218</v>
      </c>
      <c r="I43" s="10"/>
    </row>
    <row r="44" spans="1:9" x14ac:dyDescent="0.3">
      <c r="A44" s="10" t="str">
        <f>HYPERLINK("https://hsdes.intel.com/resource/1508607374","1508607374")</f>
        <v>1508607374</v>
      </c>
      <c r="B44" s="11" t="s">
        <v>47</v>
      </c>
      <c r="C44" s="10" t="s">
        <v>4</v>
      </c>
      <c r="D44" s="10" t="s">
        <v>199</v>
      </c>
      <c r="E44" s="5" t="s">
        <v>203</v>
      </c>
      <c r="F44" s="10"/>
      <c r="G44" s="10" t="s">
        <v>201</v>
      </c>
      <c r="H44" s="10" t="s">
        <v>208</v>
      </c>
      <c r="I44" s="10"/>
    </row>
    <row r="45" spans="1:9" x14ac:dyDescent="0.3">
      <c r="A45" s="10" t="str">
        <f>HYPERLINK("https://hsdes.intel.com/resource/1508607823","1508607823")</f>
        <v>1508607823</v>
      </c>
      <c r="B45" s="11" t="s">
        <v>48</v>
      </c>
      <c r="C45" s="10" t="s">
        <v>4</v>
      </c>
      <c r="D45" s="10" t="s">
        <v>199</v>
      </c>
      <c r="E45" s="5" t="s">
        <v>203</v>
      </c>
      <c r="F45" s="10"/>
      <c r="G45" s="10" t="s">
        <v>201</v>
      </c>
      <c r="H45" s="10" t="s">
        <v>208</v>
      </c>
      <c r="I45" s="14" t="s">
        <v>220</v>
      </c>
    </row>
    <row r="46" spans="1:9" x14ac:dyDescent="0.3">
      <c r="A46" s="10" t="str">
        <f>HYPERLINK("https://hsdes.intel.com/resource/1508607824","1508607824")</f>
        <v>1508607824</v>
      </c>
      <c r="B46" s="11" t="s">
        <v>49</v>
      </c>
      <c r="C46" s="10" t="s">
        <v>12</v>
      </c>
      <c r="D46" s="10" t="s">
        <v>199</v>
      </c>
      <c r="E46" s="12" t="s">
        <v>212</v>
      </c>
      <c r="F46" s="10">
        <v>18022014037</v>
      </c>
      <c r="G46" s="10" t="s">
        <v>201</v>
      </c>
      <c r="H46" s="10" t="s">
        <v>218</v>
      </c>
      <c r="I46" s="10" t="s">
        <v>219</v>
      </c>
    </row>
    <row r="47" spans="1:9" x14ac:dyDescent="0.3">
      <c r="A47" s="10" t="str">
        <f>HYPERLINK("https://hsdes.intel.com/resource/1508607892","1508607892")</f>
        <v>1508607892</v>
      </c>
      <c r="B47" s="11" t="s">
        <v>50</v>
      </c>
      <c r="C47" s="10" t="s">
        <v>8</v>
      </c>
      <c r="D47" s="10" t="s">
        <v>199</v>
      </c>
      <c r="E47" s="5" t="s">
        <v>203</v>
      </c>
      <c r="F47" s="10"/>
      <c r="G47" s="10" t="s">
        <v>201</v>
      </c>
      <c r="H47" s="10" t="s">
        <v>218</v>
      </c>
      <c r="I47" s="10"/>
    </row>
    <row r="48" spans="1:9" x14ac:dyDescent="0.3">
      <c r="A48" s="10" t="str">
        <f>HYPERLINK("https://hsdes.intel.com/resource/1508608060","1508608060")</f>
        <v>1508608060</v>
      </c>
      <c r="B48" s="11" t="s">
        <v>51</v>
      </c>
      <c r="C48" s="10" t="s">
        <v>8</v>
      </c>
      <c r="D48" s="10" t="s">
        <v>199</v>
      </c>
      <c r="E48" s="5" t="s">
        <v>203</v>
      </c>
      <c r="F48" s="10"/>
      <c r="G48" s="10" t="s">
        <v>201</v>
      </c>
      <c r="H48" s="10" t="s">
        <v>218</v>
      </c>
      <c r="I48" s="10"/>
    </row>
    <row r="49" spans="1:9" x14ac:dyDescent="0.3">
      <c r="A49" s="10" t="str">
        <f>HYPERLINK("https://hsdes.intel.com/resource/1508608135","1508608135")</f>
        <v>1508608135</v>
      </c>
      <c r="B49" s="11" t="s">
        <v>52</v>
      </c>
      <c r="C49" s="10" t="s">
        <v>8</v>
      </c>
      <c r="D49" s="10" t="s">
        <v>199</v>
      </c>
      <c r="E49" s="5" t="s">
        <v>203</v>
      </c>
      <c r="F49" s="10"/>
      <c r="G49" s="10" t="s">
        <v>201</v>
      </c>
      <c r="H49" s="10" t="s">
        <v>218</v>
      </c>
      <c r="I49" s="10"/>
    </row>
    <row r="50" spans="1:9" x14ac:dyDescent="0.3">
      <c r="A50" s="10" t="str">
        <f>HYPERLINK("https://hsdes.intel.com/resource/1508608138","1508608138")</f>
        <v>1508608138</v>
      </c>
      <c r="B50" s="11" t="s">
        <v>53</v>
      </c>
      <c r="C50" s="10" t="s">
        <v>4</v>
      </c>
      <c r="D50" s="10" t="s">
        <v>199</v>
      </c>
      <c r="E50" s="5" t="s">
        <v>203</v>
      </c>
      <c r="F50" s="10"/>
      <c r="G50" s="10" t="s">
        <v>201</v>
      </c>
      <c r="H50" s="10" t="s">
        <v>208</v>
      </c>
      <c r="I50" s="10"/>
    </row>
    <row r="51" spans="1:9" x14ac:dyDescent="0.3">
      <c r="A51" s="10" t="str">
        <f>HYPERLINK("https://hsdes.intel.com/resource/1508608187","1508608187")</f>
        <v>1508608187</v>
      </c>
      <c r="B51" s="11" t="s">
        <v>54</v>
      </c>
      <c r="C51" s="10" t="s">
        <v>8</v>
      </c>
      <c r="D51" s="10" t="s">
        <v>199</v>
      </c>
      <c r="E51" s="5" t="s">
        <v>203</v>
      </c>
      <c r="F51" s="10"/>
      <c r="G51" s="10" t="s">
        <v>201</v>
      </c>
      <c r="H51" s="10" t="s">
        <v>218</v>
      </c>
      <c r="I51" s="10"/>
    </row>
    <row r="52" spans="1:9" x14ac:dyDescent="0.3">
      <c r="A52" s="10" t="str">
        <f>HYPERLINK("https://hsdes.intel.com/resource/1508608465","1508608465")</f>
        <v>1508608465</v>
      </c>
      <c r="B52" s="11" t="s">
        <v>55</v>
      </c>
      <c r="C52" s="10" t="s">
        <v>4</v>
      </c>
      <c r="D52" s="10" t="s">
        <v>199</v>
      </c>
      <c r="E52" s="15" t="s">
        <v>204</v>
      </c>
      <c r="F52" s="10"/>
      <c r="G52" s="10" t="s">
        <v>201</v>
      </c>
      <c r="H52" s="10" t="s">
        <v>208</v>
      </c>
      <c r="I52" s="10" t="s">
        <v>216</v>
      </c>
    </row>
    <row r="53" spans="1:9" x14ac:dyDescent="0.3">
      <c r="A53" s="10" t="str">
        <f>HYPERLINK("https://hsdes.intel.com/resource/1508608672","1508608672")</f>
        <v>1508608672</v>
      </c>
      <c r="B53" s="11" t="s">
        <v>56</v>
      </c>
      <c r="C53" s="10" t="s">
        <v>57</v>
      </c>
      <c r="D53" s="10" t="s">
        <v>199</v>
      </c>
      <c r="E53" s="5" t="s">
        <v>203</v>
      </c>
      <c r="F53" s="10"/>
      <c r="G53" s="10" t="s">
        <v>201</v>
      </c>
      <c r="H53" s="10" t="s">
        <v>218</v>
      </c>
      <c r="I53" s="10"/>
    </row>
    <row r="54" spans="1:9" x14ac:dyDescent="0.3">
      <c r="A54" s="10" t="str">
        <f>HYPERLINK("https://hsdes.intel.com/resource/1508608677","1508608677")</f>
        <v>1508608677</v>
      </c>
      <c r="B54" s="11" t="s">
        <v>58</v>
      </c>
      <c r="C54" s="10" t="s">
        <v>4</v>
      </c>
      <c r="D54" s="10" t="s">
        <v>199</v>
      </c>
      <c r="E54" s="5" t="s">
        <v>203</v>
      </c>
      <c r="F54" s="10"/>
      <c r="G54" s="10" t="s">
        <v>201</v>
      </c>
      <c r="H54" s="10" t="s">
        <v>208</v>
      </c>
      <c r="I54" s="10"/>
    </row>
    <row r="55" spans="1:9" x14ac:dyDescent="0.3">
      <c r="A55" s="10" t="str">
        <f>HYPERLINK("https://hsdes.intel.com/resource/1508609113","1508609113")</f>
        <v>1508609113</v>
      </c>
      <c r="B55" s="11" t="s">
        <v>59</v>
      </c>
      <c r="C55" s="10" t="s">
        <v>12</v>
      </c>
      <c r="D55" s="10" t="s">
        <v>199</v>
      </c>
      <c r="E55" s="5" t="s">
        <v>203</v>
      </c>
      <c r="F55" s="10"/>
      <c r="G55" s="10" t="s">
        <v>201</v>
      </c>
      <c r="H55" s="10" t="s">
        <v>218</v>
      </c>
      <c r="I55" s="10"/>
    </row>
    <row r="56" spans="1:9" x14ac:dyDescent="0.3">
      <c r="A56" s="10" t="str">
        <f>HYPERLINK("https://hsdes.intel.com/resource/1508609355","1508609355")</f>
        <v>1508609355</v>
      </c>
      <c r="B56" s="11" t="s">
        <v>60</v>
      </c>
      <c r="C56" s="10" t="s">
        <v>8</v>
      </c>
      <c r="D56" s="10" t="s">
        <v>199</v>
      </c>
      <c r="E56" s="5" t="s">
        <v>203</v>
      </c>
      <c r="F56" s="10"/>
      <c r="G56" s="10" t="s">
        <v>201</v>
      </c>
      <c r="H56" s="10" t="s">
        <v>218</v>
      </c>
      <c r="I56" s="10"/>
    </row>
    <row r="57" spans="1:9" x14ac:dyDescent="0.3">
      <c r="A57" s="10" t="str">
        <f>HYPERLINK("https://hsdes.intel.com/resource/1508610148","1508610148")</f>
        <v>1508610148</v>
      </c>
      <c r="B57" s="11" t="s">
        <v>61</v>
      </c>
      <c r="C57" s="10" t="s">
        <v>12</v>
      </c>
      <c r="D57" s="10" t="s">
        <v>199</v>
      </c>
      <c r="E57" s="5" t="s">
        <v>203</v>
      </c>
      <c r="F57" s="10"/>
      <c r="G57" s="10" t="s">
        <v>201</v>
      </c>
      <c r="H57" s="10" t="s">
        <v>218</v>
      </c>
      <c r="I57" s="10"/>
    </row>
    <row r="58" spans="1:9" x14ac:dyDescent="0.3">
      <c r="A58" s="10" t="str">
        <f>HYPERLINK("https://hsdes.intel.com/resource/1508610279","1508610279")</f>
        <v>1508610279</v>
      </c>
      <c r="B58" s="11" t="s">
        <v>62</v>
      </c>
      <c r="C58" s="10" t="s">
        <v>8</v>
      </c>
      <c r="D58" s="10" t="s">
        <v>199</v>
      </c>
      <c r="E58" s="5" t="s">
        <v>203</v>
      </c>
      <c r="F58" s="10"/>
      <c r="G58" s="10" t="s">
        <v>201</v>
      </c>
      <c r="H58" s="10" t="s">
        <v>218</v>
      </c>
      <c r="I58" s="10"/>
    </row>
    <row r="59" spans="1:9" x14ac:dyDescent="0.3">
      <c r="A59" s="10" t="str">
        <f>HYPERLINK("https://hsdes.intel.com/resource/1508610555","1508610555")</f>
        <v>1508610555</v>
      </c>
      <c r="B59" s="11" t="s">
        <v>63</v>
      </c>
      <c r="C59" s="10" t="s">
        <v>2</v>
      </c>
      <c r="D59" s="10" t="s">
        <v>199</v>
      </c>
      <c r="E59" s="15" t="s">
        <v>204</v>
      </c>
      <c r="F59" s="10"/>
      <c r="G59" s="10" t="s">
        <v>201</v>
      </c>
      <c r="H59" s="10" t="s">
        <v>218</v>
      </c>
      <c r="I59" s="10" t="s">
        <v>205</v>
      </c>
    </row>
    <row r="60" spans="1:9" x14ac:dyDescent="0.3">
      <c r="A60" s="10" t="str">
        <f>HYPERLINK("https://hsdes.intel.com/resource/1508610606","1508610606")</f>
        <v>1508610606</v>
      </c>
      <c r="B60" s="11" t="s">
        <v>64</v>
      </c>
      <c r="C60" s="10" t="s">
        <v>4</v>
      </c>
      <c r="D60" s="10" t="s">
        <v>199</v>
      </c>
      <c r="E60" s="5" t="s">
        <v>203</v>
      </c>
      <c r="F60" s="10"/>
      <c r="G60" s="10" t="s">
        <v>201</v>
      </c>
      <c r="H60" s="10" t="s">
        <v>218</v>
      </c>
      <c r="I60" s="10"/>
    </row>
    <row r="61" spans="1:9" x14ac:dyDescent="0.3">
      <c r="A61" s="10" t="str">
        <f>HYPERLINK("https://hsdes.intel.com/resource/1508611262","1508611262")</f>
        <v>1508611262</v>
      </c>
      <c r="B61" s="11" t="s">
        <v>65</v>
      </c>
      <c r="C61" s="10" t="s">
        <v>12</v>
      </c>
      <c r="D61" s="10" t="s">
        <v>199</v>
      </c>
      <c r="E61" s="5" t="s">
        <v>203</v>
      </c>
      <c r="F61" s="10"/>
      <c r="G61" s="10" t="s">
        <v>201</v>
      </c>
      <c r="H61" s="10" t="s">
        <v>218</v>
      </c>
      <c r="I61" s="10"/>
    </row>
    <row r="62" spans="1:9" x14ac:dyDescent="0.3">
      <c r="A62" s="10" t="str">
        <f>HYPERLINK("https://hsdes.intel.com/resource/1508613277","1508613277")</f>
        <v>1508613277</v>
      </c>
      <c r="B62" s="11" t="s">
        <v>66</v>
      </c>
      <c r="C62" s="10" t="s">
        <v>8</v>
      </c>
      <c r="D62" s="10" t="s">
        <v>199</v>
      </c>
      <c r="E62" s="5" t="s">
        <v>203</v>
      </c>
      <c r="F62" s="10"/>
      <c r="G62" s="10" t="s">
        <v>201</v>
      </c>
      <c r="H62" s="10" t="s">
        <v>218</v>
      </c>
      <c r="I62" s="10"/>
    </row>
    <row r="63" spans="1:9" x14ac:dyDescent="0.3">
      <c r="A63" s="10" t="str">
        <f>HYPERLINK("https://hsdes.intel.com/resource/1508613485","1508613485")</f>
        <v>1508613485</v>
      </c>
      <c r="B63" s="11" t="s">
        <v>67</v>
      </c>
      <c r="C63" s="10" t="s">
        <v>57</v>
      </c>
      <c r="D63" s="10" t="s">
        <v>199</v>
      </c>
      <c r="E63" s="5" t="s">
        <v>203</v>
      </c>
      <c r="F63" s="10"/>
      <c r="G63" s="10" t="s">
        <v>201</v>
      </c>
      <c r="H63" s="10" t="s">
        <v>218</v>
      </c>
      <c r="I63" s="10"/>
    </row>
    <row r="64" spans="1:9" x14ac:dyDescent="0.3">
      <c r="A64" s="10" t="str">
        <f>HYPERLINK("https://hsdes.intel.com/resource/1508613620","1508613620")</f>
        <v>1508613620</v>
      </c>
      <c r="B64" s="11" t="s">
        <v>68</v>
      </c>
      <c r="C64" s="10" t="s">
        <v>69</v>
      </c>
      <c r="D64" s="10" t="s">
        <v>199</v>
      </c>
      <c r="E64" s="5" t="s">
        <v>203</v>
      </c>
      <c r="F64" s="10"/>
      <c r="G64" s="10" t="s">
        <v>201</v>
      </c>
      <c r="H64" s="10" t="s">
        <v>218</v>
      </c>
      <c r="I64" s="10"/>
    </row>
    <row r="65" spans="1:9" x14ac:dyDescent="0.3">
      <c r="A65" s="10" t="str">
        <f>HYPERLINK("https://hsdes.intel.com/resource/1508615408","1508615408")</f>
        <v>1508615408</v>
      </c>
      <c r="B65" s="11" t="s">
        <v>70</v>
      </c>
      <c r="C65" s="10" t="s">
        <v>8</v>
      </c>
      <c r="D65" s="10" t="s">
        <v>199</v>
      </c>
      <c r="E65" s="5" t="s">
        <v>203</v>
      </c>
      <c r="F65" s="10"/>
      <c r="G65" s="10" t="s">
        <v>201</v>
      </c>
      <c r="H65" s="10" t="s">
        <v>218</v>
      </c>
      <c r="I65" s="10"/>
    </row>
    <row r="66" spans="1:9" x14ac:dyDescent="0.3">
      <c r="A66" s="10" t="str">
        <f>HYPERLINK("https://hsdes.intel.com/resource/1508615418","1508615418")</f>
        <v>1508615418</v>
      </c>
      <c r="B66" s="11" t="s">
        <v>71</v>
      </c>
      <c r="C66" s="10" t="s">
        <v>8</v>
      </c>
      <c r="D66" s="10" t="s">
        <v>199</v>
      </c>
      <c r="E66" s="5" t="s">
        <v>203</v>
      </c>
      <c r="F66" s="10"/>
      <c r="G66" s="10" t="s">
        <v>201</v>
      </c>
      <c r="H66" s="10" t="s">
        <v>218</v>
      </c>
      <c r="I66" s="10"/>
    </row>
    <row r="67" spans="1:9" x14ac:dyDescent="0.3">
      <c r="A67" s="10" t="str">
        <f>HYPERLINK("https://hsdes.intel.com/resource/1508615437","1508615437")</f>
        <v>1508615437</v>
      </c>
      <c r="B67" s="11" t="s">
        <v>72</v>
      </c>
      <c r="C67" s="10" t="s">
        <v>8</v>
      </c>
      <c r="D67" s="10" t="s">
        <v>199</v>
      </c>
      <c r="E67" s="5" t="s">
        <v>203</v>
      </c>
      <c r="F67" s="10"/>
      <c r="G67" s="10" t="s">
        <v>201</v>
      </c>
      <c r="H67" s="10" t="s">
        <v>218</v>
      </c>
      <c r="I67" s="10"/>
    </row>
    <row r="68" spans="1:9" x14ac:dyDescent="0.3">
      <c r="A68" s="10" t="str">
        <f>HYPERLINK("https://hsdes.intel.com/resource/1508615507","1508615507")</f>
        <v>1508615507</v>
      </c>
      <c r="B68" s="11" t="s">
        <v>73</v>
      </c>
      <c r="C68" s="10" t="s">
        <v>8</v>
      </c>
      <c r="D68" s="10" t="s">
        <v>199</v>
      </c>
      <c r="E68" s="5" t="s">
        <v>203</v>
      </c>
      <c r="F68" s="10"/>
      <c r="G68" s="10" t="s">
        <v>201</v>
      </c>
      <c r="H68" s="10" t="s">
        <v>218</v>
      </c>
      <c r="I68" s="10"/>
    </row>
    <row r="69" spans="1:9" x14ac:dyDescent="0.3">
      <c r="A69" s="10" t="str">
        <f>HYPERLINK("https://hsdes.intel.com/resource/1508615521","1508615521")</f>
        <v>1508615521</v>
      </c>
      <c r="B69" s="11" t="s">
        <v>74</v>
      </c>
      <c r="C69" s="10" t="s">
        <v>8</v>
      </c>
      <c r="D69" s="10" t="s">
        <v>199</v>
      </c>
      <c r="E69" s="5" t="s">
        <v>203</v>
      </c>
      <c r="F69" s="10"/>
      <c r="G69" s="10" t="s">
        <v>201</v>
      </c>
      <c r="H69" s="10" t="s">
        <v>218</v>
      </c>
      <c r="I69" s="10"/>
    </row>
    <row r="70" spans="1:9" x14ac:dyDescent="0.3">
      <c r="A70" s="10" t="str">
        <f>HYPERLINK("https://hsdes.intel.com/resource/1508615533","1508615533")</f>
        <v>1508615533</v>
      </c>
      <c r="B70" s="11" t="s">
        <v>75</v>
      </c>
      <c r="C70" s="10" t="s">
        <v>8</v>
      </c>
      <c r="D70" s="10" t="s">
        <v>202</v>
      </c>
      <c r="E70" s="5" t="s">
        <v>203</v>
      </c>
      <c r="F70" s="10"/>
      <c r="G70" s="10" t="s">
        <v>201</v>
      </c>
      <c r="H70" s="10" t="s">
        <v>218</v>
      </c>
      <c r="I70" s="10"/>
    </row>
    <row r="71" spans="1:9" x14ac:dyDescent="0.3">
      <c r="A71" s="10" t="str">
        <f>HYPERLINK("https://hsdes.intel.com/resource/1508615540","1508615540")</f>
        <v>1508615540</v>
      </c>
      <c r="B71" s="11" t="s">
        <v>76</v>
      </c>
      <c r="C71" s="10" t="s">
        <v>8</v>
      </c>
      <c r="D71" s="10" t="s">
        <v>202</v>
      </c>
      <c r="E71" s="5" t="s">
        <v>203</v>
      </c>
      <c r="F71" s="10"/>
      <c r="G71" s="10" t="s">
        <v>201</v>
      </c>
      <c r="H71" s="10" t="s">
        <v>218</v>
      </c>
      <c r="I71" s="10" t="s">
        <v>206</v>
      </c>
    </row>
    <row r="72" spans="1:9" x14ac:dyDescent="0.3">
      <c r="A72" s="10" t="str">
        <f>HYPERLINK("https://hsdes.intel.com/resource/1508615583","1508615583")</f>
        <v>1508615583</v>
      </c>
      <c r="B72" s="11" t="s">
        <v>77</v>
      </c>
      <c r="C72" s="10" t="s">
        <v>8</v>
      </c>
      <c r="D72" s="10" t="s">
        <v>202</v>
      </c>
      <c r="E72" s="5" t="s">
        <v>203</v>
      </c>
      <c r="F72" s="10"/>
      <c r="G72" s="10" t="s">
        <v>201</v>
      </c>
      <c r="H72" s="10" t="s">
        <v>218</v>
      </c>
      <c r="I72" s="10"/>
    </row>
    <row r="73" spans="1:9" x14ac:dyDescent="0.3">
      <c r="A73" s="10" t="str">
        <f>HYPERLINK("https://hsdes.intel.com/resource/1508615618","1508615618")</f>
        <v>1508615618</v>
      </c>
      <c r="B73" s="11" t="s">
        <v>78</v>
      </c>
      <c r="C73" s="10" t="s">
        <v>8</v>
      </c>
      <c r="D73" s="10" t="s">
        <v>202</v>
      </c>
      <c r="E73" s="5" t="s">
        <v>203</v>
      </c>
      <c r="F73" s="10"/>
      <c r="G73" s="10" t="s">
        <v>201</v>
      </c>
      <c r="H73" s="10" t="s">
        <v>218</v>
      </c>
      <c r="I73" s="10"/>
    </row>
    <row r="74" spans="1:9" x14ac:dyDescent="0.3">
      <c r="A74" s="10" t="str">
        <f>HYPERLINK("https://hsdes.intel.com/resource/1508616007","1508616007")</f>
        <v>1508616007</v>
      </c>
      <c r="B74" s="11" t="s">
        <v>1</v>
      </c>
      <c r="C74" s="10" t="s">
        <v>2</v>
      </c>
      <c r="D74" s="10" t="s">
        <v>202</v>
      </c>
      <c r="E74" s="5" t="s">
        <v>203</v>
      </c>
      <c r="F74" s="10"/>
      <c r="G74" s="10" t="s">
        <v>201</v>
      </c>
      <c r="H74" s="10" t="s">
        <v>218</v>
      </c>
      <c r="I74" s="10"/>
    </row>
    <row r="75" spans="1:9" x14ac:dyDescent="0.3">
      <c r="A75" s="11" t="str">
        <f>HYPERLINK("https://hsdes.intel.com/resource/1508780448","1508780448")</f>
        <v>1508780448</v>
      </c>
      <c r="B75" s="11" t="s">
        <v>79</v>
      </c>
      <c r="C75" s="10" t="s">
        <v>57</v>
      </c>
      <c r="D75" s="10" t="s">
        <v>202</v>
      </c>
      <c r="E75" s="5" t="s">
        <v>203</v>
      </c>
      <c r="F75" s="10"/>
      <c r="G75" s="10" t="s">
        <v>201</v>
      </c>
      <c r="H75" s="10" t="s">
        <v>218</v>
      </c>
      <c r="I75" s="10"/>
    </row>
    <row r="76" spans="1:9" x14ac:dyDescent="0.3">
      <c r="A76" s="11" t="str">
        <f>HYPERLINK("https://hsdes.intel.com/resource/1508780617","1508780617")</f>
        <v>1508780617</v>
      </c>
      <c r="B76" s="11" t="s">
        <v>80</v>
      </c>
      <c r="C76" s="10" t="s">
        <v>57</v>
      </c>
      <c r="D76" s="10" t="s">
        <v>202</v>
      </c>
      <c r="E76" s="5" t="s">
        <v>203</v>
      </c>
      <c r="F76" s="10"/>
      <c r="G76" s="10" t="s">
        <v>201</v>
      </c>
      <c r="H76" s="10" t="s">
        <v>218</v>
      </c>
      <c r="I76" s="10"/>
    </row>
    <row r="77" spans="1:9" x14ac:dyDescent="0.3">
      <c r="A77" s="11" t="str">
        <f>HYPERLINK("https://hsdes.intel.com/resource/1508780676","1508780676")</f>
        <v>1508780676</v>
      </c>
      <c r="B77" s="11" t="s">
        <v>81</v>
      </c>
      <c r="C77" s="10" t="s">
        <v>57</v>
      </c>
      <c r="D77" s="10" t="s">
        <v>202</v>
      </c>
      <c r="E77" s="5" t="s">
        <v>203</v>
      </c>
      <c r="F77" s="10"/>
      <c r="G77" s="10" t="s">
        <v>201</v>
      </c>
      <c r="H77" s="10" t="s">
        <v>218</v>
      </c>
      <c r="I77" s="10"/>
    </row>
    <row r="78" spans="1:9" x14ac:dyDescent="0.3">
      <c r="A78" s="11" t="str">
        <f>HYPERLINK("https://hsdes.intel.com/resource/1508780727","1508780727")</f>
        <v>1508780727</v>
      </c>
      <c r="B78" s="11" t="s">
        <v>82</v>
      </c>
      <c r="C78" s="10" t="s">
        <v>57</v>
      </c>
      <c r="D78" s="10" t="s">
        <v>202</v>
      </c>
      <c r="E78" s="5" t="s">
        <v>203</v>
      </c>
      <c r="F78" s="10"/>
      <c r="G78" s="10" t="s">
        <v>201</v>
      </c>
      <c r="H78" s="10" t="s">
        <v>218</v>
      </c>
      <c r="I78" s="10"/>
    </row>
    <row r="79" spans="1:9" x14ac:dyDescent="0.3">
      <c r="A79" s="11" t="str">
        <f>HYPERLINK("https://hsdes.intel.com/resource/1508780778","1508780778")</f>
        <v>1508780778</v>
      </c>
      <c r="B79" s="11" t="s">
        <v>83</v>
      </c>
      <c r="C79" s="10" t="s">
        <v>57</v>
      </c>
      <c r="D79" s="10" t="s">
        <v>202</v>
      </c>
      <c r="E79" s="5" t="s">
        <v>203</v>
      </c>
      <c r="F79" s="10"/>
      <c r="G79" s="10" t="s">
        <v>201</v>
      </c>
      <c r="H79" s="10" t="s">
        <v>218</v>
      </c>
      <c r="I79" s="10"/>
    </row>
    <row r="80" spans="1:9" x14ac:dyDescent="0.3">
      <c r="A80" s="10" t="str">
        <f>HYPERLINK("https://hsdes.intel.com/resource/1508781056","1508781056")</f>
        <v>1508781056</v>
      </c>
      <c r="B80" s="11" t="s">
        <v>84</v>
      </c>
      <c r="C80" s="10" t="s">
        <v>57</v>
      </c>
      <c r="D80" s="10" t="s">
        <v>202</v>
      </c>
      <c r="E80" s="5" t="s">
        <v>203</v>
      </c>
      <c r="F80" s="10"/>
      <c r="G80" s="10" t="s">
        <v>201</v>
      </c>
      <c r="H80" s="10" t="s">
        <v>218</v>
      </c>
      <c r="I80" s="10"/>
    </row>
    <row r="81" spans="1:9" x14ac:dyDescent="0.3">
      <c r="A81" s="10" t="str">
        <f>HYPERLINK("https://hsdes.intel.com/resource/1508783492","1508783492")</f>
        <v>1508783492</v>
      </c>
      <c r="B81" s="11" t="s">
        <v>85</v>
      </c>
      <c r="C81" s="10" t="s">
        <v>57</v>
      </c>
      <c r="D81" s="10" t="s">
        <v>200</v>
      </c>
      <c r="E81" s="5" t="s">
        <v>203</v>
      </c>
      <c r="F81" s="10"/>
      <c r="G81" s="10" t="s">
        <v>201</v>
      </c>
      <c r="H81" s="10" t="s">
        <v>218</v>
      </c>
      <c r="I81" s="10"/>
    </row>
    <row r="82" spans="1:9" x14ac:dyDescent="0.3">
      <c r="A82" s="10" t="str">
        <f>HYPERLINK("https://hsdes.intel.com/resource/1508783501","1508783501")</f>
        <v>1508783501</v>
      </c>
      <c r="B82" s="11" t="s">
        <v>86</v>
      </c>
      <c r="C82" s="10" t="s">
        <v>57</v>
      </c>
      <c r="D82" s="10" t="s">
        <v>200</v>
      </c>
      <c r="E82" s="5" t="s">
        <v>203</v>
      </c>
      <c r="F82" s="10"/>
      <c r="G82" s="10" t="s">
        <v>201</v>
      </c>
      <c r="H82" s="10" t="s">
        <v>218</v>
      </c>
      <c r="I82" s="10"/>
    </row>
    <row r="83" spans="1:9" x14ac:dyDescent="0.3">
      <c r="A83" s="10" t="str">
        <f>HYPERLINK("https://hsdes.intel.com/resource/1508783530","1508783530")</f>
        <v>1508783530</v>
      </c>
      <c r="B83" s="11" t="s">
        <v>87</v>
      </c>
      <c r="C83" s="10" t="s">
        <v>57</v>
      </c>
      <c r="D83" s="10" t="s">
        <v>200</v>
      </c>
      <c r="E83" s="5" t="s">
        <v>203</v>
      </c>
      <c r="F83" s="10"/>
      <c r="G83" s="10" t="s">
        <v>201</v>
      </c>
      <c r="H83" s="10" t="s">
        <v>218</v>
      </c>
      <c r="I83" s="10"/>
    </row>
    <row r="84" spans="1:9" x14ac:dyDescent="0.3">
      <c r="A84" s="10" t="str">
        <f>HYPERLINK("https://hsdes.intel.com/resource/1508976568","1508976568")</f>
        <v>1508976568</v>
      </c>
      <c r="B84" s="11" t="s">
        <v>88</v>
      </c>
      <c r="C84" s="10" t="s">
        <v>8</v>
      </c>
      <c r="D84" s="10" t="s">
        <v>200</v>
      </c>
      <c r="E84" s="5" t="s">
        <v>203</v>
      </c>
      <c r="F84" s="10"/>
      <c r="G84" s="10" t="s">
        <v>201</v>
      </c>
      <c r="H84" s="10" t="s">
        <v>218</v>
      </c>
      <c r="I84" s="10"/>
    </row>
    <row r="85" spans="1:9" x14ac:dyDescent="0.3">
      <c r="A85" s="10" t="str">
        <f>HYPERLINK("https://hsdes.intel.com/resource/1509009327","1509009327")</f>
        <v>1509009327</v>
      </c>
      <c r="B85" s="11" t="s">
        <v>89</v>
      </c>
      <c r="C85" s="10" t="s">
        <v>2</v>
      </c>
      <c r="D85" s="10" t="s">
        <v>200</v>
      </c>
      <c r="E85" s="5" t="s">
        <v>203</v>
      </c>
      <c r="F85" s="10"/>
      <c r="G85" s="10" t="s">
        <v>201</v>
      </c>
      <c r="H85" s="10" t="s">
        <v>218</v>
      </c>
      <c r="I85" s="10"/>
    </row>
    <row r="86" spans="1:9" x14ac:dyDescent="0.3">
      <c r="A86" s="10" t="str">
        <f>HYPERLINK("https://hsdes.intel.com/resource/1509009361","1509009361")</f>
        <v>1509009361</v>
      </c>
      <c r="B86" s="11" t="s">
        <v>90</v>
      </c>
      <c r="C86" s="10" t="s">
        <v>2</v>
      </c>
      <c r="D86" s="10" t="s">
        <v>200</v>
      </c>
      <c r="E86" s="5" t="s">
        <v>203</v>
      </c>
      <c r="F86" s="10"/>
      <c r="G86" s="10" t="s">
        <v>201</v>
      </c>
      <c r="H86" s="10" t="s">
        <v>218</v>
      </c>
      <c r="I86" s="10"/>
    </row>
    <row r="87" spans="1:9" x14ac:dyDescent="0.3">
      <c r="A87" s="10" t="str">
        <f>HYPERLINK("https://hsdes.intel.com/resource/1509041141","1509041141")</f>
        <v>1509041141</v>
      </c>
      <c r="B87" s="11" t="s">
        <v>91</v>
      </c>
      <c r="C87" s="10" t="s">
        <v>8</v>
      </c>
      <c r="D87" s="10" t="s">
        <v>202</v>
      </c>
      <c r="E87" s="5" t="s">
        <v>203</v>
      </c>
      <c r="F87" s="10"/>
      <c r="G87" s="10" t="s">
        <v>201</v>
      </c>
      <c r="H87" s="10" t="s">
        <v>218</v>
      </c>
      <c r="I87" s="10"/>
    </row>
    <row r="88" spans="1:9" x14ac:dyDescent="0.3">
      <c r="A88" s="10" t="str">
        <f>HYPERLINK("https://hsdes.intel.com/resource/1509105312","1509105312")</f>
        <v>1509105312</v>
      </c>
      <c r="B88" s="11" t="s">
        <v>92</v>
      </c>
      <c r="C88" s="10" t="s">
        <v>4</v>
      </c>
      <c r="D88" s="10" t="s">
        <v>200</v>
      </c>
      <c r="E88" s="5" t="s">
        <v>203</v>
      </c>
      <c r="F88" s="10"/>
      <c r="G88" s="10" t="s">
        <v>201</v>
      </c>
      <c r="H88" s="10" t="s">
        <v>218</v>
      </c>
      <c r="I88" s="10"/>
    </row>
    <row r="89" spans="1:9" x14ac:dyDescent="0.3">
      <c r="A89" s="10" t="str">
        <f>HYPERLINK("https://hsdes.intel.com/resource/1509185807","1509185807")</f>
        <v>1509185807</v>
      </c>
      <c r="B89" s="11" t="s">
        <v>93</v>
      </c>
      <c r="C89" s="10" t="s">
        <v>8</v>
      </c>
      <c r="D89" s="10" t="s">
        <v>200</v>
      </c>
      <c r="E89" s="5" t="s">
        <v>203</v>
      </c>
      <c r="F89" s="10"/>
      <c r="G89" s="10" t="s">
        <v>201</v>
      </c>
      <c r="H89" s="10" t="s">
        <v>218</v>
      </c>
      <c r="I89" s="10"/>
    </row>
    <row r="90" spans="1:9" x14ac:dyDescent="0.3">
      <c r="A90" s="10" t="str">
        <f>HYPERLINK("https://hsdes.intel.com/resource/1509379703","1509379703")</f>
        <v>1509379703</v>
      </c>
      <c r="B90" s="11" t="s">
        <v>94</v>
      </c>
      <c r="C90" s="10" t="s">
        <v>57</v>
      </c>
      <c r="D90" s="10" t="s">
        <v>197</v>
      </c>
      <c r="E90" s="5" t="s">
        <v>203</v>
      </c>
      <c r="F90" s="10"/>
      <c r="G90" s="10" t="s">
        <v>201</v>
      </c>
      <c r="H90" s="10" t="s">
        <v>218</v>
      </c>
      <c r="I90" s="10"/>
    </row>
    <row r="91" spans="1:9" x14ac:dyDescent="0.3">
      <c r="A91" s="10" t="str">
        <f>HYPERLINK("https://hsdes.intel.com/resource/1509818812","1509818812")</f>
        <v>1509818812</v>
      </c>
      <c r="B91" s="11" t="s">
        <v>95</v>
      </c>
      <c r="C91" s="10" t="s">
        <v>2</v>
      </c>
      <c r="D91" s="10" t="s">
        <v>200</v>
      </c>
      <c r="E91" s="5" t="s">
        <v>203</v>
      </c>
      <c r="F91" s="10"/>
      <c r="G91" s="10" t="s">
        <v>201</v>
      </c>
      <c r="H91" s="10" t="s">
        <v>218</v>
      </c>
      <c r="I91" s="10"/>
    </row>
    <row r="92" spans="1:9" x14ac:dyDescent="0.3">
      <c r="A92" s="10" t="str">
        <f>HYPERLINK("https://hsdes.intel.com/resource/1509986822","1509986822")</f>
        <v>1509986822</v>
      </c>
      <c r="B92" s="11" t="s">
        <v>96</v>
      </c>
      <c r="C92" s="10" t="s">
        <v>12</v>
      </c>
      <c r="D92" s="10" t="s">
        <v>200</v>
      </c>
      <c r="E92" s="5" t="s">
        <v>203</v>
      </c>
      <c r="F92" s="10"/>
      <c r="G92" s="10" t="s">
        <v>201</v>
      </c>
      <c r="H92" s="10" t="s">
        <v>218</v>
      </c>
      <c r="I92" s="10"/>
    </row>
    <row r="93" spans="1:9" x14ac:dyDescent="0.3">
      <c r="A93" s="10" t="str">
        <f>HYPERLINK("https://hsdes.intel.com/resource/1509987918","1509987918")</f>
        <v>1509987918</v>
      </c>
      <c r="B93" s="11" t="s">
        <v>97</v>
      </c>
      <c r="C93" s="10" t="s">
        <v>8</v>
      </c>
      <c r="D93" s="10" t="s">
        <v>202</v>
      </c>
      <c r="E93" s="5" t="s">
        <v>203</v>
      </c>
      <c r="F93" s="10"/>
      <c r="G93" s="10" t="s">
        <v>201</v>
      </c>
      <c r="H93" s="10" t="s">
        <v>218</v>
      </c>
      <c r="I93" s="10"/>
    </row>
    <row r="94" spans="1:9" x14ac:dyDescent="0.3">
      <c r="A94" s="10" t="str">
        <f>HYPERLINK("https://hsdes.intel.com/resource/1509991302","1509991302")</f>
        <v>1509991302</v>
      </c>
      <c r="B94" s="11" t="s">
        <v>98</v>
      </c>
      <c r="C94" s="10" t="s">
        <v>2</v>
      </c>
      <c r="D94" s="10" t="s">
        <v>202</v>
      </c>
      <c r="E94" s="5" t="s">
        <v>203</v>
      </c>
      <c r="F94" s="10"/>
      <c r="G94" s="10" t="s">
        <v>201</v>
      </c>
      <c r="H94" s="10" t="s">
        <v>218</v>
      </c>
      <c r="I94" s="10"/>
    </row>
    <row r="95" spans="1:9" x14ac:dyDescent="0.3">
      <c r="A95" s="10" t="str">
        <f>HYPERLINK("https://hsdes.intel.com/resource/1509998413","1509998413")</f>
        <v>1509998413</v>
      </c>
      <c r="B95" s="11" t="s">
        <v>99</v>
      </c>
      <c r="C95" s="10" t="s">
        <v>8</v>
      </c>
      <c r="D95" s="10" t="s">
        <v>197</v>
      </c>
      <c r="E95" s="5" t="s">
        <v>203</v>
      </c>
      <c r="F95" s="10"/>
      <c r="G95" s="10" t="s">
        <v>201</v>
      </c>
      <c r="H95" s="10" t="s">
        <v>218</v>
      </c>
      <c r="I95" s="10"/>
    </row>
    <row r="96" spans="1:9" x14ac:dyDescent="0.3">
      <c r="A96" s="10" t="str">
        <f>HYPERLINK("https://hsdes.intel.com/resource/14014449779","14014449779")</f>
        <v>14014449779</v>
      </c>
      <c r="B96" s="11" t="s">
        <v>100</v>
      </c>
      <c r="C96" s="10" t="s">
        <v>2</v>
      </c>
      <c r="D96" s="10" t="s">
        <v>200</v>
      </c>
      <c r="E96" s="5" t="s">
        <v>203</v>
      </c>
      <c r="F96" s="10"/>
      <c r="G96" s="10" t="s">
        <v>201</v>
      </c>
      <c r="H96" s="10" t="s">
        <v>218</v>
      </c>
      <c r="I96" s="10"/>
    </row>
    <row r="97" spans="1:9" x14ac:dyDescent="0.3">
      <c r="A97" s="10" t="str">
        <f>HYPERLINK("https://hsdes.intel.com/resource/15010008243","15010008243")</f>
        <v>15010008243</v>
      </c>
      <c r="B97" s="11" t="s">
        <v>101</v>
      </c>
      <c r="C97" s="10" t="s">
        <v>12</v>
      </c>
      <c r="D97" s="10" t="s">
        <v>200</v>
      </c>
      <c r="E97" s="5" t="s">
        <v>203</v>
      </c>
      <c r="F97" s="10"/>
      <c r="G97" s="10" t="s">
        <v>201</v>
      </c>
      <c r="H97" s="10" t="s">
        <v>218</v>
      </c>
      <c r="I97" s="10"/>
    </row>
    <row r="98" spans="1:9" x14ac:dyDescent="0.3">
      <c r="A98" s="10" t="str">
        <f>HYPERLINK("https://hsdes.intel.com/resource/15010024500","15010024500")</f>
        <v>15010024500</v>
      </c>
      <c r="B98" s="11" t="s">
        <v>102</v>
      </c>
      <c r="C98" s="10" t="s">
        <v>2</v>
      </c>
      <c r="D98" s="10" t="s">
        <v>200</v>
      </c>
      <c r="E98" s="5" t="s">
        <v>203</v>
      </c>
      <c r="F98" s="10"/>
      <c r="G98" s="10" t="s">
        <v>201</v>
      </c>
      <c r="H98" s="10" t="s">
        <v>218</v>
      </c>
      <c r="I98" s="10"/>
    </row>
    <row r="99" spans="1:9" x14ac:dyDescent="0.3">
      <c r="A99" s="10" t="str">
        <f>HYPERLINK("https://hsdes.intel.com/resource/15010034853","15010034853")</f>
        <v>15010034853</v>
      </c>
      <c r="B99" s="11" t="s">
        <v>103</v>
      </c>
      <c r="C99" s="10" t="s">
        <v>2</v>
      </c>
      <c r="D99" s="10" t="s">
        <v>200</v>
      </c>
      <c r="E99" s="5" t="s">
        <v>203</v>
      </c>
      <c r="F99" s="10"/>
      <c r="G99" s="10" t="s">
        <v>201</v>
      </c>
      <c r="H99" s="10" t="s">
        <v>218</v>
      </c>
      <c r="I99" s="10"/>
    </row>
    <row r="100" spans="1:9" x14ac:dyDescent="0.3">
      <c r="A100" s="10" t="str">
        <f>HYPERLINK("https://hsdes.intel.com/resource/15010078543","15010078543")</f>
        <v>15010078543</v>
      </c>
      <c r="B100" s="11" t="s">
        <v>104</v>
      </c>
      <c r="C100" s="10" t="s">
        <v>2</v>
      </c>
      <c r="D100" s="10" t="s">
        <v>200</v>
      </c>
      <c r="E100" s="5" t="s">
        <v>203</v>
      </c>
      <c r="F100" s="10"/>
      <c r="G100" s="10" t="s">
        <v>201</v>
      </c>
      <c r="H100" s="10" t="s">
        <v>218</v>
      </c>
      <c r="I100" s="10"/>
    </row>
    <row r="101" spans="1:9" x14ac:dyDescent="0.3">
      <c r="A101" s="10" t="str">
        <f>HYPERLINK("https://hsdes.intel.com/resource/15010116652","15010116652")</f>
        <v>15010116652</v>
      </c>
      <c r="B101" s="11" t="s">
        <v>105</v>
      </c>
      <c r="C101" s="10" t="s">
        <v>8</v>
      </c>
      <c r="D101" s="10" t="s">
        <v>200</v>
      </c>
      <c r="E101" s="5" t="s">
        <v>203</v>
      </c>
      <c r="F101" s="10"/>
      <c r="G101" s="10" t="s">
        <v>201</v>
      </c>
      <c r="H101" s="10" t="s">
        <v>218</v>
      </c>
      <c r="I101" s="10"/>
    </row>
    <row r="102" spans="1:9" x14ac:dyDescent="0.3">
      <c r="A102" s="10" t="str">
        <f>HYPERLINK("https://hsdes.intel.com/resource/15010120240","15010120240")</f>
        <v>15010120240</v>
      </c>
      <c r="B102" s="11" t="s">
        <v>106</v>
      </c>
      <c r="C102" s="10" t="s">
        <v>12</v>
      </c>
      <c r="D102" s="10" t="s">
        <v>202</v>
      </c>
      <c r="E102" s="5" t="s">
        <v>203</v>
      </c>
      <c r="F102" s="10"/>
      <c r="G102" s="10" t="s">
        <v>201</v>
      </c>
      <c r="H102" s="10" t="s">
        <v>218</v>
      </c>
      <c r="I102" s="10"/>
    </row>
    <row r="103" spans="1:9" x14ac:dyDescent="0.3">
      <c r="A103" s="10" t="str">
        <f>HYPERLINK("https://hsdes.intel.com/resource/15010120455","15010120455")</f>
        <v>15010120455</v>
      </c>
      <c r="B103" s="11" t="s">
        <v>107</v>
      </c>
      <c r="C103" s="10" t="s">
        <v>12</v>
      </c>
      <c r="D103" s="10" t="s">
        <v>200</v>
      </c>
      <c r="E103" s="5" t="s">
        <v>203</v>
      </c>
      <c r="F103" s="10"/>
      <c r="G103" s="10" t="s">
        <v>201</v>
      </c>
      <c r="H103" s="10" t="s">
        <v>218</v>
      </c>
      <c r="I103" s="10"/>
    </row>
    <row r="104" spans="1:9" x14ac:dyDescent="0.3">
      <c r="A104" s="10" t="str">
        <f>HYPERLINK("https://hsdes.intel.com/resource/15010127375","15010127375")</f>
        <v>15010127375</v>
      </c>
      <c r="B104" s="11" t="s">
        <v>108</v>
      </c>
      <c r="C104" s="10" t="s">
        <v>2</v>
      </c>
      <c r="D104" s="10" t="s">
        <v>200</v>
      </c>
      <c r="E104" s="5" t="s">
        <v>203</v>
      </c>
      <c r="F104" s="10"/>
      <c r="G104" s="10" t="s">
        <v>201</v>
      </c>
      <c r="H104" s="10" t="s">
        <v>218</v>
      </c>
      <c r="I104" s="10"/>
    </row>
    <row r="105" spans="1:9" x14ac:dyDescent="0.3">
      <c r="A105" s="10" t="str">
        <f>HYPERLINK("https://hsdes.intel.com/resource/15010137351","15010137351")</f>
        <v>15010137351</v>
      </c>
      <c r="B105" s="11" t="s">
        <v>109</v>
      </c>
      <c r="C105" s="10" t="s">
        <v>12</v>
      </c>
      <c r="D105" s="10" t="s">
        <v>200</v>
      </c>
      <c r="E105" s="5" t="s">
        <v>203</v>
      </c>
      <c r="F105" s="10"/>
      <c r="G105" s="10" t="s">
        <v>201</v>
      </c>
      <c r="H105" s="10" t="s">
        <v>218</v>
      </c>
      <c r="I105" s="10"/>
    </row>
    <row r="106" spans="1:9" x14ac:dyDescent="0.3">
      <c r="A106" s="10" t="str">
        <f>HYPERLINK("https://hsdes.intel.com/resource/15010139402","15010139402")</f>
        <v>15010139402</v>
      </c>
      <c r="B106" s="11" t="s">
        <v>110</v>
      </c>
      <c r="C106" s="10" t="s">
        <v>8</v>
      </c>
      <c r="D106" s="10" t="s">
        <v>197</v>
      </c>
      <c r="E106" s="5" t="s">
        <v>203</v>
      </c>
      <c r="F106" s="10"/>
      <c r="G106" s="10" t="s">
        <v>201</v>
      </c>
      <c r="H106" s="10" t="s">
        <v>218</v>
      </c>
      <c r="I106" s="10"/>
    </row>
    <row r="107" spans="1:9" ht="26.4" customHeight="1" x14ac:dyDescent="0.3">
      <c r="A107" s="10" t="str">
        <f>HYPERLINK("https://hsdes.intel.com/resource/15010185782","15010185782")</f>
        <v>15010185782</v>
      </c>
      <c r="B107" s="11" t="s">
        <v>111</v>
      </c>
      <c r="C107" s="10" t="s">
        <v>12</v>
      </c>
      <c r="D107" s="10" t="s">
        <v>200</v>
      </c>
      <c r="E107" s="5" t="s">
        <v>203</v>
      </c>
      <c r="F107" s="10"/>
      <c r="G107" s="10" t="s">
        <v>201</v>
      </c>
      <c r="H107" s="10" t="s">
        <v>218</v>
      </c>
      <c r="I107" s="10" t="s">
        <v>207</v>
      </c>
    </row>
    <row r="108" spans="1:9" x14ac:dyDescent="0.3">
      <c r="A108" s="10" t="str">
        <f>HYPERLINK("https://hsdes.intel.com/resource/15010186183","15010186183")</f>
        <v>15010186183</v>
      </c>
      <c r="B108" s="11" t="s">
        <v>112</v>
      </c>
      <c r="C108" s="10" t="s">
        <v>8</v>
      </c>
      <c r="D108" s="10" t="s">
        <v>200</v>
      </c>
      <c r="E108" s="5" t="s">
        <v>203</v>
      </c>
      <c r="F108" s="10"/>
      <c r="G108" s="10" t="s">
        <v>201</v>
      </c>
      <c r="H108" s="10" t="s">
        <v>218</v>
      </c>
      <c r="I108" s="10"/>
    </row>
    <row r="109" spans="1:9" x14ac:dyDescent="0.3">
      <c r="A109" s="10" t="str">
        <f>HYPERLINK("https://hsdes.intel.com/resource/15010191527","15010191527")</f>
        <v>15010191527</v>
      </c>
      <c r="B109" s="11" t="s">
        <v>113</v>
      </c>
      <c r="C109" s="10" t="s">
        <v>12</v>
      </c>
      <c r="D109" s="10" t="s">
        <v>200</v>
      </c>
      <c r="E109" s="5" t="s">
        <v>203</v>
      </c>
      <c r="F109" s="10"/>
      <c r="G109" s="10" t="s">
        <v>201</v>
      </c>
      <c r="H109" s="10" t="s">
        <v>218</v>
      </c>
      <c r="I109" s="10"/>
    </row>
    <row r="110" spans="1:9" x14ac:dyDescent="0.3">
      <c r="A110" s="10" t="str">
        <f>HYPERLINK("https://hsdes.intel.com/resource/15010198579","15010198579")</f>
        <v>15010198579</v>
      </c>
      <c r="B110" s="11" t="s">
        <v>114</v>
      </c>
      <c r="C110" s="10" t="s">
        <v>8</v>
      </c>
      <c r="D110" s="10" t="s">
        <v>200</v>
      </c>
      <c r="E110" s="5" t="s">
        <v>203</v>
      </c>
      <c r="F110" s="10"/>
      <c r="G110" s="10" t="s">
        <v>201</v>
      </c>
      <c r="H110" s="10" t="s">
        <v>218</v>
      </c>
      <c r="I110" s="10"/>
    </row>
    <row r="111" spans="1:9" x14ac:dyDescent="0.3">
      <c r="A111" s="10" t="str">
        <f>HYPERLINK("https://hsdes.intel.com/resource/15010215708","15010215708")</f>
        <v>15010215708</v>
      </c>
      <c r="B111" s="11" t="s">
        <v>115</v>
      </c>
      <c r="C111" s="10" t="s">
        <v>2</v>
      </c>
      <c r="D111" s="10" t="s">
        <v>197</v>
      </c>
      <c r="E111" s="5" t="s">
        <v>203</v>
      </c>
      <c r="F111" s="10"/>
      <c r="G111" s="10" t="s">
        <v>201</v>
      </c>
      <c r="H111" s="10" t="s">
        <v>218</v>
      </c>
      <c r="I111" s="10"/>
    </row>
    <row r="112" spans="1:9" x14ac:dyDescent="0.3">
      <c r="A112" s="10" t="str">
        <f>HYPERLINK("https://hsdes.intel.com/resource/15010231461","15010231461")</f>
        <v>15010231461</v>
      </c>
      <c r="B112" s="11" t="s">
        <v>116</v>
      </c>
      <c r="C112" s="10" t="s">
        <v>2</v>
      </c>
      <c r="D112" s="10" t="s">
        <v>200</v>
      </c>
      <c r="E112" s="12" t="s">
        <v>212</v>
      </c>
      <c r="F112" s="10">
        <v>16016817849</v>
      </c>
      <c r="G112" s="10" t="s">
        <v>201</v>
      </c>
      <c r="H112" s="10" t="s">
        <v>218</v>
      </c>
      <c r="I112" s="10" t="s">
        <v>226</v>
      </c>
    </row>
    <row r="113" spans="1:9" x14ac:dyDescent="0.3">
      <c r="A113" s="10" t="str">
        <f>HYPERLINK("https://hsdes.intel.com/resource/15010287572","15010287572")</f>
        <v>15010287572</v>
      </c>
      <c r="B113" s="11" t="s">
        <v>117</v>
      </c>
      <c r="C113" s="10" t="s">
        <v>2</v>
      </c>
      <c r="D113" s="10" t="s">
        <v>200</v>
      </c>
      <c r="E113" s="5" t="s">
        <v>203</v>
      </c>
      <c r="F113" s="10"/>
      <c r="G113" s="10" t="s">
        <v>201</v>
      </c>
      <c r="H113" s="10" t="s">
        <v>218</v>
      </c>
      <c r="I113" s="10"/>
    </row>
    <row r="114" spans="1:9" x14ac:dyDescent="0.3">
      <c r="A114" s="10" t="str">
        <f>HYPERLINK("https://hsdes.intel.com/resource/15010295190","15010295190")</f>
        <v>15010295190</v>
      </c>
      <c r="B114" s="11" t="s">
        <v>118</v>
      </c>
      <c r="C114" s="10" t="s">
        <v>12</v>
      </c>
      <c r="D114" s="10" t="s">
        <v>200</v>
      </c>
      <c r="E114" s="5" t="s">
        <v>203</v>
      </c>
      <c r="F114" s="10"/>
      <c r="G114" s="10" t="s">
        <v>201</v>
      </c>
      <c r="H114" s="10" t="s">
        <v>218</v>
      </c>
      <c r="I114" s="10"/>
    </row>
    <row r="115" spans="1:9" x14ac:dyDescent="0.3">
      <c r="A115" s="10" t="str">
        <f>HYPERLINK("https://hsdes.intel.com/resource/15010356986","15010356986")</f>
        <v>15010356986</v>
      </c>
      <c r="B115" s="11" t="s">
        <v>119</v>
      </c>
      <c r="C115" s="10" t="s">
        <v>2</v>
      </c>
      <c r="D115" s="10" t="s">
        <v>200</v>
      </c>
      <c r="E115" s="5" t="s">
        <v>203</v>
      </c>
      <c r="F115" s="10"/>
      <c r="G115" s="10" t="s">
        <v>201</v>
      </c>
      <c r="H115" s="10" t="s">
        <v>218</v>
      </c>
      <c r="I115" s="10"/>
    </row>
    <row r="116" spans="1:9" x14ac:dyDescent="0.3">
      <c r="A116" s="10" t="str">
        <f>HYPERLINK("https://hsdes.intel.com/resource/15010357324","15010357324")</f>
        <v>15010357324</v>
      </c>
      <c r="B116" s="11" t="s">
        <v>120</v>
      </c>
      <c r="C116" s="10" t="s">
        <v>12</v>
      </c>
      <c r="D116" s="10" t="s">
        <v>200</v>
      </c>
      <c r="E116" s="5" t="s">
        <v>203</v>
      </c>
      <c r="F116" s="10"/>
      <c r="G116" s="10" t="s">
        <v>201</v>
      </c>
      <c r="H116" s="10" t="s">
        <v>218</v>
      </c>
      <c r="I116" s="10"/>
    </row>
    <row r="117" spans="1:9" x14ac:dyDescent="0.3">
      <c r="A117" s="10" t="str">
        <f>HYPERLINK("https://hsdes.intel.com/resource/15010379750","15010379750")</f>
        <v>15010379750</v>
      </c>
      <c r="B117" s="11" t="s">
        <v>121</v>
      </c>
      <c r="C117" s="10" t="s">
        <v>12</v>
      </c>
      <c r="D117" s="10" t="s">
        <v>200</v>
      </c>
      <c r="E117" s="5" t="s">
        <v>203</v>
      </c>
      <c r="F117" s="10"/>
      <c r="G117" s="10" t="s">
        <v>201</v>
      </c>
      <c r="H117" s="10" t="s">
        <v>218</v>
      </c>
      <c r="I117" s="10"/>
    </row>
    <row r="118" spans="1:9" x14ac:dyDescent="0.3">
      <c r="A118" s="10" t="str">
        <f>HYPERLINK("https://hsdes.intel.com/resource/15010379895","15010379895")</f>
        <v>15010379895</v>
      </c>
      <c r="B118" s="11" t="s">
        <v>122</v>
      </c>
      <c r="C118" s="10" t="s">
        <v>12</v>
      </c>
      <c r="D118" s="10" t="s">
        <v>200</v>
      </c>
      <c r="E118" s="5" t="s">
        <v>203</v>
      </c>
      <c r="F118" s="10"/>
      <c r="G118" s="10" t="s">
        <v>201</v>
      </c>
      <c r="H118" s="10" t="s">
        <v>218</v>
      </c>
      <c r="I118" s="10"/>
    </row>
    <row r="119" spans="1:9" x14ac:dyDescent="0.3">
      <c r="A119" s="10" t="str">
        <f>HYPERLINK("https://hsdes.intel.com/resource/15010380160","15010380160")</f>
        <v>15010380160</v>
      </c>
      <c r="B119" s="11" t="s">
        <v>123</v>
      </c>
      <c r="C119" s="10" t="s">
        <v>12</v>
      </c>
      <c r="D119" s="10" t="s">
        <v>198</v>
      </c>
      <c r="E119" s="5" t="s">
        <v>203</v>
      </c>
      <c r="F119" s="10"/>
      <c r="G119" s="10" t="s">
        <v>201</v>
      </c>
      <c r="H119" s="10" t="s">
        <v>218</v>
      </c>
      <c r="I119" s="10"/>
    </row>
    <row r="120" spans="1:9" x14ac:dyDescent="0.3">
      <c r="A120" s="10" t="str">
        <f>HYPERLINK("https://hsdes.intel.com/resource/15010380383","15010380383")</f>
        <v>15010380383</v>
      </c>
      <c r="B120" s="11" t="s">
        <v>124</v>
      </c>
      <c r="C120" s="10" t="s">
        <v>8</v>
      </c>
      <c r="D120" s="10" t="s">
        <v>200</v>
      </c>
      <c r="E120" s="5" t="s">
        <v>203</v>
      </c>
      <c r="F120" s="10"/>
      <c r="G120" s="10" t="s">
        <v>201</v>
      </c>
      <c r="H120" s="10" t="s">
        <v>218</v>
      </c>
      <c r="I120" s="10"/>
    </row>
    <row r="121" spans="1:9" x14ac:dyDescent="0.3">
      <c r="A121" s="10" t="str">
        <f>HYPERLINK("https://hsdes.intel.com/resource/15010396727","15010396727")</f>
        <v>15010396727</v>
      </c>
      <c r="B121" s="11" t="s">
        <v>125</v>
      </c>
      <c r="C121" s="10" t="s">
        <v>12</v>
      </c>
      <c r="D121" s="10" t="s">
        <v>200</v>
      </c>
      <c r="E121" s="5" t="s">
        <v>203</v>
      </c>
      <c r="F121" s="10"/>
      <c r="G121" s="10" t="s">
        <v>201</v>
      </c>
      <c r="H121" s="10" t="s">
        <v>218</v>
      </c>
      <c r="I121" s="10"/>
    </row>
    <row r="122" spans="1:9" x14ac:dyDescent="0.3">
      <c r="A122" s="10" t="str">
        <f>HYPERLINK("https://hsdes.intel.com/resource/15010407454","15010407454")</f>
        <v>15010407454</v>
      </c>
      <c r="B122" s="11" t="s">
        <v>126</v>
      </c>
      <c r="C122" s="10" t="s">
        <v>12</v>
      </c>
      <c r="D122" s="10" t="s">
        <v>199</v>
      </c>
      <c r="E122" s="5" t="s">
        <v>203</v>
      </c>
      <c r="F122" s="10"/>
      <c r="G122" s="10" t="s">
        <v>201</v>
      </c>
      <c r="H122" s="10" t="s">
        <v>218</v>
      </c>
      <c r="I122" s="10"/>
    </row>
    <row r="123" spans="1:9" x14ac:dyDescent="0.3">
      <c r="A123" s="10" t="str">
        <f>HYPERLINK("https://hsdes.intel.com/resource/15010453277","15010453277")</f>
        <v>15010453277</v>
      </c>
      <c r="B123" s="11" t="s">
        <v>127</v>
      </c>
      <c r="C123" s="10" t="s">
        <v>12</v>
      </c>
      <c r="D123" s="10" t="s">
        <v>197</v>
      </c>
      <c r="E123" s="5" t="s">
        <v>203</v>
      </c>
      <c r="F123" s="10"/>
      <c r="G123" s="10" t="s">
        <v>201</v>
      </c>
      <c r="H123" s="10" t="s">
        <v>218</v>
      </c>
      <c r="I123" s="10"/>
    </row>
    <row r="124" spans="1:9" x14ac:dyDescent="0.3">
      <c r="A124" s="10" t="str">
        <f>HYPERLINK("https://hsdes.intel.com/resource/15010457036","15010457036")</f>
        <v>15010457036</v>
      </c>
      <c r="B124" s="11" t="s">
        <v>128</v>
      </c>
      <c r="C124" s="10" t="s">
        <v>12</v>
      </c>
      <c r="D124" s="10" t="s">
        <v>199</v>
      </c>
      <c r="E124" s="5" t="s">
        <v>203</v>
      </c>
      <c r="F124" s="10"/>
      <c r="G124" s="10" t="s">
        <v>201</v>
      </c>
      <c r="H124" s="10" t="s">
        <v>218</v>
      </c>
      <c r="I124" s="10"/>
    </row>
    <row r="125" spans="1:9" x14ac:dyDescent="0.3">
      <c r="A125" s="10" t="str">
        <f>HYPERLINK("https://hsdes.intel.com/resource/15010490163","15010490163")</f>
        <v>15010490163</v>
      </c>
      <c r="B125" s="11" t="s">
        <v>129</v>
      </c>
      <c r="C125" s="10" t="s">
        <v>2</v>
      </c>
      <c r="D125" s="10" t="s">
        <v>200</v>
      </c>
      <c r="E125" s="5" t="s">
        <v>203</v>
      </c>
      <c r="F125" s="10"/>
      <c r="G125" s="10" t="s">
        <v>201</v>
      </c>
      <c r="H125" s="10" t="s">
        <v>218</v>
      </c>
      <c r="I125" s="10"/>
    </row>
    <row r="126" spans="1:9" x14ac:dyDescent="0.3">
      <c r="A126" s="10" t="str">
        <f>HYPERLINK("https://hsdes.intel.com/resource/15010680434","15010680434")</f>
        <v>15010680434</v>
      </c>
      <c r="B126" s="11" t="s">
        <v>130</v>
      </c>
      <c r="C126" s="10" t="s">
        <v>12</v>
      </c>
      <c r="D126" s="10" t="s">
        <v>198</v>
      </c>
      <c r="E126" s="5" t="s">
        <v>203</v>
      </c>
      <c r="F126" s="10"/>
      <c r="G126" s="10" t="s">
        <v>201</v>
      </c>
      <c r="H126" s="10" t="s">
        <v>218</v>
      </c>
      <c r="I126" s="10"/>
    </row>
    <row r="127" spans="1:9" x14ac:dyDescent="0.3">
      <c r="A127" s="10" t="str">
        <f>HYPERLINK("https://hsdes.intel.com/resource/15010695640","15010695640")</f>
        <v>15010695640</v>
      </c>
      <c r="B127" s="11" t="s">
        <v>131</v>
      </c>
      <c r="C127" s="10" t="s">
        <v>4</v>
      </c>
      <c r="D127" s="10" t="s">
        <v>200</v>
      </c>
      <c r="E127" s="5" t="s">
        <v>203</v>
      </c>
      <c r="F127" s="10"/>
      <c r="G127" s="10" t="s">
        <v>201</v>
      </c>
      <c r="H127" s="10" t="s">
        <v>218</v>
      </c>
      <c r="I127" s="10"/>
    </row>
    <row r="128" spans="1:9" x14ac:dyDescent="0.3">
      <c r="A128" s="10" t="str">
        <f>HYPERLINK("https://hsdes.intel.com/resource/15010750901","15010750901")</f>
        <v>15010750901</v>
      </c>
      <c r="B128" s="11" t="s">
        <v>132</v>
      </c>
      <c r="C128" s="10" t="s">
        <v>2</v>
      </c>
      <c r="D128" s="10" t="s">
        <v>200</v>
      </c>
      <c r="E128" s="5" t="s">
        <v>203</v>
      </c>
      <c r="F128" s="10"/>
      <c r="G128" s="10" t="s">
        <v>201</v>
      </c>
      <c r="H128" s="10" t="s">
        <v>218</v>
      </c>
      <c r="I128" s="10"/>
    </row>
    <row r="129" spans="1:9" x14ac:dyDescent="0.3">
      <c r="A129" s="10" t="str">
        <f>HYPERLINK("https://hsdes.intel.com/resource/15010783482","15010783482")</f>
        <v>15010783482</v>
      </c>
      <c r="B129" s="11" t="s">
        <v>133</v>
      </c>
      <c r="C129" s="10" t="s">
        <v>2</v>
      </c>
      <c r="D129" s="10" t="s">
        <v>197</v>
      </c>
      <c r="E129" s="5" t="s">
        <v>203</v>
      </c>
      <c r="F129" s="10"/>
      <c r="G129" s="10" t="s">
        <v>201</v>
      </c>
      <c r="H129" s="10" t="s">
        <v>218</v>
      </c>
      <c r="I129" s="10"/>
    </row>
    <row r="130" spans="1:9" x14ac:dyDescent="0.3">
      <c r="A130" s="10" t="str">
        <f>HYPERLINK("https://hsdes.intel.com/resource/15010797404","15010797404")</f>
        <v>15010797404</v>
      </c>
      <c r="B130" s="11" t="s">
        <v>134</v>
      </c>
      <c r="C130" s="10" t="s">
        <v>2</v>
      </c>
      <c r="D130" s="10" t="s">
        <v>197</v>
      </c>
      <c r="E130" s="5" t="s">
        <v>203</v>
      </c>
      <c r="F130" s="10"/>
      <c r="G130" s="10" t="s">
        <v>201</v>
      </c>
      <c r="H130" s="10" t="s">
        <v>218</v>
      </c>
      <c r="I130" s="10"/>
    </row>
    <row r="131" spans="1:9" x14ac:dyDescent="0.3">
      <c r="A131" s="10" t="str">
        <f>HYPERLINK("https://hsdes.intel.com/resource/15010833490","15010833490")</f>
        <v>15010833490</v>
      </c>
      <c r="B131" s="11" t="s">
        <v>135</v>
      </c>
      <c r="C131" s="10" t="s">
        <v>2</v>
      </c>
      <c r="D131" s="10" t="s">
        <v>197</v>
      </c>
      <c r="E131" s="5" t="s">
        <v>203</v>
      </c>
      <c r="F131" s="10"/>
      <c r="G131" s="10" t="s">
        <v>201</v>
      </c>
      <c r="H131" s="10" t="s">
        <v>218</v>
      </c>
      <c r="I131" s="10"/>
    </row>
    <row r="132" spans="1:9" x14ac:dyDescent="0.3">
      <c r="A132" s="10" t="str">
        <f>HYPERLINK("https://hsdes.intel.com/resource/15011101508","15011101508")</f>
        <v>15011101508</v>
      </c>
      <c r="B132" s="11" t="s">
        <v>136</v>
      </c>
      <c r="C132" s="10" t="s">
        <v>2</v>
      </c>
      <c r="D132" s="10" t="s">
        <v>197</v>
      </c>
      <c r="E132" s="5" t="s">
        <v>203</v>
      </c>
      <c r="F132" s="10"/>
      <c r="G132" s="10" t="s">
        <v>201</v>
      </c>
      <c r="H132" s="10" t="s">
        <v>218</v>
      </c>
      <c r="I132" s="10"/>
    </row>
    <row r="133" spans="1:9" x14ac:dyDescent="0.3">
      <c r="A133" s="10" t="str">
        <f>HYPERLINK("https://hsdes.intel.com/resource/16012239274","16012239274")</f>
        <v>16012239274</v>
      </c>
      <c r="B133" s="11" t="s">
        <v>137</v>
      </c>
      <c r="C133" s="10" t="s">
        <v>4</v>
      </c>
      <c r="D133" s="10" t="s">
        <v>197</v>
      </c>
      <c r="E133" s="12" t="s">
        <v>212</v>
      </c>
      <c r="F133" s="10">
        <v>16016818274</v>
      </c>
      <c r="G133" s="10" t="s">
        <v>201</v>
      </c>
      <c r="H133" s="10" t="s">
        <v>208</v>
      </c>
      <c r="I133" s="10" t="s">
        <v>225</v>
      </c>
    </row>
    <row r="134" spans="1:9" x14ac:dyDescent="0.3">
      <c r="A134" s="10" t="str">
        <f>HYPERLINK("https://hsdes.intel.com/resource/16012489977","16012489977")</f>
        <v>16012489977</v>
      </c>
      <c r="B134" s="11" t="s">
        <v>138</v>
      </c>
      <c r="C134" s="10" t="s">
        <v>8</v>
      </c>
      <c r="D134" s="10" t="s">
        <v>197</v>
      </c>
      <c r="E134" s="5" t="s">
        <v>203</v>
      </c>
      <c r="F134" s="10"/>
      <c r="G134" s="10" t="s">
        <v>201</v>
      </c>
      <c r="H134" s="10" t="s">
        <v>218</v>
      </c>
      <c r="I134" s="10"/>
    </row>
    <row r="135" spans="1:9" x14ac:dyDescent="0.3">
      <c r="A135" s="10" t="str">
        <f>HYPERLINK("https://hsdes.intel.com/resource/16012511779","16012511779")</f>
        <v>16012511779</v>
      </c>
      <c r="B135" s="11" t="s">
        <v>139</v>
      </c>
      <c r="C135" s="10" t="s">
        <v>69</v>
      </c>
      <c r="D135" s="10" t="s">
        <v>197</v>
      </c>
      <c r="E135" s="5" t="s">
        <v>203</v>
      </c>
      <c r="F135" s="10"/>
      <c r="G135" s="10" t="s">
        <v>201</v>
      </c>
      <c r="H135" s="10" t="s">
        <v>218</v>
      </c>
      <c r="I135" s="10"/>
    </row>
    <row r="136" spans="1:9" x14ac:dyDescent="0.3">
      <c r="A136" s="10" t="str">
        <f>HYPERLINK("https://hsdes.intel.com/resource/16012577838","16012577838")</f>
        <v>16012577838</v>
      </c>
      <c r="B136" s="11" t="s">
        <v>140</v>
      </c>
      <c r="C136" s="10" t="s">
        <v>12</v>
      </c>
      <c r="D136" s="10" t="s">
        <v>197</v>
      </c>
      <c r="E136" s="5" t="s">
        <v>203</v>
      </c>
      <c r="F136" s="10"/>
      <c r="G136" s="10" t="s">
        <v>201</v>
      </c>
      <c r="H136" s="10" t="s">
        <v>218</v>
      </c>
      <c r="I136" s="10"/>
    </row>
    <row r="137" spans="1:9" x14ac:dyDescent="0.3">
      <c r="A137" s="10" t="str">
        <f>HYPERLINK("https://hsdes.intel.com/resource/16012616661","16012616661")</f>
        <v>16012616661</v>
      </c>
      <c r="B137" s="11" t="s">
        <v>141</v>
      </c>
      <c r="C137" s="10" t="s">
        <v>69</v>
      </c>
      <c r="D137" s="10" t="s">
        <v>197</v>
      </c>
      <c r="E137" s="15" t="s">
        <v>204</v>
      </c>
      <c r="F137" s="10"/>
      <c r="G137" s="10" t="s">
        <v>201</v>
      </c>
      <c r="H137" s="10" t="s">
        <v>218</v>
      </c>
      <c r="I137" s="10" t="s">
        <v>217</v>
      </c>
    </row>
    <row r="138" spans="1:9" x14ac:dyDescent="0.3">
      <c r="A138" s="10" t="str">
        <f>HYPERLINK("https://hsdes.intel.com/resource/16012703150","16012703150")</f>
        <v>16012703150</v>
      </c>
      <c r="B138" s="11" t="s">
        <v>142</v>
      </c>
      <c r="C138" s="10" t="s">
        <v>8</v>
      </c>
      <c r="D138" s="10" t="s">
        <v>197</v>
      </c>
      <c r="E138" s="5" t="s">
        <v>203</v>
      </c>
      <c r="F138" s="10"/>
      <c r="G138" s="10" t="s">
        <v>201</v>
      </c>
      <c r="H138" s="10" t="s">
        <v>218</v>
      </c>
      <c r="I138" s="10"/>
    </row>
    <row r="139" spans="1:9" x14ac:dyDescent="0.3">
      <c r="A139" s="10" t="str">
        <f>HYPERLINK("https://hsdes.intel.com/resource/16012706362","16012706362")</f>
        <v>16012706362</v>
      </c>
      <c r="B139" s="11" t="s">
        <v>143</v>
      </c>
      <c r="C139" s="10" t="s">
        <v>4</v>
      </c>
      <c r="D139" s="10" t="s">
        <v>197</v>
      </c>
      <c r="E139" s="5" t="s">
        <v>203</v>
      </c>
      <c r="F139" s="10"/>
      <c r="G139" s="10" t="s">
        <v>201</v>
      </c>
      <c r="H139" s="10" t="s">
        <v>208</v>
      </c>
      <c r="I139" s="10"/>
    </row>
    <row r="140" spans="1:9" x14ac:dyDescent="0.3">
      <c r="A140" s="11" t="str">
        <f>HYPERLINK("https://hsdes.intel.com/resource/16012710104","16012710104")</f>
        <v>16012710104</v>
      </c>
      <c r="B140" s="11" t="s">
        <v>144</v>
      </c>
      <c r="C140" s="11" t="s">
        <v>69</v>
      </c>
      <c r="D140" s="11" t="s">
        <v>202</v>
      </c>
      <c r="E140" s="5" t="s">
        <v>203</v>
      </c>
      <c r="F140" s="10"/>
      <c r="G140" s="10" t="s">
        <v>201</v>
      </c>
      <c r="H140" s="10" t="s">
        <v>218</v>
      </c>
      <c r="I140" s="10" t="s">
        <v>209</v>
      </c>
    </row>
    <row r="141" spans="1:9" x14ac:dyDescent="0.3">
      <c r="A141" s="10" t="str">
        <f>HYPERLINK("https://hsdes.intel.com/resource/16012801464","16012801464")</f>
        <v>16012801464</v>
      </c>
      <c r="B141" s="11" t="s">
        <v>145</v>
      </c>
      <c r="C141" s="10" t="s">
        <v>69</v>
      </c>
      <c r="D141" s="10" t="s">
        <v>197</v>
      </c>
      <c r="E141" s="5" t="s">
        <v>203</v>
      </c>
      <c r="F141" s="10"/>
      <c r="G141" s="10" t="s">
        <v>201</v>
      </c>
      <c r="H141" s="10" t="s">
        <v>218</v>
      </c>
      <c r="I141" s="10"/>
    </row>
    <row r="142" spans="1:9" x14ac:dyDescent="0.3">
      <c r="A142" s="10" t="str">
        <f>HYPERLINK("https://hsdes.intel.com/resource/16012832585","16012832585")</f>
        <v>16012832585</v>
      </c>
      <c r="B142" s="11" t="s">
        <v>146</v>
      </c>
      <c r="C142" s="10" t="s">
        <v>69</v>
      </c>
      <c r="D142" s="10" t="s">
        <v>202</v>
      </c>
      <c r="E142" s="5" t="s">
        <v>203</v>
      </c>
      <c r="F142" s="10"/>
      <c r="G142" s="10" t="s">
        <v>201</v>
      </c>
      <c r="H142" s="10" t="s">
        <v>218</v>
      </c>
      <c r="I142" s="10"/>
    </row>
    <row r="143" spans="1:9" x14ac:dyDescent="0.3">
      <c r="A143" s="10" t="str">
        <f>HYPERLINK("https://hsdes.intel.com/resource/16012967177","16012967177")</f>
        <v>16012967177</v>
      </c>
      <c r="B143" s="11" t="s">
        <v>147</v>
      </c>
      <c r="C143" s="10" t="s">
        <v>12</v>
      </c>
      <c r="D143" s="10" t="s">
        <v>202</v>
      </c>
      <c r="E143" s="5" t="s">
        <v>203</v>
      </c>
      <c r="F143" s="10"/>
      <c r="G143" s="10" t="s">
        <v>201</v>
      </c>
      <c r="H143" s="10" t="s">
        <v>218</v>
      </c>
      <c r="I143" s="10"/>
    </row>
    <row r="144" spans="1:9" x14ac:dyDescent="0.3">
      <c r="A144" s="11" t="str">
        <f>HYPERLINK("https://hsdes.intel.com/resource/16013023908","16013023908")</f>
        <v>16013023908</v>
      </c>
      <c r="B144" s="11" t="s">
        <v>148</v>
      </c>
      <c r="C144" s="10" t="s">
        <v>4</v>
      </c>
      <c r="D144" s="10" t="s">
        <v>202</v>
      </c>
      <c r="E144" s="5" t="s">
        <v>203</v>
      </c>
      <c r="F144" s="10"/>
      <c r="G144" s="10" t="s">
        <v>201</v>
      </c>
      <c r="H144" s="10" t="s">
        <v>208</v>
      </c>
      <c r="I144" s="10"/>
    </row>
    <row r="145" spans="1:9" x14ac:dyDescent="0.3">
      <c r="A145" s="11" t="str">
        <f>HYPERLINK("https://hsdes.intel.com/resource/16013072581","16013072581")</f>
        <v>16013072581</v>
      </c>
      <c r="B145" s="11" t="s">
        <v>149</v>
      </c>
      <c r="C145" s="10" t="s">
        <v>12</v>
      </c>
      <c r="D145" s="10" t="s">
        <v>202</v>
      </c>
      <c r="E145" s="15" t="s">
        <v>204</v>
      </c>
      <c r="F145" s="10"/>
      <c r="G145" s="10" t="s">
        <v>201</v>
      </c>
      <c r="H145" s="10" t="s">
        <v>218</v>
      </c>
      <c r="I145" s="4" t="s">
        <v>228</v>
      </c>
    </row>
    <row r="146" spans="1:9" x14ac:dyDescent="0.3">
      <c r="A146" s="11" t="str">
        <f>HYPERLINK("https://hsdes.intel.com/resource/16013094343","16013094343")</f>
        <v>16013094343</v>
      </c>
      <c r="B146" s="11" t="s">
        <v>150</v>
      </c>
      <c r="C146" s="11" t="s">
        <v>69</v>
      </c>
      <c r="D146" s="11" t="s">
        <v>202</v>
      </c>
      <c r="E146" s="5" t="s">
        <v>203</v>
      </c>
      <c r="F146" s="10"/>
      <c r="G146" s="10" t="s">
        <v>201</v>
      </c>
      <c r="H146" s="10" t="s">
        <v>218</v>
      </c>
      <c r="I146" s="10"/>
    </row>
    <row r="147" spans="1:9" x14ac:dyDescent="0.3">
      <c r="A147" s="11" t="str">
        <f>HYPERLINK("https://hsdes.intel.com/resource/16013100653","16013100653")</f>
        <v>16013100653</v>
      </c>
      <c r="B147" s="11" t="s">
        <v>151</v>
      </c>
      <c r="C147" s="10" t="s">
        <v>12</v>
      </c>
      <c r="D147" s="10" t="s">
        <v>202</v>
      </c>
      <c r="E147" s="12" t="s">
        <v>212</v>
      </c>
      <c r="F147" s="10">
        <v>16015592579</v>
      </c>
      <c r="G147" s="10" t="s">
        <v>201</v>
      </c>
      <c r="H147" s="10" t="s">
        <v>218</v>
      </c>
      <c r="I147" s="10" t="s">
        <v>211</v>
      </c>
    </row>
    <row r="148" spans="1:9" x14ac:dyDescent="0.3">
      <c r="A148" s="10" t="str">
        <f>HYPERLINK("https://hsdes.intel.com/resource/16013184461","16013184461")</f>
        <v>16013184461</v>
      </c>
      <c r="B148" s="11" t="s">
        <v>152</v>
      </c>
      <c r="C148" s="10" t="s">
        <v>69</v>
      </c>
      <c r="D148" s="10" t="s">
        <v>197</v>
      </c>
      <c r="E148" s="5" t="s">
        <v>203</v>
      </c>
      <c r="F148" s="10"/>
      <c r="G148" s="10" t="s">
        <v>201</v>
      </c>
      <c r="H148" s="10" t="s">
        <v>218</v>
      </c>
      <c r="I148" s="10"/>
    </row>
    <row r="149" spans="1:9" x14ac:dyDescent="0.3">
      <c r="A149" s="11" t="str">
        <f>HYPERLINK("https://hsdes.intel.com/resource/16013761117","16013761117")</f>
        <v>16013761117</v>
      </c>
      <c r="B149" s="11" t="s">
        <v>153</v>
      </c>
      <c r="C149" s="10" t="s">
        <v>12</v>
      </c>
      <c r="D149" s="10" t="s">
        <v>202</v>
      </c>
      <c r="E149" s="5" t="s">
        <v>203</v>
      </c>
      <c r="F149" s="10"/>
      <c r="G149" s="10" t="s">
        <v>201</v>
      </c>
      <c r="H149" s="10" t="s">
        <v>218</v>
      </c>
      <c r="I149" s="10"/>
    </row>
    <row r="150" spans="1:9" x14ac:dyDescent="0.3">
      <c r="A150" s="10" t="str">
        <f>HYPERLINK("https://hsdes.intel.com/resource/16013856473","16013856473")</f>
        <v>16013856473</v>
      </c>
      <c r="B150" s="11" t="s">
        <v>154</v>
      </c>
      <c r="C150" s="10" t="s">
        <v>2</v>
      </c>
      <c r="D150" s="10" t="s">
        <v>202</v>
      </c>
      <c r="E150" s="5" t="s">
        <v>203</v>
      </c>
      <c r="F150" s="10"/>
      <c r="G150" s="10" t="s">
        <v>201</v>
      </c>
      <c r="H150" s="10" t="s">
        <v>218</v>
      </c>
      <c r="I150" s="16"/>
    </row>
    <row r="151" spans="1:9" x14ac:dyDescent="0.3">
      <c r="A151" s="10" t="str">
        <f>HYPERLINK("https://hsdes.intel.com/resource/16014302646","16014302646")</f>
        <v>16014302646</v>
      </c>
      <c r="B151" s="11" t="s">
        <v>155</v>
      </c>
      <c r="C151" s="10" t="s">
        <v>2</v>
      </c>
      <c r="D151" s="10" t="s">
        <v>199</v>
      </c>
      <c r="E151" s="5" t="s">
        <v>203</v>
      </c>
      <c r="F151" s="10"/>
      <c r="G151" s="10" t="s">
        <v>201</v>
      </c>
      <c r="H151" s="10" t="s">
        <v>218</v>
      </c>
      <c r="I151" s="10"/>
    </row>
    <row r="152" spans="1:9" x14ac:dyDescent="0.3">
      <c r="A152" s="10" t="str">
        <f>HYPERLINK("https://hsdes.intel.com/resource/16014302756","16014302756")</f>
        <v>16014302756</v>
      </c>
      <c r="B152" s="11" t="s">
        <v>156</v>
      </c>
      <c r="C152" s="10" t="s">
        <v>2</v>
      </c>
      <c r="D152" s="10" t="s">
        <v>202</v>
      </c>
      <c r="E152" s="5" t="s">
        <v>203</v>
      </c>
      <c r="F152" s="10"/>
      <c r="G152" s="10" t="s">
        <v>201</v>
      </c>
      <c r="H152" s="10" t="s">
        <v>218</v>
      </c>
      <c r="I152" s="10"/>
    </row>
    <row r="153" spans="1:9" x14ac:dyDescent="0.3">
      <c r="A153" s="10" t="str">
        <f>HYPERLINK("https://hsdes.intel.com/resource/16014361056","16014361056")</f>
        <v>16014361056</v>
      </c>
      <c r="B153" s="11" t="s">
        <v>157</v>
      </c>
      <c r="C153" s="10" t="s">
        <v>2</v>
      </c>
      <c r="D153" s="10" t="s">
        <v>202</v>
      </c>
      <c r="E153" s="5" t="s">
        <v>203</v>
      </c>
      <c r="F153" s="10"/>
      <c r="G153" s="10" t="s">
        <v>201</v>
      </c>
      <c r="H153" s="10" t="s">
        <v>218</v>
      </c>
      <c r="I153" s="10"/>
    </row>
    <row r="154" spans="1:9" x14ac:dyDescent="0.3">
      <c r="A154" s="10" t="str">
        <f>HYPERLINK("https://hsdes.intel.com/resource/16014366509","16014366509")</f>
        <v>16014366509</v>
      </c>
      <c r="B154" s="11" t="s">
        <v>158</v>
      </c>
      <c r="C154" s="10" t="s">
        <v>12</v>
      </c>
      <c r="D154" s="10" t="s">
        <v>202</v>
      </c>
      <c r="E154" s="5" t="s">
        <v>203</v>
      </c>
      <c r="F154" s="10"/>
      <c r="G154" s="10" t="s">
        <v>201</v>
      </c>
      <c r="H154" s="10" t="s">
        <v>218</v>
      </c>
      <c r="I154" s="10"/>
    </row>
    <row r="155" spans="1:9" x14ac:dyDescent="0.3">
      <c r="A155" s="10" t="str">
        <f>HYPERLINK("https://hsdes.intel.com/resource/16014492421","16014492421")</f>
        <v>16014492421</v>
      </c>
      <c r="B155" s="11" t="s">
        <v>159</v>
      </c>
      <c r="C155" s="10" t="s">
        <v>8</v>
      </c>
      <c r="D155" s="10" t="s">
        <v>202</v>
      </c>
      <c r="E155" s="5" t="s">
        <v>203</v>
      </c>
      <c r="F155" s="10"/>
      <c r="G155" s="10" t="s">
        <v>201</v>
      </c>
      <c r="H155" s="10" t="s">
        <v>218</v>
      </c>
      <c r="I155" s="10"/>
    </row>
    <row r="156" spans="1:9" x14ac:dyDescent="0.3">
      <c r="A156" s="10" t="str">
        <f>HYPERLINK("https://hsdes.intel.com/resource/16014496583","16014496583")</f>
        <v>16014496583</v>
      </c>
      <c r="B156" s="11" t="s">
        <v>160</v>
      </c>
      <c r="C156" s="10" t="s">
        <v>2</v>
      </c>
      <c r="D156" s="10" t="s">
        <v>202</v>
      </c>
      <c r="E156" s="5" t="s">
        <v>203</v>
      </c>
      <c r="F156" s="10"/>
      <c r="G156" s="10" t="s">
        <v>201</v>
      </c>
      <c r="H156" s="10" t="s">
        <v>218</v>
      </c>
      <c r="I156" s="10"/>
    </row>
    <row r="157" spans="1:9" x14ac:dyDescent="0.3">
      <c r="A157" s="10" t="str">
        <f>HYPERLINK("https://hsdes.intel.com/resource/16014526968","16014526968")</f>
        <v>16014526968</v>
      </c>
      <c r="B157" s="11" t="s">
        <v>161</v>
      </c>
      <c r="C157" s="10" t="s">
        <v>2</v>
      </c>
      <c r="D157" s="10" t="s">
        <v>202</v>
      </c>
      <c r="E157" s="5" t="s">
        <v>203</v>
      </c>
      <c r="F157" s="10"/>
      <c r="G157" s="10" t="s">
        <v>201</v>
      </c>
      <c r="H157" s="10" t="s">
        <v>218</v>
      </c>
      <c r="I157" s="10"/>
    </row>
    <row r="158" spans="1:9" x14ac:dyDescent="0.3">
      <c r="A158" s="10" t="str">
        <f>HYPERLINK("https://hsdes.intel.com/resource/16014554388","16014554388")</f>
        <v>16014554388</v>
      </c>
      <c r="B158" s="11" t="s">
        <v>162</v>
      </c>
      <c r="C158" s="10" t="s">
        <v>2</v>
      </c>
      <c r="D158" s="10" t="s">
        <v>197</v>
      </c>
      <c r="E158" s="5" t="s">
        <v>203</v>
      </c>
      <c r="F158" s="10"/>
      <c r="G158" s="10" t="s">
        <v>201</v>
      </c>
      <c r="H158" s="10" t="s">
        <v>218</v>
      </c>
      <c r="I158" s="10"/>
    </row>
    <row r="159" spans="1:9" x14ac:dyDescent="0.3">
      <c r="A159" s="10" t="str">
        <f>HYPERLINK("https://hsdes.intel.com/resource/16014557822","16014557822")</f>
        <v>16014557822</v>
      </c>
      <c r="B159" s="11" t="s">
        <v>163</v>
      </c>
      <c r="C159" s="10" t="s">
        <v>2</v>
      </c>
      <c r="D159" s="10" t="s">
        <v>197</v>
      </c>
      <c r="E159" s="5" t="s">
        <v>203</v>
      </c>
      <c r="F159" s="10"/>
      <c r="G159" s="10" t="s">
        <v>201</v>
      </c>
      <c r="H159" s="10" t="s">
        <v>218</v>
      </c>
      <c r="I159" s="10"/>
    </row>
    <row r="160" spans="1:9" x14ac:dyDescent="0.3">
      <c r="A160" s="10" t="str">
        <f>HYPERLINK("https://hsdes.intel.com/resource/16014566571","16014566571")</f>
        <v>16014566571</v>
      </c>
      <c r="B160" s="11" t="s">
        <v>164</v>
      </c>
      <c r="C160" s="10" t="s">
        <v>2</v>
      </c>
      <c r="D160" s="10" t="s">
        <v>202</v>
      </c>
      <c r="E160" s="5" t="s">
        <v>203</v>
      </c>
      <c r="F160" s="10"/>
      <c r="G160" s="10" t="s">
        <v>201</v>
      </c>
      <c r="H160" s="10" t="s">
        <v>218</v>
      </c>
      <c r="I160" s="10"/>
    </row>
    <row r="161" spans="1:9" x14ac:dyDescent="0.3">
      <c r="A161" s="10" t="str">
        <f>HYPERLINK("https://hsdes.intel.com/resource/16014588156","16014588156")</f>
        <v>16014588156</v>
      </c>
      <c r="B161" s="11" t="s">
        <v>165</v>
      </c>
      <c r="C161" s="10" t="s">
        <v>2</v>
      </c>
      <c r="D161" s="10" t="s">
        <v>200</v>
      </c>
      <c r="E161" s="5" t="s">
        <v>203</v>
      </c>
      <c r="F161" s="10"/>
      <c r="G161" s="10" t="s">
        <v>201</v>
      </c>
      <c r="H161" s="10" t="s">
        <v>218</v>
      </c>
      <c r="I161" s="10"/>
    </row>
    <row r="162" spans="1:9" x14ac:dyDescent="0.3">
      <c r="A162" s="10" t="str">
        <f>HYPERLINK("https://hsdes.intel.com/resource/16014604975","16014604975")</f>
        <v>16014604975</v>
      </c>
      <c r="B162" s="11" t="s">
        <v>166</v>
      </c>
      <c r="C162" s="10" t="s">
        <v>12</v>
      </c>
      <c r="D162" s="10" t="s">
        <v>200</v>
      </c>
      <c r="E162" s="5" t="s">
        <v>203</v>
      </c>
      <c r="F162" s="10"/>
      <c r="G162" s="10" t="s">
        <v>201</v>
      </c>
      <c r="H162" s="10" t="s">
        <v>218</v>
      </c>
      <c r="I162" s="10"/>
    </row>
    <row r="163" spans="1:9" x14ac:dyDescent="0.3">
      <c r="A163" s="10" t="str">
        <f>HYPERLINK("https://hsdes.intel.com/resource/16014636884","16014636884")</f>
        <v>16014636884</v>
      </c>
      <c r="B163" s="11" t="s">
        <v>167</v>
      </c>
      <c r="C163" s="10" t="s">
        <v>2</v>
      </c>
      <c r="D163" s="10" t="s">
        <v>200</v>
      </c>
      <c r="E163" s="5" t="s">
        <v>203</v>
      </c>
      <c r="F163" s="10"/>
      <c r="G163" s="10" t="s">
        <v>201</v>
      </c>
      <c r="H163" s="10" t="s">
        <v>218</v>
      </c>
      <c r="I163" s="10"/>
    </row>
    <row r="164" spans="1:9" x14ac:dyDescent="0.3">
      <c r="A164" s="10" t="str">
        <f>HYPERLINK("https://hsdes.intel.com/resource/16014636911","16014636911")</f>
        <v>16014636911</v>
      </c>
      <c r="B164" s="11" t="s">
        <v>168</v>
      </c>
      <c r="C164" s="10" t="s">
        <v>2</v>
      </c>
      <c r="D164" s="10" t="s">
        <v>200</v>
      </c>
      <c r="E164" s="5" t="s">
        <v>203</v>
      </c>
      <c r="F164" s="10"/>
      <c r="G164" s="10" t="s">
        <v>201</v>
      </c>
      <c r="H164" s="10" t="s">
        <v>218</v>
      </c>
      <c r="I164" s="10"/>
    </row>
    <row r="165" spans="1:9" x14ac:dyDescent="0.3">
      <c r="A165" s="10" t="str">
        <f>HYPERLINK("https://hsdes.intel.com/resource/16014658044","16014658044")</f>
        <v>16014658044</v>
      </c>
      <c r="B165" s="11" t="s">
        <v>169</v>
      </c>
      <c r="C165" s="10" t="s">
        <v>12</v>
      </c>
      <c r="D165" s="10" t="s">
        <v>200</v>
      </c>
      <c r="E165" s="5" t="s">
        <v>203</v>
      </c>
      <c r="F165" s="10"/>
      <c r="G165" s="10" t="s">
        <v>201</v>
      </c>
      <c r="H165" s="10" t="s">
        <v>218</v>
      </c>
      <c r="I165" s="10"/>
    </row>
    <row r="166" spans="1:9" x14ac:dyDescent="0.3">
      <c r="A166" s="10" t="str">
        <f>HYPERLINK("https://hsdes.intel.com/resource/16014717731","16014717731")</f>
        <v>16014717731</v>
      </c>
      <c r="B166" s="11" t="s">
        <v>170</v>
      </c>
      <c r="C166" s="10" t="s">
        <v>2</v>
      </c>
      <c r="D166" s="10" t="s">
        <v>199</v>
      </c>
      <c r="E166" s="5" t="s">
        <v>203</v>
      </c>
      <c r="F166" s="10"/>
      <c r="G166" s="10" t="s">
        <v>201</v>
      </c>
      <c r="H166" s="10" t="s">
        <v>218</v>
      </c>
      <c r="I166" s="10"/>
    </row>
    <row r="167" spans="1:9" x14ac:dyDescent="0.3">
      <c r="A167" s="10" t="str">
        <f>HYPERLINK("https://hsdes.intel.com/resource/16014722237","16014722237")</f>
        <v>16014722237</v>
      </c>
      <c r="B167" s="11" t="s">
        <v>171</v>
      </c>
      <c r="C167" s="10" t="s">
        <v>2</v>
      </c>
      <c r="D167" s="10" t="s">
        <v>199</v>
      </c>
      <c r="E167" s="5" t="s">
        <v>203</v>
      </c>
      <c r="F167" s="10"/>
      <c r="G167" s="10" t="s">
        <v>201</v>
      </c>
      <c r="H167" s="10" t="s">
        <v>218</v>
      </c>
      <c r="I167" s="10"/>
    </row>
    <row r="168" spans="1:9" x14ac:dyDescent="0.3">
      <c r="A168" s="10" t="str">
        <f>HYPERLINK("https://hsdes.intel.com/resource/16014764882","16014764882")</f>
        <v>16014764882</v>
      </c>
      <c r="B168" s="11" t="s">
        <v>172</v>
      </c>
      <c r="C168" s="10" t="s">
        <v>2</v>
      </c>
      <c r="D168" s="10" t="s">
        <v>199</v>
      </c>
      <c r="E168" s="5" t="s">
        <v>203</v>
      </c>
      <c r="F168" s="10"/>
      <c r="G168" s="10" t="s">
        <v>201</v>
      </c>
      <c r="H168" s="10" t="s">
        <v>218</v>
      </c>
      <c r="I168" s="10"/>
    </row>
    <row r="169" spans="1:9" x14ac:dyDescent="0.3">
      <c r="A169" s="10" t="str">
        <f>HYPERLINK("https://hsdes.intel.com/resource/16014777372","16014777372")</f>
        <v>16014777372</v>
      </c>
      <c r="B169" s="11" t="s">
        <v>173</v>
      </c>
      <c r="C169" s="10" t="s">
        <v>12</v>
      </c>
      <c r="D169" s="10" t="s">
        <v>199</v>
      </c>
      <c r="E169" s="5" t="s">
        <v>203</v>
      </c>
      <c r="F169" s="10"/>
      <c r="G169" s="10" t="s">
        <v>201</v>
      </c>
      <c r="H169" s="10" t="s">
        <v>218</v>
      </c>
      <c r="I169" s="10"/>
    </row>
    <row r="170" spans="1:9" x14ac:dyDescent="0.3">
      <c r="A170" s="10" t="str">
        <f>HYPERLINK("https://hsdes.intel.com/resource/16014794198","16014794198")</f>
        <v>16014794198</v>
      </c>
      <c r="B170" s="11" t="s">
        <v>174</v>
      </c>
      <c r="C170" s="10" t="s">
        <v>2</v>
      </c>
      <c r="D170" s="10" t="s">
        <v>199</v>
      </c>
      <c r="E170" s="5" t="s">
        <v>203</v>
      </c>
      <c r="F170" s="10"/>
      <c r="G170" s="10" t="s">
        <v>201</v>
      </c>
      <c r="H170" s="10" t="s">
        <v>218</v>
      </c>
      <c r="I170" s="10"/>
    </row>
    <row r="171" spans="1:9" x14ac:dyDescent="0.3">
      <c r="A171" s="10" t="str">
        <f>HYPERLINK("https://hsdes.intel.com/resource/16014795784","16014795784")</f>
        <v>16014795784</v>
      </c>
      <c r="B171" s="11" t="s">
        <v>175</v>
      </c>
      <c r="C171" s="10" t="s">
        <v>2</v>
      </c>
      <c r="D171" s="10" t="s">
        <v>199</v>
      </c>
      <c r="E171" s="5" t="s">
        <v>203</v>
      </c>
      <c r="F171" s="10"/>
      <c r="G171" s="10" t="s">
        <v>201</v>
      </c>
      <c r="H171" s="10" t="s">
        <v>218</v>
      </c>
      <c r="I171" s="10"/>
    </row>
    <row r="172" spans="1:9" x14ac:dyDescent="0.3">
      <c r="A172" s="10" t="str">
        <f>HYPERLINK("https://hsdes.intel.com/resource/16014841919","16014841919")</f>
        <v>16014841919</v>
      </c>
      <c r="B172" s="11" t="s">
        <v>176</v>
      </c>
      <c r="C172" s="10" t="s">
        <v>2</v>
      </c>
      <c r="D172" s="10" t="s">
        <v>199</v>
      </c>
      <c r="E172" s="5" t="s">
        <v>203</v>
      </c>
      <c r="F172" s="10"/>
      <c r="G172" s="10" t="s">
        <v>201</v>
      </c>
      <c r="H172" s="10" t="s">
        <v>218</v>
      </c>
      <c r="I172" s="10"/>
    </row>
    <row r="173" spans="1:9" x14ac:dyDescent="0.3">
      <c r="A173" s="10" t="str">
        <f>HYPERLINK("https://hsdes.intel.com/resource/16014853886","16014853886")</f>
        <v>16014853886</v>
      </c>
      <c r="B173" s="11" t="s">
        <v>177</v>
      </c>
      <c r="C173" s="10" t="s">
        <v>2</v>
      </c>
      <c r="D173" s="10" t="s">
        <v>199</v>
      </c>
      <c r="E173" s="5" t="s">
        <v>203</v>
      </c>
      <c r="F173" s="10"/>
      <c r="G173" s="10" t="s">
        <v>201</v>
      </c>
      <c r="H173" s="10" t="s">
        <v>218</v>
      </c>
      <c r="I173" s="10"/>
    </row>
    <row r="174" spans="1:9" x14ac:dyDescent="0.3">
      <c r="A174" s="10" t="str">
        <f>HYPERLINK("https://hsdes.intel.com/resource/16015335982","16015335982")</f>
        <v>16015335982</v>
      </c>
      <c r="B174" s="11" t="s">
        <v>178</v>
      </c>
      <c r="C174" s="10" t="s">
        <v>2</v>
      </c>
      <c r="D174" s="10" t="s">
        <v>199</v>
      </c>
      <c r="E174" s="5" t="s">
        <v>203</v>
      </c>
      <c r="F174" s="10"/>
      <c r="G174" s="10" t="s">
        <v>201</v>
      </c>
      <c r="H174" s="10" t="s">
        <v>218</v>
      </c>
      <c r="I174" s="10"/>
    </row>
    <row r="175" spans="1:9" x14ac:dyDescent="0.3">
      <c r="A175" s="10" t="str">
        <f>HYPERLINK("https://hsdes.intel.com/resource/16015401793","16015401793")</f>
        <v>16015401793</v>
      </c>
      <c r="B175" s="11" t="s">
        <v>179</v>
      </c>
      <c r="C175" s="10" t="s">
        <v>69</v>
      </c>
      <c r="D175" s="10" t="s">
        <v>199</v>
      </c>
      <c r="E175" s="5" t="s">
        <v>203</v>
      </c>
      <c r="F175" s="10"/>
      <c r="G175" s="10" t="s">
        <v>201</v>
      </c>
      <c r="H175" s="10" t="s">
        <v>218</v>
      </c>
      <c r="I175" s="10"/>
    </row>
    <row r="176" spans="1:9" x14ac:dyDescent="0.3">
      <c r="A176" s="10" t="str">
        <f>HYPERLINK("https://hsdes.intel.com/resource/16015612982","16015612982")</f>
        <v>16015612982</v>
      </c>
      <c r="B176" s="11" t="s">
        <v>180</v>
      </c>
      <c r="C176" s="10" t="s">
        <v>2</v>
      </c>
      <c r="D176" s="10" t="s">
        <v>198</v>
      </c>
      <c r="E176" s="5" t="s">
        <v>203</v>
      </c>
      <c r="F176" s="10"/>
      <c r="G176" s="10" t="s">
        <v>201</v>
      </c>
      <c r="H176" s="10" t="s">
        <v>218</v>
      </c>
      <c r="I176" s="10"/>
    </row>
    <row r="177" spans="1:9" x14ac:dyDescent="0.3">
      <c r="A177" s="10" t="str">
        <f>HYPERLINK("https://hsdes.intel.com/resource/16015902650","16015902650")</f>
        <v>16015902650</v>
      </c>
      <c r="B177" s="11" t="s">
        <v>181</v>
      </c>
      <c r="C177" s="10" t="s">
        <v>12</v>
      </c>
      <c r="D177" s="10" t="s">
        <v>198</v>
      </c>
      <c r="E177" s="5" t="s">
        <v>203</v>
      </c>
      <c r="F177" s="10"/>
      <c r="G177" s="10" t="s">
        <v>201</v>
      </c>
      <c r="H177" s="10" t="s">
        <v>218</v>
      </c>
      <c r="I177" s="10"/>
    </row>
    <row r="178" spans="1:9" x14ac:dyDescent="0.3">
      <c r="A178" s="10" t="str">
        <f>HYPERLINK("https://hsdes.intel.com/resource/16016206044","16016206044")</f>
        <v>16016206044</v>
      </c>
      <c r="B178" s="11" t="s">
        <v>182</v>
      </c>
      <c r="C178" s="10" t="s">
        <v>2</v>
      </c>
      <c r="D178" s="10" t="s">
        <v>198</v>
      </c>
      <c r="E178" s="5" t="s">
        <v>203</v>
      </c>
      <c r="F178" s="10"/>
      <c r="G178" s="10" t="s">
        <v>201</v>
      </c>
      <c r="H178" s="10" t="s">
        <v>218</v>
      </c>
      <c r="I178" s="10"/>
    </row>
    <row r="179" spans="1:9" x14ac:dyDescent="0.3">
      <c r="A179" s="10" t="str">
        <f>HYPERLINK("https://hsdes.intel.com/resource/16016398700","16016398700")</f>
        <v>16016398700</v>
      </c>
      <c r="B179" s="11" t="s">
        <v>183</v>
      </c>
      <c r="C179" s="10" t="s">
        <v>2</v>
      </c>
      <c r="D179" s="10" t="s">
        <v>199</v>
      </c>
      <c r="E179" s="5" t="s">
        <v>203</v>
      </c>
      <c r="F179" s="10"/>
      <c r="G179" s="10" t="s">
        <v>201</v>
      </c>
      <c r="H179" s="10" t="s">
        <v>218</v>
      </c>
      <c r="I179" s="10"/>
    </row>
    <row r="180" spans="1:9" x14ac:dyDescent="0.3">
      <c r="A180" s="10" t="str">
        <f>HYPERLINK("https://hsdes.intel.com/resource/18020730723","18020730723")</f>
        <v>18020730723</v>
      </c>
      <c r="B180" s="11" t="s">
        <v>184</v>
      </c>
      <c r="C180" s="10" t="s">
        <v>8</v>
      </c>
      <c r="D180" s="10" t="s">
        <v>198</v>
      </c>
      <c r="E180" s="15" t="s">
        <v>204</v>
      </c>
      <c r="F180" s="10"/>
      <c r="G180" s="10" t="s">
        <v>201</v>
      </c>
      <c r="H180" s="10" t="s">
        <v>218</v>
      </c>
      <c r="I180" s="10" t="s">
        <v>227</v>
      </c>
    </row>
    <row r="181" spans="1:9" x14ac:dyDescent="0.3">
      <c r="A181" s="10" t="str">
        <f>HYPERLINK("https://hsdes.intel.com/resource/22012000707","22012000707")</f>
        <v>22012000707</v>
      </c>
      <c r="B181" s="11" t="s">
        <v>185</v>
      </c>
      <c r="C181" s="10" t="s">
        <v>4</v>
      </c>
      <c r="D181" s="10" t="s">
        <v>198</v>
      </c>
      <c r="E181" s="5" t="s">
        <v>203</v>
      </c>
      <c r="F181" s="10"/>
      <c r="G181" s="10" t="s">
        <v>201</v>
      </c>
      <c r="H181" s="10" t="s">
        <v>218</v>
      </c>
      <c r="I181" s="10"/>
    </row>
    <row r="182" spans="1:9" x14ac:dyDescent="0.3">
      <c r="A182" s="10" t="str">
        <f>HYPERLINK("https://hsdes.intel.com/resource/22012003525","22012003525")</f>
        <v>22012003525</v>
      </c>
      <c r="B182" s="11" t="s">
        <v>186</v>
      </c>
      <c r="C182" s="10" t="s">
        <v>12</v>
      </c>
      <c r="D182" s="10" t="s">
        <v>198</v>
      </c>
      <c r="E182" s="5" t="s">
        <v>203</v>
      </c>
      <c r="F182" s="10"/>
      <c r="G182" s="10" t="s">
        <v>201</v>
      </c>
      <c r="H182" s="10" t="s">
        <v>218</v>
      </c>
      <c r="I182" s="10"/>
    </row>
    <row r="183" spans="1:9" x14ac:dyDescent="0.3">
      <c r="A183" s="10" t="str">
        <f>HYPERLINK("https://hsdes.intel.com/resource/22012132962","22012132962")</f>
        <v>22012132962</v>
      </c>
      <c r="B183" s="11" t="s">
        <v>187</v>
      </c>
      <c r="C183" s="10" t="s">
        <v>4</v>
      </c>
      <c r="D183" s="10" t="s">
        <v>197</v>
      </c>
      <c r="E183" s="5" t="s">
        <v>203</v>
      </c>
      <c r="F183" s="10"/>
      <c r="G183" s="10" t="s">
        <v>201</v>
      </c>
      <c r="H183" s="10" t="s">
        <v>208</v>
      </c>
      <c r="I183" s="10"/>
    </row>
    <row r="184" spans="1:9" x14ac:dyDescent="0.3">
      <c r="A184" s="10" t="str">
        <f>HYPERLINK("https://hsdes.intel.com/resource/22012239317","22012239317")</f>
        <v>22012239317</v>
      </c>
      <c r="B184" s="11" t="s">
        <v>188</v>
      </c>
      <c r="C184" s="10" t="s">
        <v>8</v>
      </c>
      <c r="D184" s="10" t="s">
        <v>197</v>
      </c>
      <c r="E184" s="5" t="s">
        <v>203</v>
      </c>
      <c r="F184" s="10"/>
      <c r="G184" s="10" t="s">
        <v>201</v>
      </c>
      <c r="H184" s="10" t="s">
        <v>218</v>
      </c>
      <c r="I184" s="10"/>
    </row>
    <row r="185" spans="1:9" x14ac:dyDescent="0.3">
      <c r="A185" s="10" t="str">
        <f>HYPERLINK("https://hsdes.intel.com/resource/22012249402","22012249402")</f>
        <v>22012249402</v>
      </c>
      <c r="B185" s="11" t="s">
        <v>189</v>
      </c>
      <c r="C185" s="10" t="s">
        <v>4</v>
      </c>
      <c r="D185" s="10" t="s">
        <v>197</v>
      </c>
      <c r="E185" s="5" t="s">
        <v>203</v>
      </c>
      <c r="F185" s="10"/>
      <c r="G185" s="10" t="s">
        <v>201</v>
      </c>
      <c r="H185" s="10" t="s">
        <v>208</v>
      </c>
      <c r="I185" s="10"/>
    </row>
    <row r="186" spans="1:9" x14ac:dyDescent="0.3">
      <c r="A186" s="10" t="str">
        <f>HYPERLINK("https://hsdes.intel.com/resource/22013723207","22013723207")</f>
        <v>22013723207</v>
      </c>
      <c r="B186" s="11" t="s">
        <v>190</v>
      </c>
      <c r="C186" s="10" t="s">
        <v>2</v>
      </c>
      <c r="D186" s="10" t="s">
        <v>197</v>
      </c>
      <c r="E186" s="5" t="s">
        <v>203</v>
      </c>
      <c r="F186" s="10"/>
      <c r="G186" s="10" t="s">
        <v>201</v>
      </c>
      <c r="H186" s="10" t="s">
        <v>218</v>
      </c>
      <c r="I186" s="10"/>
    </row>
    <row r="187" spans="1:9" x14ac:dyDescent="0.3">
      <c r="A187" s="10" t="str">
        <f>HYPERLINK("https://hsdes.intel.com/resource/1508602809","1508602809")</f>
        <v>1508602809</v>
      </c>
      <c r="B187" s="11" t="s">
        <v>210</v>
      </c>
      <c r="C187" s="10" t="s">
        <v>69</v>
      </c>
      <c r="D187" s="10" t="s">
        <v>202</v>
      </c>
      <c r="E187" s="12" t="s">
        <v>212</v>
      </c>
      <c r="F187" s="10">
        <v>16016680042</v>
      </c>
      <c r="G187" s="10" t="s">
        <v>201</v>
      </c>
      <c r="H187" s="10" t="s">
        <v>218</v>
      </c>
      <c r="I187" s="10" t="s">
        <v>215</v>
      </c>
    </row>
    <row r="188" spans="1:9" x14ac:dyDescent="0.3">
      <c r="A188" s="1">
        <v>1309576291</v>
      </c>
      <c r="B188" s="1" t="s">
        <v>229</v>
      </c>
      <c r="C188" s="1" t="s">
        <v>230</v>
      </c>
      <c r="D188" s="1" t="s">
        <v>231</v>
      </c>
      <c r="E188" s="2" t="s">
        <v>203</v>
      </c>
      <c r="F188" s="1"/>
      <c r="G188" s="10" t="s">
        <v>201</v>
      </c>
      <c r="H188" s="10" t="s">
        <v>218</v>
      </c>
      <c r="I188" s="1"/>
    </row>
    <row r="189" spans="1:9" x14ac:dyDescent="0.3">
      <c r="A189" s="1">
        <v>1508603490</v>
      </c>
      <c r="B189" s="1" t="s">
        <v>232</v>
      </c>
      <c r="C189" s="1" t="s">
        <v>230</v>
      </c>
      <c r="D189" s="1" t="s">
        <v>233</v>
      </c>
      <c r="E189" s="2" t="s">
        <v>203</v>
      </c>
      <c r="F189" s="1"/>
      <c r="G189" s="10" t="s">
        <v>201</v>
      </c>
      <c r="H189" s="10" t="s">
        <v>218</v>
      </c>
      <c r="I189" s="1"/>
    </row>
    <row r="190" spans="1:9" x14ac:dyDescent="0.3">
      <c r="A190" s="1">
        <v>1508603498</v>
      </c>
      <c r="B190" s="1" t="s">
        <v>234</v>
      </c>
      <c r="C190" s="1" t="s">
        <v>230</v>
      </c>
      <c r="D190" s="1" t="s">
        <v>235</v>
      </c>
      <c r="E190" s="2" t="s">
        <v>203</v>
      </c>
      <c r="F190" s="1"/>
      <c r="G190" s="10" t="s">
        <v>201</v>
      </c>
      <c r="H190" s="10" t="s">
        <v>218</v>
      </c>
      <c r="I190" s="1"/>
    </row>
    <row r="191" spans="1:9" x14ac:dyDescent="0.3">
      <c r="A191" s="1">
        <v>1508603929</v>
      </c>
      <c r="B191" s="1" t="s">
        <v>236</v>
      </c>
      <c r="C191" s="1" t="s">
        <v>230</v>
      </c>
      <c r="D191" s="1" t="s">
        <v>235</v>
      </c>
      <c r="E191" s="2" t="s">
        <v>203</v>
      </c>
      <c r="F191" s="1"/>
      <c r="G191" s="10" t="s">
        <v>201</v>
      </c>
      <c r="H191" s="10" t="s">
        <v>218</v>
      </c>
      <c r="I191" s="1"/>
    </row>
    <row r="192" spans="1:9" x14ac:dyDescent="0.3">
      <c r="A192" s="1">
        <v>1508603944</v>
      </c>
      <c r="B192" s="1" t="s">
        <v>237</v>
      </c>
      <c r="C192" s="1" t="s">
        <v>230</v>
      </c>
      <c r="D192" s="1" t="s">
        <v>235</v>
      </c>
      <c r="E192" s="2" t="s">
        <v>203</v>
      </c>
      <c r="F192" s="1"/>
      <c r="G192" s="10" t="s">
        <v>201</v>
      </c>
      <c r="H192" s="10" t="s">
        <v>218</v>
      </c>
      <c r="I192" s="1"/>
    </row>
    <row r="193" spans="1:9" x14ac:dyDescent="0.3">
      <c r="A193" s="1">
        <v>1508604005</v>
      </c>
      <c r="B193" s="1" t="s">
        <v>238</v>
      </c>
      <c r="C193" s="1" t="s">
        <v>230</v>
      </c>
      <c r="D193" s="1" t="s">
        <v>235</v>
      </c>
      <c r="E193" s="7" t="s">
        <v>212</v>
      </c>
      <c r="F193" s="1">
        <v>18022014037</v>
      </c>
      <c r="G193" s="10" t="s">
        <v>201</v>
      </c>
      <c r="H193" s="10" t="s">
        <v>218</v>
      </c>
      <c r="I193" s="1"/>
    </row>
    <row r="194" spans="1:9" x14ac:dyDescent="0.3">
      <c r="A194" s="1">
        <v>1508604030</v>
      </c>
      <c r="B194" s="1" t="s">
        <v>239</v>
      </c>
      <c r="C194" s="1" t="s">
        <v>230</v>
      </c>
      <c r="D194" s="1" t="s">
        <v>231</v>
      </c>
      <c r="E194" s="7" t="s">
        <v>212</v>
      </c>
      <c r="F194" s="1">
        <v>18022142847</v>
      </c>
      <c r="G194" s="10" t="s">
        <v>201</v>
      </c>
      <c r="H194" s="10" t="s">
        <v>218</v>
      </c>
      <c r="I194" s="1"/>
    </row>
    <row r="195" spans="1:9" x14ac:dyDescent="0.3">
      <c r="A195" s="1">
        <v>1508605583</v>
      </c>
      <c r="B195" s="1" t="s">
        <v>240</v>
      </c>
      <c r="C195" s="1" t="s">
        <v>230</v>
      </c>
      <c r="D195" s="1" t="s">
        <v>235</v>
      </c>
      <c r="E195" s="2" t="s">
        <v>203</v>
      </c>
      <c r="F195" s="1"/>
      <c r="G195" s="10" t="s">
        <v>201</v>
      </c>
      <c r="H195" s="10" t="s">
        <v>218</v>
      </c>
      <c r="I195" s="1"/>
    </row>
    <row r="196" spans="1:9" x14ac:dyDescent="0.3">
      <c r="A196" s="1">
        <v>1508605595</v>
      </c>
      <c r="B196" s="1" t="s">
        <v>241</v>
      </c>
      <c r="C196" s="1" t="s">
        <v>230</v>
      </c>
      <c r="D196" s="1" t="s">
        <v>235</v>
      </c>
      <c r="E196" s="2" t="s">
        <v>203</v>
      </c>
      <c r="F196" s="1"/>
      <c r="G196" s="10" t="s">
        <v>201</v>
      </c>
      <c r="H196" s="10" t="s">
        <v>218</v>
      </c>
      <c r="I196" s="1"/>
    </row>
    <row r="197" spans="1:9" x14ac:dyDescent="0.3">
      <c r="A197" s="1">
        <v>1508609913</v>
      </c>
      <c r="B197" s="1" t="s">
        <v>242</v>
      </c>
      <c r="C197" s="1" t="s">
        <v>230</v>
      </c>
      <c r="D197" s="1" t="s">
        <v>235</v>
      </c>
      <c r="E197" s="6" t="s">
        <v>204</v>
      </c>
      <c r="F197" s="1">
        <v>18021346127</v>
      </c>
      <c r="G197" s="10" t="s">
        <v>201</v>
      </c>
      <c r="H197" s="10" t="s">
        <v>218</v>
      </c>
      <c r="I197" s="1"/>
    </row>
    <row r="198" spans="1:9" x14ac:dyDescent="0.3">
      <c r="A198" s="1">
        <v>1508610880</v>
      </c>
      <c r="B198" s="1" t="s">
        <v>243</v>
      </c>
      <c r="C198" s="1" t="s">
        <v>230</v>
      </c>
      <c r="D198" s="1" t="s">
        <v>244</v>
      </c>
      <c r="E198" s="2" t="s">
        <v>203</v>
      </c>
      <c r="F198" s="1"/>
      <c r="G198" s="10" t="s">
        <v>201</v>
      </c>
      <c r="H198" s="10" t="s">
        <v>218</v>
      </c>
      <c r="I198" s="1"/>
    </row>
    <row r="199" spans="1:9" x14ac:dyDescent="0.3">
      <c r="A199" s="1">
        <v>1508610971</v>
      </c>
      <c r="B199" s="1" t="s">
        <v>245</v>
      </c>
      <c r="C199" s="1" t="s">
        <v>230</v>
      </c>
      <c r="D199" s="1" t="s">
        <v>235</v>
      </c>
      <c r="E199" s="2" t="s">
        <v>203</v>
      </c>
      <c r="F199" s="1"/>
      <c r="G199" s="10" t="s">
        <v>201</v>
      </c>
      <c r="H199" s="10" t="s">
        <v>218</v>
      </c>
      <c r="I199" s="1"/>
    </row>
    <row r="200" spans="1:9" x14ac:dyDescent="0.3">
      <c r="A200" s="1">
        <v>1508610990</v>
      </c>
      <c r="B200" s="1" t="s">
        <v>246</v>
      </c>
      <c r="C200" s="1" t="s">
        <v>230</v>
      </c>
      <c r="D200" s="1" t="s">
        <v>235</v>
      </c>
      <c r="E200" s="7" t="s">
        <v>212</v>
      </c>
      <c r="F200" s="1">
        <v>18022058415</v>
      </c>
      <c r="G200" s="10" t="s">
        <v>201</v>
      </c>
      <c r="H200" s="10" t="s">
        <v>218</v>
      </c>
      <c r="I200" s="1"/>
    </row>
    <row r="201" spans="1:9" x14ac:dyDescent="0.3">
      <c r="A201" s="1">
        <v>1508611015</v>
      </c>
      <c r="B201" s="1" t="s">
        <v>247</v>
      </c>
      <c r="C201" s="1" t="s">
        <v>230</v>
      </c>
      <c r="D201" s="1" t="s">
        <v>235</v>
      </c>
      <c r="E201" s="2" t="s">
        <v>203</v>
      </c>
      <c r="F201" s="1"/>
      <c r="G201" s="10" t="s">
        <v>201</v>
      </c>
      <c r="H201" s="10" t="s">
        <v>218</v>
      </c>
      <c r="I201" s="1"/>
    </row>
    <row r="202" spans="1:9" ht="28.8" x14ac:dyDescent="0.3">
      <c r="A202" s="1">
        <v>1508611558</v>
      </c>
      <c r="B202" s="1" t="s">
        <v>248</v>
      </c>
      <c r="C202" s="1" t="s">
        <v>230</v>
      </c>
      <c r="D202" s="1" t="s">
        <v>235</v>
      </c>
      <c r="E202" s="6" t="s">
        <v>204</v>
      </c>
      <c r="F202" s="3" t="s">
        <v>361</v>
      </c>
      <c r="G202" s="10" t="s">
        <v>201</v>
      </c>
      <c r="H202" s="10" t="s">
        <v>218</v>
      </c>
      <c r="I202" s="1"/>
    </row>
    <row r="203" spans="1:9" x14ac:dyDescent="0.3">
      <c r="A203" s="1">
        <v>1508611616</v>
      </c>
      <c r="B203" s="1" t="s">
        <v>249</v>
      </c>
      <c r="C203" s="1" t="s">
        <v>230</v>
      </c>
      <c r="D203" s="1" t="s">
        <v>235</v>
      </c>
      <c r="E203" s="2" t="s">
        <v>203</v>
      </c>
      <c r="F203" s="1"/>
      <c r="G203" s="10" t="s">
        <v>201</v>
      </c>
      <c r="H203" s="10" t="s">
        <v>218</v>
      </c>
      <c r="I203" s="1"/>
    </row>
    <row r="204" spans="1:9" x14ac:dyDescent="0.3">
      <c r="A204" s="1">
        <v>1508611629</v>
      </c>
      <c r="B204" s="1" t="s">
        <v>250</v>
      </c>
      <c r="C204" s="1" t="s">
        <v>230</v>
      </c>
      <c r="D204" s="1" t="s">
        <v>244</v>
      </c>
      <c r="E204" s="2" t="s">
        <v>203</v>
      </c>
      <c r="F204" s="1"/>
      <c r="G204" s="10" t="s">
        <v>201</v>
      </c>
      <c r="H204" s="10" t="s">
        <v>218</v>
      </c>
      <c r="I204" s="1"/>
    </row>
    <row r="205" spans="1:9" x14ac:dyDescent="0.3">
      <c r="A205" s="1">
        <v>1508612372</v>
      </c>
      <c r="B205" s="1" t="s">
        <v>251</v>
      </c>
      <c r="C205" s="1" t="s">
        <v>230</v>
      </c>
      <c r="D205" s="1" t="s">
        <v>235</v>
      </c>
      <c r="E205" s="6" t="s">
        <v>204</v>
      </c>
      <c r="F205" s="1">
        <v>18021346127</v>
      </c>
      <c r="G205" s="10" t="s">
        <v>201</v>
      </c>
      <c r="H205" s="10" t="s">
        <v>218</v>
      </c>
      <c r="I205" s="1"/>
    </row>
    <row r="206" spans="1:9" x14ac:dyDescent="0.3">
      <c r="A206" s="1">
        <v>1508612390</v>
      </c>
      <c r="B206" s="1" t="s">
        <v>252</v>
      </c>
      <c r="C206" s="1" t="s">
        <v>230</v>
      </c>
      <c r="D206" s="1" t="s">
        <v>244</v>
      </c>
      <c r="E206" s="2" t="s">
        <v>203</v>
      </c>
      <c r="F206" s="1"/>
      <c r="G206" s="10" t="s">
        <v>201</v>
      </c>
      <c r="H206" s="10" t="s">
        <v>218</v>
      </c>
      <c r="I206" s="1"/>
    </row>
    <row r="207" spans="1:9" x14ac:dyDescent="0.3">
      <c r="A207" s="1">
        <v>1508612465</v>
      </c>
      <c r="B207" s="1" t="s">
        <v>253</v>
      </c>
      <c r="C207" s="1" t="s">
        <v>230</v>
      </c>
      <c r="D207" s="1" t="s">
        <v>244</v>
      </c>
      <c r="E207" s="2" t="s">
        <v>203</v>
      </c>
      <c r="F207" s="1"/>
      <c r="G207" s="10" t="s">
        <v>201</v>
      </c>
      <c r="H207" s="10" t="s">
        <v>218</v>
      </c>
      <c r="I207" s="1"/>
    </row>
    <row r="208" spans="1:9" x14ac:dyDescent="0.3">
      <c r="A208" s="1">
        <v>1508612479</v>
      </c>
      <c r="B208" s="1" t="s">
        <v>254</v>
      </c>
      <c r="C208" s="1" t="s">
        <v>230</v>
      </c>
      <c r="D208" s="1" t="s">
        <v>231</v>
      </c>
      <c r="E208" s="7" t="s">
        <v>212</v>
      </c>
      <c r="F208" s="1">
        <v>18020512468</v>
      </c>
      <c r="G208" s="10" t="s">
        <v>201</v>
      </c>
      <c r="H208" s="10" t="s">
        <v>218</v>
      </c>
      <c r="I208" s="1"/>
    </row>
    <row r="209" spans="1:9" x14ac:dyDescent="0.3">
      <c r="A209" s="1">
        <v>1508612491</v>
      </c>
      <c r="B209" s="1" t="s">
        <v>255</v>
      </c>
      <c r="C209" s="1" t="s">
        <v>230</v>
      </c>
      <c r="D209" s="1" t="s">
        <v>235</v>
      </c>
      <c r="E209" s="2" t="s">
        <v>203</v>
      </c>
      <c r="F209" s="1"/>
      <c r="G209" s="10" t="s">
        <v>201</v>
      </c>
      <c r="H209" s="10" t="s">
        <v>218</v>
      </c>
      <c r="I209" s="1"/>
    </row>
    <row r="210" spans="1:9" x14ac:dyDescent="0.3">
      <c r="A210" s="1">
        <v>1508612607</v>
      </c>
      <c r="B210" s="1" t="s">
        <v>256</v>
      </c>
      <c r="C210" s="1" t="s">
        <v>230</v>
      </c>
      <c r="D210" s="1" t="s">
        <v>231</v>
      </c>
      <c r="E210" s="7" t="s">
        <v>212</v>
      </c>
      <c r="F210" s="1">
        <v>18022197925</v>
      </c>
      <c r="G210" s="10" t="s">
        <v>201</v>
      </c>
      <c r="H210" s="10" t="s">
        <v>218</v>
      </c>
      <c r="I210" s="1"/>
    </row>
    <row r="211" spans="1:9" x14ac:dyDescent="0.3">
      <c r="A211" s="1">
        <v>1508614168</v>
      </c>
      <c r="B211" s="1" t="s">
        <v>257</v>
      </c>
      <c r="C211" s="1" t="s">
        <v>230</v>
      </c>
      <c r="D211" s="1" t="s">
        <v>235</v>
      </c>
      <c r="E211" s="2" t="s">
        <v>203</v>
      </c>
      <c r="F211" s="1"/>
      <c r="G211" s="10" t="s">
        <v>201</v>
      </c>
      <c r="H211" s="10" t="s">
        <v>218</v>
      </c>
      <c r="I211" s="1"/>
    </row>
    <row r="212" spans="1:9" x14ac:dyDescent="0.3">
      <c r="A212" s="1">
        <v>1508615478</v>
      </c>
      <c r="B212" s="1" t="s">
        <v>258</v>
      </c>
      <c r="C212" s="1" t="s">
        <v>230</v>
      </c>
      <c r="D212" s="1" t="s">
        <v>235</v>
      </c>
      <c r="E212" s="7" t="s">
        <v>212</v>
      </c>
      <c r="F212" s="1">
        <v>18022014037</v>
      </c>
      <c r="G212" s="10" t="s">
        <v>201</v>
      </c>
      <c r="H212" s="10" t="s">
        <v>218</v>
      </c>
      <c r="I212" s="1"/>
    </row>
    <row r="213" spans="1:9" x14ac:dyDescent="0.3">
      <c r="A213" s="1">
        <v>1508615928</v>
      </c>
      <c r="B213" s="1" t="s">
        <v>259</v>
      </c>
      <c r="C213" s="1" t="s">
        <v>230</v>
      </c>
      <c r="D213" s="1" t="s">
        <v>244</v>
      </c>
      <c r="E213" s="7" t="s">
        <v>212</v>
      </c>
      <c r="F213" s="1">
        <v>18020509880</v>
      </c>
      <c r="G213" s="10" t="s">
        <v>201</v>
      </c>
      <c r="H213" s="10" t="s">
        <v>218</v>
      </c>
      <c r="I213" s="1"/>
    </row>
    <row r="214" spans="1:9" x14ac:dyDescent="0.3">
      <c r="A214" s="1">
        <v>1508616162</v>
      </c>
      <c r="B214" s="1" t="s">
        <v>260</v>
      </c>
      <c r="C214" s="1" t="s">
        <v>230</v>
      </c>
      <c r="D214" s="1" t="s">
        <v>235</v>
      </c>
      <c r="E214" s="2" t="s">
        <v>203</v>
      </c>
      <c r="F214" s="1"/>
      <c r="G214" s="10" t="s">
        <v>201</v>
      </c>
      <c r="H214" s="10" t="s">
        <v>218</v>
      </c>
      <c r="I214" s="1"/>
    </row>
    <row r="215" spans="1:9" x14ac:dyDescent="0.3">
      <c r="A215" s="1">
        <v>14014498468</v>
      </c>
      <c r="B215" s="1" t="s">
        <v>261</v>
      </c>
      <c r="C215" s="1" t="s">
        <v>230</v>
      </c>
      <c r="D215" s="1" t="s">
        <v>262</v>
      </c>
      <c r="E215" s="7" t="s">
        <v>212</v>
      </c>
      <c r="F215" s="1">
        <v>18022197925</v>
      </c>
      <c r="G215" s="10" t="s">
        <v>201</v>
      </c>
      <c r="H215" s="10" t="s">
        <v>218</v>
      </c>
      <c r="I215" s="1"/>
    </row>
    <row r="216" spans="1:9" x14ac:dyDescent="0.3">
      <c r="A216" s="1">
        <v>15010304123</v>
      </c>
      <c r="B216" s="1" t="s">
        <v>263</v>
      </c>
      <c r="C216" s="1" t="s">
        <v>264</v>
      </c>
      <c r="D216" s="1" t="s">
        <v>244</v>
      </c>
      <c r="E216" s="2" t="s">
        <v>203</v>
      </c>
      <c r="F216" s="1"/>
      <c r="G216" s="10" t="s">
        <v>201</v>
      </c>
      <c r="H216" s="10" t="s">
        <v>218</v>
      </c>
      <c r="I216" s="1"/>
    </row>
    <row r="217" spans="1:9" x14ac:dyDescent="0.3">
      <c r="A217" s="1">
        <v>18014442584</v>
      </c>
      <c r="B217" s="1" t="s">
        <v>265</v>
      </c>
      <c r="C217" s="1" t="s">
        <v>230</v>
      </c>
      <c r="D217" s="1" t="s">
        <v>235</v>
      </c>
      <c r="E217" s="2" t="s">
        <v>203</v>
      </c>
      <c r="F217" s="1"/>
      <c r="G217" s="10" t="s">
        <v>201</v>
      </c>
      <c r="H217" s="10" t="s">
        <v>218</v>
      </c>
      <c r="I217" s="1"/>
    </row>
    <row r="218" spans="1:9" x14ac:dyDescent="0.3">
      <c r="A218" s="1">
        <v>18014542624</v>
      </c>
      <c r="B218" s="1" t="s">
        <v>266</v>
      </c>
      <c r="C218" s="1" t="s">
        <v>230</v>
      </c>
      <c r="D218" s="1" t="s">
        <v>235</v>
      </c>
      <c r="E218" s="2" t="s">
        <v>203</v>
      </c>
      <c r="F218" s="1"/>
      <c r="G218" s="10" t="s">
        <v>201</v>
      </c>
      <c r="H218" s="10" t="s">
        <v>218</v>
      </c>
      <c r="I218" s="1"/>
    </row>
    <row r="219" spans="1:9" x14ac:dyDescent="0.3">
      <c r="A219" s="1">
        <v>18014678546</v>
      </c>
      <c r="B219" s="1" t="s">
        <v>267</v>
      </c>
      <c r="C219" s="1" t="s">
        <v>230</v>
      </c>
      <c r="D219" s="1" t="s">
        <v>235</v>
      </c>
      <c r="E219" s="2" t="s">
        <v>203</v>
      </c>
      <c r="F219" s="1"/>
      <c r="G219" s="10" t="s">
        <v>201</v>
      </c>
      <c r="H219" s="10" t="s">
        <v>218</v>
      </c>
      <c r="I219" s="1"/>
    </row>
    <row r="220" spans="1:9" x14ac:dyDescent="0.3">
      <c r="A220" s="1">
        <v>18014678990</v>
      </c>
      <c r="B220" s="1" t="s">
        <v>268</v>
      </c>
      <c r="C220" s="1" t="s">
        <v>230</v>
      </c>
      <c r="D220" s="1" t="s">
        <v>235</v>
      </c>
      <c r="E220" s="2" t="s">
        <v>203</v>
      </c>
      <c r="F220" s="1"/>
      <c r="G220" s="10" t="s">
        <v>201</v>
      </c>
      <c r="H220" s="10" t="s">
        <v>218</v>
      </c>
      <c r="I220" s="1"/>
    </row>
    <row r="221" spans="1:9" x14ac:dyDescent="0.3">
      <c r="A221" s="1">
        <v>18014679073</v>
      </c>
      <c r="B221" s="1" t="s">
        <v>269</v>
      </c>
      <c r="C221" s="1" t="s">
        <v>230</v>
      </c>
      <c r="D221" s="1" t="s">
        <v>235</v>
      </c>
      <c r="E221" s="2" t="s">
        <v>203</v>
      </c>
      <c r="F221" s="1"/>
      <c r="G221" s="10" t="s">
        <v>201</v>
      </c>
      <c r="H221" s="10" t="s">
        <v>218</v>
      </c>
      <c r="I221" s="1"/>
    </row>
    <row r="222" spans="1:9" x14ac:dyDescent="0.3">
      <c r="A222" s="1">
        <v>18014844349</v>
      </c>
      <c r="B222" s="1" t="s">
        <v>270</v>
      </c>
      <c r="C222" s="1" t="s">
        <v>264</v>
      </c>
      <c r="D222" s="1" t="s">
        <v>235</v>
      </c>
      <c r="E222" s="2" t="s">
        <v>203</v>
      </c>
      <c r="F222" s="1"/>
      <c r="G222" s="10" t="s">
        <v>201</v>
      </c>
      <c r="H222" s="10" t="s">
        <v>218</v>
      </c>
      <c r="I222" s="1"/>
    </row>
    <row r="223" spans="1:9" x14ac:dyDescent="0.3">
      <c r="A223" s="1">
        <v>18014846127</v>
      </c>
      <c r="B223" s="1" t="s">
        <v>271</v>
      </c>
      <c r="C223" s="1" t="s">
        <v>264</v>
      </c>
      <c r="D223" s="1" t="s">
        <v>244</v>
      </c>
      <c r="E223" s="2" t="s">
        <v>203</v>
      </c>
      <c r="F223" s="1"/>
      <c r="G223" s="10" t="s">
        <v>201</v>
      </c>
      <c r="H223" s="10" t="s">
        <v>218</v>
      </c>
      <c r="I223" s="1"/>
    </row>
    <row r="224" spans="1:9" x14ac:dyDescent="0.3">
      <c r="A224" s="1">
        <v>18015428175</v>
      </c>
      <c r="B224" s="1" t="s">
        <v>272</v>
      </c>
      <c r="C224" s="1" t="s">
        <v>230</v>
      </c>
      <c r="D224" s="1" t="s">
        <v>235</v>
      </c>
      <c r="E224" s="2" t="s">
        <v>203</v>
      </c>
      <c r="F224" s="1"/>
      <c r="G224" s="10" t="s">
        <v>201</v>
      </c>
      <c r="H224" s="10" t="s">
        <v>218</v>
      </c>
      <c r="I224" s="1"/>
    </row>
    <row r="225" spans="1:9" x14ac:dyDescent="0.3">
      <c r="A225" s="1">
        <v>18015436622</v>
      </c>
      <c r="B225" s="1" t="s">
        <v>273</v>
      </c>
      <c r="C225" s="1" t="s">
        <v>230</v>
      </c>
      <c r="D225" s="1" t="s">
        <v>235</v>
      </c>
      <c r="E225" s="7" t="s">
        <v>212</v>
      </c>
      <c r="F225" s="1">
        <v>18022146946</v>
      </c>
      <c r="G225" s="10" t="s">
        <v>201</v>
      </c>
      <c r="H225" s="10" t="s">
        <v>218</v>
      </c>
      <c r="I225" s="1"/>
    </row>
    <row r="226" spans="1:9" x14ac:dyDescent="0.3">
      <c r="A226" s="1">
        <v>18015581688</v>
      </c>
      <c r="B226" s="1" t="s">
        <v>274</v>
      </c>
      <c r="C226" s="1" t="s">
        <v>230</v>
      </c>
      <c r="D226" s="1" t="s">
        <v>235</v>
      </c>
      <c r="E226" s="2" t="s">
        <v>203</v>
      </c>
      <c r="F226" s="1"/>
      <c r="G226" s="10" t="s">
        <v>201</v>
      </c>
      <c r="H226" s="10" t="s">
        <v>218</v>
      </c>
      <c r="I226" s="1"/>
    </row>
    <row r="227" spans="1:9" x14ac:dyDescent="0.3">
      <c r="A227" s="1">
        <v>18016008164</v>
      </c>
      <c r="B227" s="1" t="s">
        <v>275</v>
      </c>
      <c r="C227" s="1" t="s">
        <v>230</v>
      </c>
      <c r="D227" s="1" t="s">
        <v>233</v>
      </c>
      <c r="E227" s="2" t="s">
        <v>203</v>
      </c>
      <c r="F227" s="1"/>
      <c r="G227" s="10" t="s">
        <v>201</v>
      </c>
      <c r="H227" s="10" t="s">
        <v>218</v>
      </c>
      <c r="I227" s="1"/>
    </row>
    <row r="228" spans="1:9" x14ac:dyDescent="0.3">
      <c r="A228" s="1">
        <v>18016902174</v>
      </c>
      <c r="B228" s="1" t="s">
        <v>276</v>
      </c>
      <c r="C228" s="1" t="s">
        <v>230</v>
      </c>
      <c r="D228" s="1" t="s">
        <v>244</v>
      </c>
      <c r="E228" s="2" t="s">
        <v>203</v>
      </c>
      <c r="F228" s="1"/>
      <c r="G228" s="10" t="s">
        <v>201</v>
      </c>
      <c r="H228" s="10" t="s">
        <v>218</v>
      </c>
      <c r="I228" s="1"/>
    </row>
    <row r="229" spans="1:9" x14ac:dyDescent="0.3">
      <c r="A229" s="1">
        <v>18016910418</v>
      </c>
      <c r="B229" s="1" t="s">
        <v>277</v>
      </c>
      <c r="C229" s="1" t="s">
        <v>230</v>
      </c>
      <c r="D229" s="1" t="s">
        <v>278</v>
      </c>
      <c r="E229" s="2" t="s">
        <v>203</v>
      </c>
      <c r="F229" s="1"/>
      <c r="G229" s="10" t="s">
        <v>201</v>
      </c>
      <c r="H229" s="10" t="s">
        <v>218</v>
      </c>
      <c r="I229" s="1"/>
    </row>
    <row r="230" spans="1:9" x14ac:dyDescent="0.3">
      <c r="A230" s="1">
        <v>18017284388</v>
      </c>
      <c r="B230" s="1" t="s">
        <v>279</v>
      </c>
      <c r="C230" s="1" t="s">
        <v>230</v>
      </c>
      <c r="D230" s="1" t="s">
        <v>244</v>
      </c>
      <c r="E230" s="2" t="s">
        <v>203</v>
      </c>
      <c r="F230" s="1"/>
      <c r="G230" s="10" t="s">
        <v>201</v>
      </c>
      <c r="H230" s="10" t="s">
        <v>218</v>
      </c>
      <c r="I230" s="1"/>
    </row>
    <row r="231" spans="1:9" x14ac:dyDescent="0.3">
      <c r="A231" s="1">
        <v>18017293340</v>
      </c>
      <c r="B231" s="1" t="s">
        <v>280</v>
      </c>
      <c r="C231" s="1" t="s">
        <v>230</v>
      </c>
      <c r="D231" s="1" t="s">
        <v>244</v>
      </c>
      <c r="E231" s="2" t="s">
        <v>203</v>
      </c>
      <c r="F231" s="1"/>
      <c r="G231" s="10" t="s">
        <v>201</v>
      </c>
      <c r="H231" s="10" t="s">
        <v>218</v>
      </c>
      <c r="I231" s="1"/>
    </row>
    <row r="232" spans="1:9" x14ac:dyDescent="0.3">
      <c r="A232" s="1">
        <v>18017293658</v>
      </c>
      <c r="B232" s="1" t="s">
        <v>281</v>
      </c>
      <c r="C232" s="1" t="s">
        <v>230</v>
      </c>
      <c r="D232" s="1" t="s">
        <v>244</v>
      </c>
      <c r="E232" s="2" t="s">
        <v>203</v>
      </c>
      <c r="F232" s="1"/>
      <c r="G232" s="10" t="s">
        <v>201</v>
      </c>
      <c r="H232" s="10" t="s">
        <v>218</v>
      </c>
      <c r="I232" s="1"/>
    </row>
    <row r="233" spans="1:9" x14ac:dyDescent="0.3">
      <c r="A233" s="1">
        <v>18017293726</v>
      </c>
      <c r="B233" s="1" t="s">
        <v>282</v>
      </c>
      <c r="C233" s="1" t="s">
        <v>230</v>
      </c>
      <c r="D233" s="1" t="s">
        <v>244</v>
      </c>
      <c r="E233" s="2" t="s">
        <v>203</v>
      </c>
      <c r="F233" s="1"/>
      <c r="G233" s="10" t="s">
        <v>201</v>
      </c>
      <c r="H233" s="10" t="s">
        <v>218</v>
      </c>
      <c r="I233" s="1"/>
    </row>
    <row r="234" spans="1:9" x14ac:dyDescent="0.3">
      <c r="A234" s="1">
        <v>18017412257</v>
      </c>
      <c r="B234" s="1" t="s">
        <v>283</v>
      </c>
      <c r="C234" s="1" t="s">
        <v>230</v>
      </c>
      <c r="D234" s="1" t="s">
        <v>231</v>
      </c>
      <c r="E234" s="7" t="s">
        <v>212</v>
      </c>
      <c r="F234" s="1">
        <v>18022237744</v>
      </c>
      <c r="G234" s="10" t="s">
        <v>201</v>
      </c>
      <c r="H234" s="10" t="s">
        <v>218</v>
      </c>
      <c r="I234" s="1"/>
    </row>
    <row r="235" spans="1:9" x14ac:dyDescent="0.3">
      <c r="A235" s="1">
        <v>18017670778</v>
      </c>
      <c r="B235" s="1" t="s">
        <v>284</v>
      </c>
      <c r="C235" s="1" t="s">
        <v>230</v>
      </c>
      <c r="D235" s="1" t="s">
        <v>235</v>
      </c>
      <c r="E235" s="2" t="s">
        <v>203</v>
      </c>
      <c r="F235" s="1"/>
      <c r="G235" s="10" t="s">
        <v>201</v>
      </c>
      <c r="H235" s="10" t="s">
        <v>218</v>
      </c>
      <c r="I235" s="1"/>
    </row>
    <row r="236" spans="1:9" x14ac:dyDescent="0.3">
      <c r="A236" s="1">
        <v>18017760568</v>
      </c>
      <c r="B236" s="1" t="s">
        <v>285</v>
      </c>
      <c r="C236" s="1" t="s">
        <v>230</v>
      </c>
      <c r="D236" s="1" t="s">
        <v>231</v>
      </c>
      <c r="E236" s="7" t="s">
        <v>212</v>
      </c>
      <c r="F236" s="1">
        <v>18022142847</v>
      </c>
      <c r="G236" s="10" t="s">
        <v>201</v>
      </c>
      <c r="H236" s="10" t="s">
        <v>218</v>
      </c>
      <c r="I236" s="1"/>
    </row>
    <row r="237" spans="1:9" x14ac:dyDescent="0.3">
      <c r="A237" s="1">
        <v>18017906762</v>
      </c>
      <c r="B237" s="1" t="s">
        <v>286</v>
      </c>
      <c r="C237" s="1" t="s">
        <v>230</v>
      </c>
      <c r="D237" s="1" t="s">
        <v>235</v>
      </c>
      <c r="E237" s="2" t="s">
        <v>203</v>
      </c>
      <c r="F237" s="1"/>
      <c r="G237" s="10" t="s">
        <v>201</v>
      </c>
      <c r="H237" s="10" t="s">
        <v>218</v>
      </c>
      <c r="I237" s="1"/>
    </row>
    <row r="238" spans="1:9" x14ac:dyDescent="0.3">
      <c r="A238" s="1">
        <v>18017963346</v>
      </c>
      <c r="B238" s="1" t="s">
        <v>287</v>
      </c>
      <c r="C238" s="1" t="s">
        <v>230</v>
      </c>
      <c r="D238" s="1" t="s">
        <v>233</v>
      </c>
      <c r="E238" s="7" t="s">
        <v>212</v>
      </c>
      <c r="F238" s="1">
        <v>18022197925</v>
      </c>
      <c r="G238" s="10" t="s">
        <v>201</v>
      </c>
      <c r="H238" s="10" t="s">
        <v>218</v>
      </c>
      <c r="I238" s="1"/>
    </row>
    <row r="239" spans="1:9" x14ac:dyDescent="0.3">
      <c r="A239" s="1">
        <v>18017968690</v>
      </c>
      <c r="B239" s="1" t="s">
        <v>288</v>
      </c>
      <c r="C239" s="1" t="s">
        <v>230</v>
      </c>
      <c r="D239" s="1" t="s">
        <v>233</v>
      </c>
      <c r="E239" s="7" t="s">
        <v>212</v>
      </c>
      <c r="F239" s="1">
        <v>18022142847</v>
      </c>
      <c r="G239" s="10" t="s">
        <v>201</v>
      </c>
      <c r="H239" s="10" t="s">
        <v>218</v>
      </c>
      <c r="I239" s="1"/>
    </row>
    <row r="240" spans="1:9" x14ac:dyDescent="0.3">
      <c r="A240" s="1">
        <v>18018018062</v>
      </c>
      <c r="B240" s="1" t="s">
        <v>289</v>
      </c>
      <c r="C240" s="1" t="s">
        <v>230</v>
      </c>
      <c r="D240" s="1" t="s">
        <v>235</v>
      </c>
      <c r="E240" s="2" t="s">
        <v>203</v>
      </c>
      <c r="F240" s="1"/>
      <c r="G240" s="10" t="s">
        <v>201</v>
      </c>
      <c r="H240" s="10" t="s">
        <v>218</v>
      </c>
      <c r="I240" s="1"/>
    </row>
    <row r="241" spans="1:9" x14ac:dyDescent="0.3">
      <c r="A241" s="1">
        <v>18018079443</v>
      </c>
      <c r="B241" s="1" t="s">
        <v>290</v>
      </c>
      <c r="C241" s="1" t="s">
        <v>230</v>
      </c>
      <c r="D241" s="1" t="s">
        <v>235</v>
      </c>
      <c r="E241" s="2" t="s">
        <v>203</v>
      </c>
      <c r="F241" s="1"/>
      <c r="G241" s="10" t="s">
        <v>201</v>
      </c>
      <c r="H241" s="10" t="s">
        <v>218</v>
      </c>
      <c r="I241" s="1"/>
    </row>
    <row r="242" spans="1:9" x14ac:dyDescent="0.3">
      <c r="A242" s="1">
        <v>18018319276</v>
      </c>
      <c r="B242" s="1" t="s">
        <v>291</v>
      </c>
      <c r="C242" s="1" t="s">
        <v>230</v>
      </c>
      <c r="D242" s="1" t="s">
        <v>233</v>
      </c>
      <c r="E242" s="2" t="s">
        <v>203</v>
      </c>
      <c r="F242" s="1"/>
      <c r="G242" s="10" t="s">
        <v>201</v>
      </c>
      <c r="H242" s="10" t="s">
        <v>218</v>
      </c>
      <c r="I242" s="1"/>
    </row>
    <row r="243" spans="1:9" x14ac:dyDescent="0.3">
      <c r="A243" s="1">
        <v>18018337578</v>
      </c>
      <c r="B243" s="1" t="s">
        <v>292</v>
      </c>
      <c r="C243" s="1" t="s">
        <v>230</v>
      </c>
      <c r="D243" s="1" t="s">
        <v>235</v>
      </c>
      <c r="E243" s="6" t="s">
        <v>204</v>
      </c>
      <c r="F243" s="1">
        <v>18021346127</v>
      </c>
      <c r="G243" s="10" t="s">
        <v>201</v>
      </c>
      <c r="H243" s="10" t="s">
        <v>218</v>
      </c>
      <c r="I243" s="1"/>
    </row>
    <row r="244" spans="1:9" x14ac:dyDescent="0.3">
      <c r="A244" s="1">
        <v>18018363071</v>
      </c>
      <c r="B244" s="1" t="s">
        <v>293</v>
      </c>
      <c r="C244" s="1" t="s">
        <v>230</v>
      </c>
      <c r="D244" s="1" t="s">
        <v>231</v>
      </c>
      <c r="E244" s="7" t="s">
        <v>212</v>
      </c>
      <c r="F244" s="1">
        <v>18020968519</v>
      </c>
      <c r="G244" s="10" t="s">
        <v>201</v>
      </c>
      <c r="H244" s="10" t="s">
        <v>218</v>
      </c>
      <c r="I244" s="1"/>
    </row>
    <row r="245" spans="1:9" x14ac:dyDescent="0.3">
      <c r="A245" s="1">
        <v>18018447197</v>
      </c>
      <c r="B245" s="1" t="s">
        <v>294</v>
      </c>
      <c r="C245" s="1" t="s">
        <v>230</v>
      </c>
      <c r="D245" s="1" t="s">
        <v>235</v>
      </c>
      <c r="E245" s="2" t="s">
        <v>203</v>
      </c>
      <c r="F245" s="1"/>
      <c r="G245" s="10" t="s">
        <v>201</v>
      </c>
      <c r="H245" s="10" t="s">
        <v>218</v>
      </c>
      <c r="I245" s="1"/>
    </row>
    <row r="246" spans="1:9" x14ac:dyDescent="0.3">
      <c r="A246" s="1">
        <v>18018447269</v>
      </c>
      <c r="B246" s="1" t="s">
        <v>295</v>
      </c>
      <c r="C246" s="1" t="s">
        <v>230</v>
      </c>
      <c r="D246" s="1" t="s">
        <v>235</v>
      </c>
      <c r="E246" s="2" t="s">
        <v>203</v>
      </c>
      <c r="F246" s="1"/>
      <c r="G246" s="10" t="s">
        <v>201</v>
      </c>
      <c r="H246" s="10" t="s">
        <v>218</v>
      </c>
      <c r="I246" s="1"/>
    </row>
    <row r="247" spans="1:9" x14ac:dyDescent="0.3">
      <c r="A247" s="1">
        <v>18018472644</v>
      </c>
      <c r="B247" s="1" t="s">
        <v>296</v>
      </c>
      <c r="C247" s="1" t="s">
        <v>230</v>
      </c>
      <c r="D247" s="1" t="s">
        <v>235</v>
      </c>
      <c r="E247" s="7" t="s">
        <v>212</v>
      </c>
      <c r="F247" s="1">
        <v>18022146946</v>
      </c>
      <c r="G247" s="10" t="s">
        <v>201</v>
      </c>
      <c r="H247" s="10" t="s">
        <v>218</v>
      </c>
      <c r="I247" s="1"/>
    </row>
    <row r="248" spans="1:9" x14ac:dyDescent="0.3">
      <c r="A248" s="1">
        <v>18018644610</v>
      </c>
      <c r="B248" s="1" t="s">
        <v>297</v>
      </c>
      <c r="C248" s="1" t="s">
        <v>230</v>
      </c>
      <c r="D248" s="1" t="s">
        <v>235</v>
      </c>
      <c r="E248" s="2" t="s">
        <v>203</v>
      </c>
      <c r="F248" s="1"/>
      <c r="G248" s="10" t="s">
        <v>201</v>
      </c>
      <c r="H248" s="10" t="s">
        <v>218</v>
      </c>
      <c r="I248" s="1"/>
    </row>
    <row r="249" spans="1:9" x14ac:dyDescent="0.3">
      <c r="A249" s="1">
        <v>18018661403</v>
      </c>
      <c r="B249" s="1" t="s">
        <v>298</v>
      </c>
      <c r="C249" s="1" t="s">
        <v>230</v>
      </c>
      <c r="D249" s="1" t="s">
        <v>244</v>
      </c>
      <c r="E249" s="2" t="s">
        <v>203</v>
      </c>
      <c r="F249" s="1"/>
      <c r="G249" s="10" t="s">
        <v>201</v>
      </c>
      <c r="H249" s="10" t="s">
        <v>218</v>
      </c>
      <c r="I249" s="1"/>
    </row>
    <row r="250" spans="1:9" x14ac:dyDescent="0.3">
      <c r="A250" s="1">
        <v>18018737116</v>
      </c>
      <c r="B250" s="1" t="s">
        <v>299</v>
      </c>
      <c r="C250" s="1" t="s">
        <v>230</v>
      </c>
      <c r="D250" s="1" t="s">
        <v>235</v>
      </c>
      <c r="E250" s="7" t="s">
        <v>212</v>
      </c>
      <c r="F250" s="1">
        <v>18022146946</v>
      </c>
      <c r="G250" s="10" t="s">
        <v>201</v>
      </c>
      <c r="H250" s="10" t="s">
        <v>218</v>
      </c>
      <c r="I250" s="1"/>
    </row>
    <row r="251" spans="1:9" x14ac:dyDescent="0.3">
      <c r="A251" s="1">
        <v>18018781755</v>
      </c>
      <c r="B251" s="1" t="s">
        <v>300</v>
      </c>
      <c r="C251" s="1" t="s">
        <v>230</v>
      </c>
      <c r="D251" s="1" t="s">
        <v>231</v>
      </c>
      <c r="E251" s="2" t="s">
        <v>203</v>
      </c>
      <c r="F251" s="1"/>
      <c r="G251" s="10" t="s">
        <v>201</v>
      </c>
      <c r="H251" s="10" t="s">
        <v>218</v>
      </c>
      <c r="I251" s="1"/>
    </row>
    <row r="252" spans="1:9" x14ac:dyDescent="0.3">
      <c r="A252" s="1">
        <v>18019251844</v>
      </c>
      <c r="B252" s="1" t="s">
        <v>301</v>
      </c>
      <c r="C252" s="1" t="s">
        <v>230</v>
      </c>
      <c r="D252" s="1" t="s">
        <v>235</v>
      </c>
      <c r="E252" s="2" t="s">
        <v>203</v>
      </c>
      <c r="F252" s="1"/>
      <c r="G252" s="10" t="s">
        <v>201</v>
      </c>
      <c r="H252" s="10" t="s">
        <v>218</v>
      </c>
      <c r="I252" s="1"/>
    </row>
    <row r="253" spans="1:9" x14ac:dyDescent="0.3">
      <c r="A253" s="1">
        <v>18019346249</v>
      </c>
      <c r="B253" s="1" t="s">
        <v>302</v>
      </c>
      <c r="C253" s="1" t="s">
        <v>230</v>
      </c>
      <c r="D253" s="1" t="s">
        <v>231</v>
      </c>
      <c r="E253" s="2" t="s">
        <v>203</v>
      </c>
      <c r="F253" s="1"/>
      <c r="G253" s="10" t="s">
        <v>201</v>
      </c>
      <c r="H253" s="10" t="s">
        <v>218</v>
      </c>
      <c r="I253" s="1"/>
    </row>
    <row r="254" spans="1:9" x14ac:dyDescent="0.3">
      <c r="A254" s="1">
        <v>18019377034</v>
      </c>
      <c r="B254" s="1" t="s">
        <v>303</v>
      </c>
      <c r="C254" s="1" t="s">
        <v>230</v>
      </c>
      <c r="D254" s="1" t="s">
        <v>235</v>
      </c>
      <c r="E254" s="2" t="s">
        <v>203</v>
      </c>
      <c r="F254" s="1"/>
      <c r="G254" s="10" t="s">
        <v>201</v>
      </c>
      <c r="H254" s="10" t="s">
        <v>218</v>
      </c>
      <c r="I254" s="1"/>
    </row>
    <row r="255" spans="1:9" x14ac:dyDescent="0.3">
      <c r="A255" s="1">
        <v>18019386689</v>
      </c>
      <c r="B255" s="1" t="s">
        <v>304</v>
      </c>
      <c r="C255" s="1" t="s">
        <v>230</v>
      </c>
      <c r="D255" s="1" t="s">
        <v>233</v>
      </c>
      <c r="E255" s="2" t="s">
        <v>203</v>
      </c>
      <c r="F255" s="1"/>
      <c r="G255" s="10" t="s">
        <v>201</v>
      </c>
      <c r="H255" s="10" t="s">
        <v>218</v>
      </c>
      <c r="I255" s="1"/>
    </row>
    <row r="256" spans="1:9" x14ac:dyDescent="0.3">
      <c r="A256" s="1">
        <v>18019386844</v>
      </c>
      <c r="B256" s="1" t="s">
        <v>305</v>
      </c>
      <c r="C256" s="1" t="s">
        <v>230</v>
      </c>
      <c r="D256" s="1" t="s">
        <v>233</v>
      </c>
      <c r="E256" s="2" t="s">
        <v>203</v>
      </c>
      <c r="F256" s="1"/>
      <c r="G256" s="10" t="s">
        <v>201</v>
      </c>
      <c r="H256" s="10" t="s">
        <v>218</v>
      </c>
      <c r="I256" s="1"/>
    </row>
    <row r="257" spans="1:9" x14ac:dyDescent="0.3">
      <c r="A257" s="1">
        <v>18019412822</v>
      </c>
      <c r="B257" s="1" t="s">
        <v>306</v>
      </c>
      <c r="C257" s="1" t="s">
        <v>230</v>
      </c>
      <c r="D257" s="1" t="s">
        <v>231</v>
      </c>
      <c r="E257" s="2" t="s">
        <v>203</v>
      </c>
      <c r="F257" s="1"/>
      <c r="G257" s="10" t="s">
        <v>201</v>
      </c>
      <c r="H257" s="10" t="s">
        <v>218</v>
      </c>
      <c r="I257" s="1"/>
    </row>
    <row r="258" spans="1:9" x14ac:dyDescent="0.3">
      <c r="A258" s="1">
        <v>18019483594</v>
      </c>
      <c r="B258" s="1" t="s">
        <v>307</v>
      </c>
      <c r="C258" s="1" t="s">
        <v>230</v>
      </c>
      <c r="D258" s="1" t="s">
        <v>235</v>
      </c>
      <c r="E258" s="2" t="s">
        <v>203</v>
      </c>
      <c r="F258" s="1"/>
      <c r="G258" s="10" t="s">
        <v>201</v>
      </c>
      <c r="H258" s="10" t="s">
        <v>218</v>
      </c>
      <c r="I258" s="1"/>
    </row>
    <row r="259" spans="1:9" x14ac:dyDescent="0.3">
      <c r="A259" s="1">
        <v>18019598553</v>
      </c>
      <c r="B259" s="1" t="s">
        <v>308</v>
      </c>
      <c r="C259" s="1" t="s">
        <v>230</v>
      </c>
      <c r="D259" s="1" t="s">
        <v>244</v>
      </c>
      <c r="E259" s="2" t="s">
        <v>203</v>
      </c>
      <c r="F259" s="1"/>
      <c r="G259" s="10" t="s">
        <v>201</v>
      </c>
      <c r="H259" s="10" t="s">
        <v>218</v>
      </c>
      <c r="I259" s="1"/>
    </row>
    <row r="260" spans="1:9" x14ac:dyDescent="0.3">
      <c r="A260" s="1">
        <v>18019672169</v>
      </c>
      <c r="B260" s="1" t="s">
        <v>309</v>
      </c>
      <c r="C260" s="1" t="s">
        <v>230</v>
      </c>
      <c r="D260" s="1" t="s">
        <v>231</v>
      </c>
      <c r="E260" s="2" t="s">
        <v>203</v>
      </c>
      <c r="F260" s="1"/>
      <c r="G260" s="10" t="s">
        <v>201</v>
      </c>
      <c r="H260" s="10" t="s">
        <v>218</v>
      </c>
      <c r="I260" s="1"/>
    </row>
    <row r="261" spans="1:9" x14ac:dyDescent="0.3">
      <c r="A261" s="1">
        <v>18019672193</v>
      </c>
      <c r="B261" s="1" t="s">
        <v>310</v>
      </c>
      <c r="C261" s="1" t="s">
        <v>230</v>
      </c>
      <c r="D261" s="1" t="s">
        <v>231</v>
      </c>
      <c r="E261" s="2" t="s">
        <v>203</v>
      </c>
      <c r="F261" s="1"/>
      <c r="G261" s="10" t="s">
        <v>201</v>
      </c>
      <c r="H261" s="10" t="s">
        <v>218</v>
      </c>
      <c r="I261" s="1"/>
    </row>
    <row r="262" spans="1:9" x14ac:dyDescent="0.3">
      <c r="A262" s="1">
        <v>18019888322</v>
      </c>
      <c r="B262" s="1" t="s">
        <v>311</v>
      </c>
      <c r="C262" s="1" t="s">
        <v>230</v>
      </c>
      <c r="D262" s="1" t="s">
        <v>235</v>
      </c>
      <c r="E262" s="2" t="s">
        <v>203</v>
      </c>
      <c r="F262" s="1"/>
      <c r="G262" s="10" t="s">
        <v>201</v>
      </c>
      <c r="H262" s="10" t="s">
        <v>218</v>
      </c>
      <c r="I262" s="1"/>
    </row>
    <row r="263" spans="1:9" x14ac:dyDescent="0.3">
      <c r="A263" s="1">
        <v>18020097804</v>
      </c>
      <c r="B263" s="1" t="s">
        <v>312</v>
      </c>
      <c r="C263" s="1" t="s">
        <v>264</v>
      </c>
      <c r="D263" s="1" t="s">
        <v>244</v>
      </c>
      <c r="E263" s="2" t="s">
        <v>203</v>
      </c>
      <c r="F263" s="1"/>
      <c r="G263" s="10" t="s">
        <v>201</v>
      </c>
      <c r="H263" s="10" t="s">
        <v>218</v>
      </c>
      <c r="I263" s="1"/>
    </row>
    <row r="264" spans="1:9" x14ac:dyDescent="0.3">
      <c r="A264" s="1">
        <v>18020194305</v>
      </c>
      <c r="B264" s="1" t="s">
        <v>313</v>
      </c>
      <c r="C264" s="1" t="s">
        <v>230</v>
      </c>
      <c r="D264" s="1" t="s">
        <v>231</v>
      </c>
      <c r="E264" s="6" t="s">
        <v>204</v>
      </c>
      <c r="F264" s="1">
        <v>22011881941</v>
      </c>
      <c r="G264" s="10" t="s">
        <v>201</v>
      </c>
      <c r="H264" s="10" t="s">
        <v>218</v>
      </c>
      <c r="I264" s="1"/>
    </row>
    <row r="265" spans="1:9" x14ac:dyDescent="0.3">
      <c r="A265" s="1">
        <v>18020233623</v>
      </c>
      <c r="B265" s="1" t="s">
        <v>314</v>
      </c>
      <c r="C265" s="1" t="s">
        <v>264</v>
      </c>
      <c r="D265" s="1" t="s">
        <v>244</v>
      </c>
      <c r="E265" s="7" t="s">
        <v>212</v>
      </c>
      <c r="F265" s="1">
        <v>18022218662</v>
      </c>
      <c r="G265" s="10" t="s">
        <v>201</v>
      </c>
      <c r="H265" s="10" t="s">
        <v>218</v>
      </c>
      <c r="I265" s="1"/>
    </row>
    <row r="266" spans="1:9" x14ac:dyDescent="0.3">
      <c r="A266" s="1">
        <v>18020233741</v>
      </c>
      <c r="B266" s="1" t="s">
        <v>315</v>
      </c>
      <c r="C266" s="1" t="s">
        <v>264</v>
      </c>
      <c r="D266" s="1" t="s">
        <v>231</v>
      </c>
      <c r="E266" s="2" t="s">
        <v>203</v>
      </c>
      <c r="F266" s="1"/>
      <c r="G266" s="10" t="s">
        <v>201</v>
      </c>
      <c r="H266" s="10" t="s">
        <v>218</v>
      </c>
      <c r="I266" s="1"/>
    </row>
    <row r="267" spans="1:9" x14ac:dyDescent="0.3">
      <c r="A267" s="1">
        <v>18020235609</v>
      </c>
      <c r="B267" s="1" t="s">
        <v>316</v>
      </c>
      <c r="C267" s="1" t="s">
        <v>264</v>
      </c>
      <c r="D267" s="1" t="s">
        <v>231</v>
      </c>
      <c r="E267" s="2" t="s">
        <v>203</v>
      </c>
      <c r="F267" s="1"/>
      <c r="G267" s="10" t="s">
        <v>201</v>
      </c>
      <c r="H267" s="10" t="s">
        <v>218</v>
      </c>
      <c r="I267" s="1"/>
    </row>
    <row r="268" spans="1:9" x14ac:dyDescent="0.3">
      <c r="A268" s="1">
        <v>18020235622</v>
      </c>
      <c r="B268" s="1" t="s">
        <v>317</v>
      </c>
      <c r="C268" s="1" t="s">
        <v>264</v>
      </c>
      <c r="D268" s="1" t="s">
        <v>231</v>
      </c>
      <c r="E268" s="2" t="s">
        <v>203</v>
      </c>
      <c r="F268" s="1"/>
      <c r="G268" s="10" t="s">
        <v>201</v>
      </c>
      <c r="H268" s="10" t="s">
        <v>218</v>
      </c>
      <c r="I268" s="1"/>
    </row>
    <row r="269" spans="1:9" x14ac:dyDescent="0.3">
      <c r="A269" s="1">
        <v>18020320235</v>
      </c>
      <c r="B269" s="1" t="s">
        <v>318</v>
      </c>
      <c r="C269" s="1" t="s">
        <v>264</v>
      </c>
      <c r="D269" s="1" t="s">
        <v>231</v>
      </c>
      <c r="E269" s="2" t="s">
        <v>203</v>
      </c>
      <c r="F269" s="1"/>
      <c r="G269" s="10" t="s">
        <v>201</v>
      </c>
      <c r="H269" s="10" t="s">
        <v>218</v>
      </c>
      <c r="I269" s="1"/>
    </row>
    <row r="270" spans="1:9" x14ac:dyDescent="0.3">
      <c r="A270" s="1">
        <v>18020391143</v>
      </c>
      <c r="B270" s="1" t="s">
        <v>319</v>
      </c>
      <c r="C270" s="1" t="s">
        <v>264</v>
      </c>
      <c r="D270" s="1" t="s">
        <v>231</v>
      </c>
      <c r="E270" s="2" t="s">
        <v>203</v>
      </c>
      <c r="F270" s="1"/>
      <c r="G270" s="10" t="s">
        <v>201</v>
      </c>
      <c r="H270" s="10" t="s">
        <v>218</v>
      </c>
      <c r="I270" s="1"/>
    </row>
    <row r="271" spans="1:9" x14ac:dyDescent="0.3">
      <c r="A271" s="1">
        <v>18020437963</v>
      </c>
      <c r="B271" s="1" t="s">
        <v>320</v>
      </c>
      <c r="C271" s="1" t="s">
        <v>230</v>
      </c>
      <c r="D271" s="1" t="s">
        <v>231</v>
      </c>
      <c r="E271" s="2" t="s">
        <v>203</v>
      </c>
      <c r="F271" s="1"/>
      <c r="G271" s="10" t="s">
        <v>201</v>
      </c>
      <c r="H271" s="10" t="s">
        <v>218</v>
      </c>
      <c r="I271" s="1"/>
    </row>
    <row r="272" spans="1:9" x14ac:dyDescent="0.3">
      <c r="A272" s="1">
        <v>18020497750</v>
      </c>
      <c r="B272" s="1" t="s">
        <v>321</v>
      </c>
      <c r="C272" s="1" t="s">
        <v>264</v>
      </c>
      <c r="D272" s="1" t="s">
        <v>231</v>
      </c>
      <c r="E272" s="2" t="s">
        <v>203</v>
      </c>
      <c r="F272" s="1"/>
      <c r="G272" s="10" t="s">
        <v>201</v>
      </c>
      <c r="H272" s="10" t="s">
        <v>218</v>
      </c>
      <c r="I272" s="1"/>
    </row>
    <row r="273" spans="1:9" x14ac:dyDescent="0.3">
      <c r="A273" s="1">
        <v>18020724582</v>
      </c>
      <c r="B273" s="1" t="s">
        <v>322</v>
      </c>
      <c r="C273" s="1" t="s">
        <v>230</v>
      </c>
      <c r="D273" s="1" t="s">
        <v>244</v>
      </c>
      <c r="E273" s="2" t="s">
        <v>203</v>
      </c>
      <c r="F273" s="1"/>
      <c r="G273" s="10" t="s">
        <v>201</v>
      </c>
      <c r="H273" s="10" t="s">
        <v>218</v>
      </c>
      <c r="I273" s="1"/>
    </row>
    <row r="274" spans="1:9" x14ac:dyDescent="0.3">
      <c r="A274" s="1">
        <v>18020821391</v>
      </c>
      <c r="B274" s="1" t="s">
        <v>323</v>
      </c>
      <c r="C274" s="1" t="s">
        <v>264</v>
      </c>
      <c r="D274" s="1" t="s">
        <v>235</v>
      </c>
      <c r="E274" s="6" t="s">
        <v>204</v>
      </c>
      <c r="F274" s="1">
        <v>16015341602</v>
      </c>
      <c r="G274" s="10" t="s">
        <v>201</v>
      </c>
      <c r="H274" s="10" t="s">
        <v>218</v>
      </c>
      <c r="I274" s="1"/>
    </row>
    <row r="275" spans="1:9" x14ac:dyDescent="0.3">
      <c r="A275" s="1">
        <v>18020911129</v>
      </c>
      <c r="B275" s="1" t="s">
        <v>324</v>
      </c>
      <c r="C275" s="1" t="s">
        <v>230</v>
      </c>
      <c r="D275" s="1" t="s">
        <v>235</v>
      </c>
      <c r="E275" s="2" t="s">
        <v>203</v>
      </c>
      <c r="F275" s="1"/>
      <c r="G275" s="10" t="s">
        <v>201</v>
      </c>
      <c r="H275" s="10" t="s">
        <v>218</v>
      </c>
      <c r="I275" s="1"/>
    </row>
    <row r="276" spans="1:9" x14ac:dyDescent="0.3">
      <c r="A276" s="1">
        <v>18020928624</v>
      </c>
      <c r="B276" s="1" t="s">
        <v>325</v>
      </c>
      <c r="C276" s="1" t="s">
        <v>230</v>
      </c>
      <c r="D276" s="1" t="s">
        <v>235</v>
      </c>
      <c r="E276" s="2" t="s">
        <v>203</v>
      </c>
      <c r="F276" s="1"/>
      <c r="G276" s="10" t="s">
        <v>201</v>
      </c>
      <c r="H276" s="10" t="s">
        <v>218</v>
      </c>
      <c r="I276" s="1"/>
    </row>
    <row r="277" spans="1:9" x14ac:dyDescent="0.3">
      <c r="A277" s="1">
        <v>18020999795</v>
      </c>
      <c r="B277" s="1" t="s">
        <v>326</v>
      </c>
      <c r="C277" s="1" t="s">
        <v>230</v>
      </c>
      <c r="D277" s="1" t="s">
        <v>235</v>
      </c>
      <c r="E277" s="2" t="s">
        <v>203</v>
      </c>
      <c r="F277" s="1"/>
      <c r="G277" s="10" t="s">
        <v>201</v>
      </c>
      <c r="H277" s="10" t="s">
        <v>218</v>
      </c>
      <c r="I277" s="1"/>
    </row>
    <row r="278" spans="1:9" x14ac:dyDescent="0.3">
      <c r="A278" s="1">
        <v>18021007247</v>
      </c>
      <c r="B278" s="1" t="s">
        <v>327</v>
      </c>
      <c r="C278" s="1" t="s">
        <v>230</v>
      </c>
      <c r="D278" s="1" t="s">
        <v>233</v>
      </c>
      <c r="E278" s="2" t="s">
        <v>203</v>
      </c>
      <c r="F278" s="1"/>
      <c r="G278" s="10" t="s">
        <v>201</v>
      </c>
      <c r="H278" s="10" t="s">
        <v>218</v>
      </c>
      <c r="I278" s="1"/>
    </row>
    <row r="279" spans="1:9" x14ac:dyDescent="0.3">
      <c r="A279" s="1">
        <v>18021017581</v>
      </c>
      <c r="B279" s="1" t="s">
        <v>328</v>
      </c>
      <c r="C279" s="1" t="s">
        <v>230</v>
      </c>
      <c r="D279" s="1" t="s">
        <v>233</v>
      </c>
      <c r="E279" s="2" t="s">
        <v>203</v>
      </c>
      <c r="F279" s="1"/>
      <c r="G279" s="10" t="s">
        <v>201</v>
      </c>
      <c r="H279" s="10" t="s">
        <v>218</v>
      </c>
      <c r="I279" s="1"/>
    </row>
    <row r="280" spans="1:9" x14ac:dyDescent="0.3">
      <c r="A280" s="1">
        <v>18021119052</v>
      </c>
      <c r="B280" s="1" t="s">
        <v>329</v>
      </c>
      <c r="C280" s="1" t="s">
        <v>230</v>
      </c>
      <c r="D280" s="1" t="s">
        <v>233</v>
      </c>
      <c r="E280" s="7" t="s">
        <v>212</v>
      </c>
      <c r="F280" s="1">
        <v>18021555406</v>
      </c>
      <c r="G280" s="10" t="s">
        <v>201</v>
      </c>
      <c r="H280" s="10" t="s">
        <v>218</v>
      </c>
      <c r="I280" s="1"/>
    </row>
    <row r="281" spans="1:9" x14ac:dyDescent="0.3">
      <c r="A281" s="1">
        <v>18021147741</v>
      </c>
      <c r="B281" s="1" t="s">
        <v>330</v>
      </c>
      <c r="C281" s="1" t="s">
        <v>230</v>
      </c>
      <c r="D281" s="1" t="s">
        <v>233</v>
      </c>
      <c r="E281" s="7" t="s">
        <v>212</v>
      </c>
      <c r="F281" s="1">
        <v>18022014037</v>
      </c>
      <c r="G281" s="10" t="s">
        <v>201</v>
      </c>
      <c r="H281" s="10" t="s">
        <v>218</v>
      </c>
      <c r="I281" s="1"/>
    </row>
    <row r="282" spans="1:9" x14ac:dyDescent="0.3">
      <c r="A282" s="1">
        <v>18021147799</v>
      </c>
      <c r="B282" s="1" t="s">
        <v>331</v>
      </c>
      <c r="C282" s="1" t="s">
        <v>230</v>
      </c>
      <c r="D282" s="1" t="s">
        <v>233</v>
      </c>
      <c r="E282" s="7" t="s">
        <v>212</v>
      </c>
      <c r="F282" s="1">
        <v>18022014037</v>
      </c>
      <c r="G282" s="10" t="s">
        <v>201</v>
      </c>
      <c r="H282" s="10" t="s">
        <v>218</v>
      </c>
      <c r="I282" s="1"/>
    </row>
    <row r="283" spans="1:9" x14ac:dyDescent="0.3">
      <c r="A283" s="1">
        <v>18021147802</v>
      </c>
      <c r="B283" s="1" t="s">
        <v>332</v>
      </c>
      <c r="C283" s="1" t="s">
        <v>230</v>
      </c>
      <c r="D283" s="1" t="s">
        <v>233</v>
      </c>
      <c r="E283" s="2" t="s">
        <v>203</v>
      </c>
      <c r="F283" s="1"/>
      <c r="G283" s="10" t="s">
        <v>201</v>
      </c>
      <c r="H283" s="10" t="s">
        <v>218</v>
      </c>
      <c r="I283" s="1"/>
    </row>
    <row r="284" spans="1:9" x14ac:dyDescent="0.3">
      <c r="A284" s="1">
        <v>18021147806</v>
      </c>
      <c r="B284" s="1" t="s">
        <v>333</v>
      </c>
      <c r="C284" s="1" t="s">
        <v>230</v>
      </c>
      <c r="D284" s="1" t="s">
        <v>233</v>
      </c>
      <c r="E284" s="2" t="s">
        <v>203</v>
      </c>
      <c r="F284" s="1"/>
      <c r="G284" s="10" t="s">
        <v>201</v>
      </c>
      <c r="H284" s="10" t="s">
        <v>218</v>
      </c>
      <c r="I284" s="1"/>
    </row>
    <row r="285" spans="1:9" x14ac:dyDescent="0.3">
      <c r="A285" s="1">
        <v>18021181463</v>
      </c>
      <c r="B285" s="1" t="s">
        <v>334</v>
      </c>
      <c r="C285" s="1" t="s">
        <v>230</v>
      </c>
      <c r="D285" s="1" t="s">
        <v>235</v>
      </c>
      <c r="E285" s="7" t="s">
        <v>212</v>
      </c>
      <c r="F285" s="1">
        <v>15011175298</v>
      </c>
      <c r="G285" s="10" t="s">
        <v>201</v>
      </c>
      <c r="H285" s="10" t="s">
        <v>218</v>
      </c>
      <c r="I285" s="1"/>
    </row>
    <row r="286" spans="1:9" x14ac:dyDescent="0.3">
      <c r="A286" s="1">
        <v>18021224181</v>
      </c>
      <c r="B286" s="1" t="s">
        <v>335</v>
      </c>
      <c r="C286" s="1" t="s">
        <v>230</v>
      </c>
      <c r="D286" s="1" t="s">
        <v>231</v>
      </c>
      <c r="E286" s="2" t="s">
        <v>203</v>
      </c>
      <c r="F286" s="1"/>
      <c r="G286" s="10" t="s">
        <v>201</v>
      </c>
      <c r="H286" s="10" t="s">
        <v>218</v>
      </c>
      <c r="I286" s="1"/>
    </row>
    <row r="287" spans="1:9" x14ac:dyDescent="0.3">
      <c r="A287" s="1">
        <v>18021225124</v>
      </c>
      <c r="B287" s="1" t="s">
        <v>336</v>
      </c>
      <c r="C287" s="1" t="s">
        <v>230</v>
      </c>
      <c r="D287" s="1" t="s">
        <v>231</v>
      </c>
      <c r="E287" s="2" t="s">
        <v>203</v>
      </c>
      <c r="F287" s="1"/>
      <c r="G287" s="10" t="s">
        <v>201</v>
      </c>
      <c r="H287" s="10" t="s">
        <v>218</v>
      </c>
      <c r="I287" s="1"/>
    </row>
    <row r="288" spans="1:9" x14ac:dyDescent="0.3">
      <c r="A288" s="1">
        <v>18021241759</v>
      </c>
      <c r="B288" s="1" t="s">
        <v>337</v>
      </c>
      <c r="C288" s="1" t="s">
        <v>230</v>
      </c>
      <c r="D288" s="1" t="s">
        <v>233</v>
      </c>
      <c r="E288" s="2" t="s">
        <v>203</v>
      </c>
      <c r="F288" s="1"/>
      <c r="G288" s="10" t="s">
        <v>201</v>
      </c>
      <c r="H288" s="10" t="s">
        <v>218</v>
      </c>
      <c r="I288" s="1"/>
    </row>
    <row r="289" spans="1:9" x14ac:dyDescent="0.3">
      <c r="A289" s="1">
        <v>18021243112</v>
      </c>
      <c r="B289" s="1" t="s">
        <v>338</v>
      </c>
      <c r="C289" s="1" t="s">
        <v>230</v>
      </c>
      <c r="D289" s="1" t="s">
        <v>235</v>
      </c>
      <c r="E289" s="2" t="s">
        <v>203</v>
      </c>
      <c r="F289" s="1"/>
      <c r="G289" s="10" t="s">
        <v>201</v>
      </c>
      <c r="H289" s="10" t="s">
        <v>218</v>
      </c>
      <c r="I289" s="1"/>
    </row>
    <row r="290" spans="1:9" x14ac:dyDescent="0.3">
      <c r="A290" s="1">
        <v>18021398422</v>
      </c>
      <c r="B290" s="1" t="s">
        <v>339</v>
      </c>
      <c r="C290" s="1" t="s">
        <v>230</v>
      </c>
      <c r="D290" s="1" t="s">
        <v>233</v>
      </c>
      <c r="E290" s="2" t="s">
        <v>203</v>
      </c>
      <c r="F290" s="1"/>
      <c r="G290" s="10" t="s">
        <v>201</v>
      </c>
      <c r="H290" s="10" t="s">
        <v>218</v>
      </c>
      <c r="I290" s="1"/>
    </row>
    <row r="291" spans="1:9" x14ac:dyDescent="0.3">
      <c r="A291" s="1">
        <v>18021419182</v>
      </c>
      <c r="B291" s="1" t="s">
        <v>340</v>
      </c>
      <c r="C291" s="1" t="s">
        <v>230</v>
      </c>
      <c r="D291" s="1" t="s">
        <v>235</v>
      </c>
      <c r="E291" s="7" t="s">
        <v>212</v>
      </c>
      <c r="F291" s="1">
        <v>18022222292</v>
      </c>
      <c r="G291" s="10" t="s">
        <v>201</v>
      </c>
      <c r="H291" s="10" t="s">
        <v>218</v>
      </c>
      <c r="I291" s="1"/>
    </row>
    <row r="292" spans="1:9" x14ac:dyDescent="0.3">
      <c r="A292" s="1">
        <v>18021734933</v>
      </c>
      <c r="B292" s="1" t="s">
        <v>341</v>
      </c>
      <c r="C292" s="1" t="s">
        <v>230</v>
      </c>
      <c r="D292" s="1" t="s">
        <v>235</v>
      </c>
      <c r="E292" s="6" t="s">
        <v>204</v>
      </c>
      <c r="F292" s="1">
        <v>14016386029</v>
      </c>
      <c r="G292" s="10" t="s">
        <v>201</v>
      </c>
      <c r="H292" s="10" t="s">
        <v>218</v>
      </c>
      <c r="I292" s="1"/>
    </row>
    <row r="293" spans="1:9" x14ac:dyDescent="0.3">
      <c r="A293" s="1">
        <v>18021750355</v>
      </c>
      <c r="B293" s="1" t="s">
        <v>342</v>
      </c>
      <c r="C293" s="1" t="s">
        <v>264</v>
      </c>
      <c r="D293" s="1" t="s">
        <v>233</v>
      </c>
      <c r="E293" s="2" t="s">
        <v>203</v>
      </c>
      <c r="F293" s="1"/>
      <c r="G293" s="10" t="s">
        <v>201</v>
      </c>
      <c r="H293" s="10" t="s">
        <v>218</v>
      </c>
      <c r="I293" s="1"/>
    </row>
    <row r="294" spans="1:9" x14ac:dyDescent="0.3">
      <c r="A294" s="1">
        <v>22011878268</v>
      </c>
      <c r="B294" s="1" t="s">
        <v>343</v>
      </c>
      <c r="C294" s="1" t="s">
        <v>264</v>
      </c>
      <c r="D294" s="1" t="s">
        <v>235</v>
      </c>
      <c r="E294" s="2" t="s">
        <v>203</v>
      </c>
      <c r="F294" s="1"/>
      <c r="G294" s="10" t="s">
        <v>201</v>
      </c>
      <c r="H294" s="10" t="s">
        <v>218</v>
      </c>
      <c r="I294" s="1"/>
    </row>
    <row r="295" spans="1:9" x14ac:dyDescent="0.3">
      <c r="A295" s="1">
        <v>22011878319</v>
      </c>
      <c r="B295" s="1" t="s">
        <v>344</v>
      </c>
      <c r="C295" s="1" t="s">
        <v>264</v>
      </c>
      <c r="D295" s="1" t="s">
        <v>231</v>
      </c>
      <c r="E295" s="2" t="s">
        <v>203</v>
      </c>
      <c r="F295" s="1"/>
      <c r="G295" s="10" t="s">
        <v>201</v>
      </c>
      <c r="H295" s="10" t="s">
        <v>218</v>
      </c>
      <c r="I295" s="1"/>
    </row>
    <row r="296" spans="1:9" x14ac:dyDescent="0.3">
      <c r="A296" s="1">
        <v>22011878324</v>
      </c>
      <c r="B296" s="1" t="s">
        <v>345</v>
      </c>
      <c r="C296" s="1" t="s">
        <v>264</v>
      </c>
      <c r="D296" s="1" t="s">
        <v>231</v>
      </c>
      <c r="E296" s="2" t="s">
        <v>203</v>
      </c>
      <c r="F296" s="1"/>
      <c r="G296" s="10" t="s">
        <v>201</v>
      </c>
      <c r="H296" s="10" t="s">
        <v>218</v>
      </c>
      <c r="I296" s="1"/>
    </row>
    <row r="297" spans="1:9" x14ac:dyDescent="0.3">
      <c r="A297" s="1">
        <v>22011878327</v>
      </c>
      <c r="B297" s="1" t="s">
        <v>346</v>
      </c>
      <c r="C297" s="1" t="s">
        <v>264</v>
      </c>
      <c r="D297" s="1" t="s">
        <v>231</v>
      </c>
      <c r="E297" s="2" t="s">
        <v>203</v>
      </c>
      <c r="F297" s="1"/>
      <c r="G297" s="10" t="s">
        <v>201</v>
      </c>
      <c r="H297" s="10" t="s">
        <v>218</v>
      </c>
      <c r="I297" s="1"/>
    </row>
    <row r="298" spans="1:9" x14ac:dyDescent="0.3">
      <c r="A298" s="1">
        <v>22011878426</v>
      </c>
      <c r="B298" s="1" t="s">
        <v>347</v>
      </c>
      <c r="C298" s="1" t="s">
        <v>264</v>
      </c>
      <c r="D298" s="1" t="s">
        <v>231</v>
      </c>
      <c r="E298" s="2" t="s">
        <v>203</v>
      </c>
      <c r="F298" s="1"/>
      <c r="G298" s="10" t="s">
        <v>201</v>
      </c>
      <c r="H298" s="10" t="s">
        <v>218</v>
      </c>
      <c r="I298" s="1"/>
    </row>
    <row r="299" spans="1:9" x14ac:dyDescent="0.3">
      <c r="A299" s="1">
        <v>22011878933</v>
      </c>
      <c r="B299" s="1" t="s">
        <v>348</v>
      </c>
      <c r="C299" s="1" t="s">
        <v>230</v>
      </c>
      <c r="D299" s="1" t="s">
        <v>235</v>
      </c>
      <c r="E299" s="7" t="s">
        <v>212</v>
      </c>
      <c r="F299" s="1">
        <v>18022014037</v>
      </c>
      <c r="G299" s="10" t="s">
        <v>201</v>
      </c>
      <c r="H299" s="10" t="s">
        <v>218</v>
      </c>
      <c r="I299" s="1"/>
    </row>
    <row r="300" spans="1:9" x14ac:dyDescent="0.3">
      <c r="A300" s="1">
        <v>22011879055</v>
      </c>
      <c r="B300" s="1" t="s">
        <v>349</v>
      </c>
      <c r="C300" s="1" t="s">
        <v>230</v>
      </c>
      <c r="D300" s="1" t="s">
        <v>235</v>
      </c>
      <c r="E300" s="2" t="s">
        <v>203</v>
      </c>
      <c r="F300" s="1"/>
      <c r="G300" s="10" t="s">
        <v>201</v>
      </c>
      <c r="H300" s="10" t="s">
        <v>218</v>
      </c>
      <c r="I300" s="1"/>
    </row>
    <row r="301" spans="1:9" x14ac:dyDescent="0.3">
      <c r="A301" s="1">
        <v>22011879104</v>
      </c>
      <c r="B301" s="1" t="s">
        <v>350</v>
      </c>
      <c r="C301" s="1" t="s">
        <v>264</v>
      </c>
      <c r="D301" s="1" t="s">
        <v>231</v>
      </c>
      <c r="E301" s="2" t="s">
        <v>203</v>
      </c>
      <c r="F301" s="1"/>
      <c r="G301" s="10" t="s">
        <v>201</v>
      </c>
      <c r="H301" s="10" t="s">
        <v>218</v>
      </c>
      <c r="I301" s="1"/>
    </row>
    <row r="302" spans="1:9" x14ac:dyDescent="0.3">
      <c r="A302" s="1">
        <v>22011879361</v>
      </c>
      <c r="B302" s="1" t="s">
        <v>351</v>
      </c>
      <c r="C302" s="1" t="s">
        <v>352</v>
      </c>
      <c r="D302" s="1" t="s">
        <v>235</v>
      </c>
      <c r="E302" s="2" t="s">
        <v>203</v>
      </c>
      <c r="F302" s="1"/>
      <c r="G302" s="10" t="s">
        <v>201</v>
      </c>
      <c r="H302" s="10" t="s">
        <v>218</v>
      </c>
      <c r="I302" s="1"/>
    </row>
    <row r="303" spans="1:9" x14ac:dyDescent="0.3">
      <c r="A303" s="1">
        <v>22011879368</v>
      </c>
      <c r="B303" s="1" t="s">
        <v>353</v>
      </c>
      <c r="C303" s="1" t="s">
        <v>230</v>
      </c>
      <c r="D303" s="1" t="s">
        <v>231</v>
      </c>
      <c r="E303" s="2" t="s">
        <v>203</v>
      </c>
      <c r="F303" s="1"/>
      <c r="G303" s="10" t="s">
        <v>201</v>
      </c>
      <c r="H303" s="10" t="s">
        <v>218</v>
      </c>
      <c r="I303" s="1"/>
    </row>
    <row r="304" spans="1:9" x14ac:dyDescent="0.3">
      <c r="A304" s="1">
        <v>22011879384</v>
      </c>
      <c r="B304" s="1" t="s">
        <v>354</v>
      </c>
      <c r="C304" s="1" t="s">
        <v>230</v>
      </c>
      <c r="D304" s="1" t="s">
        <v>262</v>
      </c>
      <c r="E304" s="2" t="s">
        <v>203</v>
      </c>
      <c r="F304" s="1"/>
      <c r="G304" s="10" t="s">
        <v>201</v>
      </c>
      <c r="H304" s="10" t="s">
        <v>218</v>
      </c>
      <c r="I304" s="1"/>
    </row>
    <row r="305" spans="1:9" x14ac:dyDescent="0.3">
      <c r="A305" s="1">
        <v>22011879387</v>
      </c>
      <c r="B305" s="1" t="s">
        <v>355</v>
      </c>
      <c r="C305" s="1" t="s">
        <v>264</v>
      </c>
      <c r="D305" s="1" t="s">
        <v>231</v>
      </c>
      <c r="E305" s="2" t="s">
        <v>203</v>
      </c>
      <c r="F305" s="1"/>
      <c r="G305" s="10" t="s">
        <v>201</v>
      </c>
      <c r="H305" s="10" t="s">
        <v>218</v>
      </c>
      <c r="I305" s="1"/>
    </row>
    <row r="306" spans="1:9" x14ac:dyDescent="0.3">
      <c r="A306" s="1">
        <v>22011879390</v>
      </c>
      <c r="B306" s="1" t="s">
        <v>356</v>
      </c>
      <c r="C306" s="1" t="s">
        <v>264</v>
      </c>
      <c r="D306" s="1" t="s">
        <v>231</v>
      </c>
      <c r="E306" s="2" t="s">
        <v>203</v>
      </c>
      <c r="F306" s="1"/>
      <c r="G306" s="10" t="s">
        <v>201</v>
      </c>
      <c r="H306" s="10" t="s">
        <v>218</v>
      </c>
      <c r="I306" s="1"/>
    </row>
    <row r="307" spans="1:9" x14ac:dyDescent="0.3">
      <c r="A307" s="1">
        <v>22011879396</v>
      </c>
      <c r="B307" s="1" t="s">
        <v>357</v>
      </c>
      <c r="C307" s="1" t="s">
        <v>230</v>
      </c>
      <c r="D307" s="1" t="s">
        <v>235</v>
      </c>
      <c r="E307" s="2" t="s">
        <v>203</v>
      </c>
      <c r="F307" s="1"/>
      <c r="G307" s="10" t="s">
        <v>201</v>
      </c>
      <c r="H307" s="10" t="s">
        <v>218</v>
      </c>
      <c r="I307" s="1"/>
    </row>
    <row r="308" spans="1:9" x14ac:dyDescent="0.3">
      <c r="A308" s="1">
        <v>22011879397</v>
      </c>
      <c r="B308" s="1" t="s">
        <v>358</v>
      </c>
      <c r="C308" s="1" t="s">
        <v>230</v>
      </c>
      <c r="D308" s="1" t="s">
        <v>235</v>
      </c>
      <c r="E308" s="2" t="s">
        <v>203</v>
      </c>
      <c r="F308" s="1"/>
      <c r="G308" s="10" t="s">
        <v>201</v>
      </c>
      <c r="H308" s="10" t="s">
        <v>218</v>
      </c>
      <c r="I308" s="1"/>
    </row>
    <row r="309" spans="1:9" x14ac:dyDescent="0.3">
      <c r="A309" s="1">
        <v>22011879402</v>
      </c>
      <c r="B309" s="1" t="s">
        <v>359</v>
      </c>
      <c r="C309" s="1" t="s">
        <v>264</v>
      </c>
      <c r="D309" s="1" t="s">
        <v>231</v>
      </c>
      <c r="E309" s="2" t="s">
        <v>203</v>
      </c>
      <c r="F309" s="1"/>
      <c r="G309" s="10" t="s">
        <v>201</v>
      </c>
      <c r="H309" s="10" t="s">
        <v>218</v>
      </c>
      <c r="I309" s="1"/>
    </row>
    <row r="310" spans="1:9" x14ac:dyDescent="0.3">
      <c r="A310" s="1">
        <v>22011897477</v>
      </c>
      <c r="B310" s="1" t="s">
        <v>360</v>
      </c>
      <c r="C310" s="1" t="s">
        <v>230</v>
      </c>
      <c r="D310" s="1" t="s">
        <v>235</v>
      </c>
      <c r="E310" s="2" t="s">
        <v>203</v>
      </c>
      <c r="F310" s="1"/>
      <c r="G310" s="10" t="s">
        <v>201</v>
      </c>
      <c r="H310" s="10" t="s">
        <v>218</v>
      </c>
      <c r="I310" s="1"/>
    </row>
    <row r="311" spans="1:9" x14ac:dyDescent="0.3">
      <c r="A311" s="3">
        <v>1508603501</v>
      </c>
      <c r="B311" s="3" t="s">
        <v>362</v>
      </c>
      <c r="C311" s="3" t="s">
        <v>363</v>
      </c>
      <c r="D311" s="3"/>
      <c r="E311" s="2" t="s">
        <v>203</v>
      </c>
      <c r="F311" s="3"/>
      <c r="G311" s="10" t="s">
        <v>201</v>
      </c>
      <c r="H311" s="10" t="s">
        <v>218</v>
      </c>
      <c r="I311" s="1"/>
    </row>
    <row r="312" spans="1:9" x14ac:dyDescent="0.3">
      <c r="A312" s="3">
        <v>1508605114</v>
      </c>
      <c r="B312" s="3" t="s">
        <v>364</v>
      </c>
      <c r="C312" s="3" t="s">
        <v>363</v>
      </c>
      <c r="D312" s="3"/>
      <c r="E312" s="7" t="s">
        <v>212</v>
      </c>
      <c r="F312" s="3" t="s">
        <v>365</v>
      </c>
      <c r="G312" s="10" t="s">
        <v>201</v>
      </c>
      <c r="H312" s="10" t="s">
        <v>218</v>
      </c>
      <c r="I312" s="1"/>
    </row>
    <row r="313" spans="1:9" x14ac:dyDescent="0.3">
      <c r="A313" s="3">
        <v>1508605439</v>
      </c>
      <c r="B313" s="3" t="s">
        <v>366</v>
      </c>
      <c r="C313" s="3" t="s">
        <v>363</v>
      </c>
      <c r="D313" s="3"/>
      <c r="E313" s="2" t="s">
        <v>203</v>
      </c>
      <c r="F313" s="3"/>
      <c r="G313" s="10" t="s">
        <v>201</v>
      </c>
      <c r="H313" s="10" t="s">
        <v>218</v>
      </c>
      <c r="I313" s="1"/>
    </row>
    <row r="314" spans="1:9" ht="28.8" x14ac:dyDescent="0.3">
      <c r="A314" s="3">
        <v>1508605466</v>
      </c>
      <c r="B314" s="3" t="s">
        <v>367</v>
      </c>
      <c r="C314" s="3" t="s">
        <v>363</v>
      </c>
      <c r="D314" s="3"/>
      <c r="E314" s="7" t="s">
        <v>212</v>
      </c>
      <c r="F314" s="3">
        <v>16015956171</v>
      </c>
      <c r="G314" s="10" t="s">
        <v>201</v>
      </c>
      <c r="H314" s="10" t="s">
        <v>218</v>
      </c>
      <c r="I314" s="1"/>
    </row>
    <row r="315" spans="1:9" x14ac:dyDescent="0.3">
      <c r="A315" s="3">
        <v>1508605538</v>
      </c>
      <c r="B315" s="3" t="s">
        <v>368</v>
      </c>
      <c r="C315" s="3" t="s">
        <v>363</v>
      </c>
      <c r="D315" s="3"/>
      <c r="E315" s="2" t="s">
        <v>203</v>
      </c>
      <c r="F315" s="3"/>
      <c r="G315" s="10" t="s">
        <v>201</v>
      </c>
      <c r="H315" s="10" t="s">
        <v>218</v>
      </c>
      <c r="I315" s="1"/>
    </row>
    <row r="316" spans="1:9" ht="28.8" x14ac:dyDescent="0.3">
      <c r="A316" s="3">
        <v>1508606061</v>
      </c>
      <c r="B316" s="3" t="s">
        <v>369</v>
      </c>
      <c r="C316" s="3" t="s">
        <v>363</v>
      </c>
      <c r="D316" s="3"/>
      <c r="E316" s="2" t="s">
        <v>203</v>
      </c>
      <c r="F316" s="3"/>
      <c r="G316" s="10" t="s">
        <v>201</v>
      </c>
      <c r="H316" s="10" t="s">
        <v>218</v>
      </c>
      <c r="I316" s="1"/>
    </row>
    <row r="317" spans="1:9" ht="28.8" x14ac:dyDescent="0.3">
      <c r="A317" s="3">
        <v>1508606066</v>
      </c>
      <c r="B317" s="3" t="s">
        <v>370</v>
      </c>
      <c r="C317" s="3" t="s">
        <v>363</v>
      </c>
      <c r="D317" s="3"/>
      <c r="E317" s="2" t="s">
        <v>203</v>
      </c>
      <c r="F317" s="3"/>
      <c r="G317" s="10" t="s">
        <v>201</v>
      </c>
      <c r="H317" s="10" t="s">
        <v>218</v>
      </c>
      <c r="I317" s="1"/>
    </row>
    <row r="318" spans="1:9" x14ac:dyDescent="0.3">
      <c r="A318" s="3">
        <v>1508606250</v>
      </c>
      <c r="B318" s="3" t="s">
        <v>371</v>
      </c>
      <c r="C318" s="3" t="s">
        <v>363</v>
      </c>
      <c r="D318" s="3"/>
      <c r="E318" s="2" t="s">
        <v>203</v>
      </c>
      <c r="F318" s="3"/>
      <c r="G318" s="10" t="s">
        <v>201</v>
      </c>
      <c r="H318" s="10" t="s">
        <v>218</v>
      </c>
      <c r="I318" s="1"/>
    </row>
    <row r="319" spans="1:9" ht="28.8" x14ac:dyDescent="0.3">
      <c r="A319" s="3">
        <v>1508606332</v>
      </c>
      <c r="B319" s="3" t="s">
        <v>372</v>
      </c>
      <c r="C319" s="3" t="s">
        <v>363</v>
      </c>
      <c r="D319" s="3"/>
      <c r="E319" s="2" t="s">
        <v>203</v>
      </c>
      <c r="F319" s="3"/>
      <c r="G319" s="10" t="s">
        <v>201</v>
      </c>
      <c r="H319" s="10" t="s">
        <v>218</v>
      </c>
      <c r="I319" s="1"/>
    </row>
    <row r="320" spans="1:9" x14ac:dyDescent="0.3">
      <c r="A320" s="3">
        <v>1508607311</v>
      </c>
      <c r="B320" s="3" t="s">
        <v>373</v>
      </c>
      <c r="C320" s="3" t="s">
        <v>363</v>
      </c>
      <c r="D320" s="3"/>
      <c r="E320" s="2" t="s">
        <v>203</v>
      </c>
      <c r="F320" s="3"/>
      <c r="G320" s="10" t="s">
        <v>201</v>
      </c>
      <c r="H320" s="10" t="s">
        <v>218</v>
      </c>
      <c r="I320" s="1"/>
    </row>
    <row r="321" spans="1:9" ht="28.8" x14ac:dyDescent="0.3">
      <c r="A321" s="3">
        <v>1508608045</v>
      </c>
      <c r="B321" s="3" t="s">
        <v>374</v>
      </c>
      <c r="C321" s="3" t="s">
        <v>363</v>
      </c>
      <c r="D321" s="3"/>
      <c r="E321" s="2" t="s">
        <v>203</v>
      </c>
      <c r="F321" s="3"/>
      <c r="G321" s="10" t="s">
        <v>201</v>
      </c>
      <c r="H321" s="10" t="s">
        <v>218</v>
      </c>
      <c r="I321" s="1"/>
    </row>
    <row r="322" spans="1:9" x14ac:dyDescent="0.3">
      <c r="A322" s="3">
        <v>1508608855</v>
      </c>
      <c r="B322" s="3" t="s">
        <v>375</v>
      </c>
      <c r="C322" s="3" t="s">
        <v>363</v>
      </c>
      <c r="D322" s="3"/>
      <c r="E322" s="2" t="s">
        <v>203</v>
      </c>
      <c r="F322" s="3"/>
      <c r="G322" s="10" t="s">
        <v>201</v>
      </c>
      <c r="H322" s="10" t="s">
        <v>218</v>
      </c>
      <c r="I322" s="1"/>
    </row>
    <row r="323" spans="1:9" x14ac:dyDescent="0.3">
      <c r="A323" s="3">
        <v>1508611465</v>
      </c>
      <c r="B323" s="3" t="s">
        <v>376</v>
      </c>
      <c r="C323" s="3" t="s">
        <v>363</v>
      </c>
      <c r="D323" s="3"/>
      <c r="E323" s="2" t="s">
        <v>203</v>
      </c>
      <c r="F323" s="3"/>
      <c r="G323" s="10" t="s">
        <v>201</v>
      </c>
      <c r="H323" s="10" t="s">
        <v>218</v>
      </c>
      <c r="I323" s="1"/>
    </row>
    <row r="324" spans="1:9" ht="28.8" x14ac:dyDescent="0.3">
      <c r="A324" s="3">
        <v>1508611655</v>
      </c>
      <c r="B324" s="3" t="s">
        <v>377</v>
      </c>
      <c r="C324" s="3" t="s">
        <v>363</v>
      </c>
      <c r="D324" s="3"/>
      <c r="E324" s="6" t="s">
        <v>204</v>
      </c>
      <c r="F324" s="3">
        <v>15011234972</v>
      </c>
      <c r="G324" s="10" t="s">
        <v>201</v>
      </c>
      <c r="H324" s="10" t="s">
        <v>218</v>
      </c>
      <c r="I324" s="1"/>
    </row>
    <row r="325" spans="1:9" ht="28.8" x14ac:dyDescent="0.3">
      <c r="A325" s="3">
        <v>1508611671</v>
      </c>
      <c r="B325" s="3" t="s">
        <v>378</v>
      </c>
      <c r="C325" s="3" t="s">
        <v>363</v>
      </c>
      <c r="D325" s="3"/>
      <c r="E325" s="6" t="s">
        <v>204</v>
      </c>
      <c r="F325" s="3">
        <v>15011234972</v>
      </c>
      <c r="G325" s="10" t="s">
        <v>201</v>
      </c>
      <c r="H325" s="10" t="s">
        <v>218</v>
      </c>
      <c r="I325" s="1"/>
    </row>
    <row r="326" spans="1:9" x14ac:dyDescent="0.3">
      <c r="A326" s="3">
        <v>1508611684</v>
      </c>
      <c r="B326" s="3" t="s">
        <v>379</v>
      </c>
      <c r="C326" s="3" t="s">
        <v>363</v>
      </c>
      <c r="D326" s="3"/>
      <c r="E326" s="6" t="s">
        <v>204</v>
      </c>
      <c r="F326" s="3">
        <v>15011234972</v>
      </c>
      <c r="G326" s="10" t="s">
        <v>201</v>
      </c>
      <c r="H326" s="10" t="s">
        <v>218</v>
      </c>
      <c r="I326" s="1"/>
    </row>
    <row r="327" spans="1:9" x14ac:dyDescent="0.3">
      <c r="A327" s="3">
        <v>1508611710</v>
      </c>
      <c r="B327" s="3" t="s">
        <v>380</v>
      </c>
      <c r="C327" s="3" t="s">
        <v>363</v>
      </c>
      <c r="D327" s="3"/>
      <c r="E327" s="6" t="s">
        <v>204</v>
      </c>
      <c r="F327" s="3">
        <v>15011234972</v>
      </c>
      <c r="G327" s="10" t="s">
        <v>201</v>
      </c>
      <c r="H327" s="10" t="s">
        <v>218</v>
      </c>
      <c r="I327" s="1"/>
    </row>
    <row r="328" spans="1:9" ht="28.8" x14ac:dyDescent="0.3">
      <c r="A328" s="3">
        <v>1508611804</v>
      </c>
      <c r="B328" s="3" t="s">
        <v>381</v>
      </c>
      <c r="C328" s="3" t="s">
        <v>363</v>
      </c>
      <c r="D328" s="3"/>
      <c r="E328" s="2" t="s">
        <v>203</v>
      </c>
      <c r="F328" s="3"/>
      <c r="G328" s="10" t="s">
        <v>201</v>
      </c>
      <c r="H328" s="10" t="s">
        <v>218</v>
      </c>
      <c r="I328" s="1"/>
    </row>
    <row r="329" spans="1:9" x14ac:dyDescent="0.3">
      <c r="A329" s="3">
        <v>1508613530</v>
      </c>
      <c r="B329" s="3" t="s">
        <v>382</v>
      </c>
      <c r="C329" s="3" t="s">
        <v>363</v>
      </c>
      <c r="D329" s="3"/>
      <c r="E329" s="6" t="s">
        <v>204</v>
      </c>
      <c r="F329" s="3" t="s">
        <v>365</v>
      </c>
      <c r="G329" s="10" t="s">
        <v>201</v>
      </c>
      <c r="H329" s="10" t="s">
        <v>218</v>
      </c>
      <c r="I329" s="1"/>
    </row>
    <row r="330" spans="1:9" x14ac:dyDescent="0.3">
      <c r="A330" s="3">
        <v>1508613937</v>
      </c>
      <c r="B330" s="3" t="s">
        <v>383</v>
      </c>
      <c r="C330" s="3" t="s">
        <v>363</v>
      </c>
      <c r="D330" s="3"/>
      <c r="E330" s="6" t="s">
        <v>204</v>
      </c>
      <c r="F330" s="3" t="s">
        <v>365</v>
      </c>
      <c r="G330" s="10" t="s">
        <v>201</v>
      </c>
      <c r="H330" s="10" t="s">
        <v>218</v>
      </c>
      <c r="I330" s="1"/>
    </row>
    <row r="331" spans="1:9" x14ac:dyDescent="0.3">
      <c r="A331" s="3">
        <v>1508614164</v>
      </c>
      <c r="B331" s="3" t="s">
        <v>384</v>
      </c>
      <c r="C331" s="3" t="s">
        <v>363</v>
      </c>
      <c r="D331" s="3"/>
      <c r="E331" s="6" t="s">
        <v>204</v>
      </c>
      <c r="F331" s="3" t="s">
        <v>365</v>
      </c>
      <c r="G331" s="10" t="s">
        <v>201</v>
      </c>
      <c r="H331" s="10" t="s">
        <v>218</v>
      </c>
      <c r="I331" s="1"/>
    </row>
    <row r="332" spans="1:9" x14ac:dyDescent="0.3">
      <c r="A332" s="3">
        <v>1508615126</v>
      </c>
      <c r="B332" s="3" t="s">
        <v>385</v>
      </c>
      <c r="C332" s="3" t="s">
        <v>363</v>
      </c>
      <c r="D332" s="3"/>
      <c r="E332" s="2" t="s">
        <v>203</v>
      </c>
      <c r="F332" s="3"/>
      <c r="G332" s="10" t="s">
        <v>201</v>
      </c>
      <c r="H332" s="10" t="s">
        <v>218</v>
      </c>
      <c r="I332" s="1"/>
    </row>
    <row r="333" spans="1:9" x14ac:dyDescent="0.3">
      <c r="A333" s="3">
        <v>1508615361</v>
      </c>
      <c r="B333" s="3" t="s">
        <v>386</v>
      </c>
      <c r="C333" s="3" t="s">
        <v>363</v>
      </c>
      <c r="D333" s="3"/>
      <c r="E333" s="6" t="s">
        <v>204</v>
      </c>
      <c r="F333" s="3" t="s">
        <v>365</v>
      </c>
      <c r="G333" s="10" t="s">
        <v>201</v>
      </c>
      <c r="H333" s="10" t="s">
        <v>218</v>
      </c>
      <c r="I333" s="1"/>
    </row>
    <row r="334" spans="1:9" x14ac:dyDescent="0.3">
      <c r="A334" s="3">
        <v>1508615672</v>
      </c>
      <c r="B334" s="3" t="s">
        <v>387</v>
      </c>
      <c r="C334" s="3" t="s">
        <v>363</v>
      </c>
      <c r="D334" s="3"/>
      <c r="E334" s="2" t="s">
        <v>203</v>
      </c>
      <c r="F334" s="3"/>
      <c r="G334" s="10" t="s">
        <v>201</v>
      </c>
      <c r="H334" s="10" t="s">
        <v>218</v>
      </c>
      <c r="I334" s="1"/>
    </row>
    <row r="335" spans="1:9" ht="28.8" x14ac:dyDescent="0.3">
      <c r="A335" s="3">
        <v>1508916350</v>
      </c>
      <c r="B335" s="3" t="s">
        <v>388</v>
      </c>
      <c r="C335" s="3" t="s">
        <v>363</v>
      </c>
      <c r="D335" s="3"/>
      <c r="E335" s="2" t="s">
        <v>203</v>
      </c>
      <c r="F335" s="3"/>
      <c r="G335" s="10" t="s">
        <v>201</v>
      </c>
      <c r="H335" s="10" t="s">
        <v>218</v>
      </c>
      <c r="I335" s="1"/>
    </row>
    <row r="336" spans="1:9" x14ac:dyDescent="0.3">
      <c r="A336" s="3">
        <v>1508939880</v>
      </c>
      <c r="B336" s="3" t="s">
        <v>389</v>
      </c>
      <c r="C336" s="3" t="s">
        <v>363</v>
      </c>
      <c r="D336" s="3"/>
      <c r="E336" s="2" t="s">
        <v>203</v>
      </c>
      <c r="F336" s="3"/>
      <c r="G336" s="10" t="s">
        <v>201</v>
      </c>
      <c r="H336" s="10" t="s">
        <v>218</v>
      </c>
      <c r="I336" s="1"/>
    </row>
    <row r="337" spans="1:9" x14ac:dyDescent="0.3">
      <c r="A337" s="3">
        <v>1509046717</v>
      </c>
      <c r="B337" s="3" t="s">
        <v>390</v>
      </c>
      <c r="C337" s="3" t="s">
        <v>363</v>
      </c>
      <c r="D337" s="3"/>
      <c r="E337" s="2" t="s">
        <v>203</v>
      </c>
      <c r="F337" s="3"/>
      <c r="G337" s="10" t="s">
        <v>201</v>
      </c>
      <c r="H337" s="10" t="s">
        <v>218</v>
      </c>
      <c r="I337" s="1"/>
    </row>
    <row r="338" spans="1:9" x14ac:dyDescent="0.3">
      <c r="A338" s="3">
        <v>1509113566</v>
      </c>
      <c r="B338" s="3" t="s">
        <v>391</v>
      </c>
      <c r="C338" s="3" t="s">
        <v>363</v>
      </c>
      <c r="D338" s="3"/>
      <c r="E338" s="2" t="s">
        <v>203</v>
      </c>
      <c r="F338" s="3"/>
      <c r="G338" s="10" t="s">
        <v>201</v>
      </c>
      <c r="H338" s="10" t="s">
        <v>218</v>
      </c>
      <c r="I338" s="1"/>
    </row>
    <row r="339" spans="1:9" x14ac:dyDescent="0.3">
      <c r="A339" s="3">
        <v>1509425455</v>
      </c>
      <c r="B339" s="3" t="s">
        <v>392</v>
      </c>
      <c r="C339" s="3" t="s">
        <v>363</v>
      </c>
      <c r="D339" s="3"/>
      <c r="E339" s="2" t="s">
        <v>203</v>
      </c>
      <c r="F339" s="3"/>
      <c r="G339" s="10" t="s">
        <v>201</v>
      </c>
      <c r="H339" s="10" t="s">
        <v>218</v>
      </c>
      <c r="I339" s="1"/>
    </row>
    <row r="340" spans="1:9" x14ac:dyDescent="0.3">
      <c r="A340" s="3">
        <v>1509646275</v>
      </c>
      <c r="B340" s="3" t="s">
        <v>393</v>
      </c>
      <c r="C340" s="3" t="s">
        <v>363</v>
      </c>
      <c r="D340" s="3"/>
      <c r="E340" s="7" t="s">
        <v>212</v>
      </c>
      <c r="F340" s="3">
        <v>16015956171</v>
      </c>
      <c r="G340" s="10" t="s">
        <v>201</v>
      </c>
      <c r="H340" s="10" t="s">
        <v>218</v>
      </c>
      <c r="I340" s="1"/>
    </row>
    <row r="341" spans="1:9" x14ac:dyDescent="0.3">
      <c r="A341" s="3">
        <v>1509916623</v>
      </c>
      <c r="B341" s="3" t="s">
        <v>394</v>
      </c>
      <c r="C341" s="3" t="s">
        <v>363</v>
      </c>
      <c r="D341" s="3"/>
      <c r="E341" s="2" t="s">
        <v>203</v>
      </c>
      <c r="F341" s="3"/>
      <c r="G341" s="10" t="s">
        <v>201</v>
      </c>
      <c r="H341" s="10" t="s">
        <v>218</v>
      </c>
      <c r="I341" s="1"/>
    </row>
    <row r="342" spans="1:9" x14ac:dyDescent="0.3">
      <c r="A342" s="3">
        <v>1509935854</v>
      </c>
      <c r="B342" s="3" t="s">
        <v>395</v>
      </c>
      <c r="C342" s="3" t="s">
        <v>363</v>
      </c>
      <c r="D342" s="3"/>
      <c r="E342" s="2" t="s">
        <v>203</v>
      </c>
      <c r="F342" s="3"/>
      <c r="G342" s="10" t="s">
        <v>201</v>
      </c>
      <c r="H342" s="10" t="s">
        <v>218</v>
      </c>
      <c r="I342" s="1"/>
    </row>
    <row r="343" spans="1:9" x14ac:dyDescent="0.3">
      <c r="A343" s="3">
        <v>15010281820</v>
      </c>
      <c r="B343" s="3" t="s">
        <v>396</v>
      </c>
      <c r="C343" s="3" t="s">
        <v>363</v>
      </c>
      <c r="D343" s="3"/>
      <c r="E343" s="6" t="s">
        <v>204</v>
      </c>
      <c r="F343" s="3" t="s">
        <v>365</v>
      </c>
      <c r="G343" s="10" t="s">
        <v>201</v>
      </c>
      <c r="H343" s="10" t="s">
        <v>218</v>
      </c>
      <c r="I343" s="1"/>
    </row>
    <row r="344" spans="1:9" x14ac:dyDescent="0.3">
      <c r="A344" s="3">
        <v>15011131624</v>
      </c>
      <c r="B344" s="3" t="s">
        <v>397</v>
      </c>
      <c r="C344" s="3" t="s">
        <v>363</v>
      </c>
      <c r="D344" s="3"/>
      <c r="E344" s="2" t="s">
        <v>203</v>
      </c>
      <c r="F344" s="3"/>
      <c r="G344" s="10" t="s">
        <v>201</v>
      </c>
      <c r="H344" s="10" t="s">
        <v>218</v>
      </c>
      <c r="I344" s="1"/>
    </row>
    <row r="345" spans="1:9" x14ac:dyDescent="0.3">
      <c r="A345" s="3">
        <v>16012239231</v>
      </c>
      <c r="B345" s="3" t="s">
        <v>398</v>
      </c>
      <c r="C345" s="3" t="s">
        <v>363</v>
      </c>
      <c r="D345" s="3"/>
      <c r="E345" s="7" t="s">
        <v>212</v>
      </c>
      <c r="F345" s="3">
        <v>15010701992</v>
      </c>
      <c r="G345" s="10" t="s">
        <v>201</v>
      </c>
      <c r="H345" s="10" t="s">
        <v>218</v>
      </c>
      <c r="I345" s="1"/>
    </row>
    <row r="346" spans="1:9" x14ac:dyDescent="0.3">
      <c r="A346" s="3">
        <v>16012239233</v>
      </c>
      <c r="B346" s="3" t="s">
        <v>399</v>
      </c>
      <c r="C346" s="3" t="s">
        <v>363</v>
      </c>
      <c r="D346" s="3"/>
      <c r="E346" s="7" t="s">
        <v>212</v>
      </c>
      <c r="F346" s="3">
        <v>15010700960</v>
      </c>
      <c r="G346" s="10" t="s">
        <v>201</v>
      </c>
      <c r="H346" s="10" t="s">
        <v>218</v>
      </c>
      <c r="I346" s="1"/>
    </row>
    <row r="347" spans="1:9" x14ac:dyDescent="0.3">
      <c r="A347" s="3">
        <v>22011877851</v>
      </c>
      <c r="B347" s="3" t="s">
        <v>400</v>
      </c>
      <c r="C347" s="3" t="s">
        <v>363</v>
      </c>
      <c r="D347" s="3"/>
      <c r="E347" s="6" t="s">
        <v>204</v>
      </c>
      <c r="F347" s="3">
        <v>15010701992</v>
      </c>
      <c r="G347" s="10" t="s">
        <v>201</v>
      </c>
      <c r="H347" s="10" t="s">
        <v>218</v>
      </c>
      <c r="I347" s="1"/>
    </row>
    <row r="348" spans="1:9" x14ac:dyDescent="0.3">
      <c r="A348" s="3">
        <v>22011893994</v>
      </c>
      <c r="B348" s="3" t="s">
        <v>401</v>
      </c>
      <c r="C348" s="3" t="s">
        <v>363</v>
      </c>
      <c r="D348" s="3"/>
      <c r="E348" s="2" t="s">
        <v>203</v>
      </c>
      <c r="F348" s="3"/>
      <c r="G348" s="10" t="s">
        <v>201</v>
      </c>
      <c r="H348" s="10" t="s">
        <v>218</v>
      </c>
      <c r="I348" s="1"/>
    </row>
    <row r="349" spans="1:9" x14ac:dyDescent="0.3">
      <c r="A349" s="3">
        <v>22011894096</v>
      </c>
      <c r="B349" s="3" t="s">
        <v>402</v>
      </c>
      <c r="C349" s="3" t="s">
        <v>363</v>
      </c>
      <c r="D349" s="3"/>
      <c r="E349" s="6" t="s">
        <v>204</v>
      </c>
      <c r="F349" s="3">
        <v>15010701992</v>
      </c>
      <c r="G349" s="10" t="s">
        <v>201</v>
      </c>
      <c r="H349" s="10" t="s">
        <v>218</v>
      </c>
      <c r="I349" s="1"/>
    </row>
    <row r="350" spans="1:9" x14ac:dyDescent="0.3">
      <c r="A350" s="3">
        <v>22011894098</v>
      </c>
      <c r="B350" s="3" t="s">
        <v>403</v>
      </c>
      <c r="C350" s="3" t="s">
        <v>363</v>
      </c>
      <c r="D350" s="3"/>
      <c r="E350" s="7" t="s">
        <v>212</v>
      </c>
      <c r="F350" s="3">
        <v>15010701992</v>
      </c>
      <c r="G350" s="10" t="s">
        <v>201</v>
      </c>
      <c r="H350" s="10" t="s">
        <v>218</v>
      </c>
      <c r="I350" s="1"/>
    </row>
    <row r="351" spans="1:9" ht="28.8" x14ac:dyDescent="0.3">
      <c r="A351" s="3">
        <v>22011895042</v>
      </c>
      <c r="B351" s="3" t="s">
        <v>404</v>
      </c>
      <c r="C351" s="3" t="s">
        <v>363</v>
      </c>
      <c r="D351" s="3"/>
      <c r="E351" s="6" t="s">
        <v>204</v>
      </c>
      <c r="F351" s="3">
        <v>15011234972</v>
      </c>
      <c r="G351" s="10" t="s">
        <v>201</v>
      </c>
      <c r="H351" s="10" t="s">
        <v>218</v>
      </c>
      <c r="I351" s="1"/>
    </row>
    <row r="352" spans="1:9" x14ac:dyDescent="0.3">
      <c r="A352" s="3">
        <v>22011895168</v>
      </c>
      <c r="B352" s="3" t="s">
        <v>405</v>
      </c>
      <c r="C352" s="3" t="s">
        <v>363</v>
      </c>
      <c r="D352" s="3"/>
      <c r="E352" s="2" t="s">
        <v>203</v>
      </c>
      <c r="F352" s="3"/>
      <c r="G352" s="10" t="s">
        <v>201</v>
      </c>
      <c r="H352" s="10" t="s">
        <v>218</v>
      </c>
      <c r="I352" s="1"/>
    </row>
    <row r="353" spans="1:9" x14ac:dyDescent="0.3">
      <c r="A353" s="3">
        <v>22011895404</v>
      </c>
      <c r="B353" s="3" t="s">
        <v>406</v>
      </c>
      <c r="C353" s="3" t="s">
        <v>363</v>
      </c>
      <c r="D353" s="3"/>
      <c r="E353" s="6" t="s">
        <v>204</v>
      </c>
      <c r="F353" s="3">
        <v>15011234972</v>
      </c>
      <c r="G353" s="10" t="s">
        <v>201</v>
      </c>
      <c r="H353" s="10" t="s">
        <v>218</v>
      </c>
      <c r="I353" s="1"/>
    </row>
    <row r="354" spans="1:9" x14ac:dyDescent="0.3">
      <c r="A354" s="3">
        <v>22011895463</v>
      </c>
      <c r="B354" s="3" t="s">
        <v>407</v>
      </c>
      <c r="C354" s="3" t="s">
        <v>363</v>
      </c>
      <c r="D354" s="3"/>
      <c r="E354" s="2" t="s">
        <v>203</v>
      </c>
      <c r="F354" s="3"/>
      <c r="G354" s="10" t="s">
        <v>201</v>
      </c>
      <c r="H354" s="10" t="s">
        <v>218</v>
      </c>
      <c r="I354" s="1"/>
    </row>
    <row r="355" spans="1:9" x14ac:dyDescent="0.3">
      <c r="A355" s="3">
        <v>22011895794</v>
      </c>
      <c r="B355" s="3" t="s">
        <v>397</v>
      </c>
      <c r="C355" s="3" t="s">
        <v>363</v>
      </c>
      <c r="D355" s="3"/>
      <c r="E355" s="2" t="s">
        <v>203</v>
      </c>
      <c r="F355" s="3"/>
      <c r="G355" s="10" t="s">
        <v>201</v>
      </c>
      <c r="H355" s="10" t="s">
        <v>218</v>
      </c>
      <c r="I355" s="1"/>
    </row>
  </sheetData>
  <customSheetViews>
    <customSheetView guid="{141FEA2F-824E-4224-B6B4-4101F8FB3AA5}">
      <selection activeCell="I14" sqref="I14"/>
      <pageMargins left="0.7" right="0.7" top="0.75" bottom="0.75" header="0.3" footer="0.3"/>
      <pageSetup orientation="portrait" r:id="rId1"/>
    </customSheetView>
    <customSheetView guid="{43C3997E-B74D-4579-A9A7-790709CC64BC}">
      <selection activeCell="B180" sqref="B180"/>
      <pageMargins left="0.7" right="0.7" top="0.75" bottom="0.75" header="0.3" footer="0.3"/>
    </customSheetView>
    <customSheetView guid="{EBAC04CC-E621-44BD-AD89-E5EE8F4911CA}" filter="1" showAutoFilter="1">
      <selection activeCell="D195" sqref="D195"/>
      <pageMargins left="0.7" right="0.7" top="0.75" bottom="0.75" header="0.3" footer="0.3"/>
      <autoFilter ref="A1:I189" xr:uid="{04B143BA-ED15-441E-BFD8-117ED6F321F9}">
        <filterColumn colId="4">
          <filters>
            <filter val="Block"/>
            <filter val="fail"/>
            <filter val="NA"/>
          </filters>
        </filterColumn>
      </autoFilter>
    </customSheetView>
    <customSheetView guid="{12BD373F-F59A-4975-8368-2C5FFEDF1F92}" filter="1" showAutoFilter="1" topLeftCell="A153">
      <selection activeCell="E153" sqref="E153"/>
      <pageMargins left="0.7" right="0.7" top="0.75" bottom="0.75" header="0.3" footer="0.3"/>
      <autoFilter ref="A1:I189" xr:uid="{F3BC48DB-3BD9-4F60-AE4F-FBCF4D7EAD08}">
        <filterColumn colId="3">
          <filters>
            <filter val="gangani"/>
          </filters>
        </filterColumn>
      </autoFilter>
    </customSheetView>
    <customSheetView guid="{91BCDC9A-5F42-4DC7-A9AB-D76197C34941}" filter="1" showAutoFilter="1" topLeftCell="A106">
      <selection activeCell="E129" sqref="E129"/>
      <pageMargins left="0.7" right="0.7" top="0.75" bottom="0.75" header="0.3" footer="0.3"/>
      <autoFilter ref="A1:I189" xr:uid="{F92326EF-6A2F-424C-8E7B-79D7200CEA85}">
        <filterColumn colId="3">
          <filters>
            <filter val="shariff"/>
          </filters>
        </filterColumn>
      </autoFilter>
    </customSheetView>
    <customSheetView guid="{FDEF438C-D3CA-48E1-9432-2026DC5077BF}" filter="1" showAutoFilter="1" topLeftCell="B1">
      <selection activeCell="B95" sqref="B95"/>
      <pageMargins left="0.7" right="0.7" top="0.75" bottom="0.75" header="0.3" footer="0.3"/>
      <autoFilter ref="A1:I190" xr:uid="{71345D6A-5F35-4858-9E1E-8B12D38A0BFA}">
        <filterColumn colId="3">
          <filters>
            <filter val="Feby"/>
          </filters>
        </filterColumn>
      </autoFilter>
    </customSheetView>
    <customSheetView guid="{837E0CC2-A870-46E6-BB0A-DC077F699D2C}" showAutoFilter="1" topLeftCell="A21">
      <selection activeCell="I25" sqref="I25"/>
      <pageMargins left="0.7" right="0.7" top="0.75" bottom="0.75" header="0.3" footer="0.3"/>
      <pageSetup orientation="portrait" r:id="rId2"/>
      <autoFilter ref="A1:I190" xr:uid="{86FF55A8-CBAF-4C1F-8E98-85E36E6D55D7}"/>
    </customSheetView>
    <customSheetView guid="{4E1A00C2-0C58-4C1A-A6C1-6DE83B96072F}" topLeftCell="A190">
      <selection activeCell="I194" sqref="I194"/>
      <pageMargins left="0.7" right="0.7" top="0.75" bottom="0.75" header="0.3" footer="0.3"/>
    </customSheetView>
  </customSheetView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6E60A-038E-45E6-B281-71C73D38FB96}">
  <dimension ref="A1:B10"/>
  <sheetViews>
    <sheetView workbookViewId="0">
      <selection activeCell="C11" sqref="C11"/>
    </sheetView>
  </sheetViews>
  <sheetFormatPr defaultRowHeight="14.4" x14ac:dyDescent="0.3"/>
  <sheetData>
    <row r="1" spans="1:2" x14ac:dyDescent="0.3">
      <c r="A1" s="8" t="s">
        <v>221</v>
      </c>
      <c r="B1" s="8" t="s">
        <v>222</v>
      </c>
    </row>
    <row r="2" spans="1:2" x14ac:dyDescent="0.3">
      <c r="A2" s="1" t="s">
        <v>203</v>
      </c>
      <c r="B2" s="1">
        <v>292</v>
      </c>
    </row>
    <row r="3" spans="1:2" x14ac:dyDescent="0.3">
      <c r="A3" s="1" t="s">
        <v>212</v>
      </c>
      <c r="B3" s="1">
        <v>37</v>
      </c>
    </row>
    <row r="4" spans="1:2" x14ac:dyDescent="0.3">
      <c r="A4" s="1" t="s">
        <v>204</v>
      </c>
      <c r="B4" s="1">
        <v>25</v>
      </c>
    </row>
    <row r="5" spans="1:2" x14ac:dyDescent="0.3">
      <c r="A5" s="1" t="s">
        <v>223</v>
      </c>
      <c r="B5" s="1">
        <f>SUM(B2:B4)</f>
        <v>354</v>
      </c>
    </row>
    <row r="7" spans="1:2" x14ac:dyDescent="0.3">
      <c r="A7" s="8" t="s">
        <v>221</v>
      </c>
      <c r="B7" s="8" t="s">
        <v>224</v>
      </c>
    </row>
    <row r="8" spans="1:2" x14ac:dyDescent="0.3">
      <c r="A8" s="1" t="s">
        <v>203</v>
      </c>
      <c r="B8" s="9">
        <f>(B2/B5)*100</f>
        <v>82.485875706214685</v>
      </c>
    </row>
    <row r="9" spans="1:2" x14ac:dyDescent="0.3">
      <c r="A9" s="1" t="s">
        <v>212</v>
      </c>
      <c r="B9" s="9">
        <f>(B3/B5)*100</f>
        <v>10.451977401129943</v>
      </c>
    </row>
    <row r="10" spans="1:2" x14ac:dyDescent="0.3">
      <c r="A10" s="1" t="s">
        <v>204</v>
      </c>
      <c r="B10" s="9">
        <f>(B4/B5)*100</f>
        <v>7.0621468926553677</v>
      </c>
    </row>
  </sheetData>
  <customSheetViews>
    <customSheetView guid="{141FEA2F-824E-4224-B6B4-4101F8FB3AA5}">
      <selection activeCell="C11" sqref="C11"/>
      <pageMargins left="0.7" right="0.7" top="0.75" bottom="0.75" header="0.3" footer="0.3"/>
    </customSheetView>
    <customSheetView guid="{43C3997E-B74D-4579-A9A7-790709CC64BC}">
      <selection activeCell="I13" sqref="I13"/>
      <pageMargins left="0.7" right="0.7" top="0.75" bottom="0.75" header="0.3" footer="0.3"/>
    </customSheetView>
    <customSheetView guid="{4E1A00C2-0C58-4C1A-A6C1-6DE83B96072F}">
      <selection activeCell="C11" sqref="C11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GNR-D_Blue_Eval_report_0004.D77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Agarwal, Naman</cp:lastModifiedBy>
  <dcterms:created xsi:type="dcterms:W3CDTF">2022-05-16T05:41:35Z</dcterms:created>
  <dcterms:modified xsi:type="dcterms:W3CDTF">2023-03-20T11:21:11Z</dcterms:modified>
</cp:coreProperties>
</file>