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BLUE Reports\"/>
    </mc:Choice>
  </mc:AlternateContent>
  <xr:revisionPtr revIDLastSave="0" documentId="13_ncr:81_{E08F6824-5F44-4EE6-8298-39CBCE2DEA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V_KVL_D_Blue_TC" sheetId="1" r:id="rId1"/>
    <sheet name="Summary" sheetId="2" r:id="rId2"/>
    <sheet name="Sheet2" sheetId="3" state="hidden" r:id="rId3"/>
  </sheets>
  <definedNames>
    <definedName name="_xlnm._FilterDatabase" localSheetId="0" hidden="1">FIV_KVL_D_Blue_TC!$A$1:$L$669</definedName>
    <definedName name="Z_0442A012_F6C2_4519_B9A6_B616C6DE983E_.wvu.FilterData" localSheetId="0" hidden="1">FIV_KVL_D_Blue_TC!$A$1:$L$451</definedName>
    <definedName name="Z_06105731_7348_4151_84DE_14DCFC88123B_.wvu.FilterData" localSheetId="0" hidden="1">FIV_KVL_D_Blue_TC!$A$1:$L$669</definedName>
    <definedName name="Z_072FA3AE_34DB_499E_ACC5_02B28750F8AE_.wvu.FilterData" localSheetId="0" hidden="1">FIV_KVL_D_Blue_TC!$A$1:$L$669</definedName>
    <definedName name="Z_094D62AD_66EF_4345_9AD7_F4B91D063329_.wvu.FilterData" localSheetId="0" hidden="1">FIV_KVL_D_Blue_TC!$A$1:$L$453</definedName>
    <definedName name="Z_0BE3DCC4_147E_415A_9ED4_4B1EF853AE91_.wvu.FilterData" localSheetId="0" hidden="1">FIV_KVL_D_Blue_TC!$A$1:$L$451</definedName>
    <definedName name="Z_0BF32A2C_D196_480E_8EFF_42C239FBDB0D_.wvu.FilterData" localSheetId="0" hidden="1">FIV_KVL_D_Blue_TC!$A$1:$L$451</definedName>
    <definedName name="Z_13D71D81_0C39_4E8E_BEA1_F287BE62215C_.wvu.FilterData" localSheetId="0" hidden="1">FIV_KVL_D_Blue_TC!$A$1:$L$455</definedName>
    <definedName name="Z_2303AFDB_796A_4FE3_ABAE_1D490E117537_.wvu.FilterData" localSheetId="0" hidden="1">FIV_KVL_D_Blue_TC!$A$1:$L$451</definedName>
    <definedName name="Z_2B4C86A4_4D50_45E8_8D77_120046C636E8_.wvu.FilterData" localSheetId="0" hidden="1">FIV_KVL_D_Blue_TC!$A$1:$L$451</definedName>
    <definedName name="Z_2ED7FE01_E4A8_4078_90CD_3F593B6061B4_.wvu.FilterData" localSheetId="0" hidden="1">FIV_KVL_D_Blue_TC!$A$1:$L$451</definedName>
    <definedName name="Z_34EA5E05_7A26_4112_A0FB_10577EEE54BA_.wvu.FilterData" localSheetId="0" hidden="1">FIV_KVL_D_Blue_TC!$A$1:$L$451</definedName>
    <definedName name="Z_3DCAF8A6_22C5_4DB5_AAC8_62B88DFEE42E_.wvu.FilterData" localSheetId="0" hidden="1">FIV_KVL_D_Blue_TC!$A$1:$L$455</definedName>
    <definedName name="Z_3DCAF8A6_22C5_4DB5_AAC8_62B88DFEE42E_.wvu.Rows" localSheetId="2" hidden="1">Sheet2!#REF!</definedName>
    <definedName name="Z_531DA9D9_0B97_4262_9754_16A249B4E41F_.wvu.FilterData" localSheetId="0" hidden="1">FIV_KVL_D_Blue_TC!$A$1:$L$455</definedName>
    <definedName name="Z_5B1485DD_1C50_4B07_8B20_7F10BBC1C66B_.wvu.FilterData" localSheetId="0" hidden="1">FIV_KVL_D_Blue_TC!$A$1:$L$455</definedName>
    <definedName name="Z_60B7C85E_6FD9_4020_8841_DC4191048A18_.wvu.FilterData" localSheetId="0" hidden="1">FIV_KVL_D_Blue_TC!$A$1:$L$453</definedName>
    <definedName name="Z_6122F341_4827_4200_ADD9_A1FE53395CCF_.wvu.FilterData" localSheetId="0" hidden="1">FIV_KVL_D_Blue_TC!$A$1:$L$453</definedName>
    <definedName name="Z_85EB31C3_FCE9_4FC3_B9CD_88B86A167BC3_.wvu.FilterData" localSheetId="0" hidden="1">FIV_KVL_D_Blue_TC!$A$1:$L$453</definedName>
    <definedName name="Z_872B5D6B_A670_4EF4_9694_10527AC303A6_.wvu.FilterData" localSheetId="0" hidden="1">FIV_KVL_D_Blue_TC!$A$1:$L$451</definedName>
    <definedName name="Z_8E4678E8_5729_4B20_9C1D_A9E793A78F19_.wvu.FilterData" localSheetId="0" hidden="1">FIV_KVL_D_Blue_TC!$A$1:$L$451</definedName>
    <definedName name="Z_9807DD89_03C3_4003_853B_8226099F9A19_.wvu.FilterData" localSheetId="0" hidden="1">FIV_KVL_D_Blue_TC!$A$1:$L$455</definedName>
    <definedName name="Z_9F3B7665_8706_4A7B_B013_C240B446AEB0_.wvu.FilterData" localSheetId="0" hidden="1">FIV_KVL_D_Blue_TC!$A$1:$L$455</definedName>
    <definedName name="Z_9FC46574_3331_42C5_BE81_5DEA1B862971_.wvu.FilterData" localSheetId="0" hidden="1">FIV_KVL_D_Blue_TC!$A$1:$L$453</definedName>
    <definedName name="Z_A4490A1E_C4AE_4148_B9DF_D45644D1DE64_.wvu.FilterData" localSheetId="0" hidden="1">FIV_KVL_D_Blue_TC!$A$1:$L$451</definedName>
    <definedName name="Z_A7BEBB9B_6F1F_4636_84E6_64C6CAC9C074_.wvu.FilterData" localSheetId="0" hidden="1">FIV_KVL_D_Blue_TC!$A$1:$L$455</definedName>
    <definedName name="Z_AF54A649_6651_4940_AAF4_70E1D619AECF_.wvu.FilterData" localSheetId="0" hidden="1">FIV_KVL_D_Blue_TC!$A$1:$L$451</definedName>
    <definedName name="Z_BACCF9E8_469E_4EC3_B856_68FD684ECC0B_.wvu.FilterData" localSheetId="0" hidden="1">FIV_KVL_D_Blue_TC!$A$1:$L$453</definedName>
    <definedName name="Z_C44C79A5_7722_4153_9A14_454DCEC3DEE7_.wvu.FilterData" localSheetId="0" hidden="1">FIV_KVL_D_Blue_TC!$A$1:$L$453</definedName>
    <definedName name="Z_C702F426_3F72_42A5_B67A_90EDAA5AF6B7_.wvu.FilterData" localSheetId="0" hidden="1">FIV_KVL_D_Blue_TC!$A$1:$L$453</definedName>
    <definedName name="Z_C8DA1E6D_3F49_4291_B5C8_15A528756977_.wvu.FilterData" localSheetId="0" hidden="1">FIV_KVL_D_Blue_TC!$A$1:$L$453</definedName>
    <definedName name="Z_C917CA10_0EAF_40F0_AB93_65EABE48B4C7_.wvu.FilterData" localSheetId="0" hidden="1">FIV_KVL_D_Blue_TC!$A$1:$L$453</definedName>
    <definedName name="Z_CD9447E6_BB2A_4BC2_9081_8F9228751331_.wvu.FilterData" localSheetId="0" hidden="1">FIV_KVL_D_Blue_TC!$A$1:$L$455</definedName>
    <definedName name="Z_D1320CD0_81DC_4284_BC0F_F64612E8060A_.wvu.FilterData" localSheetId="0" hidden="1">FIV_KVL_D_Blue_TC!$A$1:$L$453</definedName>
    <definedName name="Z_D61067A6_EBB7_47E8_B0A3_C589C9D5307B_.wvu.FilterData" localSheetId="0" hidden="1">FIV_KVL_D_Blue_TC!$A$1:$L$453</definedName>
    <definedName name="Z_D7EB27AB_1447_4851_9256_F72034FA8438_.wvu.FilterData" localSheetId="0" hidden="1">FIV_KVL_D_Blue_TC!$A$1:$L$455</definedName>
    <definedName name="Z_DE924BF5_4E95_42E9_8909_C842C9593CD4_.wvu.FilterData" localSheetId="0" hidden="1">FIV_KVL_D_Blue_TC!$A$1:$L$455</definedName>
    <definedName name="Z_E084CE2D_6AEC_4D51_A3E3_1C3244CC819A_.wvu.FilterData" localSheetId="0" hidden="1">FIV_KVL_D_Blue_TC!$A$1:$L$451</definedName>
    <definedName name="Z_E96391C8_C723_4E36_A520_45DC9BDE215F_.wvu.FilterData" localSheetId="0" hidden="1">FIV_KVL_D_Blue_TC!$A$1:$L$451</definedName>
    <definedName name="Z_F466EF17_99B9_4FDA_8F3A_6C0EE0056BB0_.wvu.FilterData" localSheetId="0" hidden="1">FIV_KVL_D_Blue_TC!$A$1:$L$453</definedName>
    <definedName name="Z_F709ED31_123D_4C47_A10E_8319D6328A7D_.wvu.FilterData" localSheetId="0" hidden="1">FIV_KVL_D_Blue_TC!$A$1:$L$451</definedName>
    <definedName name="Z_FFA88E3F_C12D_457B_A0F0_ABC01853C3B7_.wvu.FilterData" localSheetId="0" hidden="1">FIV_KVL_D_Blue_TC!$A$1:$L$455</definedName>
  </definedNames>
  <calcPr calcId="191029"/>
  <customWorkbookViews>
    <customWorkbookView name="Agarwal, Naman - Personal View" guid="{06105731-7348-4151-84DE-14DCFC88123B}" mergeInterval="0" personalView="1" maximized="1" xWindow="-9" yWindow="-9" windowWidth="1938" windowHeight="1048" activeSheetId="1"/>
    <customWorkbookView name="Mohiuddin, SajjadX - Personal View" guid="{13D71D81-0C39-4E8E-BEA1-F287BE62215C}" mergeInterval="0" personalView="1" windowWidth="1920" windowHeight="1020" activeSheetId="1"/>
    <customWorkbookView name="Harikumar, GayathriX - Personal View" guid="{2ED7FE01-E4A8-4078-90CD-3F593B6061B4}" mergeInterval="0" personalView="1" maximized="1" xWindow="-11" yWindow="-11" windowWidth="1942" windowHeight="1042" activeSheetId="1"/>
    <customWorkbookView name="C, ChetanaX - Personal View" guid="{D61067A6-EBB7-47E8-B0A3-C589C9D5307B}" mergeInterval="0" personalView="1" maximized="1" xWindow="-11" yWindow="-11" windowWidth="1942" windowHeight="1042" activeSheetId="1"/>
    <customWorkbookView name="Sreedharan Nair GovindaKumar, HarikrishnanX - Personal View" guid="{C917CA10-0EAF-40F0-AB93-65EABE48B4C7}" mergeInterval="0" personalView="1" maximized="1" xWindow="-11" yWindow="-11" windowWidth="1942" windowHeight="1042" activeSheetId="1"/>
    <customWorkbookView name="Rajubhai, GanganiX utsavbhai - Personal View" guid="{5B1485DD-1C50-4B07-8B20-7F10BBC1C66B}" mergeInterval="0" personalView="1" maximized="1" xWindow="-11" yWindow="-11" windowWidth="1848" windowHeight="1102" activeSheetId="1"/>
    <customWorkbookView name="H R, ArpithaX - Personal View" guid="{D7EB27AB-1447-4851-9256-F72034FA8438}" mergeInterval="0" personalView="1" maximized="1" xWindow="-11" yWindow="-11" windowWidth="1942" windowHeight="1042" activeSheetId="1"/>
    <customWorkbookView name="Shariff, HidayathullaX - Personal View" guid="{3DCAF8A6-22C5-4DB5-AAC8-62B88DFEE42E}" mergeInterval="0" personalView="1" maximized="1" xWindow="-9" yWindow="-9" windowWidth="1938" windowHeight="1048" activeSheetId="1"/>
    <customWorkbookView name="Mp, Ganesh - Personal View" guid="{072FA3AE-34DB-499E-ACC5-02B28750F8AE}" mergeInterval="0" personalView="1" maximized="1" xWindow="1912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11" i="2" s="1"/>
  <c r="B10" i="2" l="1"/>
  <c r="B12" i="2"/>
  <c r="A381" i="1"/>
  <c r="A208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</calcChain>
</file>

<file path=xl/sharedStrings.xml><?xml version="1.0" encoding="utf-8"?>
<sst xmlns="http://schemas.openxmlformats.org/spreadsheetml/2006/main" count="3892" uniqueCount="731">
  <si>
    <t>component</t>
  </si>
  <si>
    <t>[Post-Si] MRC should dump the SPD for each channel or slot populated</t>
  </si>
  <si>
    <t>bios.mrc_server</t>
  </si>
  <si>
    <t>[Pre-Si] Check if CHA SAD Decode for IAL Interleave Schemes and Target ID Decode correctly.</t>
  </si>
  <si>
    <t>bios.mem_decode</t>
  </si>
  <si>
    <t>[PreSiPostSi]  BIOS support for fast RAPL duty cycle</t>
  </si>
  <si>
    <t>bios.cpu_pm</t>
  </si>
  <si>
    <t>[Post Si] Address Translation using EFI tool</t>
  </si>
  <si>
    <t>bios.ras</t>
  </si>
  <si>
    <t>[Pre-Si  Post-Si] Support for C1 Auto demotion undemotion</t>
  </si>
  <si>
    <t>[PostSi] SpeedStep Technology</t>
  </si>
  <si>
    <t>[Pre and Post Si] Spare Interrupt Selection</t>
  </si>
  <si>
    <t>[Pre-Si  Post-Si] To Collect and check memory error data with BERT feature</t>
  </si>
  <si>
    <t>BIOS: Support variable serial port baud rates</t>
  </si>
  <si>
    <t>bios.platform</t>
  </si>
  <si>
    <t>[Pre-Si   Post-Si] Need a BIOS menu option which enables running RMT after every advanced training step for Validation data collection</t>
  </si>
  <si>
    <t>[Post-Si  Pre-Si]To validate BIOS shall support SMBUS</t>
  </si>
  <si>
    <t>Set Dimm VRs for DDR4 dimms</t>
  </si>
  <si>
    <t>[Pre-Si  Post-Si] CHA or LLC Power  Clock modulation based on CHA activity</t>
  </si>
  <si>
    <t>bios.uncore</t>
  </si>
  <si>
    <t>[PreSi  PostSi] Add new BIOS knob for AVX ICCP pre-grant level</t>
  </si>
  <si>
    <t>[Post-Si] Data Scrambling for DDR is support on BIOS setup</t>
  </si>
  <si>
    <t>[Pre-Si  Post-Si]SMBIOS Type 17 -Memory Device</t>
  </si>
  <si>
    <t>[Pre-Si]Enable or Disable or Configure Periodic Comp check</t>
  </si>
  <si>
    <t>[PSS]Logging of DIMM Info check</t>
  </si>
  <si>
    <t>[Pre-Si  Post-Si]SMBIOS Type 1 -System Information</t>
  </si>
  <si>
    <t>Verify ECC memory bios knob status check</t>
  </si>
  <si>
    <t>[Pre-Si  Post-Si]SMBIOS Type 2 - Baseboard (or Module) Information</t>
  </si>
  <si>
    <t>[Pre-Si  Post-Si]SMBIOS Type 4 - Processor Information</t>
  </si>
  <si>
    <t>[Pre-Si  Post-Si]SMBIOS Type 8 - Port Connector Information</t>
  </si>
  <si>
    <t>[Pre-Si  Post-Si]SMBIOS Type 32 - System Boot Information</t>
  </si>
  <si>
    <t>To verify BIOS prompts warnings when non-strong password change attempted in UEFI FW</t>
  </si>
  <si>
    <t>[PreSi  PostSi]PSMI should be enabled without any trace regions</t>
  </si>
  <si>
    <t>To verify BIOS should request cold reset in response to mem health check failure.</t>
  </si>
  <si>
    <t>[Post-Si] Verification for PM BIOS knob LTR IIO Input</t>
  </si>
  <si>
    <t>[Post-Si] CPU Flex Ratio Override</t>
  </si>
  <si>
    <t>[Pre-Si  Post-Si] C-State residency check - C state control switch</t>
  </si>
  <si>
    <t>To verify desired register fields behave as expected for CXL RCRBBAR, MEMBAR0 and PCICMD registers</t>
  </si>
  <si>
    <t>[Pre-Si  Post-Si] Verify  mmio decode</t>
  </si>
  <si>
    <t>[Post-Si]Fast Cold Boot test.</t>
  </si>
  <si>
    <t>Check GBT or XML-CLI support in UEFI shell</t>
  </si>
  <si>
    <t>[Pre-Si  Post-Si] To validate Bios knob for directory optimization in CHA for Crystal Ridge</t>
  </si>
  <si>
    <t>Command Timing check</t>
  </si>
  <si>
    <t>SPECIAL_RESERVATION_CREG_INTERFACE REPORT</t>
  </si>
  <si>
    <t>[Pre-Si  Post-Si] Configure CXL endpoint device mmio range to Downstream port in RCRB config space</t>
  </si>
  <si>
    <t>To validate ACPI support and presence of ACPI tables</t>
  </si>
  <si>
    <t>[Post-Si]MSR  MISC_PWR_MGMT test in HWPM Native mode with No legacy support</t>
  </si>
  <si>
    <t>[Pres-Si]To Validate Satellite IEH detection is recognized by bios</t>
  </si>
  <si>
    <t>Enable or Disable ZQCAL check</t>
  </si>
  <si>
    <t>Check GBT and XML Cli functionality</t>
  </si>
  <si>
    <t>[Pre-Si &amp; Post-Si] To verify memory power down mode options</t>
  </si>
  <si>
    <t>BIOS support to enable or disable Memory Test feature</t>
  </si>
  <si>
    <t>[Pre-Si  Post-Si] Verify Core Disable Option</t>
  </si>
  <si>
    <t>[Post-Si] Verify PCI config space protected  by PECI attacks made through the WrPCIConfig</t>
  </si>
  <si>
    <t>[Pre-Si  Post-Si][ddr5/ddrt][2s/4s] C-States MSR check (0XE2)</t>
  </si>
  <si>
    <t>[Pre-Si  Post-Si]BIOS knob to enable or disable DBP feature check</t>
  </si>
  <si>
    <t>To Check CXL accelerator in SRAT Table</t>
  </si>
  <si>
    <t>[Post-Si  Pre-Si]BIOS program XPT_32_ENTRY_PREFETCH_BASE registers to 0 for UMA based clustering</t>
  </si>
  <si>
    <t>[Post-Si  Pre-Si] To check LIMCA Knob is removed from BIOS Setup Page.</t>
  </si>
  <si>
    <t>[Pre-Si  PostSi] [DDR5/DDRT][2S/4S]ACPI C-States in Windows</t>
  </si>
  <si>
    <t>[Pre-si  Post-Si] To validate the valid M2IOSF numbers</t>
  </si>
  <si>
    <t>To Verify BIOS Support for Hardware P-States and Energy Perf BIAS</t>
  </si>
  <si>
    <t>[Pre-Si  Post-Si] Verify Bios an option to Enable_Disable Package RAPL Limit MSR Lock</t>
  </si>
  <si>
    <t>Verify  Bios boot  time</t>
  </si>
  <si>
    <t>[Post-Si] Verify AMP Prefetch Support</t>
  </si>
  <si>
    <t>[Post-Si]RIR register change for DDR.</t>
  </si>
  <si>
    <t>To verify Memory FRB check during memory training phase.</t>
  </si>
  <si>
    <t>[Post-Si  Pre-Si] Check DNNO stacks have allocated 5 and 9  buses</t>
  </si>
  <si>
    <t>[Post-Si] Check if UEFI driver NacUndi is added in BIOS image.</t>
  </si>
  <si>
    <t>Verify standalone S3M FW FIT Table &amp; unified patch(core and uncore fw) integration status via Fitgen tool</t>
  </si>
  <si>
    <t>[Pre-Si  Post-Si] Verify Updated EPB config register to the tuned SAPM DLL value</t>
  </si>
  <si>
    <t>SMBIOS Type 0 - BIOS Information</t>
  </si>
  <si>
    <t>[Pre-Si  Post-Si] To validate OSB enabled in multi-socket with directory mode enabled</t>
  </si>
  <si>
    <t>Verify Bios DRAM RAPL option to enable or Disable</t>
  </si>
  <si>
    <t>Check if the HDM memory shall be reported in the UEFI Memory Map for CXL.Mem Accelerators.</t>
  </si>
  <si>
    <t>[Post-Si] Verify Bios knobs are getting restored to default value after CMOS clear (CMOS Jumper)</t>
  </si>
  <si>
    <t>Check the Presence of Release Notes</t>
  </si>
  <si>
    <t>[ Post-Si]To validate Bios Setup Knob Enable / Disable ACP is programmed.</t>
  </si>
  <si>
    <t>[Pre-Si  Post-Si] To validate CHA Multicast on SPR GPSB Gen 2.0</t>
  </si>
  <si>
    <t>[Pre-Si  Post-Si]SMBIOS Type 7 - Cache Information</t>
  </si>
  <si>
    <t>[Post Si] Shutdown Suppression</t>
  </si>
  <si>
    <t>BIOS can support RTC Wake from S4 or S5</t>
  </si>
  <si>
    <t>[Pre-Si  Post-Si]SMBIOS Type 16 - BIOS Information (Physical Memory array)</t>
  </si>
  <si>
    <t>[Pre-Si  Post-Si] Drop SoC support for  T-states</t>
  </si>
  <si>
    <t>[Pre-Si  Post-Si] Verify System Information  in Bios and OS</t>
  </si>
  <si>
    <t>[PostSi][Security][RPPC] Strong Admin Password Test</t>
  </si>
  <si>
    <t>[Post-Si]Verify the System Date  time in Bios setup menu and OS</t>
  </si>
  <si>
    <t>[Post-Si]MPV needs a knob that will force the CPU frequency registers to be unchanged.</t>
  </si>
  <si>
    <t>[Post-Si]Fast cold boot support with Min populated DDR4 DIMM</t>
  </si>
  <si>
    <t>[Pre-Si &amp; Post-Si] Verify PMAX Detector Enhancement and Detector knobs behavior.</t>
  </si>
  <si>
    <t>To Check the CXL.ARB_Mux Register Value</t>
  </si>
  <si>
    <t>[Pre and Post Si] IIO Error Pins Enable</t>
  </si>
  <si>
    <t>[Post-Si]HPET timer support</t>
  </si>
  <si>
    <t>[Pre-Si] [Post-Si] To validate mcaonnonnemcacheablemmio default value is 1</t>
  </si>
  <si>
    <t>[Pre-Si  Post-Si] To validate BIOS should set MMIOH Granularity to 64GB by default</t>
  </si>
  <si>
    <t>Verify UEFI Secure Boot Can be Disabled</t>
  </si>
  <si>
    <t>[Pre-Si  Post-Si] To validate bios display Xeon processor badge with new Intel Brand logo</t>
  </si>
  <si>
    <t>[Pre-si and Post-Si]Check if the provide BIOS knob for PCIE Surprise Link Down Error can control Surprise down error status in AER</t>
  </si>
  <si>
    <t>Check if NCEVENTS_CR_UBOXERRCTL2_CFG.enable_pcc_eq0_sev1 will get set when SGX is enabled</t>
  </si>
  <si>
    <t>Verify CLTT (Closed Loop Thermal Throttling for memory) Register Programmed  for Different Memory Frequency</t>
  </si>
  <si>
    <t>[Post-Si  Pre-Si] Need to have Clock gating registers programmed for clk requests to de-assert</t>
  </si>
  <si>
    <t>[Pre-Si] To verify BIOS can detect valid Punits</t>
  </si>
  <si>
    <t>[Pre-Si  Post-Si] BIOS shall enable eSPI Decode (LDE)</t>
  </si>
  <si>
    <t>To check I3C native mode support for DDR5</t>
  </si>
  <si>
    <t>[Post-si]  To validate BIOS shall support Monitor Mwait Enable</t>
  </si>
  <si>
    <t>[Pre-Si  Post-Si] To validate the XPT PREFETCH CONFIG1 register</t>
  </si>
  <si>
    <t>[Post-Silicon][PSS]To Check the IAL.$M IP Register</t>
  </si>
  <si>
    <t>To Check the IAL.$M IP UMA Register</t>
  </si>
  <si>
    <t>[Post-Si  Pre-Si] xpt prefetch support for 1LM+2LM mixed mode</t>
  </si>
  <si>
    <t>[PostSi  PreSi]To check if unified ifwi can load the setup variable as per CPU type onboard.</t>
  </si>
  <si>
    <t>Verify checkpoint code added for Parallel Mode Dispatch and Mesh Mode Function</t>
  </si>
  <si>
    <t>Collect Performance Data from UEFI shell</t>
  </si>
  <si>
    <t>[Pre-Si  Post-Si] Verify MCCHAN 1 channel per memory controller</t>
  </si>
  <si>
    <t>[Pre-Si  Post-Si] Verify the number of memory controllers</t>
  </si>
  <si>
    <t>[Post-Si  Pre-Si] Verify BIOS have remove the “Config TDP Lock” knob and only allow the DynamicIss BIOS knob to control locking of the CONFIG_TDP commands</t>
  </si>
  <si>
    <t>[Pre and Post Si] Patrol Scrub Enable at End of POST</t>
  </si>
  <si>
    <t>[Post Si] WheaERST replace MMIO read with SPI read</t>
  </si>
  <si>
    <t>Validate Correctable Error Cloaking functionality</t>
  </si>
  <si>
    <t>[Pre-Si  Post-Si]SMBIOS Type 3 - System Enclosure or Chassis</t>
  </si>
  <si>
    <t>[Pre-Si  Post-Si] SMBIOS Type 11 - OEM Strings and Type 12 - System Configuration Options</t>
  </si>
  <si>
    <t>Verify IPMI Device Information as part of SMBIOS table type 38</t>
  </si>
  <si>
    <t>[Pre-Si  Post-Si]SMBIOS Type 13 - BIOS Language Information</t>
  </si>
  <si>
    <t>[Pre-Si  Post-Si]SMBIOS Type 19 - Memory Array Mapped Address</t>
  </si>
  <si>
    <t>[Pre-Si  Post-Si]SMBIOS Type 27 - Cooling Device</t>
  </si>
  <si>
    <t>[Pre-Si  Post-Si]SMBIOS Type 9 -System Slots</t>
  </si>
  <si>
    <t>[Pre-Si  Post-Si]SMBIOS Type 39 -System Power Supply</t>
  </si>
  <si>
    <t>[Pre-Si  Post-Si] Verify BIOS implementation from EDK2 which uses only Admin password.</t>
  </si>
  <si>
    <t>[Pre-Si  Post-Si] To verify that Targeted SMI knob is removed From BIOS</t>
  </si>
  <si>
    <t>[Pre-Si  Post-Si] To validate C6 retention state option removal from ICX</t>
  </si>
  <si>
    <t>[Pre-Si &amp; Post-Si] Check CHA 7-bit interleave list support</t>
  </si>
  <si>
    <t>[Pre-Si Post-Si] check 16 general purpose DRAM decoders and 14 remote DRAM decoders support</t>
  </si>
  <si>
    <t>[Pre-Si Post-Si] check CHA second-level decode interleave granularities</t>
  </si>
  <si>
    <t>[Pre-Si Post-Si] check support for first-level memory decode interleave granularities of 256B, 512B, 1KB, 2KB, 4KB and 8KB</t>
  </si>
  <si>
    <t>[Pre-Si Post-Si] check CHA 1-way interleaving target in SAD DRAM rule</t>
  </si>
  <si>
    <t>[Pre-Si Post-Si] check CHA general-purpose route tables</t>
  </si>
  <si>
    <t>[Pre-Si Post-Si] check CHA second-level decode interleave ways</t>
  </si>
  <si>
    <t>[Pre-Si Post-Si] check CHA route table 6-bit target ID, 2-bit channel ID</t>
  </si>
  <si>
    <t>[Pre-Si Post-Si] check B2CMI TAD register refactoring</t>
  </si>
  <si>
    <t>To verify MCCHAN 3-way rank interleave support in MC</t>
  </si>
  <si>
    <t>[Post Si &amp; Pre Si] Inbound Traffic Controller Registers</t>
  </si>
  <si>
    <t>[Pre-si][GNR/SRF] BIOS Basic Boot to Windows OS/Linux/Busybox on Simics VP</t>
  </si>
  <si>
    <t>[Pre-si &amp; Post-si]Limit Maximum SMI Duration to 10ms</t>
  </si>
  <si>
    <t>DDR5 Memory Speed (2DPC) - platform capability</t>
  </si>
  <si>
    <t>[IP][MRC] DDR Frequency (Data Rate)</t>
  </si>
  <si>
    <t>[Post-Si] BIOS support for integrated/discrete Clock on BirchStream</t>
  </si>
  <si>
    <t>CXL 2.0 HDM decode</t>
  </si>
  <si>
    <t>[Pre Si &amp; Post Si] Verify BHS have removed the Dynamic L1 knob and settings for bit IIO_DYNAMIC_L1_DISABLE of READ/WRITE_PCU_MISC_CONFIG.</t>
  </si>
  <si>
    <t>[Pre-Si  Post-si] CXL stack ID to port ID mapping for south I/O die</t>
  </si>
  <si>
    <t>[Pre-Si &amp; Post-Si] Check the ACPI CEDT table</t>
  </si>
  <si>
    <t>To verify ADR/fADR knobs via BIOS menu to validate the GPIO config</t>
  </si>
  <si>
    <t>[Post-Si]UEFI support BMC remote setup settings configuration.</t>
  </si>
  <si>
    <t>To validate S3M CPU softstrap for FLEX_RATIO</t>
  </si>
  <si>
    <t>To validate S3M CPU softstrap for LIMIT_PA_TO_46</t>
  </si>
  <si>
    <t>Validate S3M CPU softstrap for BITMAP_DISABLE</t>
  </si>
  <si>
    <t>CPU_010 - Verify BIOS always assign the BSP to be the lowest APIC ID when enable X2APIC</t>
  </si>
  <si>
    <t>[Post-Silicon][PSS] To validate BIOS support to change MMCFG Size</t>
  </si>
  <si>
    <t>Update turnaround register programming for MCR DIMMs</t>
  </si>
  <si>
    <t>[Pre-Si][Post-Si]To validate UMA Based Clustering modes</t>
  </si>
  <si>
    <t>[Post-Silicon][PSS] To validate OOB-MSM acts as Bus Owner</t>
  </si>
  <si>
    <t>[Pre-Si &amp; Post-Si] Thermal Throttling enable by MRC</t>
  </si>
  <si>
    <t>[Post Si] Dirty Warm Reset</t>
  </si>
  <si>
    <t>check CPUID program</t>
  </si>
  <si>
    <t>Show the simics variables list</t>
  </si>
  <si>
    <t>Verify write_err_latency register programming for Gen3 GearRate</t>
  </si>
  <si>
    <t>Compare  Setup Knobs by xmlcli tool</t>
  </si>
  <si>
    <t>To validate BSP reorder functionality to consider the BSP second thread position in MADT table</t>
  </si>
  <si>
    <t>MRC shall output warning, if a given channel is populated with MCR and any other dimm type</t>
  </si>
  <si>
    <t>Validate NPK SPK programming tracing</t>
  </si>
  <si>
    <t>Verifying  Critical Threshold  values in bios to Enable IO enforced ordering</t>
  </si>
  <si>
    <t>Verify if WrCRC do not co-exist with ADDDC, Mirroring, RtRowSparing</t>
  </si>
  <si>
    <t>Check Memhot Out configuration AFTER TSOD polling is available</t>
  </si>
  <si>
    <t>Review code for compliance with MC FAS cold boot sequences</t>
  </si>
  <si>
    <t>[Pre-Si &amp; Post-Si] To check CXL1.1 host bridge structure fields in CXL CEDT ACPI table</t>
  </si>
  <si>
    <t>Review code for compliance with MC FAS warm boot sequences</t>
  </si>
  <si>
    <t>[GNRD] CAPID programming</t>
  </si>
  <si>
    <t>Verify DPT enhancement in CHA</t>
  </si>
  <si>
    <t>To verify Pcie devices in order of SOC Pkg Numbering</t>
  </si>
  <si>
    <t>Support SMBUS instance mapping - GNR-D MCC / HCC</t>
  </si>
  <si>
    <t>To verify the Port IDs and BARs wrt GNRD – Uncore</t>
  </si>
  <si>
    <t>[Basic_001] Verify serial log health after booting to OS</t>
  </si>
  <si>
    <t>[GNR-D]Boot Check for all IFWI builds</t>
  </si>
  <si>
    <t>Check TPMI Psys power_info register</t>
  </si>
  <si>
    <t>Check support for EET Coarse grain is removed</t>
  </si>
  <si>
    <t>Check the DISABLE_SAPM_CTRL bit 32 from MSR 0x1FC, POWER_CTL1</t>
  </si>
  <si>
    <t>BIOS should ensure MISC_PWR_MGMT[EPP_ENABLE] == MISC_PWR_MGMT[HWP_ENABLE]</t>
  </si>
  <si>
    <t>Check MC registers at the beginning and end of DDR training</t>
  </si>
  <si>
    <t>[Post-Si][Pre-Si]To Verify Enhance RSF for IODC</t>
  </si>
  <si>
    <t>Boot successfully with kaseyville-sp.simics</t>
  </si>
  <si>
    <t>To verify S3M FW mailbox handler and mailbox requester must use sync point to ensure S3M is ready to accept data stream</t>
  </si>
  <si>
    <t>Check whether ipmi2.0 specification is supported</t>
  </si>
  <si>
    <t>Verify DRAM on platform</t>
  </si>
  <si>
    <t>Verify register value after knob changed for Rowhammer Adaptive RFM</t>
  </si>
  <si>
    <t>Validate the  support of PTRR DDR knob</t>
  </si>
  <si>
    <t>verify PMON offsets</t>
  </si>
  <si>
    <t>Delete the package current config option</t>
  </si>
  <si>
    <t>Remove SAPMCTL Menu from BIOS</t>
  </si>
  <si>
    <t>Enable CA Scrambler feature for MCR</t>
  </si>
  <si>
    <t>CPU self-boot without PCH</t>
  </si>
  <si>
    <t>Verify Thermal monitor status filter Time window value and IB_LOCK RO status bit</t>
  </si>
  <si>
    <t>Verify that MCR DIMMs do not support WrCRC</t>
  </si>
  <si>
    <t>TO verify uncore initialization includes CHA, Ubox, M2IOSF, HQM, PCIe root port enumeration</t>
  </si>
  <si>
    <t>To verify register capid1_19 was removed after gnrd_soc_mcc_21ww37_2 for GNRD</t>
  </si>
  <si>
    <t>verify Uncore ASI file from ACPI</t>
  </si>
  <si>
    <t>Verify ASL entries of stacks removed in ACPI table</t>
  </si>
  <si>
    <t>Verify MRC disable DIMM unlocked on the lower blocks of the SPD device</t>
  </si>
  <si>
    <t>Bios support for max supported cores</t>
  </si>
  <si>
    <t>To verify CHA DBP register fields drop clean evictions even if not dead</t>
  </si>
  <si>
    <t>Verify channel disabled when rank on DIMM present in a channel is mapped out</t>
  </si>
  <si>
    <t>Verify CHA register tor_thresholds_cfg.prq_count_threshold</t>
  </si>
  <si>
    <t>Rank Margin Tool Support for DDR5</t>
  </si>
  <si>
    <t>Validate Rank Margin Tool Support for MCR</t>
  </si>
  <si>
    <t>Verify FSP_RESERVED_MEMORY_RESOURCE_HOB output from FSP API</t>
  </si>
  <si>
    <t>bios.fsp</t>
  </si>
  <si>
    <t>[BHS]: BIOS support for Intel Processor Trace memory buffer</t>
  </si>
  <si>
    <t>Verify CAPID registers fileds changes</t>
  </si>
  <si>
    <t>To Verify  PREV_BOOT_ERR_SRC_HOB output from FSP</t>
  </si>
  <si>
    <t>To verify CHA register programming</t>
  </si>
  <si>
    <t>Verify SystemInfoVarHob output from FSP</t>
  </si>
  <si>
    <t>CPU_008 - Verify BIOS always assign the BSP to be the lowest APIC ID when disable different cores, cover 4 conditions</t>
  </si>
  <si>
    <t>[Pre and PostSi] PCIe CE and UCE with IOMCA enabled</t>
  </si>
  <si>
    <t>Verify BIOS enable send traces to TraceHub</t>
  </si>
  <si>
    <t>BIOS should program DIMM_TYPE register for the polling control during PkgC</t>
  </si>
  <si>
    <t>Verify that DDR5 DIMMs support WrCRC</t>
  </si>
  <si>
    <t>Verification of DFX setup options with IP clean image</t>
  </si>
  <si>
    <t>Verify BIOS hide ViralEn knob for Standard RAS</t>
  </si>
  <si>
    <t>[Pre and Post Si] Memory CE and UCE with EMCA enabled</t>
  </si>
  <si>
    <t>[PSS][Post-Si] Check the chop type</t>
  </si>
  <si>
    <t>Verify IOMCA register not set to disable when eMCA option disabled in BIOS</t>
  </si>
  <si>
    <t>Check Directory mode changes for GNR 1S and all memory types</t>
  </si>
  <si>
    <t>BIOS Opt-in knob for out-of-band Agent toAccess  Downstream MMIO Register space</t>
  </si>
  <si>
    <t>Verify clean RPPIOSTS Register (MEMURC and CFGURC) status after boot with CXL IO device</t>
  </si>
  <si>
    <t>Warm reset during BIOS boot flow</t>
  </si>
  <si>
    <t>Verify B2P mailbox header file from PrimeCode GNR 1p0 Model 7</t>
  </si>
  <si>
    <t>check all feature registers for  power saving after Training</t>
  </si>
  <si>
    <t>Verify reset flow with ECS option enabled / disabled in BIOS with DDR5 non MCR DIMMS</t>
  </si>
  <si>
    <t>Configure MC for DDR5 or MCR mode before DDR training</t>
  </si>
  <si>
    <t>Verify register value with dfxcaparity option enabled / disabled</t>
  </si>
  <si>
    <t>Verify Enable Wake on PECI in BIOS</t>
  </si>
  <si>
    <t>Cache Associativity should be correct between log and SMBIOS.</t>
  </si>
  <si>
    <t>[GNR_PRD]Verify CMI Init Option is removed from setup.</t>
  </si>
  <si>
    <t>Validate system boot fine with RDIMM or MCR dimm as per Memory capacity table</t>
  </si>
  <si>
    <t>[GNR_PRD] Verify calltable PMIC supporting during MRC phase</t>
  </si>
  <si>
    <t>Validate memflow bits can be found before reading from simics virtual memflow msr registers.</t>
  </si>
  <si>
    <t>Verify DDRIO trace when XoverCalibration is executing</t>
  </si>
  <si>
    <t>Validate the register MEMTRIP0_TO_XXTHERMTRIP_N_EN bit4&amp;bit5 should be always 1 in Gen3Validate</t>
  </si>
  <si>
    <t>Verify BIOS shall configure SDSi MMIO structure (In-band accessibility for provision only)</t>
  </si>
  <si>
    <t>Check the processor frequency to match the display</t>
  </si>
  <si>
    <t>Verify stackID # 8 can't be disabled</t>
  </si>
  <si>
    <t>Verify programming of registers with respect to IMODE Override control bios knobs</t>
  </si>
  <si>
    <t>Validate ForcePprOnAllDramUce function PPR repair policy for UCE</t>
  </si>
  <si>
    <t>Incorporate DLL reset in RMT</t>
  </si>
  <si>
    <t>Check the  DRAM_PWRGD_OK status using "dram_pwr_ok_status" register</t>
  </si>
  <si>
    <t>[GNR] – Verify DDRIO initiated RCOMP Static Leg Training to force comp update pulse</t>
  </si>
  <si>
    <t>Verify removed OLTT mode for GNR\SRF</t>
  </si>
  <si>
    <t>check the register related with Ecc Check and confirm the knob "DdrEccCheck" and "HbmEccCheck" removed</t>
  </si>
  <si>
    <t>Check the knob functionality for MC Disable.</t>
  </si>
  <si>
    <t>[PreSi  PostSi]PSMI check PSMI SPECIAL_RESERVATION_SVBIOS_INTERFACE</t>
  </si>
  <si>
    <t>[FIV_MRC_Eval]Verify Samsung Advanced Memtest code when inject persistent error</t>
  </si>
  <si>
    <t>[Pre and Post Si] IEH W4 lookup table update</t>
  </si>
  <si>
    <t>Verify BIOS password required when overriding boot device via F7 hotkey after set password</t>
  </si>
  <si>
    <t>[RegisterCheck] Verify CMI programming is correct with formula based consumption</t>
  </si>
  <si>
    <t>[SRF-CCB] Inform: MCR not supported on SRF-SP</t>
  </si>
  <si>
    <t>[GNRD]Verify knob “PPV Enabled” is added and "additional post codes" is removed</t>
  </si>
  <si>
    <t>Verify the HBM_ENABLE is disabled</t>
  </si>
  <si>
    <t>Verify "Architectural Documents, Specs and Spreadsheet Revision Numbers" O/P in the uBIOS logs</t>
  </si>
  <si>
    <t>Verify DFx knobs reflects SCOMP registers</t>
  </si>
  <si>
    <t>check knob Rx CTLE Gain and the related register</t>
  </si>
  <si>
    <t>check knob RCD CTLE and the related register</t>
  </si>
  <si>
    <t>[MBIST/MPPR] Verify mbist and mppr functionality with good DIMM</t>
  </si>
  <si>
    <t>Verify IFWI version and SPI flash max physical address range</t>
  </si>
  <si>
    <t>Verify BIOS region &amp; 4KB assigned for IMD partition  in SPI layout</t>
  </si>
  <si>
    <t>Verify RD DQ DQS Pre-DFE CPGC training pattern programming</t>
  </si>
  <si>
    <t>[GNR] Need to check if CAPID usage should be handled by die</t>
  </si>
  <si>
    <t>[DDRIO Integration][Basic] Check DDRIO regflow revision in serial log</t>
  </si>
  <si>
    <t>Verify Xover Phase Correction with registers "xover_drift_comp_en" and "pirefe_rst_path_sel"</t>
  </si>
  <si>
    <t>Verify removal of 1tCK read preamble Setup option and verify BIOS flow with various DFX TCLK knob changes</t>
  </si>
  <si>
    <t>[Pre-SI &amp; Post-Si]Verify Patrol Scrub and Poison enable option removed as part of simplifying memory RAS(Only IP_Clean_External BIOS)</t>
  </si>
  <si>
    <t>Verify Merlin boot can be enabled in the debug build based on the setup knob</t>
  </si>
  <si>
    <t>Verify LOCK_THERM_INT is removed</t>
  </si>
  <si>
    <t>Verify the register txdqs_latch_en_ovr is programed well during WriteLeveling</t>
  </si>
  <si>
    <t>Verify the algorithm of ReceiveEnable training has correctly handled 2tCK IO Lat granularity</t>
  </si>
  <si>
    <t>Verify B2hot registers value</t>
  </si>
  <si>
    <t>Verify the calculation formula of "ecsrefabinterval" with registers "ref_tecsint"</t>
  </si>
  <si>
    <t>Verify the reigster mcr_prbs_force bit is cleared after complex training step and before QCS Training</t>
  </si>
  <si>
    <t>[GNR-D] Modify MAX_SOCKET to 1 for GNRD as it supports only 1 socket</t>
  </si>
  <si>
    <t>[GNRD] Verify GNRD IO mesh stack IDs</t>
  </si>
  <si>
    <t>[GNRD]Verify GNRD is added to Lookup table</t>
  </si>
  <si>
    <t>verify GNRD compute die config and IO stacks</t>
  </si>
  <si>
    <t>[Pre-Si  Post-Si] To Verify Bios an option to Configure Hardware P-State (Native mode, OOB ) MSR 0X1AA</t>
  </si>
  <si>
    <t>[Pre-Si  Post-Si] To verify UEFI class 3 firmware</t>
  </si>
  <si>
    <t>Verify registers are programmed while IOMCA Enable is moving from Ubox to Global IEH</t>
  </si>
  <si>
    <t>[Pre-Silicon][Post-Silicon]To verify BIOS IEH Error handler to add support for local error registers of error logger and FunnyIO registers</t>
  </si>
  <si>
    <t>[Pre-Si]Verify UEFI FW support 4 set of RRL register for memory error logging</t>
  </si>
  <si>
    <t>To verify dynamic detection of SPD files in SIMICS with BIOS (Golden scripts)</t>
  </si>
  <si>
    <t>To verify BIOS to program SEGIDREG0.SEGID0 as SegID for IEH</t>
  </si>
  <si>
    <t>[Pre-Si &amp; Post-Si]Verify if PAM_CP_HOSTIA_POSTBOOT_SAI is removed after booting to OS</t>
  </si>
  <si>
    <t>To verify BIOS shall detect active B2CMI devices using CAPID3 register MC enable info on every present compute die and get the total count of enabled MC</t>
  </si>
  <si>
    <t>[Pre-Si &amp; Post-Si] To verify support for local error registers of error logger in BIOS IEH Error handler.by injecting I3C correctable error</t>
  </si>
  <si>
    <t>[Post-Si] To Check default data at build time and decompress them into Data Cache</t>
  </si>
  <si>
    <t>To validate PCU_CR_DESIRED_CORES_CFG register</t>
  </si>
  <si>
    <t>RAS - Verify FunnyIO Map and PLA Changes for 16 Bit Port IDs</t>
  </si>
  <si>
    <t>Verify CPU Crashlog bits disabled by default</t>
  </si>
  <si>
    <t>[Pre-Si &amp; Post-Si] To check bios read CXL device RCRB address for Stack resource distribution HOB</t>
  </si>
  <si>
    <t>Patrol scrub register verification changes</t>
  </si>
  <si>
    <t>[Pre-Si &amp; Post-Si] To verify RCECABN register for wave 3 -- IEH RCEC Next bus/last bus programming</t>
  </si>
  <si>
    <t>[Pre-si &amp; Post-Si] To validate  PLA changes for 16b PortIDs</t>
  </si>
  <si>
    <t>IO Die Stack Configuration Check - FlexUPIy (Sx)</t>
  </si>
  <si>
    <t>To check OOB-MSM acts as MCTP bus owner</t>
  </si>
  <si>
    <t>To validate MSR_CRASHLOG_CONTROL_REGISTER definition for EnGprs bit  needed to enable GPR crashlog/Core Crash</t>
  </si>
  <si>
    <t>To validate OOBMSM Multi-Die Support (Master /Slave)</t>
  </si>
  <si>
    <t>GNR MC: Hidden registers that are accessed by BIOS - mcdata</t>
  </si>
  <si>
    <t>[Pre-Si &amp; Post-Si] To verify SGX – RAS MCA recovery Co-Existence</t>
  </si>
  <si>
    <t>To verify BIOS shall program ROOTBUS register correctly for each HIOP instance</t>
  </si>
  <si>
    <t>Verify BIOS implemented with change in register definitions for Memory Error injection</t>
  </si>
  <si>
    <t>To verify CXL security level bios knobs</t>
  </si>
  <si>
    <t>To validate BIOS basic support when SNC is disabled</t>
  </si>
  <si>
    <t>To validate Simplified MDFS Training</t>
  </si>
  <si>
    <t>[Pre-Si &amp; Post-Si] To verify rank status with MCR x8 Memory dimm configuration</t>
  </si>
  <si>
    <t>Verify thermal throttling amount at three temperature levels when CLTT is enabled</t>
  </si>
  <si>
    <t>To verify bios pcode mailbox register values using B2P mailbox interface</t>
  </si>
  <si>
    <t>Verify the option CMS ENABLE DRAM PM is removed from the BIOS menu - RAPL</t>
  </si>
  <si>
    <t>[Pre-Si &amp; Post-Si] To verify MCR dram_x8 memory dimm configuration</t>
  </si>
  <si>
    <t>To validate BIOS knob for opportunistic-LLC-to-SF migration feature</t>
  </si>
  <si>
    <t>Verifying  DEVSEC ID, CXL.Mem registers and CXL.cache registers.</t>
  </si>
  <si>
    <t>Poison MMIO bits in IRP MISC DFX2 register should be masked to 0</t>
  </si>
  <si>
    <t>Verify Legacy boot option not present in BIOS page</t>
  </si>
  <si>
    <t>[Pre-Si &amp; Post-Si] Lane reversal flow for MCP emulation model</t>
  </si>
  <si>
    <t>[Pre-Si &amp; Post-Si] Register bit of THR_CTRL0 mr4temp Throttle Mode and Throttle Enable should be set as per MC FAS by MRC</t>
  </si>
  <si>
    <t>To check t_rrsg value in MC based on the frequency selected for DDR5</t>
  </si>
  <si>
    <t>[Pre-Si &amp; Post-Si] Check t_rrsg value in MC based on the frequency selected for MCR DIMMs</t>
  </si>
  <si>
    <t>[Pre-Si &amp; Post-Si] ddrcc_train_ctl2.sample_sel is set to 0 for DCA training step by MRC</t>
  </si>
  <si>
    <t>To validate Disable/unused DDRIO controllers and channels with X1 Config Half population</t>
  </si>
  <si>
    <t>MBE shall be disabled on b2idi instances connected to SPK</t>
  </si>
  <si>
    <t>Verify BIOS configures different ECC modes with 10x4 memory config (1LM)</t>
  </si>
  <si>
    <t>Verify BIOS configures different ECC modes with 5x8 memory config (1LM)</t>
  </si>
  <si>
    <t>[Pre-Si &amp; Post-Si] bank_scheduler_selection and page_table_index_selection programming for Gen3 for MCR</t>
  </si>
  <si>
    <t>[Pre-Si &amp; Post-Si] bank_scheduler_selection and page_table_index_selection programming for Gen3 for DDR5</t>
  </si>
  <si>
    <t>[Post-Si &amp; Pre-Si] To verify slot information in EFI_PLATFORM_INFO HOB</t>
  </si>
  <si>
    <t>To validate  B2P mailbox to map Global Module Instance to Compute Die and Instance</t>
  </si>
  <si>
    <t>Verify BIOS support MBA4.0 and Verify UBOX registers mapping</t>
  </si>
  <si>
    <t>To validate Workaround to support strapset data length of 9 DWs</t>
  </si>
  <si>
    <t>To verify Validation MegaBlock and MerlinX tool supported</t>
  </si>
  <si>
    <t>To verify Validation Megablock downgrade compatibility</t>
  </si>
  <si>
    <t>To verify flexibility to free memory reserved by Validation Mega Block</t>
  </si>
  <si>
    <t>[Pre-Si &amp; Post-Si] Verify CLTT temperature settings for TSOD by MRC as per CLTT doc</t>
  </si>
  <si>
    <t>[Pre-Si &amp; Post-Si] Verify x4modesel.dimm0/1_mode to 1 for x4 DRAMs</t>
  </si>
  <si>
    <t>[Pre-Si &amp; Post-Si] Reading PMAX TPMI interface register</t>
  </si>
  <si>
    <t>To verify x4modesel.dimm0_mode set to 0 for x8 MCR DIMMs and set to 1 for x4 MCR DIMMs</t>
  </si>
  <si>
    <t>To verify IIO stack ID assignment</t>
  </si>
  <si>
    <t>[Pre-Si &amp; Post-Si] Verification of Memory Thermal BIOS Menu Options for MEMTRIP and THERMTRIP</t>
  </si>
  <si>
    <t>Verification of Memory Thermal BIOS Menu Options for MEMHOT_IN</t>
  </si>
  <si>
    <t>Verify BIOS support for SHPC error logging enhancement</t>
  </si>
  <si>
    <t>To validate Disable/unused DDRIO controllers and channels with Full Population in 2DPC</t>
  </si>
  <si>
    <t>[Pre-Si &amp; Post-Si] Verification of Memory Thermal BIOS Menu Options for MEMHOT_OUT</t>
  </si>
  <si>
    <t>[Pre and Post Si] Verify BIOS should implement GHES v2 format for error logging</t>
  </si>
  <si>
    <t>[Pre-Si &amp; Post-Si] Verify Permanent Fault Detection (PFD) configuration according to ECC mode for 10x4 config</t>
  </si>
  <si>
    <t>[Pre-Si &amp; Post-Si] Verify Permanent Fault Detection (PFD) configuration according to ECC mode for 9x4 config</t>
  </si>
  <si>
    <t>[Pre and Post Si] [Windows] Validate PCIE CE using Wheahct tool with IOMCA option enabled in BIOS</t>
  </si>
  <si>
    <t>Validate Memory UCE non fatal error using Wheahct tool with EMCA option disabled in BIOS</t>
  </si>
  <si>
    <t>Verify BIOS configure Retry Register for Error logging</t>
  </si>
  <si>
    <t>Verify BIOS updates PCU registers for RAS based on register scope</t>
  </si>
  <si>
    <t>[Pre and Post Si] Verify register implementation and configuration to support PCIe DMWr ECN</t>
  </si>
  <si>
    <t>BIOS Knob for TPMI Control Interface Lock</t>
  </si>
  <si>
    <t>TestSignalBitMaskRMT to choose which parameters to run during RMT</t>
  </si>
  <si>
    <t>[Pre and Post Si] Verify BIOS enable support for Inbound P2P dataparity error</t>
  </si>
  <si>
    <t>Verify CAPID registers fileds changes for RAS domain</t>
  </si>
  <si>
    <t>Verify system boot with "CET" enabled</t>
  </si>
  <si>
    <t>Verify Data Scrambling status with MCR Dimms</t>
  </si>
  <si>
    <t>Direct To UPI (D2C) , Direct To Core (D2K) - Functionalilty Check on GNR</t>
  </si>
  <si>
    <t>Verify BIOS knob PcieAerEcrcEn is global per system</t>
  </si>
  <si>
    <t>To validate BIOS is retrieving MC frequency and MC voltage in serial logs</t>
  </si>
  <si>
    <t>NAC less SKU configuration</t>
  </si>
  <si>
    <t>Validate Adaptive page policy is independent of ADDDC knob</t>
  </si>
  <si>
    <t>Verify tuning of Distress QoS related registers</t>
  </si>
  <si>
    <t>Validate MRC Promote Warning is Disable by default</t>
  </si>
  <si>
    <t>Validate Channel disabling by configuring DDR Channel Mask knob</t>
  </si>
  <si>
    <t>Verify the MAX_IIO_STACKS and MAX_LOGIC_IIO_STACK for GNR-D</t>
  </si>
  <si>
    <t>Verify SPD-SMBUS access bios knob need to removed for Gen3 and above</t>
  </si>
  <si>
    <t>Verify BIOS programs PPIN to support D-step SDSi</t>
  </si>
  <si>
    <t>Verify DB CTLE and CTLE setting option on MCR DIMM</t>
  </si>
  <si>
    <t>Verify switching between verbose mode and non-verbose mode for each training step in MRC</t>
  </si>
  <si>
    <t>Verify DDRT/DDRT2 is not supported on Gen3/Gen4 MRC</t>
  </si>
  <si>
    <t>Verify that MRC shall implement DFX Setup Knobs to control registers - CPGC Block Repeat/CPGC Base Repeat</t>
  </si>
  <si>
    <t>Verify MRC prints IP version of components support</t>
  </si>
  <si>
    <t>Verify RTC value initialized in BIOS</t>
  </si>
  <si>
    <t>Veify IP lfclk gating is enabled by default</t>
  </si>
  <si>
    <t>[Pre and Post Si] Verify poison is enabled for all IP's</t>
  </si>
  <si>
    <t>Verify MC register cleanup that no longer exist in GNR</t>
  </si>
  <si>
    <t>Verify RAS setup clean-up</t>
  </si>
  <si>
    <t>Verify Softstrap provision flow is enabled by default</t>
  </si>
  <si>
    <t>To verify ERR_INJ_LCK_DFX_SB_FBLP_REG.eil bit set to 1</t>
  </si>
  <si>
    <t>To Verify Homeless Prefetcher knob functionality</t>
  </si>
  <si>
    <t>To verify MRC boot for 1S configuration</t>
  </si>
  <si>
    <t>To verify SMBASE relocation with New MSR is successful</t>
  </si>
  <si>
    <t>Verify MRC shall implement DFX Setup Knobs to control registers - Pre/Post Amble Setting</t>
  </si>
  <si>
    <t>Verify BIOS knobs DCA/DCS DFE gain</t>
  </si>
  <si>
    <t>Verify MRC shall implement new DFX Setup Knobs to control registers - CTLE</t>
  </si>
  <si>
    <t>Verify BIOS knob exists to enable/disable system event log and RAS log level</t>
  </si>
  <si>
    <t>Verify the BIOS knob RTT_NOM_RD</t>
  </si>
  <si>
    <t>Verify MRC shall implement new DFX Setup Knobs to control registers - ODT</t>
  </si>
  <si>
    <t>Verify the BIOS knobs CLK Imode</t>
  </si>
  <si>
    <t>Verify Request to dump DB, RCD, and DRAM registers at any training step in MRC</t>
  </si>
  <si>
    <t>Verify MRC shall implement DFX Setup Knobs to control registers - RON</t>
  </si>
  <si>
    <t>Verify reset flow with ECS option enabled / disabled in BIOS with DDR5 MCR DIMMS</t>
  </si>
  <si>
    <t>Verify MRC shall implement DFX Setup Knobs to control registers - Rx/Tx DFE TAP for RDIMM</t>
  </si>
  <si>
    <t>Verify MRC shall implement DFX Setup Knobs to control registers - DCA DFE TAP and RX/TX DFE Gain for RDIMM</t>
  </si>
  <si>
    <t>Verify Memory performance settings by verifying registers</t>
  </si>
  <si>
    <t>To verify LegacyADRMode , EadrSupport, EadrCacheFlushMode bios knob support are removed or hidden</t>
  </si>
  <si>
    <t>Verify MRC shall implement DFX Setup Knobs to control registers - DCA/DCS DFE TAP for MCR DIMM</t>
  </si>
  <si>
    <t>To Verify SYSTEM_MEMORY_MAP_HOB output from FSP</t>
  </si>
  <si>
    <t>Verify MRC shall implement DFX Setup Knobs to control registers - DCA DFE TAP and RX/TX DFE Gain for MCR DIMM</t>
  </si>
  <si>
    <t>Verify MRC shall implement DFX Setup Knobs to control registers - Rx/Tx DFE TAP for MCR DIMM</t>
  </si>
  <si>
    <t>[Pre and Post Si] Validate Memory CE and UCE with LMCE OFF</t>
  </si>
  <si>
    <t>To verify CPU HOT Plug not supported for GNR</t>
  </si>
  <si>
    <t>To verify with Ubios Generation enabled no hang is observed</t>
  </si>
  <si>
    <t>Verify the memory perf settings for MCR -4R</t>
  </si>
  <si>
    <t>Verify the memory perf settings for DDR5</t>
  </si>
  <si>
    <t>Verification of LLT Page Mode Enable with RDIMM connected as 1DPC</t>
  </si>
  <si>
    <t>Verify the DB DFE tap knob presence for MCR dimms</t>
  </si>
  <si>
    <t>Verify the DB DFE tap knob presence for RDIMMS</t>
  </si>
  <si>
    <t>Verify Knob to expose DB DFE SW-based code is present in BIOS</t>
  </si>
  <si>
    <t>Validate there are no unwanted entries while running EFI commands</t>
  </si>
  <si>
    <t>Serial log verification for boot error after dimm mapped out</t>
  </si>
  <si>
    <t>Verify register field ddrd_n0_rx_ctl1.anti_aging_enis set to 1 post sense amp calibration</t>
  </si>
  <si>
    <t>Validate HEST table is in compliance with latest ACPI spec</t>
  </si>
  <si>
    <t>Validate ERST table is in compliance with latest ACPI spec</t>
  </si>
  <si>
    <t>Validate EINJ table is in compliance with latest ACPI spec</t>
  </si>
  <si>
    <t>Validate BERT table is in compliance with latest ACPI spec</t>
  </si>
  <si>
    <t>Verify Silicon initialization happens without any issue in FSP API</t>
  </si>
  <si>
    <t>Verify FSP_RESERVED_MEMORY_RESOURCE_HOB output from FSP</t>
  </si>
  <si>
    <t>Verify Advance memory tests for MCR dimms</t>
  </si>
  <si>
    <t>Verify FSP configures serial console log</t>
  </si>
  <si>
    <t>Verify mc0_dp_chkn_bit3.rat_valid to 1 by default for gen3 programs</t>
  </si>
  <si>
    <t>To verify OOBMSM MMIO downstream access</t>
  </si>
  <si>
    <t>Verify MRC properly programs memory decoder of memory density register</t>
  </si>
  <si>
    <t>To verify BIOS devhide the CHA's that are disabled</t>
  </si>
  <si>
    <t>To verify the CHA register fields programmed to default values</t>
  </si>
  <si>
    <t>Verify the updated perf table when 6400MT/s RDIMM is populated</t>
  </si>
  <si>
    <t>Verify the memory perf settings for MCR -2R</t>
  </si>
  <si>
    <t>Verify the capid3_cfg.ddr_mem_en filed</t>
  </si>
  <si>
    <t>[GNRD]Verify FW image size Should not have Negative Free Size</t>
  </si>
  <si>
    <t>DDR5 BIOS: Configure cke_on and cke_override to 0x11 for DDR5 BIOS training</t>
  </si>
  <si>
    <t>Updated B2P commands for fADR support</t>
  </si>
  <si>
    <t>BIOS Knob for CPU Cache flush</t>
  </si>
  <si>
    <t>Verify  RTC wake from S5 through ICT tool</t>
  </si>
  <si>
    <t>Verify CXLCM Instances list in HOB and  CXL policy data sent correctly to mailbox</t>
  </si>
  <si>
    <t>Validate  DFX bios options under Uncore configuration</t>
  </si>
  <si>
    <t>[PostSi] Number of LLC hit entries should be reserved in the LLC_HIT_TOR_ENTRIES register</t>
  </si>
  <si>
    <t>[Pre-si &amp; Post-Si]Boot up BirchStream Platform and check for keywords</t>
  </si>
  <si>
    <t>Default UMA-Based Clustering</t>
  </si>
  <si>
    <t>Validating SystemRas Type for capid0 related bits.</t>
  </si>
  <si>
    <t>[PSS &amp; Psost-Si] BIOS to validate removal of Scalability, Turbo ratio cores knob.</t>
  </si>
  <si>
    <t>To validate Dielet - Total Count, Die ID, HIOP Stacks present</t>
  </si>
  <si>
    <t>[PSS &amp; Post-Si] To validate Distributed PkgC with Voltage actions</t>
  </si>
  <si>
    <t>[Pre-Si &amp; Post-Si] To check PCH devices option removed from bios knob configuration</t>
  </si>
  <si>
    <t>Intel Turbo Boost Technology - Energy Efficient Turbo</t>
  </si>
  <si>
    <t>[Pre-Si &amp; Post-Si] To verify CLTT Registers Programmed for Different Memory Frequency in 2DPC configuration</t>
  </si>
  <si>
    <t>Tester</t>
  </si>
  <si>
    <t>Status</t>
  </si>
  <si>
    <t>HSD</t>
  </si>
  <si>
    <t>Cores</t>
  </si>
  <si>
    <t>HCC\MCC</t>
  </si>
  <si>
    <t>Mode</t>
  </si>
  <si>
    <t>IFWI Used</t>
  </si>
  <si>
    <t>Comments</t>
  </si>
  <si>
    <t>Chetana</t>
  </si>
  <si>
    <t>Gangani</t>
  </si>
  <si>
    <t>Arpitha</t>
  </si>
  <si>
    <t>Hari</t>
  </si>
  <si>
    <t>Shariff</t>
  </si>
  <si>
    <t>gangani</t>
  </si>
  <si>
    <t>Gayathri</t>
  </si>
  <si>
    <t>HCC</t>
  </si>
  <si>
    <t>BMOD</t>
  </si>
  <si>
    <t>Pass</t>
  </si>
  <si>
    <t>MCC</t>
  </si>
  <si>
    <t>Fail</t>
  </si>
  <si>
    <t>Debug SV</t>
  </si>
  <si>
    <t>Block</t>
  </si>
  <si>
    <t>Sajjad</t>
  </si>
  <si>
    <t>Cscript TC</t>
  </si>
  <si>
    <t>cscript</t>
  </si>
  <si>
    <t>Debug and Release SV</t>
  </si>
  <si>
    <t>Summary:</t>
  </si>
  <si>
    <t xml:space="preserve">Status </t>
  </si>
  <si>
    <t xml:space="preserve">Count </t>
  </si>
  <si>
    <t>No run</t>
  </si>
  <si>
    <t>Total</t>
  </si>
  <si>
    <t>oobmsm feature not enabled</t>
  </si>
  <si>
    <t>To validate Relax Ordering disabling functionality.</t>
  </si>
  <si>
    <t>[Pre-Si  Post-Si]To validate BIOS can use CAPID10 based  MS2IOSF Stack ID programming</t>
  </si>
  <si>
    <t>FMOD</t>
  </si>
  <si>
    <t>MRC TC need json file for GNRD(new tc)</t>
  </si>
  <si>
    <t>Simics-CXL Feature block</t>
  </si>
  <si>
    <t xml:space="preserve">Simics-Ras feature block </t>
  </si>
  <si>
    <t>Simics : BMC feature block</t>
  </si>
  <si>
    <t xml:space="preserve">PythonSV command issue </t>
  </si>
  <si>
    <t xml:space="preserve">Address map dump command not working </t>
  </si>
  <si>
    <t xml:space="preserve">New HSD raised, register value mismatch </t>
  </si>
  <si>
    <t xml:space="preserve">value mismatch from step 13 </t>
  </si>
  <si>
    <t>pythonSV value mismatch for register t_rrsg</t>
  </si>
  <si>
    <t xml:space="preserve">link_major_mode_en register value mismatch
this HSD is cloned to server_bugecho (16017736338) no update need to checck with MJ </t>
  </si>
  <si>
    <t xml:space="preserve">FMOD bios knob failure </t>
  </si>
  <si>
    <t>ZQCAL register value mismatch</t>
  </si>
  <si>
    <t xml:space="preserve">register value mismatch </t>
  </si>
  <si>
    <t>IP Clean Debug</t>
  </si>
  <si>
    <t>IP Clean Release</t>
  </si>
  <si>
    <t xml:space="preserve">Percentage </t>
  </si>
  <si>
    <t>[TPM][PSS  Post-Si]TPM2.0 Configuration and settings</t>
  </si>
  <si>
    <t>bios.security</t>
  </si>
  <si>
    <t>[SGX][Boot Scenario Test]SGX Boot Scenario First Platform Binding</t>
  </si>
  <si>
    <t>[TPM][PSS  Post-Si]Verify TPM 2.0 Physical Presence</t>
  </si>
  <si>
    <t>[MKTME][PreSi  PostSi]Check whether UEFI FW generate new key or restore previous Key in NVDIMM present or S5 or cold or warm reset.</t>
  </si>
  <si>
    <t>[TPM][PSS  Post-Si] dTPM_PlatformPolicyConfig_before_PlatformAuth</t>
  </si>
  <si>
    <t>[MKTME][Pre-Si  PostS-i]No MKTME Error Code should be displayed in the BIOS Logs for boot without MKTME BIOS flow error cases.</t>
  </si>
  <si>
    <t>[MKTME][PostSi  PreSi]To validate Bios write 0 to CORE_MKTME_ACTIVATION to trigger ucode</t>
  </si>
  <si>
    <t>[MKTME][PreSi  PostSi] Verify keyid bits</t>
  </si>
  <si>
    <t>[MKTME][PreSi  PostSi] To Check if MKTME is able to exclude addresses and CR Persistent memory from memory encryption.</t>
  </si>
  <si>
    <t>[TPM][Pre-Si  Post-Si] To validate TPM2_HierarchyChangeAuth command on every boot.</t>
  </si>
  <si>
    <t>[SecureBoot]SecureBoot_001 - Linux Boot with Secure Boot enabled</t>
  </si>
  <si>
    <t>[MKTME] [PreSi  PostSi] [Security]TME or MKTME Support</t>
  </si>
  <si>
    <t>[TPM][PostSi][Security][RPPC] Check TPM 2.0 PCR7 to measure UEFI Secure Boot authorities</t>
  </si>
  <si>
    <t>[TPM][PSS  Post-Si] TPM Replay Test</t>
  </si>
  <si>
    <t>[TDX][Pre-Si  Post-Si]Verify SEAMRR BASE and SEAMRR MASK is programmed correctly after TDX enable</t>
  </si>
  <si>
    <t>[TDX][PostSi]Verify SEAMLDR_SVN field in MSR BIOS_SE_SVN is updated when TDX and SGX are both enabled</t>
  </si>
  <si>
    <t>[TDX][PreSi  PostSi]Verify the keysplit is programmed correctly during TDX initialization</t>
  </si>
  <si>
    <t>[TDX][Pre-Si  Post-Si]verify TDX can be enabled and disabled on BIOS setup menu</t>
  </si>
  <si>
    <t>[MKTME] [PostSi  PreSi]Check (MK)TME set up option when system support (MK)TME capability or not.</t>
  </si>
  <si>
    <t>[SGX][Boot Scenario Test]SGX Boot Scenario Normal Boot</t>
  </si>
  <si>
    <t>[SGX][MISC Test]PRMRR register check in UEFI Shell</t>
  </si>
  <si>
    <t>[SGX][MISC Test]Verify SGX QoS setup option</t>
  </si>
  <si>
    <t>[TPM] TME status can be extended to PCR1 with event type as 0000000A</t>
  </si>
  <si>
    <t>[TPM] MK-TME status can be extended to PCR1 with event type as 0000000A</t>
  </si>
  <si>
    <t>[TPM] BIOS extend TME status to PCR [1] and its digest is consistent across reboot.</t>
  </si>
  <si>
    <t>[MKTME][PSS  Post-Si] Enable MKTME with Integrity</t>
  </si>
  <si>
    <t>[SGX][MISC Test]BIOS will set SGX_RAS_MSR (0A3h) to opt-in SGX when SGX enabled</t>
  </si>
  <si>
    <t>[TPM][Post-si] BIOS should extend the values of TME  MSRs to TPM PCR[1]</t>
  </si>
  <si>
    <t>[SECURE TOOL][Pre-si  Post-si] Check FitGen tool to support type 4 and type 5 unified patch</t>
  </si>
  <si>
    <t>[TPM][POST-SI][PSS] Bios should show TPM2_ChangeEPS menu when it is available.</t>
  </si>
  <si>
    <t>[OTA][Post Si] OTA in band test with EFI Shell Resident Commands.</t>
  </si>
  <si>
    <t>CBV</t>
  </si>
  <si>
    <t>[CET][Post Si][Security] Verify shadowstack for CET is enabled by default.</t>
  </si>
  <si>
    <t>[MKTME][PreSi  PostSi] [Security] Verify 256bit Memory Encryption Engine (with or without integrity)</t>
  </si>
  <si>
    <t>[SECURE TOOL][Pre-si &amp; Post-si] Check FitGen tool to support S3M SOC IP</t>
  </si>
  <si>
    <t>bios.platform,bios.security</t>
  </si>
  <si>
    <t>[MKTME][PreSi  PostSi] [Security] Verify TME byPass mode for TME/TME-MT</t>
  </si>
  <si>
    <t>[TPM] Verify TPM PCR[4] Change When Press F2 and Reuse the EFI application</t>
  </si>
  <si>
    <t>[TPM] Verify TPM PCR[1] Change When Change Boot Order</t>
  </si>
  <si>
    <t>[TPM] Verify TPM PCR7 Value Change After Enable Secure Boot</t>
  </si>
  <si>
    <t>[TPM]Verify TPM PCR7 Value Change After Enable Secure Boot When Select SHA384</t>
  </si>
  <si>
    <t>[MKTME][PSS  Post-Si] BIOS shall restore TME_KEY during Fast Warm Reset</t>
  </si>
  <si>
    <t>[TPM] Read TPM_INTF and Check Locality0</t>
  </si>
  <si>
    <t>[TPM] TPM PCR value check - PCR0 and PCR1</t>
  </si>
  <si>
    <t>[SGX][MISC Test][GNR]SGX shall use SHA384 for RegistrationConfiguration Variable</t>
  </si>
  <si>
    <t>[TPM] TPM ACPI table should be consistent with the definition in TCG ACPI spec</t>
  </si>
  <si>
    <t>[TXT]Verifying ACM FW Version in BIOS Setup menu</t>
  </si>
  <si>
    <t>[OTA] OTA in band support for both TME and MK-TME feature enable, disable</t>
  </si>
  <si>
    <t>[OTA] OTA in band negative test for TME and MK-TME feature enable, disable</t>
  </si>
  <si>
    <t>[OTA] OTA in band negative test for unsupported fTPM</t>
  </si>
  <si>
    <t>[OTA] OTA in band support for TPM Usage test</t>
  </si>
  <si>
    <t>[OTA]OTA in band negative test for invalid data input.</t>
  </si>
  <si>
    <t>[BOOT GUARD] Verify system behavior when Boot Guard Profile is set to 0</t>
  </si>
  <si>
    <t>[BOOT GUARD]Verify system behavior when Boot Guard Profile is set to 5</t>
  </si>
  <si>
    <t>[SecureBoot][PostSi][Securiey][PC&amp;RP] Verify UEFI Secure Boot Key is Stored in UEFI authenticated variable</t>
  </si>
  <si>
    <t>[TXT]dTPM_TXT_Trust Boot_measured launch_in_RHEL</t>
  </si>
  <si>
    <t>[TXT]Verify Setup option for BIOS ACM Error Reset</t>
  </si>
  <si>
    <t>[TXT]dTPM_TXT_dTPM_TXTINFO</t>
  </si>
  <si>
    <t>[TXT]dTPM_TXT_dTPM_GETSEC</t>
  </si>
  <si>
    <t>[TDX][Pre-Si &amp; Post-Si]Verify M2M SEAMRR BASE and SEAMRR MASK copies are  programmed correctly after TDX enable</t>
  </si>
  <si>
    <t>[DMA Protection]Test DMA Protection and IOMMU programming function</t>
  </si>
  <si>
    <t>[TDX][PreSi &amp; PostSi]Verify SMRR1 and SMRR2 are Locked when TDX is enabled</t>
  </si>
  <si>
    <t>[MKTME][PSS  Post-Si] Enable MKTME with Integrity disabled</t>
  </si>
  <si>
    <t>GNRD MCC config support</t>
  </si>
  <si>
    <t>bios.iio</t>
  </si>
  <si>
    <t>PCIe Speed Limiting</t>
  </si>
  <si>
    <t>bios.iio,bios.platform</t>
  </si>
  <si>
    <t>PCIe ports Max Payload control</t>
  </si>
  <si>
    <t>SRIS enabling verification IIO</t>
  </si>
  <si>
    <t>IIO PTM Support Verification</t>
  </si>
  <si>
    <t>NPK BAR programming</t>
  </si>
  <si>
    <t>NTB Large BAR size</t>
  </si>
  <si>
    <t>Dynamic Link Width verification</t>
  </si>
  <si>
    <t>PCS Mux register programming</t>
  </si>
  <si>
    <t>Hot Plug support for IIO root ports</t>
  </si>
  <si>
    <t>ACSCAP register programming</t>
  </si>
  <si>
    <t>Clock gating support for gen5 root ports</t>
  </si>
  <si>
    <t>ENQCMD ENQCMDS programming verification</t>
  </si>
  <si>
    <t>FlexBusLogPhy initialization verification</t>
  </si>
  <si>
    <t>HQM CPM TIP devices visibility verification</t>
  </si>
  <si>
    <t>Extended Tag and 10-bit support verification</t>
  </si>
  <si>
    <t>DSA devices initialization</t>
  </si>
  <si>
    <t>Channel select enabling for CXPSMB verification</t>
  </si>
  <si>
    <t>CXL Debug mode verification</t>
  </si>
  <si>
    <t>Equalization bypass verification</t>
  </si>
  <si>
    <t>PXM pci bus verification</t>
  </si>
  <si>
    <t>VT-d DMAR Verification</t>
  </si>
  <si>
    <t>VMD PCIe Stack presence verification</t>
  </si>
  <si>
    <t>IOSF data parity check</t>
  </si>
  <si>
    <t>PSMI SCRPD1 programming verification</t>
  </si>
  <si>
    <t>Command Parity Detection and early exit from idle for HCx verifcation</t>
  </si>
  <si>
    <t>M2IOSF credits programming verification</t>
  </si>
  <si>
    <t>Verification of BIOS KNOB for unhide P2SB/PMC/ACPI/UART/SFPC device configuration space</t>
  </si>
  <si>
    <t>bios.pch</t>
  </si>
  <si>
    <t>M2IOSF flags disable vmd rx mailbox and disable vmd tx mailbox verification</t>
  </si>
  <si>
    <t>Device and function programming in bank decoders</t>
  </si>
  <si>
    <t>IBL ITSS initialization verification</t>
  </si>
  <si>
    <t>CXL 2.0 device initialization</t>
  </si>
  <si>
    <t>CXL 1.1 device initialization</t>
  </si>
  <si>
    <t>CXL1.1 type 1 link training verification.</t>
  </si>
  <si>
    <t>CXL1.1 type 2 link training verification</t>
  </si>
  <si>
    <t>CXL1.1 type 3 link training verification</t>
  </si>
  <si>
    <t>Devices hiding verification</t>
  </si>
  <si>
    <t>IBL SMBUS initialization verification</t>
  </si>
  <si>
    <t>CXL swizzling</t>
  </si>
  <si>
    <t>CXL bifurcation support</t>
  </si>
  <si>
    <t>IBL RTC initialization verification</t>
  </si>
  <si>
    <t>CXL1.1 x4 and x8 bifurcation support verification</t>
  </si>
  <si>
    <t>ACSCTL register value verification</t>
  </si>
  <si>
    <t>Downstream port preset for Gen3 Gen4 Gen5 verification</t>
  </si>
  <si>
    <t>VMD lock bit programming</t>
  </si>
  <si>
    <t>Low latency mode for retimers verification</t>
  </si>
  <si>
    <t>Drift buffer enabling verification</t>
  </si>
  <si>
    <t>RHSA strucure in DMAR verification</t>
  </si>
  <si>
    <t>CXL1.1 Extended and 10-b tag support verification</t>
  </si>
  <si>
    <t>CXL1.1 ASPM verification</t>
  </si>
  <si>
    <t>CXL1.1 Max Payload Size support</t>
  </si>
  <si>
    <t>CXL1.1 MRRS support</t>
  </si>
  <si>
    <t>NAC devices enumeration verification</t>
  </si>
  <si>
    <t>LVF card training verification</t>
  </si>
  <si>
    <t>SRIS in NTB mode verification</t>
  </si>
  <si>
    <t>Snoop timer values verification</t>
  </si>
  <si>
    <t>Force PCI MMIOL resource allocation rebalance</t>
  </si>
  <si>
    <t>Force PCI MMIOH resource allocation rebalance</t>
  </si>
  <si>
    <t>LVF2 card training verification</t>
  </si>
  <si>
    <t>Enable all PCI ports</t>
  </si>
  <si>
    <t>OOBMSM as MCTP Bus Owner</t>
  </si>
  <si>
    <t>bios.iio,bios.uncore</t>
  </si>
  <si>
    <t>Enable/Disable CPU Trace Hub for AET event tracing</t>
  </si>
  <si>
    <t>NTB initial configuration verification GNR</t>
  </si>
  <si>
    <t>Hot Plug support for CXL2.0 root ports</t>
  </si>
  <si>
    <t>CXL 2.0 BAR programming verification</t>
  </si>
  <si>
    <t>CXL 1.1 BAR programming verification</t>
  </si>
  <si>
    <t>CXL 1.1 SR-IOV support</t>
  </si>
  <si>
    <t>Enable CXL knobs in IIO menu</t>
  </si>
  <si>
    <t>MCTP enablement over all IIO ports</t>
  </si>
  <si>
    <t>CXL1.1 cards connected to all available PCIe stacks with enabled VT-d</t>
  </si>
  <si>
    <t>CXL2.0 devices connected to single IIO stack</t>
  </si>
  <si>
    <t>Enqueue Capability for PCIe check</t>
  </si>
  <si>
    <t>Vt-d bar programming</t>
  </si>
  <si>
    <t>SierraPeak memory allocation (SCF BAR space)</t>
  </si>
  <si>
    <t>BANK14 registers programming</t>
  </si>
  <si>
    <t>VMD registers programming GNR/SRF</t>
  </si>
  <si>
    <t>HIOP bank decoder programming for IIO stack GNR</t>
  </si>
  <si>
    <t>HIOP bank decoder programming for DINO stack GNR</t>
  </si>
  <si>
    <t>GNR-D IRDT table generation with CXL1.1</t>
  </si>
  <si>
    <t>NVME training verification (4xNVME on stack)</t>
  </si>
  <si>
    <t>CXL Header Bypass</t>
  </si>
  <si>
    <t>IIO PCIe Compliance Mode</t>
  </si>
  <si>
    <t>Switching CXL.mem and CXL.cache capability for CXL1.1 device</t>
  </si>
  <si>
    <t>PCIe ASPM verification</t>
  </si>
  <si>
    <t>vGPIO initialization verification</t>
  </si>
  <si>
    <t>IIO error checklist</t>
  </si>
  <si>
    <t>ACPI GPIO Initialization Verification</t>
  </si>
  <si>
    <t>IBL UART service initialization</t>
  </si>
  <si>
    <t>Host warm reset using CF9 register</t>
  </si>
  <si>
    <t>Host cold reset using CF9 register</t>
  </si>
  <si>
    <t>State after G3 verification (S5 state)</t>
  </si>
  <si>
    <t>'IOAPIC 24-119 Entries' BIOS Knob verification</t>
  </si>
  <si>
    <t>Support CXL IDE for CXL.MEM verification</t>
  </si>
  <si>
    <t>'Flash Protection Range Registers (FPRR)' BIOS Knob verification</t>
  </si>
  <si>
    <t>SAI violation check</t>
  </si>
  <si>
    <t>XPTDEF register programming verification</t>
  </si>
  <si>
    <t>'After Type 8 Global Reset' BIOS Knob verification</t>
  </si>
  <si>
    <t>PCI port numeration</t>
  </si>
  <si>
    <t>GNR ECRC verification</t>
  </si>
  <si>
    <t>PCIe IDE support</t>
  </si>
  <si>
    <t>PIPECTL2 register programming</t>
  </si>
  <si>
    <t>HIOP dynamic OOBMSM BAR size</t>
  </si>
  <si>
    <t>IBL Dirty Warm Reset</t>
  </si>
  <si>
    <t>CAPSR register programming</t>
  </si>
  <si>
    <t>CXL memory isolation support</t>
  </si>
  <si>
    <t>ACPI DSDT vs PCI check</t>
  </si>
  <si>
    <t>NPK memory allocation verification (SNC)</t>
  </si>
  <si>
    <t>NPK BAR programming (SNC)</t>
  </si>
  <si>
    <t>SierraPeak memory allocation (SCF BAR space) (SNC)</t>
  </si>
  <si>
    <t>Enable/Disable CPU Trace Hub for AET event tracing (SNC)</t>
  </si>
  <si>
    <t>No resources conflict detected in Linux</t>
  </si>
  <si>
    <t>HIOP bank decoder programming for TIP stack</t>
  </si>
  <si>
    <t>Turbo IP (TIP) accelerator device initialization</t>
  </si>
  <si>
    <t>HIOP bank decoder programming for NAC stack</t>
  </si>
  <si>
    <t>Slot number unique verification</t>
  </si>
  <si>
    <t>DevTLB invalidation timeout</t>
  </si>
  <si>
    <t>Enable NOP check</t>
  </si>
  <si>
    <t>PCIe and CXL1.1 devices on single stack</t>
  </si>
  <si>
    <t>ARI support</t>
  </si>
  <si>
    <t>Sending B2P IO CONFIG command</t>
  </si>
  <si>
    <t>SPI and eSPI initialization verification - IBL</t>
  </si>
  <si>
    <t>VMD enabled on all domains with MEMBAR check</t>
  </si>
  <si>
    <t>B2B Shadow Threshold value for ITC pipe programming</t>
  </si>
  <si>
    <t>Basic PCI device training test</t>
  </si>
  <si>
    <t>IBL -Bios Lock Enable feature verification</t>
  </si>
  <si>
    <t>PCIe Link disable verification</t>
  </si>
  <si>
    <t>HQM device initialization</t>
  </si>
  <si>
    <t>CPM device initialization</t>
  </si>
  <si>
    <t>NTB Large BAR size (single board version)</t>
  </si>
  <si>
    <t>Switching CXL.mem and CXL.cache capability for CXL2.0 device</t>
  </si>
  <si>
    <t>Verification of BIOS KNOB for unhide UART device configuration space</t>
  </si>
  <si>
    <t>OOBMSM PECI MMIO downstream access</t>
  </si>
  <si>
    <t>CSR_EBDIS_LFCLK_EN_FIX programming</t>
  </si>
  <si>
    <t>NAC capability lock programming</t>
  </si>
  <si>
    <t>2xPCI switch and 8xCambriaW</t>
  </si>
  <si>
    <t>PCH information presence during system boot</t>
  </si>
  <si>
    <t>HPET Timer initialization verification</t>
  </si>
  <si>
    <t>Dirty Warm Reset Enablement</t>
  </si>
  <si>
    <t>State after G3 verification (S0 state)</t>
  </si>
  <si>
    <t>Check SPD write disable</t>
  </si>
  <si>
    <t>NPK memory allocation verification</t>
  </si>
  <si>
    <t>LTSSMSMSTS register programming verification</t>
  </si>
  <si>
    <t>ADR options</t>
  </si>
  <si>
    <t>No ME BIOS code on IBL</t>
  </si>
  <si>
    <t>bios.me,bios.pch</t>
  </si>
  <si>
    <t>CXL link encryption verification</t>
  </si>
  <si>
    <t>MADT table verification</t>
  </si>
  <si>
    <t>P2SB initialization verification</t>
  </si>
  <si>
    <t>ACPI PM Service initialization verification</t>
  </si>
  <si>
    <t>OOB bus ownership verification</t>
  </si>
  <si>
    <t>DPC trigger and RP PIO status verification</t>
  </si>
  <si>
    <t>Bifurcation Verification for GNR</t>
  </si>
  <si>
    <t>IBL Global SMI Lock BIOS Knob verification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</si>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</sst>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Intel Clear"/>
      <family val="2"/>
    </font>
    <font>
      <sz val="9.5"/>
      <color rgb="FF000000"/>
      <name val="Intel Clear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0" fillId="33" borderId="10" xfId="0" applyFill="1" applyBorder="1"/>
    <xf numFmtId="0" fontId="18" fillId="0" borderId="0" xfId="0" applyFont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horizontal="right" vertical="center"/>
    </xf>
    <xf numFmtId="0" fontId="0" fillId="35" borderId="10" xfId="0" applyFill="1" applyBorder="1"/>
    <xf numFmtId="0" fontId="0" fillId="0" borderId="10" xfId="0" applyBorder="1" applyAlignment="1">
      <alignment horizontal="left" vertical="top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37" borderId="10" xfId="0" applyFill="1" applyBorder="1"/>
    <xf numFmtId="0" fontId="0" fillId="38" borderId="10" xfId="0" applyFill="1" applyBorder="1"/>
    <xf numFmtId="0" fontId="19" fillId="0" borderId="10" xfId="0" applyFont="1" applyFill="1" applyBorder="1" applyAlignment="1">
      <alignment vertical="center"/>
    </xf>
    <xf numFmtId="0" fontId="19" fillId="39" borderId="10" xfId="0" applyFont="1" applyFill="1" applyBorder="1" applyAlignment="1">
      <alignment vertical="center"/>
    </xf>
    <xf numFmtId="0" fontId="0" fillId="39" borderId="10" xfId="0" applyFill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/>
    </xf>
    <xf numFmtId="0" fontId="0" fillId="0" borderId="10" xfId="0" applyFill="1" applyBorder="1"/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/>
    <xf numFmtId="2" fontId="0" fillId="0" borderId="1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1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63" Type="http://schemas.openxmlformats.org/officeDocument/2006/relationships/revisionLog" Target="revisionLog63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159" Type="http://schemas.openxmlformats.org/officeDocument/2006/relationships/revisionLog" Target="revisionLog159.xml"/><Relationship Id="rId170" Type="http://schemas.openxmlformats.org/officeDocument/2006/relationships/revisionLog" Target="revisionLog170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53" Type="http://schemas.openxmlformats.org/officeDocument/2006/relationships/revisionLog" Target="revisionLog53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149" Type="http://schemas.openxmlformats.org/officeDocument/2006/relationships/revisionLog" Target="revisionLog149.xml"/><Relationship Id="rId5" Type="http://schemas.openxmlformats.org/officeDocument/2006/relationships/revisionLog" Target="revisionLog5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181" Type="http://schemas.openxmlformats.org/officeDocument/2006/relationships/revisionLog" Target="revisionLog181.xml"/><Relationship Id="rId216" Type="http://schemas.openxmlformats.org/officeDocument/2006/relationships/revisionLog" Target="revisionLog216.xml"/><Relationship Id="rId22" Type="http://schemas.openxmlformats.org/officeDocument/2006/relationships/revisionLog" Target="revisionLog22.xml"/><Relationship Id="rId43" Type="http://schemas.openxmlformats.org/officeDocument/2006/relationships/revisionLog" Target="revisionLog43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139" Type="http://schemas.openxmlformats.org/officeDocument/2006/relationships/revisionLog" Target="revisionLog139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71" Type="http://schemas.openxmlformats.org/officeDocument/2006/relationships/revisionLog" Target="revisionLog171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12" Type="http://schemas.openxmlformats.org/officeDocument/2006/relationships/revisionLog" Target="revisionLog12.xml"/><Relationship Id="rId33" Type="http://schemas.openxmlformats.org/officeDocument/2006/relationships/revisionLog" Target="revisionLog3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29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6" Type="http://schemas.openxmlformats.org/officeDocument/2006/relationships/revisionLog" Target="revisionLog6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44" Type="http://schemas.openxmlformats.org/officeDocument/2006/relationships/revisionLog" Target="revisionLog44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51" Type="http://schemas.openxmlformats.org/officeDocument/2006/relationships/revisionLog" Target="revisionLog151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4" Type="http://schemas.openxmlformats.org/officeDocument/2006/relationships/revisionLog" Target="revisionLog3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141" Type="http://schemas.openxmlformats.org/officeDocument/2006/relationships/revisionLog" Target="revisionLog141.xml"/><Relationship Id="rId7" Type="http://schemas.openxmlformats.org/officeDocument/2006/relationships/revisionLog" Target="revisionLog7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8" Type="http://schemas.openxmlformats.org/officeDocument/2006/relationships/revisionLog" Target="revisionLog218.xml"/><Relationship Id="rId24" Type="http://schemas.openxmlformats.org/officeDocument/2006/relationships/revisionLog" Target="revisionLog24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31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14" Type="http://schemas.openxmlformats.org/officeDocument/2006/relationships/revisionLog" Target="revisionLog14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189" Type="http://schemas.openxmlformats.org/officeDocument/2006/relationships/revisionLog" Target="revisionLog189.xml"/><Relationship Id="rId219" Type="http://schemas.openxmlformats.org/officeDocument/2006/relationships/revisionLog" Target="revisionLog219.xml"/><Relationship Id="rId3" Type="http://schemas.openxmlformats.org/officeDocument/2006/relationships/revisionLog" Target="revisionLog3.xml"/><Relationship Id="rId214" Type="http://schemas.openxmlformats.org/officeDocument/2006/relationships/revisionLog" Target="revisionLog214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79" Type="http://schemas.openxmlformats.org/officeDocument/2006/relationships/revisionLog" Target="revisionLog179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0" Type="http://schemas.openxmlformats.org/officeDocument/2006/relationships/revisionLog" Target="revisionLog220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48" Type="http://schemas.openxmlformats.org/officeDocument/2006/relationships/revisionLog" Target="revisionLog148.xml"/><Relationship Id="rId164" Type="http://schemas.openxmlformats.org/officeDocument/2006/relationships/revisionLog" Target="revisionLog164.xml"/><Relationship Id="rId169" Type="http://schemas.openxmlformats.org/officeDocument/2006/relationships/revisionLog" Target="revisionLog169.xml"/><Relationship Id="rId185" Type="http://schemas.openxmlformats.org/officeDocument/2006/relationships/revisionLog" Target="revisionLog18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80" Type="http://schemas.openxmlformats.org/officeDocument/2006/relationships/revisionLog" Target="revisionLog180.xml"/><Relationship Id="rId210" Type="http://schemas.openxmlformats.org/officeDocument/2006/relationships/revisionLog" Target="revisionLog210.xml"/><Relationship Id="rId215" Type="http://schemas.openxmlformats.org/officeDocument/2006/relationships/revisionLog" Target="revisionLog215.xml"/><Relationship Id="rId26" Type="http://schemas.openxmlformats.org/officeDocument/2006/relationships/revisionLog" Target="revisionLog26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211" Type="http://schemas.openxmlformats.org/officeDocument/2006/relationships/revisionLog" Target="revisionLog211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1" Type="http://schemas.openxmlformats.org/officeDocument/2006/relationships/revisionLog" Target="revisionLog1.xml"/><Relationship Id="rId212" Type="http://schemas.openxmlformats.org/officeDocument/2006/relationships/revisionLog" Target="revisionLog212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19" Type="http://schemas.openxmlformats.org/officeDocument/2006/relationships/revisionLog" Target="revisionLog19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C6DBF88-E36B-4E93-AABB-D81D02564ADB}" diskRevisions="1" revisionId="4630" version="223">
  <header guid="{EC5D3BF7-6B1A-40DF-8FCF-257B4D2AD382}" dateTime="2022-10-10T09:50:03" maxSheetId="2" userName="Sreedharan Nair GovindaKumar, HarikrishnanX" r:id="rId1">
    <sheetIdMap count="1">
      <sheetId val="1"/>
    </sheetIdMap>
  </header>
  <header guid="{20F5AB29-F1EC-41C8-A6CA-0183A843DF6D}" dateTime="2022-10-10T11:41:00" maxSheetId="2" userName="Harikumar, GayathriX" r:id="rId2" minRId="1" maxRId="4">
    <sheetIdMap count="1">
      <sheetId val="1"/>
    </sheetIdMap>
  </header>
  <header guid="{1191FF42-4CFC-4CA9-B332-CAA1AE825A05}" dateTime="2022-10-10T11:52:03" maxSheetId="2" userName="Harikumar, GayathriX" r:id="rId3" minRId="6" maxRId="9">
    <sheetIdMap count="1">
      <sheetId val="1"/>
    </sheetIdMap>
  </header>
  <header guid="{1A1DFC1A-983D-4333-87EB-A550C105A05D}" dateTime="2022-10-10T12:01:53" maxSheetId="2" userName="H R, ArpithaX" r:id="rId4" minRId="10" maxRId="14">
    <sheetIdMap count="1">
      <sheetId val="1"/>
    </sheetIdMap>
  </header>
  <header guid="{6984C6AA-F48E-4502-8FF6-9103AE3857E5}" dateTime="2022-10-10T12:15:48" maxSheetId="2" userName="Harikumar, GayathriX" r:id="rId5" minRId="16" maxRId="19">
    <sheetIdMap count="1">
      <sheetId val="1"/>
    </sheetIdMap>
  </header>
  <header guid="{733B3019-FE92-457C-97C8-5C8A02305EAE}" dateTime="2022-10-10T12:18:08" maxSheetId="2" userName="H R, ArpithaX" r:id="rId6" minRId="20" maxRId="24">
    <sheetIdMap count="1">
      <sheetId val="1"/>
    </sheetIdMap>
  </header>
  <header guid="{B874CEF2-3C80-470C-BAAF-886CE721A88E}" dateTime="2022-10-10T13:11:12" maxSheetId="2" userName="H R, ArpithaX" r:id="rId7" minRId="25" maxRId="29">
    <sheetIdMap count="1">
      <sheetId val="1"/>
    </sheetIdMap>
  </header>
  <header guid="{8325B677-2857-415F-95FB-CB1E0BC03D1F}" dateTime="2022-10-10T13:13:49" maxSheetId="2" userName="Shariff, HidayathullaX" r:id="rId8" minRId="30" maxRId="59">
    <sheetIdMap count="1">
      <sheetId val="1"/>
    </sheetIdMap>
  </header>
  <header guid="{F4F10FE9-3190-49A7-B622-F8D95F9389F9}" dateTime="2022-10-10T13:37:10" maxSheetId="2" userName="Harikumar, GayathriX" r:id="rId9" minRId="61" maxRId="64">
    <sheetIdMap count="1">
      <sheetId val="1"/>
    </sheetIdMap>
  </header>
  <header guid="{9D093FA0-4C40-44BE-8CC8-AA4841F3BDF4}" dateTime="2022-10-10T13:39:07" maxSheetId="2" userName="H R, ArpithaX" r:id="rId10" minRId="65" maxRId="69">
    <sheetIdMap count="1">
      <sheetId val="1"/>
    </sheetIdMap>
  </header>
  <header guid="{33211BAC-9A6C-447C-BA2D-1CF94BB26F9B}" dateTime="2022-10-10T13:46:49" maxSheetId="2" userName="H R, ArpithaX" r:id="rId11" minRId="70" maxRId="74">
    <sheetIdMap count="1">
      <sheetId val="1"/>
    </sheetIdMap>
  </header>
  <header guid="{71603599-060F-4C7A-8A0F-112CFEAE8357}" dateTime="2022-10-10T13:49:49" maxSheetId="2" userName="H R, ArpithaX" r:id="rId12" minRId="75" maxRId="76">
    <sheetIdMap count="1">
      <sheetId val="1"/>
    </sheetIdMap>
  </header>
  <header guid="{ED552E45-9F91-4DB5-BF9D-B34F377455D0}" dateTime="2022-10-10T14:08:27" maxSheetId="2" userName="H R, ArpithaX" r:id="rId13" minRId="77" maxRId="82">
    <sheetIdMap count="1">
      <sheetId val="1"/>
    </sheetIdMap>
  </header>
  <header guid="{92546221-C691-4B80-8511-75DE7B6C44A8}" dateTime="2022-10-10T14:09:04" maxSheetId="2" userName="H R, ArpithaX" r:id="rId14" minRId="83">
    <sheetIdMap count="1">
      <sheetId val="1"/>
    </sheetIdMap>
  </header>
  <header guid="{8BF1364C-7FCC-4170-B841-DA34148C704B}" dateTime="2022-10-10T14:12:23" maxSheetId="2" userName="H R, ArpithaX" r:id="rId15" minRId="84" maxRId="85">
    <sheetIdMap count="1">
      <sheetId val="1"/>
    </sheetIdMap>
  </header>
  <header guid="{C9C5D09B-2A1E-4580-B138-4221E52DCA8D}" dateTime="2022-10-10T14:14:26" maxSheetId="2" userName="H R, ArpithaX" r:id="rId16" minRId="86" maxRId="90">
    <sheetIdMap count="1">
      <sheetId val="1"/>
    </sheetIdMap>
  </header>
  <header guid="{80D82FC7-6A3E-4712-AD8E-811D7AA9F7D4}" dateTime="2022-10-10T14:20:58" maxSheetId="2" userName="H R, ArpithaX" r:id="rId17" minRId="91" maxRId="95">
    <sheetIdMap count="1">
      <sheetId val="1"/>
    </sheetIdMap>
  </header>
  <header guid="{1E011730-C268-46B3-90D4-97FA81B7B626}" dateTime="2022-10-10T14:37:48" maxSheetId="2" userName="Harikumar, GayathriX" r:id="rId18" minRId="96" maxRId="99">
    <sheetIdMap count="1">
      <sheetId val="1"/>
    </sheetIdMap>
  </header>
  <header guid="{10FD6C70-1FDE-480E-8A34-8645188CDEFB}" dateTime="2022-10-10T15:11:22" maxSheetId="2" userName="H R, ArpithaX" r:id="rId19" minRId="100" maxRId="104">
    <sheetIdMap count="1">
      <sheetId val="1"/>
    </sheetIdMap>
  </header>
  <header guid="{EB37A4C1-65F0-438F-96B5-51112F3BEFD5}" dateTime="2022-10-10T15:32:47" maxSheetId="2" userName="Harikumar, GayathriX" r:id="rId20" minRId="107" maxRId="110">
    <sheetIdMap count="1">
      <sheetId val="1"/>
    </sheetIdMap>
  </header>
  <header guid="{07E57E2B-0129-46C8-B81E-32975A10C5D6}" dateTime="2022-10-10T15:43:09" maxSheetId="2" userName="H R, ArpithaX" r:id="rId21" minRId="111" maxRId="115">
    <sheetIdMap count="1">
      <sheetId val="1"/>
    </sheetIdMap>
  </header>
  <header guid="{7857DCE9-3EB9-4B55-A537-22D51AFEEC91}" dateTime="2022-10-10T16:01:10" maxSheetId="2" userName="Harikumar, GayathriX" r:id="rId22" minRId="116" maxRId="119">
    <sheetIdMap count="1">
      <sheetId val="1"/>
    </sheetIdMap>
  </header>
  <header guid="{2B98F63B-C5DD-4CAE-BA76-F1D0564BAB0F}" dateTime="2022-10-10T16:19:35" maxSheetId="2" userName="H R, ArpithaX" r:id="rId23" minRId="120" maxRId="124">
    <sheetIdMap count="1">
      <sheetId val="1"/>
    </sheetIdMap>
  </header>
  <header guid="{C068AC5E-3330-4AB9-8A4A-0B51B75937F0}" dateTime="2022-10-10T16:44:06" maxSheetId="2" userName="Harikumar, GayathriX" r:id="rId24" minRId="125" maxRId="128">
    <sheetIdMap count="1">
      <sheetId val="1"/>
    </sheetIdMap>
  </header>
  <header guid="{60B17D05-DBE7-41F0-83B7-DF9DA4EC45BA}" dateTime="2022-10-10T16:48:08" maxSheetId="2" userName="H R, ArpithaX" r:id="rId25" minRId="129" maxRId="133">
    <sheetIdMap count="1">
      <sheetId val="1"/>
    </sheetIdMap>
  </header>
  <header guid="{F6202047-B429-4787-9C38-D9200A13FF98}" dateTime="2022-10-10T16:49:49" maxSheetId="2" userName="H R, ArpithaX" r:id="rId26" minRId="134" maxRId="135">
    <sheetIdMap count="1">
      <sheetId val="1"/>
    </sheetIdMap>
  </header>
  <header guid="{A075ABD6-4589-46A8-A75E-4B6D46553BCA}" dateTime="2022-10-10T16:50:19" maxSheetId="2" userName="Harikumar, GayathriX" r:id="rId27" minRId="136" maxRId="137">
    <sheetIdMap count="1">
      <sheetId val="1"/>
    </sheetIdMap>
  </header>
  <header guid="{494611B9-6DF6-4E4D-B449-CE9E1CD4280F}" dateTime="2022-10-10T17:15:19" maxSheetId="2" userName="C, ChetanaX" r:id="rId28" minRId="138" maxRId="222">
    <sheetIdMap count="1">
      <sheetId val="1"/>
    </sheetIdMap>
  </header>
  <header guid="{6D3F7B01-1D87-4D67-B416-3DE3BF62B0D6}" dateTime="2022-10-10T17:27:32" maxSheetId="2" userName="H R, ArpithaX" r:id="rId29" minRId="224" maxRId="228">
    <sheetIdMap count="1">
      <sheetId val="1"/>
    </sheetIdMap>
  </header>
  <header guid="{48ABEA36-4E01-4A52-936D-DBB27C0B38EF}" dateTime="2022-10-10T17:38:06" maxSheetId="2" userName="H R, ArpithaX" r:id="rId30" minRId="229">
    <sheetIdMap count="1">
      <sheetId val="1"/>
    </sheetIdMap>
  </header>
  <header guid="{4C524124-6D0B-4BB9-A308-25A7F1E52F57}" dateTime="2022-10-10T17:45:44" maxSheetId="2" userName="Shariff, HidayathullaX" r:id="rId31" minRId="230" maxRId="254">
    <sheetIdMap count="1">
      <sheetId val="1"/>
    </sheetIdMap>
  </header>
  <header guid="{DB398A85-FB19-4D21-BCEA-5FF473DFC53B}" dateTime="2022-10-10T18:29:02" maxSheetId="2" userName="H R, ArpithaX" r:id="rId32" minRId="255" maxRId="259">
    <sheetIdMap count="1">
      <sheetId val="1"/>
    </sheetIdMap>
  </header>
  <header guid="{03984562-5A9E-47EF-9325-53E85E773A4F}" dateTime="2022-10-10T18:42:54" maxSheetId="2" userName="C, ChetanaX" r:id="rId33" minRId="260" maxRId="275">
    <sheetIdMap count="1">
      <sheetId val="1"/>
    </sheetIdMap>
  </header>
  <header guid="{2C0C12D2-33A9-4A60-95C5-18D85648073F}" dateTime="2022-10-10T20:38:03" maxSheetId="2" userName="C, ChetanaX" r:id="rId34" minRId="276" maxRId="295">
    <sheetIdMap count="1">
      <sheetId val="1"/>
    </sheetIdMap>
  </header>
  <header guid="{3CE5A6AD-2521-4788-9EA6-011A54979A3E}" dateTime="2022-10-11T08:25:22" maxSheetId="2" userName="H R, ArpithaX" r:id="rId35" minRId="296" maxRId="301">
    <sheetIdMap count="1">
      <sheetId val="1"/>
    </sheetIdMap>
  </header>
  <header guid="{BB007C4F-6703-456D-AEE3-B09966BB51A2}" dateTime="2022-10-11T08:41:54" maxSheetId="2" userName="H R, ArpithaX" r:id="rId36" minRId="304" maxRId="309">
    <sheetIdMap count="1">
      <sheetId val="1"/>
    </sheetIdMap>
  </header>
  <header guid="{757036DE-760D-49AF-BA4C-2B7F37DF9E31}" dateTime="2022-10-11T09:01:32" maxSheetId="2" userName="H R, ArpithaX" r:id="rId37" minRId="310" maxRId="315">
    <sheetIdMap count="1">
      <sheetId val="1"/>
    </sheetIdMap>
  </header>
  <header guid="{2BFD2BCE-6A93-425A-AD27-46936984C2EA}" dateTime="2022-10-11T09:34:34" maxSheetId="2" userName="Harikumar, GayathriX" r:id="rId38" minRId="316" maxRId="319">
    <sheetIdMap count="1">
      <sheetId val="1"/>
    </sheetIdMap>
  </header>
  <header guid="{6134A1D7-6951-4E71-B20B-782B426D56DB}" dateTime="2022-10-11T10:39:25" maxSheetId="2" userName="H R, ArpithaX" r:id="rId39" minRId="320" maxRId="324">
    <sheetIdMap count="1">
      <sheetId val="1"/>
    </sheetIdMap>
  </header>
  <header guid="{5B9330E6-281B-431F-B2CC-DB1E5758F336}" dateTime="2022-10-11T10:47:22" maxSheetId="2" userName="H R, ArpithaX" r:id="rId40" minRId="325" maxRId="329">
    <sheetIdMap count="1">
      <sheetId val="1"/>
    </sheetIdMap>
  </header>
  <header guid="{70976225-D195-403F-9754-FD3283E76C9F}" dateTime="2022-10-11T11:16:37" maxSheetId="2" userName="Harikumar, GayathriX" r:id="rId41" minRId="330" maxRId="333">
    <sheetIdMap count="1">
      <sheetId val="1"/>
    </sheetIdMap>
  </header>
  <header guid="{29D48034-C987-412D-8EE6-EAD783515BD0}" dateTime="2022-10-11T11:48:39" maxSheetId="2" userName="Harikumar, GayathriX" r:id="rId42" minRId="334" maxRId="338">
    <sheetIdMap count="1">
      <sheetId val="1"/>
    </sheetIdMap>
  </header>
  <header guid="{C82FD78A-D5AB-4F68-BED4-4911632B0417}" dateTime="2022-10-11T11:52:30" maxSheetId="2" userName="H R, ArpithaX" r:id="rId43" minRId="339" maxRId="344">
    <sheetIdMap count="1">
      <sheetId val="1"/>
    </sheetIdMap>
  </header>
  <header guid="{9F0795F8-456C-4B5D-888F-FDBC56B20034}" dateTime="2022-10-11T11:53:23" maxSheetId="2" userName="H R, ArpithaX" r:id="rId44" minRId="345">
    <sheetIdMap count="1">
      <sheetId val="1"/>
    </sheetIdMap>
  </header>
  <header guid="{4E462B35-1E8F-4C34-B2FF-31B6305E31B8}" dateTime="2022-10-11T12:15:03" maxSheetId="2" userName="H R, ArpithaX" r:id="rId45" minRId="346" maxRId="351">
    <sheetIdMap count="1">
      <sheetId val="1"/>
    </sheetIdMap>
  </header>
  <header guid="{C4E36373-F1ED-469A-BB9D-B32B24941349}" dateTime="2022-10-11T13:02:16" maxSheetId="2" userName="H R, ArpithaX" r:id="rId46" minRId="352" maxRId="357">
    <sheetIdMap count="1">
      <sheetId val="1"/>
    </sheetIdMap>
  </header>
  <header guid="{1AAFBF4B-1DF5-4DF9-803F-F7CAA9DCE484}" dateTime="2022-10-11T13:04:22" maxSheetId="2" userName="H R, ArpithaX" r:id="rId47" minRId="358" maxRId="362">
    <sheetIdMap count="1">
      <sheetId val="1"/>
    </sheetIdMap>
  </header>
  <header guid="{025BC8D7-C24E-47E5-9C8D-142563889CD7}" dateTime="2022-10-11T13:12:30" maxSheetId="2" userName="H R, ArpithaX" r:id="rId48" minRId="363">
    <sheetIdMap count="1">
      <sheetId val="1"/>
    </sheetIdMap>
  </header>
  <header guid="{755A1D34-F28E-4EF1-B1A5-ADE82776105A}" dateTime="2022-10-11T13:17:06" maxSheetId="2" userName="H R, ArpithaX" r:id="rId49" minRId="364" maxRId="369">
    <sheetIdMap count="1">
      <sheetId val="1"/>
    </sheetIdMap>
  </header>
  <header guid="{CA7DD8AF-105A-4D87-A486-3524D5F6EAE3}" dateTime="2022-10-11T14:06:24" maxSheetId="2" userName="Harikumar, GayathriX" r:id="rId50" minRId="370" maxRId="373">
    <sheetIdMap count="1">
      <sheetId val="1"/>
    </sheetIdMap>
  </header>
  <header guid="{B0490D32-D108-4EDE-9588-B22D379F0104}" dateTime="2022-10-11T14:31:52" maxSheetId="2" userName="H R, ArpithaX" r:id="rId51" minRId="374" maxRId="379">
    <sheetIdMap count="1">
      <sheetId val="1"/>
    </sheetIdMap>
  </header>
  <header guid="{E00E94BA-5F8B-4008-BC28-2D3F7672CE58}" dateTime="2022-10-11T14:49:30" maxSheetId="2" userName="H R, ArpithaX" r:id="rId52" minRId="380" maxRId="385">
    <sheetIdMap count="1">
      <sheetId val="1"/>
    </sheetIdMap>
  </header>
  <header guid="{CEFF8B02-6A75-40DD-90B0-F8499D05D41C}" dateTime="2022-10-11T14:54:54" maxSheetId="2" userName="Harikumar, GayathriX" r:id="rId53" minRId="386" maxRId="389">
    <sheetIdMap count="1">
      <sheetId val="1"/>
    </sheetIdMap>
  </header>
  <header guid="{D68BD529-0D8B-45DA-B57C-CE939B76E480}" dateTime="2022-10-11T16:43:23" maxSheetId="2" userName="Harikumar, GayathriX" r:id="rId54" minRId="390" maxRId="393">
    <sheetIdMap count="1">
      <sheetId val="1"/>
    </sheetIdMap>
  </header>
  <header guid="{9F0497D4-469D-4144-B181-86751FD44BED}" dateTime="2022-10-11T17:24:07" maxSheetId="2" userName="Harikumar, GayathriX" r:id="rId55" minRId="394" maxRId="397">
    <sheetIdMap count="1">
      <sheetId val="1"/>
    </sheetIdMap>
  </header>
  <header guid="{AFB0A121-4536-40EE-A048-503772260229}" dateTime="2022-10-11T18:16:36" maxSheetId="2" userName="H R, ArpithaX" r:id="rId56" minRId="398" maxRId="402">
    <sheetIdMap count="1">
      <sheetId val="1"/>
    </sheetIdMap>
  </header>
  <header guid="{B0918BC0-013A-4334-85BA-000E8E312F58}" dateTime="2022-10-11T18:38:53" maxSheetId="2" userName="H R, ArpithaX" r:id="rId57" minRId="403" maxRId="408">
    <sheetIdMap count="1">
      <sheetId val="1"/>
    </sheetIdMap>
  </header>
  <header guid="{B774EE52-8832-4C28-A3E0-FD6187137C73}" dateTime="2022-10-11T19:30:29" maxSheetId="2" userName="Harikumar, GayathriX" r:id="rId58" minRId="409">
    <sheetIdMap count="1">
      <sheetId val="1"/>
    </sheetIdMap>
  </header>
  <header guid="{26682FAD-1585-4168-9861-D6AA98EBE4B1}" dateTime="2022-10-12T08:59:13" maxSheetId="2" userName="C, ChetanaX" r:id="rId59" minRId="410" maxRId="424">
    <sheetIdMap count="1">
      <sheetId val="1"/>
    </sheetIdMap>
  </header>
  <header guid="{B8F308E5-96C1-4950-84AF-779224309C70}" dateTime="2022-10-12T14:28:24" maxSheetId="2" userName="Harikumar, GayathriX" r:id="rId60" minRId="425" maxRId="429">
    <sheetIdMap count="1">
      <sheetId val="1"/>
    </sheetIdMap>
  </header>
  <header guid="{E916073F-A5C9-465E-9897-40C88BA63DED}" dateTime="2022-10-12T14:29:08" maxSheetId="2" userName="Harikumar, GayathriX" r:id="rId61" minRId="431">
    <sheetIdMap count="1">
      <sheetId val="1"/>
    </sheetIdMap>
  </header>
  <header guid="{6132E958-A170-4666-988E-511A247A8379}" dateTime="2022-10-12T14:53:47" maxSheetId="2" userName="Harikumar, GayathriX" r:id="rId62" minRId="432" maxRId="439">
    <sheetIdMap count="1">
      <sheetId val="1"/>
    </sheetIdMap>
  </header>
  <header guid="{EF5E5BEA-28A2-4236-8798-33F476826AB3}" dateTime="2022-10-13T08:58:36" maxSheetId="2" userName="C, ChetanaX" r:id="rId63" minRId="440" maxRId="449">
    <sheetIdMap count="1">
      <sheetId val="1"/>
    </sheetIdMap>
  </header>
  <header guid="{27F72208-8C3F-4665-9381-E5224A79F27C}" dateTime="2022-10-13T11:58:27" maxSheetId="2" userName="Harikumar, GayathriX" r:id="rId64" minRId="450" maxRId="459">
    <sheetIdMap count="1">
      <sheetId val="1"/>
    </sheetIdMap>
  </header>
  <header guid="{345A17EC-9F80-4091-B132-0AFBE3FB3117}" dateTime="2022-10-13T12:33:07" maxSheetId="2" userName="Rajubhai, GanganiX utsavbhai" r:id="rId65" minRId="460" maxRId="486">
    <sheetIdMap count="1">
      <sheetId val="1"/>
    </sheetIdMap>
  </header>
  <header guid="{11E69D7E-81E5-4D1E-92E4-703FE5DCF627}" dateTime="2022-10-14T16:51:10" maxSheetId="2" userName="Harikumar, GayathriX" r:id="rId66" minRId="488" maxRId="491">
    <sheetIdMap count="1">
      <sheetId val="1"/>
    </sheetIdMap>
  </header>
  <header guid="{A96EB121-62E3-4D9F-BABE-A4E210881121}" dateTime="2022-10-17T10:28:03" maxSheetId="2" userName="Harikumar, GayathriX" r:id="rId67" minRId="493" maxRId="496">
    <sheetIdMap count="1">
      <sheetId val="1"/>
    </sheetIdMap>
  </header>
  <header guid="{F4EA16AA-F2D2-491A-9495-A5AA118C9973}" dateTime="2022-10-17T10:33:17" maxSheetId="2" userName="C, ChetanaX" r:id="rId68" minRId="497" maxRId="505">
    <sheetIdMap count="1">
      <sheetId val="1"/>
    </sheetIdMap>
  </header>
  <header guid="{D7893DE6-F6C9-4807-B256-91DE7F895510}" dateTime="2022-10-17T10:48:29" maxSheetId="2" userName="Harikumar, GayathriX" r:id="rId69" minRId="506" maxRId="511">
    <sheetIdMap count="1">
      <sheetId val="1"/>
    </sheetIdMap>
  </header>
  <header guid="{1BB77EE8-1DB6-4076-A230-7E0531650AE0}" dateTime="2022-10-17T10:56:49" maxSheetId="2" userName="Shariff, HidayathullaX" r:id="rId70" minRId="512" maxRId="532">
    <sheetIdMap count="1">
      <sheetId val="1"/>
    </sheetIdMap>
  </header>
  <header guid="{C39467DC-4082-4261-8306-218DE95E5331}" dateTime="2022-10-17T11:04:53" maxSheetId="2" userName="Shariff, HidayathullaX" r:id="rId71" minRId="534" maxRId="542">
    <sheetIdMap count="1">
      <sheetId val="1"/>
    </sheetIdMap>
  </header>
  <header guid="{19ED7E3D-E0DA-44C6-91A4-D0BDD2F9F829}" dateTime="2022-10-17T11:19:03" maxSheetId="2" userName="Shariff, HidayathullaX" r:id="rId72" minRId="543" maxRId="564">
    <sheetIdMap count="1">
      <sheetId val="1"/>
    </sheetIdMap>
  </header>
  <header guid="{5B9D5AE9-B0FC-4724-AD17-BC5212E140B0}" dateTime="2022-10-17T11:26:41" maxSheetId="2" userName="H R, ArpithaX" r:id="rId73">
    <sheetIdMap count="1">
      <sheetId val="1"/>
    </sheetIdMap>
  </header>
  <header guid="{5A255166-9799-4DDA-AAB2-EB5E49B19FBB}" dateTime="2022-10-17T11:29:40" maxSheetId="2" userName="H R, ArpithaX" r:id="rId74" minRId="566" maxRId="571">
    <sheetIdMap count="1">
      <sheetId val="1"/>
    </sheetIdMap>
  </header>
  <header guid="{0F9C7328-6111-4866-A104-4D86C171619F}" dateTime="2022-10-17T11:36:57" maxSheetId="2" userName="H R, ArpithaX" r:id="rId75" minRId="572" maxRId="577">
    <sheetIdMap count="1">
      <sheetId val="1"/>
    </sheetIdMap>
  </header>
  <header guid="{3E13AF84-1FB1-42CA-9A48-8E25182D27E0}" dateTime="2022-10-17T11:41:28" maxSheetId="2" userName="H R, ArpithaX" r:id="rId76" minRId="578" maxRId="583">
    <sheetIdMap count="1">
      <sheetId val="1"/>
    </sheetIdMap>
  </header>
  <header guid="{453B1490-FD45-45AC-86C8-B37BD5FB6DE5}" dateTime="2022-10-17T11:45:29" maxSheetId="2" userName="H R, ArpithaX" r:id="rId77" minRId="584" maxRId="588">
    <sheetIdMap count="1">
      <sheetId val="1"/>
    </sheetIdMap>
  </header>
  <header guid="{21972B31-D2A7-4F6E-9964-16BFA099FBAA}" dateTime="2022-10-17T11:45:58" maxSheetId="2" userName="Harikumar, GayathriX" r:id="rId78" minRId="589" maxRId="590">
    <sheetIdMap count="1">
      <sheetId val="1"/>
    </sheetIdMap>
  </header>
  <header guid="{7603ADDC-2410-47E8-BE8E-081F5BE57317}" dateTime="2022-10-17T11:47:20" maxSheetId="2" userName="Harikumar, GayathriX" r:id="rId79" minRId="591" maxRId="594">
    <sheetIdMap count="1">
      <sheetId val="1"/>
    </sheetIdMap>
  </header>
  <header guid="{2C6D5F0F-4C28-474C-92A8-BA9727307BB8}" dateTime="2022-10-17T11:49:34" maxSheetId="2" userName="H R, ArpithaX" r:id="rId80" minRId="595" maxRId="600">
    <sheetIdMap count="1">
      <sheetId val="1"/>
    </sheetIdMap>
  </header>
  <header guid="{80A2F118-BB78-48AC-B529-334D6FF31CDD}" dateTime="2022-10-17T11:55:02" maxSheetId="2" userName="H R, ArpithaX" r:id="rId81" minRId="601" maxRId="612">
    <sheetIdMap count="1">
      <sheetId val="1"/>
    </sheetIdMap>
  </header>
  <header guid="{119C3C54-F7ED-45CA-BD34-8D032A0AE42E}" dateTime="2022-10-17T11:56:55" maxSheetId="2" userName="H R, ArpithaX" r:id="rId82" minRId="613" maxRId="617">
    <sheetIdMap count="1">
      <sheetId val="1"/>
    </sheetIdMap>
  </header>
  <header guid="{DB752966-4D44-4812-B24E-74BC0AADCC8D}" dateTime="2022-10-17T12:00:07" maxSheetId="2" userName="H R, ArpithaX" r:id="rId83" minRId="618" maxRId="622">
    <sheetIdMap count="1">
      <sheetId val="1"/>
    </sheetIdMap>
  </header>
  <header guid="{FDE9E53A-2DD3-4D0B-B2B2-8C690488AC3E}" dateTime="2022-10-17T12:03:36" maxSheetId="2" userName="H R, ArpithaX" r:id="rId84" minRId="623" maxRId="627">
    <sheetIdMap count="1">
      <sheetId val="1"/>
    </sheetIdMap>
  </header>
  <header guid="{BFCCC380-4C24-49DC-B10A-5230D431212E}" dateTime="2022-10-17T12:08:38" maxSheetId="2" userName="H R, ArpithaX" r:id="rId85" minRId="628" maxRId="631">
    <sheetIdMap count="1">
      <sheetId val="1"/>
    </sheetIdMap>
  </header>
  <header guid="{E31A8D77-DA5B-483F-B12B-750D2DE298DA}" dateTime="2022-10-17T12:20:32" maxSheetId="2" userName="Rajubhai, GanganiX utsavbhai" r:id="rId86" minRId="632" maxRId="665">
    <sheetIdMap count="1">
      <sheetId val="1"/>
    </sheetIdMap>
  </header>
  <header guid="{6750FA1C-F536-44F3-823B-2C6C3A7FCDEA}" dateTime="2022-10-17T12:52:43" maxSheetId="2" userName="Shariff, HidayathullaX" r:id="rId87" minRId="667" maxRId="698">
    <sheetIdMap count="1">
      <sheetId val="1"/>
    </sheetIdMap>
  </header>
  <header guid="{FD9B0FB3-780E-4A93-8CCA-2834970598C3}" dateTime="2022-10-17T13:04:30" maxSheetId="2" userName="Shariff, HidayathullaX" r:id="rId88" minRId="699" maxRId="703">
    <sheetIdMap count="1">
      <sheetId val="1"/>
    </sheetIdMap>
  </header>
  <header guid="{80EE2DC4-2C91-43A5-96A1-2DF070905AC7}" dateTime="2022-10-17T13:07:51" maxSheetId="2" userName="H R, ArpithaX" r:id="rId89" minRId="704" maxRId="708">
    <sheetIdMap count="1">
      <sheetId val="1"/>
    </sheetIdMap>
  </header>
  <header guid="{B2CA7CC9-AB76-427D-BAA9-8341B3EC7416}" dateTime="2022-10-17T14:13:50" maxSheetId="2" userName="H R, ArpithaX" r:id="rId90" minRId="709" maxRId="713">
    <sheetIdMap count="1">
      <sheetId val="1"/>
    </sheetIdMap>
  </header>
  <header guid="{FDD8E458-6022-4D12-98E2-E8E22FD824D7}" dateTime="2022-10-17T16:50:43" maxSheetId="2" userName="Shariff, HidayathullaX" r:id="rId91" minRId="714" maxRId="831">
    <sheetIdMap count="1">
      <sheetId val="1"/>
    </sheetIdMap>
  </header>
  <header guid="{A853E8F1-EFA1-4720-964D-9D396B40648B}" dateTime="2022-10-17T16:57:21" maxSheetId="2" userName="C, ChetanaX" r:id="rId92" minRId="832" maxRId="847">
    <sheetIdMap count="1">
      <sheetId val="1"/>
    </sheetIdMap>
  </header>
  <header guid="{9056592C-F6D0-4E73-84C3-50F9BC8C0F3E}" dateTime="2022-10-17T17:07:21" maxSheetId="2" userName="Rajubhai, GanganiX utsavbhai" r:id="rId93" minRId="848" maxRId="872">
    <sheetIdMap count="1">
      <sheetId val="1"/>
    </sheetIdMap>
  </header>
  <header guid="{C1B8AE75-F0A7-4105-A0AC-6F53AA23C992}" dateTime="2022-10-17T17:29:23" maxSheetId="2" userName="Harikumar, GayathriX" r:id="rId94" minRId="873" maxRId="876">
    <sheetIdMap count="1">
      <sheetId val="1"/>
    </sheetIdMap>
  </header>
  <header guid="{F06B72AF-63BB-4EBC-9D2A-527FAE617788}" dateTime="2022-10-17T17:39:37" maxSheetId="2" userName="H R, ArpithaX" r:id="rId95" minRId="877" maxRId="881">
    <sheetIdMap count="1">
      <sheetId val="1"/>
    </sheetIdMap>
  </header>
  <header guid="{19E6359C-FDD3-47FC-B2F5-4E0443A1E9D7}" dateTime="2022-10-17T17:53:11" maxSheetId="2" userName="H R, ArpithaX" r:id="rId96" minRId="882">
    <sheetIdMap count="1">
      <sheetId val="1"/>
    </sheetIdMap>
  </header>
  <header guid="{2694E7C4-DD2E-415D-856F-DB483844933A}" dateTime="2022-10-17T18:20:57" maxSheetId="2" userName="Rajubhai, GanganiX utsavbhai" r:id="rId97" minRId="883" maxRId="997">
    <sheetIdMap count="1">
      <sheetId val="1"/>
    </sheetIdMap>
  </header>
  <header guid="{3C92FBB5-D53D-4DB6-A307-52C4313512B0}" dateTime="2022-10-17T18:22:44" maxSheetId="2" userName="Rajubhai, GanganiX utsavbhai" r:id="rId98" minRId="998" maxRId="1027">
    <sheetIdMap count="1">
      <sheetId val="1"/>
    </sheetIdMap>
  </header>
  <header guid="{54C73705-66AC-47F8-BA82-8672DD51F897}" dateTime="2022-10-17T18:29:47" maxSheetId="2" userName="Rajubhai, GanganiX utsavbhai" r:id="rId99" minRId="1028" maxRId="1075">
    <sheetIdMap count="1">
      <sheetId val="1"/>
    </sheetIdMap>
  </header>
  <header guid="{4CBC41CA-E889-46CF-9C91-FB8D5525F026}" dateTime="2022-10-17T18:33:00" maxSheetId="2" userName="Shariff, HidayathullaX" r:id="rId100" minRId="1076" maxRId="1080">
    <sheetIdMap count="1">
      <sheetId val="1"/>
    </sheetIdMap>
  </header>
  <header guid="{5CDF21F3-CD8A-4260-B320-1D6D7FC6A01C}" dateTime="2022-10-17T18:57:40" maxSheetId="2" userName="Harikumar, GayathriX" r:id="rId101" minRId="1082" maxRId="1085">
    <sheetIdMap count="1">
      <sheetId val="1"/>
    </sheetIdMap>
  </header>
  <header guid="{AC810DE5-8D70-4C89-A95B-25FA4A1B31FF}" dateTime="2022-10-17T20:25:21" maxSheetId="2" userName="C, ChetanaX" r:id="rId102" minRId="1086" maxRId="1198">
    <sheetIdMap count="1">
      <sheetId val="1"/>
    </sheetIdMap>
  </header>
  <header guid="{5C29CE7D-3ABF-4792-A16D-EDB8ADAF2309}" dateTime="2022-10-18T08:38:42" maxSheetId="2" userName="H R, ArpithaX" r:id="rId103" minRId="1199" maxRId="1205">
    <sheetIdMap count="1">
      <sheetId val="1"/>
    </sheetIdMap>
  </header>
  <header guid="{4B0121AB-4E82-4398-8916-1101F4DD34E5}" dateTime="2022-10-18T09:03:33" maxSheetId="2" userName="H R, ArpithaX" r:id="rId104" minRId="1206">
    <sheetIdMap count="1">
      <sheetId val="1"/>
    </sheetIdMap>
  </header>
  <header guid="{9356B4B3-BA47-4A1A-9D0C-94A924216A95}" dateTime="2022-10-18T09:15:55" maxSheetId="2" userName="H R, ArpithaX" r:id="rId105" minRId="1207" maxRId="1211">
    <sheetIdMap count="1">
      <sheetId val="1"/>
    </sheetIdMap>
  </header>
  <header guid="{747DDFE3-08B0-43D7-B145-6259DFD5CCF7}" dateTime="2022-10-18T09:24:53" maxSheetId="2" userName="H R, ArpithaX" r:id="rId106" minRId="1212" maxRId="1216">
    <sheetIdMap count="1">
      <sheetId val="1"/>
    </sheetIdMap>
  </header>
  <header guid="{F44020F4-64ED-4214-AE84-88394E0198CB}" dateTime="2022-10-18T10:20:17" maxSheetId="2" userName="Mohiuddin, SajjadX" r:id="rId107" minRId="1217" maxRId="1219">
    <sheetIdMap count="1">
      <sheetId val="1"/>
    </sheetIdMap>
  </header>
  <header guid="{EC3470D5-04ED-4778-A4D9-A25BD32A6567}" dateTime="2022-10-18T10:30:16" maxSheetId="2" userName="H R, ArpithaX" r:id="rId108" minRId="1221" maxRId="1226">
    <sheetIdMap count="1">
      <sheetId val="1"/>
    </sheetIdMap>
  </header>
  <header guid="{D958EE3E-EE2A-49DD-AE6E-438BA8754018}" dateTime="2022-10-18T10:35:25" maxSheetId="2" userName="Mohiuddin, SajjadX" r:id="rId109" minRId="1227">
    <sheetIdMap count="1">
      <sheetId val="1"/>
    </sheetIdMap>
  </header>
  <header guid="{96CC38C4-62BD-40D6-87B0-0E02CCC00AF0}" dateTime="2022-10-18T10:47:45" maxSheetId="2" userName="H R, ArpithaX" r:id="rId110" minRId="1228" maxRId="1232">
    <sheetIdMap count="1">
      <sheetId val="1"/>
    </sheetIdMap>
  </header>
  <header guid="{599B0AE7-7295-472D-8CA4-5DA54169887E}" dateTime="2022-10-18T10:58:24" maxSheetId="2" userName="H R, ArpithaX" r:id="rId111" minRId="1233" maxRId="1238">
    <sheetIdMap count="1">
      <sheetId val="1"/>
    </sheetIdMap>
  </header>
  <header guid="{565E323B-C21F-4F82-893D-17EF70786CCC}" dateTime="2022-10-18T11:37:33" maxSheetId="2" userName="Mohiuddin, SajjadX" r:id="rId112" minRId="1239" maxRId="1251">
    <sheetIdMap count="1">
      <sheetId val="1"/>
    </sheetIdMap>
  </header>
  <header guid="{F03B61E5-081F-49ED-8124-F9E09E428592}" dateTime="2022-10-18T12:16:03" maxSheetId="2" userName="C, ChetanaX" r:id="rId113" minRId="1253" maxRId="1272">
    <sheetIdMap count="1">
      <sheetId val="1"/>
    </sheetIdMap>
  </header>
  <header guid="{FC490E0D-196E-46CA-A878-6C49096F7785}" dateTime="2022-10-18T13:08:06" maxSheetId="2" userName="Shariff, HidayathullaX" r:id="rId114" minRId="1273" maxRId="1287">
    <sheetIdMap count="1">
      <sheetId val="1"/>
    </sheetIdMap>
  </header>
  <header guid="{7E2D714B-4DFB-49FF-9333-3ED3882C215D}" dateTime="2022-10-18T13:28:14" maxSheetId="2" userName="Shariff, HidayathullaX" r:id="rId115" minRId="1289" maxRId="1303">
    <sheetIdMap count="1">
      <sheetId val="1"/>
    </sheetIdMap>
  </header>
  <header guid="{CB9C3470-DE32-475A-BEC3-FF861929A1D8}" dateTime="2022-10-18T13:53:17" maxSheetId="2" userName="Mohiuddin, SajjadX" r:id="rId116" minRId="1304" maxRId="1314">
    <sheetIdMap count="1">
      <sheetId val="1"/>
    </sheetIdMap>
  </header>
  <header guid="{FBCE1D00-E00F-4899-8915-7E559C7DF110}" dateTime="2022-10-18T14:53:31" maxSheetId="2" userName="C, ChetanaX" r:id="rId117" minRId="1315" maxRId="1335">
    <sheetIdMap count="1">
      <sheetId val="1"/>
    </sheetIdMap>
  </header>
  <header guid="{434218CC-2438-4257-82D9-A3DF8C869D7F}" dateTime="2022-10-18T15:11:09" maxSheetId="2" userName="H R, ArpithaX" r:id="rId118" minRId="1337" maxRId="1338">
    <sheetIdMap count="1">
      <sheetId val="1"/>
    </sheetIdMap>
  </header>
  <header guid="{27826470-AA95-4349-8113-778B3210B58F}" dateTime="2022-10-18T15:36:32" maxSheetId="2" userName="H R, ArpithaX" r:id="rId119" minRId="1340" maxRId="1344">
    <sheetIdMap count="1">
      <sheetId val="1"/>
    </sheetIdMap>
  </header>
  <header guid="{9FF4F838-CFE1-4EB5-B3D9-392A8A60A1D6}" dateTime="2022-10-18T15:41:28" maxSheetId="2" userName="H R, ArpithaX" r:id="rId120" minRId="1345" maxRId="1349">
    <sheetIdMap count="1">
      <sheetId val="1"/>
    </sheetIdMap>
  </header>
  <header guid="{B95B894B-4FEE-4D64-A4CF-E2534DFBB699}" dateTime="2022-10-18T16:04:38" maxSheetId="2" userName="C, ChetanaX" r:id="rId121" minRId="1350" maxRId="1354">
    <sheetIdMap count="1">
      <sheetId val="1"/>
    </sheetIdMap>
  </header>
  <header guid="{4B34520A-64FC-4157-81E1-1D25DDF85A07}" dateTime="2022-10-18T16:23:46" maxSheetId="2" userName="Harikumar, GayathriX" r:id="rId122" minRId="1355" maxRId="1360">
    <sheetIdMap count="1">
      <sheetId val="1"/>
    </sheetIdMap>
  </header>
  <header guid="{9865B23A-E768-4F42-9102-B7615F3B4484}" dateTime="2022-10-18T16:28:31" maxSheetId="2" userName="Mohiuddin, SajjadX" r:id="rId123" minRId="1361" maxRId="1362">
    <sheetIdMap count="1">
      <sheetId val="1"/>
    </sheetIdMap>
  </header>
  <header guid="{D5D37D0B-3756-4003-A02F-AC2A9DC7BA30}" dateTime="2022-10-18T16:52:15" maxSheetId="2" userName="Mohiuddin, SajjadX" r:id="rId124" minRId="1364">
    <sheetIdMap count="1">
      <sheetId val="1"/>
    </sheetIdMap>
  </header>
  <header guid="{8CC90246-0F99-4B75-8E50-7C529824D28A}" dateTime="2022-10-18T17:25:53" maxSheetId="2" userName="Shariff, HidayathullaX" r:id="rId125" minRId="1365" maxRId="1369">
    <sheetIdMap count="1">
      <sheetId val="1"/>
    </sheetIdMap>
  </header>
  <header guid="{398607F6-DA2D-49C9-9B7D-A431BF6BE63E}" dateTime="2022-10-18T17:30:14" maxSheetId="2" userName="C, ChetanaX" r:id="rId126" minRId="1370" maxRId="1382">
    <sheetIdMap count="1">
      <sheetId val="1"/>
    </sheetIdMap>
  </header>
  <header guid="{9F6ACA96-516C-4719-8868-29DE474770D7}" dateTime="2022-10-18T17:48:09" maxSheetId="2" userName="H R, ArpithaX" r:id="rId127" minRId="1383" maxRId="1387">
    <sheetIdMap count="1">
      <sheetId val="1"/>
    </sheetIdMap>
  </header>
  <header guid="{03F62209-C416-4E79-9D7A-AF814E2D6630}" dateTime="2022-10-18T18:03:34" maxSheetId="2" userName="Rajubhai, GanganiX utsavbhai" r:id="rId128" minRId="1388" maxRId="1515">
    <sheetIdMap count="1">
      <sheetId val="1"/>
    </sheetIdMap>
  </header>
  <header guid="{3F74278A-3300-49F5-BEBF-602FFF8A067B}" dateTime="2022-10-18T18:07:09" maxSheetId="2" userName="Mohiuddin, SajjadX" r:id="rId129" minRId="1516" maxRId="1517">
    <sheetIdMap count="1">
      <sheetId val="1"/>
    </sheetIdMap>
  </header>
  <header guid="{2C714F1A-43EF-41F4-86E3-8DF0D3682F96}" dateTime="2022-10-18T18:11:56" maxSheetId="2" userName="H R, ArpithaX" r:id="rId130" minRId="1518" maxRId="1522">
    <sheetIdMap count="1">
      <sheetId val="1"/>
    </sheetIdMap>
  </header>
  <header guid="{7CE7DDAC-44A5-40F5-993F-8DA8B9B5E804}" dateTime="2022-10-18T18:15:06" maxSheetId="2" userName="H R, ArpithaX" r:id="rId131" minRId="1524" maxRId="1528">
    <sheetIdMap count="1">
      <sheetId val="1"/>
    </sheetIdMap>
  </header>
  <header guid="{A0FCC3F5-12DB-4250-BDCC-C0DCE18CD6AF}" dateTime="2022-10-18T18:37:36" maxSheetId="3" userName="Shariff, HidayathullaX" r:id="rId132" minRId="1529" maxRId="1544">
    <sheetIdMap count="2">
      <sheetId val="1"/>
      <sheetId val="2"/>
    </sheetIdMap>
  </header>
  <header guid="{1CF218AB-FED4-41CD-BD6C-A5E2EF9D9C22}" dateTime="2022-10-18T18:44:14" maxSheetId="3" userName="H R, ArpithaX" r:id="rId133" minRId="1546" maxRId="1550">
    <sheetIdMap count="2">
      <sheetId val="1"/>
      <sheetId val="2"/>
    </sheetIdMap>
  </header>
  <header guid="{FB7107A2-F341-41D7-90CB-936633C4D735}" dateTime="2022-10-18T18:45:45" maxSheetId="3" userName="Shariff, HidayathullaX" r:id="rId134" minRId="1551" maxRId="1553">
    <sheetIdMap count="2">
      <sheetId val="1"/>
      <sheetId val="2"/>
    </sheetIdMap>
  </header>
  <header guid="{916EFFD0-C2FF-4704-8870-D8AB9E0B4011}" dateTime="2022-10-18T18:48:34" maxSheetId="3" userName="Harikumar, GayathriX" r:id="rId135" minRId="1554" maxRId="1557">
    <sheetIdMap count="2">
      <sheetId val="1"/>
      <sheetId val="2"/>
    </sheetIdMap>
  </header>
  <header guid="{CBFA8D6F-11FF-4AB1-9856-C24AB8B4F4DD}" dateTime="2022-10-18T18:52:05" maxSheetId="3" userName="Shariff, HidayathullaX" r:id="rId136" minRId="1558" maxRId="1560">
    <sheetIdMap count="2">
      <sheetId val="1"/>
      <sheetId val="2"/>
    </sheetIdMap>
  </header>
  <header guid="{4BE28566-9323-4BCA-A2B7-2266F48925E2}" dateTime="2022-10-18T20:03:43" maxSheetId="3" userName="Harikumar, GayathriX" r:id="rId137" minRId="1561" maxRId="1562">
    <sheetIdMap count="2">
      <sheetId val="1"/>
      <sheetId val="2"/>
    </sheetIdMap>
  </header>
  <header guid="{2F99D557-77B5-426C-B55A-07F3967A9BA0}" dateTime="2022-10-19T07:36:51" maxSheetId="3" userName="Sreedharan Nair GovindaKumar, HarikrishnanX" r:id="rId138" minRId="1563" maxRId="1755">
    <sheetIdMap count="2">
      <sheetId val="1"/>
      <sheetId val="2"/>
    </sheetIdMap>
  </header>
  <header guid="{AFD5504A-61D5-4E54-802F-302BCEBC6112}" dateTime="2022-10-19T11:15:23" maxSheetId="3" userName="Harikumar, GayathriX" r:id="rId139" minRId="1757" maxRId="1760">
    <sheetIdMap count="2">
      <sheetId val="1"/>
      <sheetId val="2"/>
    </sheetIdMap>
  </header>
  <header guid="{53CC18B4-31FF-4FF5-B090-8084D8794F79}" dateTime="2022-10-19T11:20:55" maxSheetId="3" userName="Harikumar, GayathriX" r:id="rId140" minRId="1761" maxRId="1762">
    <sheetIdMap count="2">
      <sheetId val="1"/>
      <sheetId val="2"/>
    </sheetIdMap>
  </header>
  <header guid="{3C8889FB-246D-4170-9515-20E39F89A86C}" dateTime="2022-10-19T11:21:21" maxSheetId="3" userName="Harikumar, GayathriX" r:id="rId141">
    <sheetIdMap count="2">
      <sheetId val="1"/>
      <sheetId val="2"/>
    </sheetIdMap>
  </header>
  <header guid="{80FE128E-8A88-4826-84C8-548713177DCB}" dateTime="2022-10-19T11:48:11" maxSheetId="3" userName="Mohiuddin, SajjadX" r:id="rId142" minRId="1763" maxRId="1771">
    <sheetIdMap count="2">
      <sheetId val="1"/>
      <sheetId val="2"/>
    </sheetIdMap>
  </header>
  <header guid="{12A60446-892C-47E6-BEDA-496E23113892}" dateTime="2022-10-19T13:27:00" maxSheetId="3" userName="Harikumar, GayathriX" r:id="rId143" minRId="1772" maxRId="1775">
    <sheetIdMap count="2">
      <sheetId val="1"/>
      <sheetId val="2"/>
    </sheetIdMap>
  </header>
  <header guid="{4A21CCC7-699D-489B-AB94-425DCB5B7E1A}" dateTime="2022-10-19T13:50:04" maxSheetId="3" userName="Mohiuddin, SajjadX" r:id="rId144" minRId="1776" maxRId="1780">
    <sheetIdMap count="2">
      <sheetId val="1"/>
      <sheetId val="2"/>
    </sheetIdMap>
  </header>
  <header guid="{F81708C5-118B-475A-8F08-59065FDE379B}" dateTime="2022-10-19T14:54:21" maxSheetId="3" userName="Mohiuddin, SajjadX" r:id="rId145" minRId="1781" maxRId="1782">
    <sheetIdMap count="2">
      <sheetId val="1"/>
      <sheetId val="2"/>
    </sheetIdMap>
  </header>
  <header guid="{65487B8C-946B-405D-A7B0-BE104C1C9B62}" dateTime="2022-10-19T15:13:03" maxSheetId="3" userName="Harikumar, GayathriX" r:id="rId146" minRId="1783" maxRId="1790">
    <sheetIdMap count="2">
      <sheetId val="1"/>
      <sheetId val="2"/>
    </sheetIdMap>
  </header>
  <header guid="{287EA030-9DBF-423B-B3D7-2DC49B23C8A4}" dateTime="2022-10-19T15:43:54" maxSheetId="3" userName="C, ChetanaX" r:id="rId147" minRId="1791" maxRId="1835">
    <sheetIdMap count="2">
      <sheetId val="1"/>
      <sheetId val="2"/>
    </sheetIdMap>
  </header>
  <header guid="{6883D163-F577-4670-BE1C-C4DF23B5A216}" dateTime="2022-10-19T15:57:53" maxSheetId="3" userName="C, ChetanaX" r:id="rId148" minRId="1837" maxRId="1844">
    <sheetIdMap count="2">
      <sheetId val="1"/>
      <sheetId val="2"/>
    </sheetIdMap>
  </header>
  <header guid="{80152D6C-DCC5-43D1-8BB7-882BB7D6D053}" dateTime="2022-10-19T16:08:27" maxSheetId="3" userName="C, ChetanaX" r:id="rId149" minRId="1845" maxRId="1849">
    <sheetIdMap count="2">
      <sheetId val="1"/>
      <sheetId val="2"/>
    </sheetIdMap>
  </header>
  <header guid="{04B9C0E5-C7EC-4C0A-9694-83FC20C42D6C}" dateTime="2022-10-19T16:34:10" maxSheetId="3" userName="H R, ArpithaX" r:id="rId150" minRId="1850" maxRId="1853">
    <sheetIdMap count="2">
      <sheetId val="1"/>
      <sheetId val="2"/>
    </sheetIdMap>
  </header>
  <header guid="{2740BF90-C450-42F7-923F-371B90CC422C}" dateTime="2022-10-19T16:57:35" maxSheetId="3" userName="Mohiuddin, SajjadX" r:id="rId151" minRId="1855" maxRId="1863">
    <sheetIdMap count="2">
      <sheetId val="1"/>
      <sheetId val="2"/>
    </sheetIdMap>
  </header>
  <header guid="{4AFE4752-4796-4540-8EAC-3AFC9087B2E6}" dateTime="2022-10-19T16:59:41" maxSheetId="3" userName="H R, ArpithaX" r:id="rId152" minRId="1864" maxRId="1866">
    <sheetIdMap count="2">
      <sheetId val="1"/>
      <sheetId val="2"/>
    </sheetIdMap>
  </header>
  <header guid="{C8DD4FC9-148F-4613-A9E2-404CA70F37FD}" dateTime="2022-10-19T17:01:35" maxSheetId="3" userName="Harikumar, GayathriX" r:id="rId153" minRId="1867" maxRId="1869">
    <sheetIdMap count="2">
      <sheetId val="1"/>
      <sheetId val="2"/>
    </sheetIdMap>
  </header>
  <header guid="{58DFF83B-161D-4AB9-AAD2-7E9520CEFEFF}" dateTime="2022-10-19T17:25:49" maxSheetId="3" userName="Harikumar, GayathriX" r:id="rId154" minRId="1870" maxRId="1873">
    <sheetIdMap count="2">
      <sheetId val="1"/>
      <sheetId val="2"/>
    </sheetIdMap>
  </header>
  <header guid="{E31D82B4-DBC7-458B-A2A8-13512BF7E0B3}" dateTime="2022-10-19T18:22:43" maxSheetId="3" userName="Shariff, HidayathullaX" r:id="rId155">
    <sheetIdMap count="2">
      <sheetId val="1"/>
      <sheetId val="2"/>
    </sheetIdMap>
  </header>
  <header guid="{0B146BA4-7BEA-40EA-83E1-4770020E1175}" dateTime="2022-10-19T18:25:35" maxSheetId="3" userName="C, ChetanaX" r:id="rId156" minRId="1875" maxRId="1904">
    <sheetIdMap count="2">
      <sheetId val="1"/>
      <sheetId val="2"/>
    </sheetIdMap>
  </header>
  <header guid="{767EB079-4E60-4EE6-857D-C5D0E11F6321}" dateTime="2022-10-19T18:29:51" maxSheetId="3" userName="Rajubhai, GanganiX utsavbhai" r:id="rId157" minRId="1905" maxRId="1967">
    <sheetIdMap count="2">
      <sheetId val="1"/>
      <sheetId val="2"/>
    </sheetIdMap>
  </header>
  <header guid="{574909FA-6AB6-42CE-ADE3-D5B74485905E}" dateTime="2022-10-19T18:54:25" maxSheetId="3" userName="Harikumar, GayathriX" r:id="rId158" minRId="1968" maxRId="1971">
    <sheetIdMap count="2">
      <sheetId val="1"/>
      <sheetId val="2"/>
    </sheetIdMap>
  </header>
  <header guid="{F7A9AC54-872C-4402-9638-43E972FD068C}" dateTime="2022-10-19T18:57:43" maxSheetId="3" userName="Rajubhai, GanganiX utsavbhai" r:id="rId159">
    <sheetIdMap count="2">
      <sheetId val="1"/>
      <sheetId val="2"/>
    </sheetIdMap>
  </header>
  <header guid="{E550AF37-425A-4C0C-94E2-4AEA295CE99C}" dateTime="2022-10-19T19:09:08" maxSheetId="3" userName="Rajubhai, GanganiX utsavbhai" r:id="rId160" minRId="1973" maxRId="1977">
    <sheetIdMap count="2">
      <sheetId val="1"/>
      <sheetId val="2"/>
    </sheetIdMap>
  </header>
  <header guid="{42CF48FE-7E5C-48A6-9E8B-0891CED543F2}" dateTime="2022-10-19T19:41:20" maxSheetId="3" userName="Rajubhai, GanganiX utsavbhai" r:id="rId161" minRId="1979" maxRId="1980">
    <sheetIdMap count="2">
      <sheetId val="1"/>
      <sheetId val="2"/>
    </sheetIdMap>
  </header>
  <header guid="{0B748F84-C8C8-4058-BCE8-2D28B40E0556}" dateTime="2022-10-19T19:42:27" maxSheetId="3" userName="Rajubhai, GanganiX utsavbhai" r:id="rId162" minRId="1981" maxRId="1985">
    <sheetIdMap count="2">
      <sheetId val="1"/>
      <sheetId val="2"/>
    </sheetIdMap>
  </header>
  <header guid="{F6988915-E6DB-4C03-B873-63B21733FBD9}" dateTime="2022-10-19T20:06:02" maxSheetId="3" userName="H R, ArpithaX" r:id="rId163" minRId="1987" maxRId="1996">
    <sheetIdMap count="2">
      <sheetId val="1"/>
      <sheetId val="2"/>
    </sheetIdMap>
  </header>
  <header guid="{BA792845-652E-431C-B4C4-895673C671B7}" dateTime="2022-10-19T20:10:54" maxSheetId="3" userName="H R, ArpithaX" r:id="rId164" minRId="1997" maxRId="2006">
    <sheetIdMap count="2">
      <sheetId val="1"/>
      <sheetId val="2"/>
    </sheetIdMap>
  </header>
  <header guid="{A53DB9B4-1A31-4D6F-B8CB-AD94AE2CD55F}" dateTime="2022-10-19T20:48:37" maxSheetId="3" userName="Harikumar, GayathriX" r:id="rId165" minRId="2007" maxRId="2010">
    <sheetIdMap count="2">
      <sheetId val="1"/>
      <sheetId val="2"/>
    </sheetIdMap>
  </header>
  <header guid="{3B2E89E9-494C-4317-AF22-987D114845EE}" dateTime="2022-10-20T06:49:52" maxSheetId="3" userName="Sreedharan Nair GovindaKumar, HarikrishnanX" r:id="rId166" minRId="2011" maxRId="2016">
    <sheetIdMap count="2">
      <sheetId val="1"/>
      <sheetId val="2"/>
    </sheetIdMap>
  </header>
  <header guid="{086ADC26-362E-41B6-A40C-381B4381DD45}" dateTime="2022-10-20T06:53:02" maxSheetId="3" userName="Sreedharan Nair GovindaKumar, HarikrishnanX" r:id="rId167" minRId="2018" maxRId="2029">
    <sheetIdMap count="2">
      <sheetId val="1"/>
      <sheetId val="2"/>
    </sheetIdMap>
  </header>
  <header guid="{AD91B4FB-9C6B-46FF-AE6C-5A9C185425F3}" dateTime="2022-10-20T07:02:27" maxSheetId="3" userName="Sreedharan Nair GovindaKumar, HarikrishnanX" r:id="rId168" minRId="2030" maxRId="2089">
    <sheetIdMap count="2">
      <sheetId val="1"/>
      <sheetId val="2"/>
    </sheetIdMap>
  </header>
  <header guid="{B65FF9C9-AF90-4DAC-8495-CAB8935B0F23}" dateTime="2022-10-20T07:02:56" maxSheetId="3" userName="Sreedharan Nair GovindaKumar, HarikrishnanX" r:id="rId169">
    <sheetIdMap count="2">
      <sheetId val="1"/>
      <sheetId val="2"/>
    </sheetIdMap>
  </header>
  <header guid="{96AE9415-DF86-4135-A13A-123DB668D848}" dateTime="2022-10-20T11:02:01" maxSheetId="3" userName="Shariff, HidayathullaX" r:id="rId170">
    <sheetIdMap count="2">
      <sheetId val="1"/>
      <sheetId val="2"/>
    </sheetIdMap>
  </header>
  <header guid="{A5CC7694-D500-476F-8AE8-E6D89622E970}" dateTime="2022-10-20T11:17:51" maxSheetId="3" userName="Mohiuddin, SajjadX" r:id="rId171" minRId="2092" maxRId="2093">
    <sheetIdMap count="2">
      <sheetId val="1"/>
      <sheetId val="2"/>
    </sheetIdMap>
  </header>
  <header guid="{FAAFFD56-9AAC-4F7F-BADB-0D18D41945E7}" dateTime="2022-10-20T11:34:41" maxSheetId="3" userName="H R, ArpithaX" r:id="rId172" minRId="2094" maxRId="2114">
    <sheetIdMap count="2">
      <sheetId val="1"/>
      <sheetId val="2"/>
    </sheetIdMap>
  </header>
  <header guid="{8BDE6BC0-984F-40CD-A8AE-18C2DDE60466}" dateTime="2022-10-20T11:56:04" maxSheetId="3" userName="H R, ArpithaX" r:id="rId173" minRId="2116" maxRId="2123">
    <sheetIdMap count="2">
      <sheetId val="1"/>
      <sheetId val="2"/>
    </sheetIdMap>
  </header>
  <header guid="{007FD5D3-C6B5-457C-AC07-8C6D8526F037}" dateTime="2022-10-20T11:58:22" maxSheetId="3" userName="Mohiuddin, SajjadX" r:id="rId174" minRId="2124" maxRId="2139">
    <sheetIdMap count="2">
      <sheetId val="1"/>
      <sheetId val="2"/>
    </sheetIdMap>
  </header>
  <header guid="{254B3568-8F70-42B7-BF05-7CC805059ACD}" dateTime="2022-10-20T14:42:08" maxSheetId="3" userName="Rajubhai, GanganiX utsavbhai" r:id="rId175" minRId="2140" maxRId="2176">
    <sheetIdMap count="2">
      <sheetId val="1"/>
      <sheetId val="2"/>
    </sheetIdMap>
  </header>
  <header guid="{2B160C12-F3B1-4601-85E6-9C572F016205}" dateTime="2022-10-20T14:42:43" maxSheetId="3" userName="Rajubhai, GanganiX utsavbhai" r:id="rId176" minRId="2177">
    <sheetIdMap count="2">
      <sheetId val="1"/>
      <sheetId val="2"/>
    </sheetIdMap>
  </header>
  <header guid="{30EAA146-E57E-4474-B7E4-29F09287C5D7}" dateTime="2022-10-20T15:08:04" maxSheetId="3" userName="C, ChetanaX" r:id="rId177" minRId="2178" maxRId="2185">
    <sheetIdMap count="2">
      <sheetId val="1"/>
      <sheetId val="2"/>
    </sheetIdMap>
  </header>
  <header guid="{81E5F287-E577-437D-966E-C202A3DBF26C}" dateTime="2022-10-20T15:19:57" maxSheetId="3" userName="Shariff, HidayathullaX" r:id="rId178" minRId="2186" maxRId="2251">
    <sheetIdMap count="2">
      <sheetId val="1"/>
      <sheetId val="2"/>
    </sheetIdMap>
  </header>
  <header guid="{15BD2099-1F52-4819-AF5D-EEDDC0DBFFC3}" dateTime="2022-10-20T15:31:22" maxSheetId="3" userName="Shariff, HidayathullaX" r:id="rId179" minRId="2253" maxRId="2263">
    <sheetIdMap count="2">
      <sheetId val="1"/>
      <sheetId val="2"/>
    </sheetIdMap>
  </header>
  <header guid="{647CD5F8-B80D-4EC9-B1A8-6FF013A5FA83}" dateTime="2022-10-20T15:31:53" maxSheetId="3" userName="Shariff, HidayathullaX" r:id="rId180" minRId="2264">
    <sheetIdMap count="2">
      <sheetId val="1"/>
      <sheetId val="2"/>
    </sheetIdMap>
  </header>
  <header guid="{AEDEF668-F435-4584-86BD-5B53DD7E5DDF}" dateTime="2022-10-20T15:48:43" maxSheetId="3" userName="Rajubhai, GanganiX utsavbhai" r:id="rId181">
    <sheetIdMap count="2">
      <sheetId val="1"/>
      <sheetId val="2"/>
    </sheetIdMap>
  </header>
  <header guid="{12D4F19E-55EF-4BB0-943E-0678020EC040}" dateTime="2022-10-20T15:58:35" maxSheetId="3" userName="Rajubhai, GanganiX utsavbhai" r:id="rId182" minRId="2266" maxRId="2270">
    <sheetIdMap count="2">
      <sheetId val="1"/>
      <sheetId val="2"/>
    </sheetIdMap>
  </header>
  <header guid="{BE7732BB-4013-4293-BF34-A04BF002C619}" dateTime="2022-10-20T16:52:47" maxSheetId="3" userName="Mohiuddin, SajjadX" r:id="rId183" minRId="2271" maxRId="2272">
    <sheetIdMap count="2">
      <sheetId val="1"/>
      <sheetId val="2"/>
    </sheetIdMap>
  </header>
  <header guid="{4842A73E-540D-4516-9978-486945B7414B}" dateTime="2022-10-20T17:00:30" maxSheetId="3" userName="Shariff, HidayathullaX" r:id="rId184" minRId="2273" maxRId="2276">
    <sheetIdMap count="2">
      <sheetId val="1"/>
      <sheetId val="2"/>
    </sheetIdMap>
  </header>
  <header guid="{17DF6DFF-AA6D-45A3-8159-ECF69B060AEF}" dateTime="2022-10-20T17:14:56" maxSheetId="3" userName="Rajubhai, GanganiX utsavbhai" r:id="rId185" minRId="2277" maxRId="2283">
    <sheetIdMap count="2">
      <sheetId val="1"/>
      <sheetId val="2"/>
    </sheetIdMap>
  </header>
  <header guid="{59BE419A-F490-4B91-A35F-3E6709C748ED}" dateTime="2022-10-20T19:24:36" maxSheetId="3" userName="Harikumar, GayathriX" r:id="rId186" minRId="2284" maxRId="2285">
    <sheetIdMap count="2">
      <sheetId val="1"/>
      <sheetId val="2"/>
    </sheetIdMap>
  </header>
  <header guid="{F0AC0BB7-B374-4524-B055-FD6B88939E22}" dateTime="2022-10-21T08:46:20" maxSheetId="3" userName="H R, ArpithaX" r:id="rId187" minRId="2286">
    <sheetIdMap count="2">
      <sheetId val="1"/>
      <sheetId val="2"/>
    </sheetIdMap>
  </header>
  <header guid="{8EC39D2B-0947-44E4-9E1E-BEA9610A3F0E}" dateTime="2022-10-21T08:47:54" maxSheetId="3" userName="H R, ArpithaX" r:id="rId188" minRId="2288">
    <sheetIdMap count="2">
      <sheetId val="1"/>
      <sheetId val="2"/>
    </sheetIdMap>
  </header>
  <header guid="{11F26E7A-0B6B-4898-BCD4-13006C5B5776}" dateTime="2022-10-21T10:12:34" maxSheetId="4" userName="Shariff, HidayathullaX" r:id="rId189" minRId="2289" maxRId="2309">
    <sheetIdMap count="3">
      <sheetId val="1"/>
      <sheetId val="2"/>
      <sheetId val="3"/>
    </sheetIdMap>
  </header>
  <header guid="{C3A70B4C-1A74-4ACE-A1CB-B463D71596A3}" dateTime="2022-10-21T10:15:55" maxSheetId="4" userName="Shariff, HidayathullaX" r:id="rId190">
    <sheetIdMap count="3">
      <sheetId val="1"/>
      <sheetId val="2"/>
      <sheetId val="3"/>
    </sheetIdMap>
  </header>
  <header guid="{263AA039-714D-479C-9A4D-45A89B30864C}" dateTime="2022-10-21T12:01:46" maxSheetId="4" userName="Mohiuddin, SajjadX" r:id="rId191" minRId="2314" maxRId="2316">
    <sheetIdMap count="3">
      <sheetId val="1"/>
      <sheetId val="2"/>
      <sheetId val="3"/>
    </sheetIdMap>
  </header>
  <header guid="{54AB4484-C7F4-4DCD-9902-CEE76434C9EF}" dateTime="2022-10-21T12:53:50" maxSheetId="4" userName="Shariff, HidayathullaX" r:id="rId192" minRId="2318" maxRId="2339">
    <sheetIdMap count="3">
      <sheetId val="1"/>
      <sheetId val="2"/>
      <sheetId val="3"/>
    </sheetIdMap>
  </header>
  <header guid="{87E72873-D4DC-4787-A2FB-8DC0BB41F1BD}" dateTime="2022-10-21T12:56:22" maxSheetId="4" userName="Mohiuddin, SajjadX" r:id="rId193" minRId="2342">
    <sheetIdMap count="3">
      <sheetId val="1"/>
      <sheetId val="2"/>
      <sheetId val="3"/>
    </sheetIdMap>
  </header>
  <header guid="{C278F8BC-C20A-44E0-8A95-6A82D1831160}" dateTime="2022-10-21T13:15:22" maxSheetId="4" userName="Mohiuddin, SajjadX" r:id="rId194" minRId="2343">
    <sheetIdMap count="3">
      <sheetId val="1"/>
      <sheetId val="2"/>
      <sheetId val="3"/>
    </sheetIdMap>
  </header>
  <header guid="{1FB379F8-F929-42D5-9058-E0A0A6AE562F}" dateTime="2022-10-21T13:20:46" maxSheetId="4" userName="Mohiuddin, SajjadX" r:id="rId195" minRId="2344">
    <sheetIdMap count="3">
      <sheetId val="1"/>
      <sheetId val="2"/>
      <sheetId val="3"/>
    </sheetIdMap>
  </header>
  <header guid="{5B834A46-E900-4EDA-B3D0-F9DDBF82CE2A}" dateTime="2022-10-21T13:23:52" maxSheetId="4" userName="Shariff, HidayathullaX" r:id="rId196">
    <sheetIdMap count="3">
      <sheetId val="1"/>
      <sheetId val="2"/>
      <sheetId val="3"/>
    </sheetIdMap>
  </header>
  <header guid="{520EBA16-1D97-4C93-B2A3-328A1CE01BFD}" dateTime="2022-10-21T13:24:56" maxSheetId="4" userName="Mohiuddin, SajjadX" r:id="rId197" minRId="2348" maxRId="2368">
    <sheetIdMap count="3">
      <sheetId val="1"/>
      <sheetId val="2"/>
      <sheetId val="3"/>
    </sheetIdMap>
  </header>
  <header guid="{4166BE5E-DCF9-4B44-93F3-F505A3EF3E45}" dateTime="2022-10-21T14:29:43" maxSheetId="4" userName="Mohiuddin, SajjadX" r:id="rId198" minRId="2369" maxRId="2437">
    <sheetIdMap count="3">
      <sheetId val="1"/>
      <sheetId val="2"/>
      <sheetId val="3"/>
    </sheetIdMap>
  </header>
  <header guid="{3119E2BC-121E-4F3D-A015-17358C9FE03E}" dateTime="2022-10-21T15:56:29" maxSheetId="4" userName="Mohiuddin, SajjadX" r:id="rId199">
    <sheetIdMap count="3">
      <sheetId val="1"/>
      <sheetId val="2"/>
      <sheetId val="3"/>
    </sheetIdMap>
  </header>
  <header guid="{0CBAE498-A1F4-4337-8019-CDFB190200B7}" dateTime="2022-10-21T16:28:11" maxSheetId="4" userName="Mohiuddin, SajjadX" r:id="rId200" minRId="2440" maxRId="2448">
    <sheetIdMap count="3">
      <sheetId val="1"/>
      <sheetId val="2"/>
      <sheetId val="3"/>
    </sheetIdMap>
  </header>
  <header guid="{7BE35023-B455-40C3-BF64-C185A9E830EB}" dateTime="2022-10-21T16:29:16" maxSheetId="4" userName="Mohiuddin, SajjadX" r:id="rId201" minRId="2450" maxRId="2451">
    <sheetIdMap count="3">
      <sheetId val="1"/>
      <sheetId val="2"/>
      <sheetId val="3"/>
    </sheetIdMap>
  </header>
  <header guid="{2DDF5BDA-FEE3-42D5-89C4-81220411738C}" dateTime="2022-10-21T16:31:31" maxSheetId="4" userName="Mohiuddin, SajjadX" r:id="rId202" minRId="2453" maxRId="2455">
    <sheetIdMap count="3">
      <sheetId val="1"/>
      <sheetId val="2"/>
      <sheetId val="3"/>
    </sheetIdMap>
  </header>
  <header guid="{DC706401-26C5-4D18-B7DF-D687511752D5}" dateTime="2022-10-21T16:31:57" maxSheetId="4" userName="Mohiuddin, SajjadX" r:id="rId203" minRId="2457" maxRId="2458">
    <sheetIdMap count="3">
      <sheetId val="1"/>
      <sheetId val="2"/>
      <sheetId val="3"/>
    </sheetIdMap>
  </header>
  <header guid="{4922D4E5-B37F-49BA-BFD6-B4DA6814676E}" dateTime="2022-10-21T16:42:44" maxSheetId="4" userName="Mohiuddin, SajjadX" r:id="rId204" minRId="2459" maxRId="2477">
    <sheetIdMap count="3">
      <sheetId val="1"/>
      <sheetId val="2"/>
      <sheetId val="3"/>
    </sheetIdMap>
  </header>
  <header guid="{74543FBE-6D59-4FA5-B5DF-852F63F3ECAC}" dateTime="2022-10-21T17:04:42" maxSheetId="4" userName="Mohiuddin, SajjadX" r:id="rId205" minRId="2478" maxRId="2737">
    <sheetIdMap count="3">
      <sheetId val="1"/>
      <sheetId val="2"/>
      <sheetId val="3"/>
    </sheetIdMap>
  </header>
  <header guid="{81B06690-A991-4797-8EA1-EDAB0150375F}" dateTime="2022-10-21T17:09:18" maxSheetId="4" userName="Mohiuddin, SajjadX" r:id="rId206" minRId="2738">
    <sheetIdMap count="3">
      <sheetId val="1"/>
      <sheetId val="2"/>
      <sheetId val="3"/>
    </sheetIdMap>
  </header>
  <header guid="{8A4BB613-FB04-4EB6-A87C-2BEFE1F07F9F}" dateTime="2022-10-21T17:24:21" maxSheetId="4" userName="Mohiuddin, SajjadX" r:id="rId207" minRId="2739" maxRId="2748">
    <sheetIdMap count="3">
      <sheetId val="1"/>
      <sheetId val="2"/>
      <sheetId val="3"/>
    </sheetIdMap>
  </header>
  <header guid="{4184FB6B-188D-4EF7-ADA2-438AE05857E4}" dateTime="2022-10-21T17:43:28" maxSheetId="4" userName="Mohiuddin, SajjadX" r:id="rId208" minRId="2749" maxRId="3578">
    <sheetIdMap count="3">
      <sheetId val="1"/>
      <sheetId val="2"/>
      <sheetId val="3"/>
    </sheetIdMap>
  </header>
  <header guid="{265A5800-7813-4C9D-A4CB-36FEE4B57C61}" dateTime="2022-10-21T17:43:36" maxSheetId="4" userName="Mohiuddin, SajjadX" r:id="rId209">
    <sheetIdMap count="3">
      <sheetId val="1"/>
      <sheetId val="2"/>
      <sheetId val="3"/>
    </sheetIdMap>
  </header>
  <header guid="{21AC2A2E-1B6F-420B-B28D-29BF1F6AC2FE}" dateTime="2022-10-21T20:11:32" maxSheetId="4" userName="Mp, Ganesh" r:id="rId210" minRId="3581" maxRId="3887">
    <sheetIdMap count="3">
      <sheetId val="1"/>
      <sheetId val="2"/>
      <sheetId val="3"/>
    </sheetIdMap>
  </header>
  <header guid="{E3ED8ADB-7015-4AD6-BF14-B3F58B87DE65}" dateTime="2022-10-21T20:11:49" maxSheetId="4" userName="Mp, Ganesh" r:id="rId211" minRId="3889" maxRId="3892">
    <sheetIdMap count="3">
      <sheetId val="1"/>
      <sheetId val="2"/>
      <sheetId val="3"/>
    </sheetIdMap>
  </header>
  <header guid="{33485882-F574-4158-AD24-9C75671CD730}" dateTime="2022-10-21T20:20:48" maxSheetId="4" userName="Mp, Ganesh" r:id="rId212" minRId="3893" maxRId="4549">
    <sheetIdMap count="3">
      <sheetId val="1"/>
      <sheetId val="2"/>
      <sheetId val="3"/>
    </sheetIdMap>
  </header>
  <header guid="{2FDE7002-952F-4A55-BF8C-6913BCF7E447}" dateTime="2022-10-21T20:27:38" maxSheetId="4" userName="Mp, Ganesh" r:id="rId213" minRId="4551" maxRId="4556">
    <sheetIdMap count="3">
      <sheetId val="1"/>
      <sheetId val="2"/>
      <sheetId val="3"/>
    </sheetIdMap>
  </header>
  <header guid="{F36CB8B8-7E9C-4667-AE71-D5416ED88D3C}" dateTime="2022-10-21T20:28:36" maxSheetId="4" userName="Mp, Ganesh" r:id="rId214" minRId="4559">
    <sheetIdMap count="3">
      <sheetId val="1"/>
      <sheetId val="2"/>
      <sheetId val="3"/>
    </sheetIdMap>
  </header>
  <header guid="{5CB503FA-926B-4CF0-A689-07F13A2E00E7}" dateTime="2022-10-21T20:32:05" maxSheetId="4" userName="Mp, Ganesh" r:id="rId215">
    <sheetIdMap count="3">
      <sheetId val="1"/>
      <sheetId val="2"/>
      <sheetId val="3"/>
    </sheetIdMap>
  </header>
  <header guid="{441D377E-938D-408F-A8AC-CDC9EE7F3855}" dateTime="2022-10-21T20:33:01" maxSheetId="4" userName="Mp, Ganesh" r:id="rId216">
    <sheetIdMap count="3">
      <sheetId val="1"/>
      <sheetId val="2"/>
      <sheetId val="3"/>
    </sheetIdMap>
  </header>
  <header guid="{1BEC52E6-BCA4-454E-808D-9B96165D38B1}" dateTime="2022-10-21T20:33:17" maxSheetId="4" userName="Mp, Ganesh" r:id="rId217" minRId="4562">
    <sheetIdMap count="3">
      <sheetId val="1"/>
      <sheetId val="2"/>
      <sheetId val="3"/>
    </sheetIdMap>
  </header>
  <header guid="{001753AA-366D-4893-A55C-61796E4CC787}" dateTime="2022-10-21T20:46:23" maxSheetId="4" userName="Mp, Ganesh" r:id="rId218">
    <sheetIdMap count="3">
      <sheetId val="1"/>
      <sheetId val="2"/>
      <sheetId val="3"/>
    </sheetIdMap>
  </header>
  <header guid="{143731C5-5863-4465-A5F8-6D397D535257}" dateTime="2022-10-22T14:08:20" maxSheetId="4" userName="Mp, Ganesh" r:id="rId219">
    <sheetIdMap count="3">
      <sheetId val="1"/>
      <sheetId val="2"/>
      <sheetId val="3"/>
    </sheetIdMap>
  </header>
  <header guid="{CB254027-CF61-44B6-BD8B-2EDC19AC7DA4}" dateTime="2022-10-22T17:46:49" maxSheetId="4" userName="Mp, Ganesh" r:id="rId220" minRId="4565" maxRId="4571">
    <sheetIdMap count="3">
      <sheetId val="1"/>
      <sheetId val="2"/>
      <sheetId val="3"/>
    </sheetIdMap>
  </header>
  <header guid="{D06C22D1-F4BF-414C-9687-704F59E9155F}" dateTime="2022-10-22T17:57:08" maxSheetId="4" userName="Mp, Ganesh" r:id="rId221" minRId="4573" maxRId="4625">
    <sheetIdMap count="3">
      <sheetId val="1"/>
      <sheetId val="2"/>
      <sheetId val="3"/>
    </sheetIdMap>
  </header>
  <header guid="{08C6C29C-EBE7-4F78-990D-29550A9E53AD}" dateTime="2022-10-22T18:01:01" maxSheetId="4" userName="Mp, Ganesh" r:id="rId222">
    <sheetIdMap count="3">
      <sheetId val="1"/>
      <sheetId val="2"/>
      <sheetId val="3"/>
    </sheetIdMap>
  </header>
  <header guid="{2C6DBF88-E36B-4E93-AABB-D81D02564ADB}" dateTime="2023-03-20T16:53:59" maxSheetId="4" userName="Agarwal, Naman" r:id="rId223" minRId="4628" maxRId="4629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nc r="E190" t="inlineStr">
      <is>
        <t>Pass</t>
      </is>
    </nc>
  </rcc>
  <rcc rId="66" sId="1">
    <nc r="G190">
      <v>42</v>
    </nc>
  </rcc>
  <rcc rId="67" sId="1">
    <nc r="H190" t="inlineStr">
      <is>
        <t>HCC</t>
      </is>
    </nc>
  </rcc>
  <rcc rId="68" sId="1">
    <nc r="I190" t="inlineStr">
      <is>
        <t>BMOD</t>
      </is>
    </nc>
  </rcc>
  <rcc rId="69" sId="1">
    <nc r="J190" t="inlineStr">
      <is>
        <t>ReleaseIpclean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" sId="1">
    <nc r="E72" t="inlineStr">
      <is>
        <t>pass</t>
      </is>
    </nc>
  </rcc>
  <rcc rId="1077" sId="1">
    <nc r="G72">
      <v>42</v>
    </nc>
  </rcc>
  <rcc rId="1078" sId="1">
    <nc r="H72" t="inlineStr">
      <is>
        <t>HCC</t>
      </is>
    </nc>
  </rcc>
  <rcc rId="1079" sId="1">
    <nc r="I72" t="inlineStr">
      <is>
        <t>BMOD</t>
      </is>
    </nc>
  </rcc>
  <rcc rId="1080" sId="1">
    <nc r="J72" t="inlineStr">
      <is>
        <t>Debug and Release SV</t>
      </is>
    </nc>
  </rcc>
  <rcv guid="{3DCAF8A6-22C5-4DB5-AAC8-62B88DFEE42E}" action="delete"/>
  <rdn rId="0" localSheetId="1" customView="1" name="Z_3DCAF8A6_22C5_4DB5_AAC8_62B88DFEE42E_.wvu.FilterData" hidden="1" oldHidden="1">
    <formula>'FIV_KVL_D_Blue_TC_Bios_only (3)'!$A$1:$L$457</formula>
    <oldFormula>'FIV_KVL_D_Blue_TC_Bios_only (3)'!$A$1:$L$457</oldFormula>
  </rdn>
  <rcv guid="{3DCAF8A6-22C5-4DB5-AAC8-62B88DFEE42E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" sId="1">
    <nc r="E321" t="inlineStr">
      <is>
        <t>PASS</t>
      </is>
    </nc>
  </rcc>
  <rcc rId="1083" sId="1">
    <nc r="G321">
      <v>42</v>
    </nc>
  </rcc>
  <rcc rId="1084" sId="1">
    <nc r="H321" t="inlineStr">
      <is>
        <t>HCC</t>
      </is>
    </nc>
  </rcc>
  <rcc rId="1085" sId="1">
    <nc r="J321" t="inlineStr">
      <is>
        <t>Debug IPClean</t>
      </is>
    </nc>
  </rcc>
  <rfmt sheetId="1" sqref="E321">
    <dxf>
      <fill>
        <patternFill patternType="solid">
          <bgColor rgb="FF00B050"/>
        </patternFill>
      </fill>
    </dxf>
  </rfmt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6" sId="1">
    <nc r="E147" t="inlineStr">
      <is>
        <t>pass</t>
      </is>
    </nc>
  </rcc>
  <rcc rId="1087" sId="1">
    <nc r="G147">
      <v>42</v>
    </nc>
  </rcc>
  <rcc rId="1088" sId="1">
    <nc r="H147" t="inlineStr">
      <is>
        <t>HCC</t>
      </is>
    </nc>
  </rcc>
  <rcc rId="1089" sId="1">
    <nc r="I147" t="inlineStr">
      <is>
        <t>BMOD</t>
      </is>
    </nc>
  </rcc>
  <rcc rId="1090" sId="1">
    <nc r="J147" t="inlineStr">
      <is>
        <t>Debug IPClean</t>
      </is>
    </nc>
  </rcc>
  <rcc rId="1091" sId="1">
    <nc r="E149" t="inlineStr">
      <is>
        <t>pass</t>
      </is>
    </nc>
  </rcc>
  <rcc rId="1092" sId="1">
    <nc r="G149">
      <v>42</v>
    </nc>
  </rcc>
  <rcc rId="1093" sId="1">
    <nc r="H149" t="inlineStr">
      <is>
        <t>HCC</t>
      </is>
    </nc>
  </rcc>
  <rcc rId="1094" sId="1">
    <nc r="I149" t="inlineStr">
      <is>
        <t>BMOD</t>
      </is>
    </nc>
  </rcc>
  <rcc rId="1095" sId="1">
    <nc r="J149" t="inlineStr">
      <is>
        <t>Debug IPClean</t>
      </is>
    </nc>
  </rcc>
  <rcc rId="1096" sId="1">
    <nc r="E150" t="inlineStr">
      <is>
        <t>pass</t>
      </is>
    </nc>
  </rcc>
  <rcc rId="1097" sId="1">
    <nc r="G150">
      <v>42</v>
    </nc>
  </rcc>
  <rcc rId="1098" sId="1">
    <nc r="H150" t="inlineStr">
      <is>
        <t>HCC</t>
      </is>
    </nc>
  </rcc>
  <rcc rId="1099" sId="1">
    <nc r="I150" t="inlineStr">
      <is>
        <t>BMOD</t>
      </is>
    </nc>
  </rcc>
  <rcc rId="1100" sId="1">
    <nc r="J150" t="inlineStr">
      <is>
        <t>Debug IPClean</t>
      </is>
    </nc>
  </rcc>
  <rcc rId="1101" sId="1">
    <nc r="E151" t="inlineStr">
      <is>
        <t>pass</t>
      </is>
    </nc>
  </rcc>
  <rcc rId="1102" sId="1">
    <nc r="G151">
      <v>42</v>
    </nc>
  </rcc>
  <rcc rId="1103" sId="1">
    <nc r="H151" t="inlineStr">
      <is>
        <t>HCC</t>
      </is>
    </nc>
  </rcc>
  <rcc rId="1104" sId="1">
    <nc r="I151" t="inlineStr">
      <is>
        <t>BMOD</t>
      </is>
    </nc>
  </rcc>
  <rcc rId="1105" sId="1">
    <nc r="J151" t="inlineStr">
      <is>
        <t>Debug IPClean</t>
      </is>
    </nc>
  </rcc>
  <rcc rId="1106" sId="1">
    <nc r="E152" t="inlineStr">
      <is>
        <t>pass</t>
      </is>
    </nc>
  </rcc>
  <rcc rId="1107" sId="1">
    <nc r="G152">
      <v>42</v>
    </nc>
  </rcc>
  <rcc rId="1108" sId="1">
    <nc r="H152" t="inlineStr">
      <is>
        <t>HCC</t>
      </is>
    </nc>
  </rcc>
  <rcc rId="1109" sId="1">
    <nc r="I152" t="inlineStr">
      <is>
        <t>BMOD</t>
      </is>
    </nc>
  </rcc>
  <rcc rId="1110" sId="1">
    <nc r="J152" t="inlineStr">
      <is>
        <t>Debug IPClean</t>
      </is>
    </nc>
  </rcc>
  <rcc rId="1111" sId="1">
    <nc r="E154" t="inlineStr">
      <is>
        <t>pass</t>
      </is>
    </nc>
  </rcc>
  <rcc rId="1112" sId="1">
    <nc r="G154">
      <v>42</v>
    </nc>
  </rcc>
  <rcc rId="1113" sId="1">
    <nc r="H154" t="inlineStr">
      <is>
        <t>HCC</t>
      </is>
    </nc>
  </rcc>
  <rcc rId="1114" sId="1">
    <nc r="I154" t="inlineStr">
      <is>
        <t>BMOD</t>
      </is>
    </nc>
  </rcc>
  <rcc rId="1115" sId="1">
    <nc r="J154" t="inlineStr">
      <is>
        <t>Debug IPClean</t>
      </is>
    </nc>
  </rcc>
  <rcc rId="1116" sId="1">
    <nc r="E159" t="inlineStr">
      <is>
        <t>pass</t>
      </is>
    </nc>
  </rcc>
  <rcc rId="1117" sId="1">
    <nc r="G159">
      <v>42</v>
    </nc>
  </rcc>
  <rcc rId="1118" sId="1">
    <nc r="H159" t="inlineStr">
      <is>
        <t>HCC</t>
      </is>
    </nc>
  </rcc>
  <rcc rId="1119" sId="1">
    <nc r="I159" t="inlineStr">
      <is>
        <t>BMOD</t>
      </is>
    </nc>
  </rcc>
  <rcc rId="1120" sId="1">
    <nc r="J159" t="inlineStr">
      <is>
        <t>Debug IPClean</t>
      </is>
    </nc>
  </rcc>
  <rcc rId="1121" sId="1">
    <nc r="E160" t="inlineStr">
      <is>
        <t>pass</t>
      </is>
    </nc>
  </rcc>
  <rcc rId="1122" sId="1">
    <nc r="G160">
      <v>42</v>
    </nc>
  </rcc>
  <rcc rId="1123" sId="1">
    <nc r="H160" t="inlineStr">
      <is>
        <t>HCC</t>
      </is>
    </nc>
  </rcc>
  <rcc rId="1124" sId="1">
    <nc r="I160" t="inlineStr">
      <is>
        <t>BMOD</t>
      </is>
    </nc>
  </rcc>
  <rcc rId="1125" sId="1">
    <nc r="J160" t="inlineStr">
      <is>
        <t>Debug IPClean</t>
      </is>
    </nc>
  </rcc>
  <rcc rId="1126" sId="1">
    <nc r="E162" t="inlineStr">
      <is>
        <t>pass</t>
      </is>
    </nc>
  </rcc>
  <rcc rId="1127" sId="1">
    <nc r="G162">
      <v>42</v>
    </nc>
  </rcc>
  <rcc rId="1128" sId="1">
    <nc r="H162" t="inlineStr">
      <is>
        <t>HCC</t>
      </is>
    </nc>
  </rcc>
  <rcc rId="1129" sId="1">
    <nc r="I162" t="inlineStr">
      <is>
        <t>BMOD</t>
      </is>
    </nc>
  </rcc>
  <rcc rId="1130" sId="1">
    <nc r="J162" t="inlineStr">
      <is>
        <t>Debug IPClean</t>
      </is>
    </nc>
  </rcc>
  <rcc rId="1131" sId="1">
    <nc r="E163" t="inlineStr">
      <is>
        <t>pass</t>
      </is>
    </nc>
  </rcc>
  <rcc rId="1132" sId="1">
    <nc r="G163">
      <v>42</v>
    </nc>
  </rcc>
  <rcc rId="1133" sId="1">
    <nc r="H163" t="inlineStr">
      <is>
        <t>HCC</t>
      </is>
    </nc>
  </rcc>
  <rcc rId="1134" sId="1">
    <nc r="I163" t="inlineStr">
      <is>
        <t>BMOD</t>
      </is>
    </nc>
  </rcc>
  <rcc rId="1135" sId="1">
    <nc r="J163" t="inlineStr">
      <is>
        <t>Debug IPClean</t>
      </is>
    </nc>
  </rcc>
  <rcc rId="1136" sId="1">
    <nc r="E164" t="inlineStr">
      <is>
        <t>pass</t>
      </is>
    </nc>
  </rcc>
  <rcc rId="1137" sId="1">
    <nc r="G164">
      <v>42</v>
    </nc>
  </rcc>
  <rcc rId="1138" sId="1">
    <nc r="H164" t="inlineStr">
      <is>
        <t>HCC</t>
      </is>
    </nc>
  </rcc>
  <rcc rId="1139" sId="1">
    <nc r="I164" t="inlineStr">
      <is>
        <t>BMOD</t>
      </is>
    </nc>
  </rcc>
  <rcc rId="1140" sId="1">
    <nc r="J164" t="inlineStr">
      <is>
        <t>Debug IPClean</t>
      </is>
    </nc>
  </rcc>
  <rcc rId="1141" sId="1">
    <nc r="E165" t="inlineStr">
      <is>
        <t>pass</t>
      </is>
    </nc>
  </rcc>
  <rcc rId="1142" sId="1">
    <nc r="G165">
      <v>42</v>
    </nc>
  </rcc>
  <rcc rId="1143" sId="1">
    <nc r="H165" t="inlineStr">
      <is>
        <t>HCC</t>
      </is>
    </nc>
  </rcc>
  <rcc rId="1144" sId="1">
    <nc r="I165" t="inlineStr">
      <is>
        <t>BMOD</t>
      </is>
    </nc>
  </rcc>
  <rcc rId="1145" sId="1">
    <nc r="J165" t="inlineStr">
      <is>
        <t>Debug IPClean</t>
      </is>
    </nc>
  </rcc>
  <rcc rId="1146" sId="1">
    <nc r="E167" t="inlineStr">
      <is>
        <t>pass</t>
      </is>
    </nc>
  </rcc>
  <rcc rId="1147" sId="1">
    <nc r="G167">
      <v>42</v>
    </nc>
  </rcc>
  <rcc rId="1148" sId="1">
    <nc r="H167" t="inlineStr">
      <is>
        <t>HCC</t>
      </is>
    </nc>
  </rcc>
  <rcc rId="1149" sId="1">
    <nc r="I167" t="inlineStr">
      <is>
        <t>BMOD</t>
      </is>
    </nc>
  </rcc>
  <rcc rId="1150" sId="1">
    <nc r="J167" t="inlineStr">
      <is>
        <t>Debug IPClean</t>
      </is>
    </nc>
  </rcc>
  <rcc rId="1151" sId="1">
    <nc r="E170" t="inlineStr">
      <is>
        <t>Block</t>
      </is>
    </nc>
  </rcc>
  <rcc rId="1152" sId="1">
    <nc r="K170" t="inlineStr">
      <is>
        <t>CXL Feature block</t>
      </is>
    </nc>
  </rcc>
  <rcc rId="1153" sId="1">
    <nc r="E174" t="inlineStr">
      <is>
        <t>pass</t>
      </is>
    </nc>
  </rcc>
  <rcc rId="1154" sId="1">
    <nc r="G174">
      <v>42</v>
    </nc>
  </rcc>
  <rcc rId="1155" sId="1">
    <nc r="H174" t="inlineStr">
      <is>
        <t>HCC</t>
      </is>
    </nc>
  </rcc>
  <rcc rId="1156" sId="1">
    <nc r="I174" t="inlineStr">
      <is>
        <t>BMOD</t>
      </is>
    </nc>
  </rcc>
  <rcc rId="1157" sId="1">
    <nc r="J174" t="inlineStr">
      <is>
        <t>Debug IPClean</t>
      </is>
    </nc>
  </rcc>
  <rcc rId="1158" sId="1">
    <nc r="E175" t="inlineStr">
      <is>
        <t>pass</t>
      </is>
    </nc>
  </rcc>
  <rcc rId="1159" sId="1">
    <nc r="G175">
      <v>42</v>
    </nc>
  </rcc>
  <rcc rId="1160" sId="1">
    <nc r="H175" t="inlineStr">
      <is>
        <t>HCC</t>
      </is>
    </nc>
  </rcc>
  <rcc rId="1161" sId="1">
    <nc r="I175" t="inlineStr">
      <is>
        <t>BMOD</t>
      </is>
    </nc>
  </rcc>
  <rcc rId="1162" sId="1">
    <nc r="J175" t="inlineStr">
      <is>
        <t>Debug IPClean</t>
      </is>
    </nc>
  </rcc>
  <rcc rId="1163" sId="1">
    <nc r="E176" t="inlineStr">
      <is>
        <t>pass</t>
      </is>
    </nc>
  </rcc>
  <rcc rId="1164" sId="1">
    <nc r="G176">
      <v>42</v>
    </nc>
  </rcc>
  <rcc rId="1165" sId="1">
    <nc r="H176" t="inlineStr">
      <is>
        <t>HCC</t>
      </is>
    </nc>
  </rcc>
  <rcc rId="1166" sId="1">
    <nc r="I176" t="inlineStr">
      <is>
        <t>BMOD</t>
      </is>
    </nc>
  </rcc>
  <rcc rId="1167" sId="1">
    <nc r="J176" t="inlineStr">
      <is>
        <t>Release IPClean</t>
      </is>
    </nc>
  </rcc>
  <rcc rId="1168" sId="1">
    <nc r="E178" t="inlineStr">
      <is>
        <t>pass</t>
      </is>
    </nc>
  </rcc>
  <rcc rId="1169" sId="1">
    <nc r="G178">
      <v>42</v>
    </nc>
  </rcc>
  <rcc rId="1170" sId="1">
    <nc r="H178" t="inlineStr">
      <is>
        <t>HCC</t>
      </is>
    </nc>
  </rcc>
  <rcc rId="1171" sId="1">
    <nc r="I178" t="inlineStr">
      <is>
        <t>BMOD</t>
      </is>
    </nc>
  </rcc>
  <rcc rId="1172" sId="1">
    <nc r="J178" t="inlineStr">
      <is>
        <t>Debug IPClean</t>
      </is>
    </nc>
  </rcc>
  <rcc rId="1173" sId="1">
    <nc r="E181" t="inlineStr">
      <is>
        <t>pass</t>
      </is>
    </nc>
  </rcc>
  <rcc rId="1174" sId="1">
    <nc r="G181">
      <v>42</v>
    </nc>
  </rcc>
  <rcc rId="1175" sId="1">
    <nc r="H181" t="inlineStr">
      <is>
        <t>HCC</t>
      </is>
    </nc>
  </rcc>
  <rcc rId="1176" sId="1">
    <nc r="I181" t="inlineStr">
      <is>
        <t>BMOD</t>
      </is>
    </nc>
  </rcc>
  <rcc rId="1177" sId="1">
    <nc r="J181" t="inlineStr">
      <is>
        <t>Release IPClean</t>
      </is>
    </nc>
  </rcc>
  <rcc rId="1178" sId="1">
    <oc r="E296" t="inlineStr">
      <is>
        <t>BLOCK</t>
      </is>
    </oc>
    <nc r="E296" t="inlineStr">
      <is>
        <t>Block</t>
      </is>
    </nc>
  </rcc>
  <rcc rId="1179" sId="1">
    <nc r="E267" t="inlineStr">
      <is>
        <t>pass</t>
      </is>
    </nc>
  </rcc>
  <rcc rId="1180" sId="1">
    <nc r="G267">
      <v>42</v>
    </nc>
  </rcc>
  <rcc rId="1181" sId="1">
    <nc r="H267" t="inlineStr">
      <is>
        <t>HCC</t>
      </is>
    </nc>
  </rcc>
  <rcc rId="1182" sId="1">
    <nc r="I267" t="inlineStr">
      <is>
        <t>BMOD</t>
      </is>
    </nc>
  </rcc>
  <rcc rId="1183" sId="1">
    <nc r="J267" t="inlineStr">
      <is>
        <t>Debug IPClean</t>
      </is>
    </nc>
  </rcc>
  <rcc rId="1184" sId="1">
    <nc r="E140" t="inlineStr">
      <is>
        <t>pass</t>
      </is>
    </nc>
  </rcc>
  <rcc rId="1185" sId="1">
    <nc r="G140">
      <v>42</v>
    </nc>
  </rcc>
  <rcc rId="1186" sId="1">
    <nc r="H140" t="inlineStr">
      <is>
        <t>HCC</t>
      </is>
    </nc>
  </rcc>
  <rcc rId="1187" sId="1">
    <nc r="I140" t="inlineStr">
      <is>
        <t>BMOD</t>
      </is>
    </nc>
  </rcc>
  <rcc rId="1188" sId="1">
    <nc r="J140" t="inlineStr">
      <is>
        <t>Release IPClean</t>
      </is>
    </nc>
  </rcc>
  <rcc rId="1189" sId="1">
    <nc r="E142" t="inlineStr">
      <is>
        <t>pass</t>
      </is>
    </nc>
  </rcc>
  <rcc rId="1190" sId="1">
    <nc r="G142">
      <v>42</v>
    </nc>
  </rcc>
  <rcc rId="1191" sId="1">
    <nc r="H142" t="inlineStr">
      <is>
        <t>HCC</t>
      </is>
    </nc>
  </rcc>
  <rcc rId="1192" sId="1">
    <nc r="I142" t="inlineStr">
      <is>
        <t>BMOD</t>
      </is>
    </nc>
  </rcc>
  <rcc rId="1193" sId="1">
    <nc r="J142" t="inlineStr">
      <is>
        <t>Debug IPClean</t>
      </is>
    </nc>
  </rcc>
  <rcc rId="1194" sId="1">
    <nc r="E144" t="inlineStr">
      <is>
        <t>pass</t>
      </is>
    </nc>
  </rcc>
  <rcc rId="1195" sId="1">
    <nc r="G144">
      <v>42</v>
    </nc>
  </rcc>
  <rcc rId="1196" sId="1">
    <nc r="H144" t="inlineStr">
      <is>
        <t>HCC</t>
      </is>
    </nc>
  </rcc>
  <rcc rId="1197" sId="1">
    <nc r="I144" t="inlineStr">
      <is>
        <t>BMOD</t>
      </is>
    </nc>
  </rcc>
  <rcc rId="1198" sId="1">
    <nc r="J144" t="inlineStr">
      <is>
        <t>Debug IPClean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9" sId="1">
    <oc r="D242" t="inlineStr">
      <is>
        <t>Arpitha</t>
      </is>
    </oc>
    <nc r="D242" t="inlineStr">
      <is>
        <t>Chetana</t>
      </is>
    </nc>
  </rcc>
  <rcc rId="1200" sId="1">
    <nc r="E242" t="inlineStr">
      <is>
        <t>Pass</t>
      </is>
    </nc>
  </rcc>
  <rcc rId="1201" sId="1">
    <nc r="G242">
      <v>42</v>
    </nc>
  </rcc>
  <rcc rId="1202" sId="1">
    <nc r="H242" t="inlineStr">
      <is>
        <t>HCC</t>
      </is>
    </nc>
  </rcc>
  <rcc rId="1203" sId="1">
    <nc r="I242" t="inlineStr">
      <is>
        <t>BMOD</t>
      </is>
    </nc>
  </rcc>
  <rcc rId="1204" sId="1">
    <nc r="J242" t="inlineStr">
      <is>
        <t>ReleaseIPClean</t>
      </is>
    </nc>
  </rcc>
  <rcc rId="1205" sId="1">
    <oc r="L242" t="inlineStr">
      <is>
        <t>Py</t>
      </is>
    </oc>
    <nc r="L242"/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6" sId="1">
    <oc r="D235" t="inlineStr">
      <is>
        <t>Arpitha</t>
      </is>
    </oc>
    <nc r="D235" t="inlineStr">
      <is>
        <t>Chetana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" sId="1">
    <nc r="E189" t="inlineStr">
      <is>
        <t>pass</t>
      </is>
    </nc>
  </rcc>
  <rcc rId="1208" sId="1">
    <nc r="G189">
      <v>42</v>
    </nc>
  </rcc>
  <rcc rId="1209" sId="1">
    <nc r="H189" t="inlineStr">
      <is>
        <t>HCC</t>
      </is>
    </nc>
  </rcc>
  <rcc rId="1210" sId="1">
    <nc r="I189" t="inlineStr">
      <is>
        <t>BMOD</t>
      </is>
    </nc>
  </rcc>
  <rcc rId="1211" sId="1">
    <nc r="J189" t="inlineStr">
      <is>
        <t>ReleaseIpclean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2" sId="1">
    <nc r="E183" t="inlineStr">
      <is>
        <t>pass</t>
      </is>
    </nc>
  </rcc>
  <rcc rId="1213" sId="1">
    <nc r="G183">
      <v>42</v>
    </nc>
  </rcc>
  <rcc rId="1214" sId="1">
    <nc r="H183" t="inlineStr">
      <is>
        <t>HCC</t>
      </is>
    </nc>
  </rcc>
  <rcc rId="1215" sId="1">
    <nc r="I183" t="inlineStr">
      <is>
        <t>BMOD</t>
      </is>
    </nc>
  </rcc>
  <rcc rId="1216" sId="1">
    <nc r="J183" t="inlineStr">
      <is>
        <t>ReleaseIpclean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7" sId="1">
    <nc r="E124" t="inlineStr">
      <is>
        <t>pass</t>
      </is>
    </nc>
  </rcc>
  <rcc rId="1218" sId="1">
    <nc r="E161" t="inlineStr">
      <is>
        <t>Block</t>
      </is>
    </nc>
  </rcc>
  <rcc rId="1219" sId="1">
    <oc r="L161" t="inlineStr">
      <is>
        <t>new tc</t>
      </is>
    </oc>
    <nc r="L161" t="inlineStr">
      <is>
        <t xml:space="preserve">Python sv command error RSP read transaction </t>
      </is>
    </nc>
  </rcc>
  <rdn rId="0" localSheetId="1" customView="1" name="Z_13D71D81_0C39_4E8E_BEA1_F287BE62215C_.wvu.FilterData" hidden="1" oldHidden="1">
    <formula>'FIV_KVL_D_Blue_TC_Bios_only (3)'!$A$1:$L$457</formula>
  </rdn>
  <rcv guid="{13D71D81-0C39-4E8E-BEA1-F287BE62215C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" sId="1">
    <nc r="E218" t="inlineStr">
      <is>
        <t>NA</t>
      </is>
    </nc>
  </rcc>
  <rcc rId="1222" sId="1">
    <nc r="G218">
      <v>42</v>
    </nc>
  </rcc>
  <rcc rId="1223" sId="1">
    <nc r="H218" t="inlineStr">
      <is>
        <t>HCC</t>
      </is>
    </nc>
  </rcc>
  <rcc rId="1224" sId="1">
    <nc r="I218" t="inlineStr">
      <is>
        <t>BMOD</t>
      </is>
    </nc>
  </rcc>
  <rcc rId="1225" sId="1">
    <nc r="J218" t="inlineStr">
      <is>
        <t>ReleaseIpClean</t>
      </is>
    </nc>
  </rcc>
  <rcc rId="1226" sId="1" odxf="1" dxf="1">
    <oc r="L218" t="inlineStr">
      <is>
        <t>Py</t>
      </is>
    </oc>
    <nc r="L218" t="inlineStr">
      <is>
        <t>As per sumanth Update Testcase is not applicable for Pre-Silicon and as per the below comments in testcase</t>
      </is>
    </nc>
    <ndxf>
      <border outline="0">
        <left/>
        <right/>
        <top/>
        <bottom/>
      </border>
    </ndxf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7" sId="1">
    <nc r="E177" t="inlineStr">
      <is>
        <t>pass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nc r="E185" t="inlineStr">
      <is>
        <t>Pass</t>
      </is>
    </nc>
  </rcc>
  <rcc rId="71" sId="1">
    <nc r="G185">
      <v>42</v>
    </nc>
  </rcc>
  <rcc rId="72" sId="1">
    <nc r="H185" t="inlineStr">
      <is>
        <t>HCC</t>
      </is>
    </nc>
  </rcc>
  <rcc rId="73" sId="1">
    <nc r="I185" t="inlineStr">
      <is>
        <t>BMOD</t>
      </is>
    </nc>
  </rcc>
  <rcc rId="74" sId="1">
    <nc r="J185" t="inlineStr">
      <is>
        <t>ReleaseIpclean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" sId="1">
    <nc r="E223" t="inlineStr">
      <is>
        <t>pass</t>
      </is>
    </nc>
  </rcc>
  <rcc rId="1229" sId="1">
    <nc r="G223">
      <v>42</v>
    </nc>
  </rcc>
  <rcc rId="1230" sId="1">
    <nc r="H223" t="inlineStr">
      <is>
        <t>HCC</t>
      </is>
    </nc>
  </rcc>
  <rcc rId="1231" sId="1">
    <nc r="I223" t="inlineStr">
      <is>
        <t>BMOD</t>
      </is>
    </nc>
  </rcc>
  <rcc rId="1232" sId="1">
    <nc r="J223" t="inlineStr">
      <is>
        <t>ReleaseIpClean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3" sId="1">
    <nc r="E239" t="inlineStr">
      <is>
        <t>pass</t>
      </is>
    </nc>
  </rcc>
  <rcc rId="1234" sId="1">
    <nc r="G239">
      <v>42</v>
    </nc>
  </rcc>
  <rcc rId="1235" sId="1">
    <nc r="H239" t="inlineStr">
      <is>
        <t>HCC</t>
      </is>
    </nc>
  </rcc>
  <rcc rId="1236" sId="1">
    <nc r="I239" t="inlineStr">
      <is>
        <t>BMOD</t>
      </is>
    </nc>
  </rcc>
  <rcc rId="1237" sId="1">
    <nc r="J239" t="inlineStr">
      <is>
        <t>ReleaseIpClean</t>
      </is>
    </nc>
  </rcc>
  <rcc rId="1238" sId="1">
    <oc r="L239" t="inlineStr">
      <is>
        <t>Py</t>
      </is>
    </oc>
    <nc r="L239"/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9" sId="1" xfDxf="1" dxf="1">
    <nc r="A458">
      <v>15011082016</v>
    </nc>
  </rcc>
  <rcc rId="1240" sId="1" xfDxf="1" dxf="1">
    <nc r="B458" t="inlineStr">
      <is>
        <t>[GNR] – Verify DDRIO initiated RCOMP Static Leg Training to force comp update pulse</t>
      </is>
    </nc>
  </rcc>
  <rcc rId="1241" sId="1">
    <nc r="C458" t="inlineStr">
      <is>
        <t>bios.mrc_server</t>
      </is>
    </nc>
  </rcc>
  <rfmt sheetId="1" sqref="C45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242" sId="1">
    <nc r="D458" t="inlineStr">
      <is>
        <t>Chetana</t>
      </is>
    </nc>
  </rcc>
  <rfmt sheetId="1" sqref="D45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243" sId="1">
    <nc r="E458" t="inlineStr">
      <is>
        <t>pass</t>
      </is>
    </nc>
  </rcc>
  <rfmt sheetId="1" sqref="E458"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244" sId="1">
    <nc r="H458" t="inlineStr">
      <is>
        <t>HCC</t>
      </is>
    </nc>
  </rcc>
  <rfmt sheetId="1" sqref="H45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245" sId="1">
    <nc r="I458" t="inlineStr">
      <is>
        <t>BMOD</t>
      </is>
    </nc>
  </rcc>
  <rfmt sheetId="1" sqref="I45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246" sId="1" xfDxf="1" dxf="1">
    <nc r="A459">
      <v>16015612982</v>
    </nc>
  </rcc>
  <rcc rId="1247" sId="1" xfDxf="1" dxf="1">
    <nc r="B459" t="inlineStr">
      <is>
        <t>Verify Data Scrambling status with MCR Dimms</t>
      </is>
    </nc>
  </rcc>
  <rcc rId="1248" sId="1">
    <nc r="C459" t="inlineStr">
      <is>
        <t>bios.mrc_server</t>
      </is>
    </nc>
  </rcc>
  <rfmt sheetId="1" sqref="C459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249" sId="1">
    <nc r="D459" t="inlineStr">
      <is>
        <t>Chetana</t>
      </is>
    </nc>
  </rcc>
  <rfmt sheetId="1" sqref="D459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250" sId="1">
    <nc r="E459" t="inlineStr">
      <is>
        <t>BLOCK</t>
      </is>
    </nc>
  </rcc>
  <rfmt sheetId="1" sqref="E459"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251" sId="1">
    <nc r="L459" t="inlineStr">
      <is>
        <t xml:space="preserve">send mail to CTC </t>
      </is>
    </nc>
  </rcc>
  <rcv guid="{13D71D81-0C39-4E8E-BEA1-F287BE62215C}" action="delete"/>
  <rdn rId="0" localSheetId="1" customView="1" name="Z_13D71D81_0C39_4E8E_BEA1_F287BE62215C_.wvu.FilterData" hidden="1" oldHidden="1">
    <formula>'FIV_KVL_D_Blue_TC_Bios_only (3)'!$A$1:$L$457</formula>
    <oldFormula>'FIV_KVL_D_Blue_TC_Bios_only (3)'!$A$1:$L$457</oldFormula>
  </rdn>
  <rcv guid="{13D71D81-0C39-4E8E-BEA1-F287BE62215C}" action="add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" sId="1">
    <nc r="E169" t="inlineStr">
      <is>
        <t>pass</t>
      </is>
    </nc>
  </rcc>
  <rcc rId="1254" sId="1">
    <nc r="G169">
      <v>42</v>
    </nc>
  </rcc>
  <rcc rId="1255" sId="1">
    <nc r="H169" t="inlineStr">
      <is>
        <t>HCC</t>
      </is>
    </nc>
  </rcc>
  <rcc rId="1256" sId="1">
    <nc r="I169" t="inlineStr">
      <is>
        <t>BMOD</t>
      </is>
    </nc>
  </rcc>
  <rcc rId="1257" sId="1">
    <nc r="J169" t="inlineStr">
      <is>
        <t>Debug IPClean</t>
      </is>
    </nc>
  </rcc>
  <rcc rId="1258" sId="1">
    <nc r="E171" t="inlineStr">
      <is>
        <t>pass</t>
      </is>
    </nc>
  </rcc>
  <rcc rId="1259" sId="1">
    <nc r="G171">
      <v>42</v>
    </nc>
  </rcc>
  <rcc rId="1260" sId="1">
    <nc r="H171" t="inlineStr">
      <is>
        <t>HCC</t>
      </is>
    </nc>
  </rcc>
  <rcc rId="1261" sId="1">
    <nc r="I171" t="inlineStr">
      <is>
        <t>BMOD</t>
      </is>
    </nc>
  </rcc>
  <rcc rId="1262" sId="1">
    <nc r="J171" t="inlineStr">
      <is>
        <t>Debug IPClean</t>
      </is>
    </nc>
  </rcc>
  <rcc rId="1263" sId="1">
    <nc r="E115" t="inlineStr">
      <is>
        <t>pass</t>
      </is>
    </nc>
  </rcc>
  <rcc rId="1264" sId="1">
    <nc r="G115">
      <v>42</v>
    </nc>
  </rcc>
  <rcc rId="1265" sId="1">
    <nc r="H115" t="inlineStr">
      <is>
        <t>HCC</t>
      </is>
    </nc>
  </rcc>
  <rcc rId="1266" sId="1">
    <nc r="I115" t="inlineStr">
      <is>
        <t>BMOD</t>
      </is>
    </nc>
  </rcc>
  <rcc rId="1267" sId="1">
    <nc r="J115" t="inlineStr">
      <is>
        <t>Release IPClean</t>
      </is>
    </nc>
  </rcc>
  <rcc rId="1268" sId="1">
    <nc r="E125" t="inlineStr">
      <is>
        <t>pass</t>
      </is>
    </nc>
  </rcc>
  <rcc rId="1269" sId="1">
    <nc r="G125">
      <v>42</v>
    </nc>
  </rcc>
  <rcc rId="1270" sId="1">
    <nc r="H125" t="inlineStr">
      <is>
        <t>HCC</t>
      </is>
    </nc>
  </rcc>
  <rcc rId="1271" sId="1">
    <nc r="I125" t="inlineStr">
      <is>
        <t>BMOD</t>
      </is>
    </nc>
  </rcc>
  <rcc rId="1272" sId="1">
    <nc r="J125" t="inlineStr">
      <is>
        <t>Debug IPClean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3" sId="1">
    <nc r="E361" t="inlineStr">
      <is>
        <t>pass</t>
      </is>
    </nc>
  </rcc>
  <rcc rId="1274" sId="1">
    <nc r="G361">
      <v>42</v>
    </nc>
  </rcc>
  <rcc rId="1275" sId="1">
    <nc r="H361" t="inlineStr">
      <is>
        <t>HCC</t>
      </is>
    </nc>
  </rcc>
  <rcc rId="1276" sId="1">
    <nc r="I361" t="inlineStr">
      <is>
        <t>BMOD</t>
      </is>
    </nc>
  </rcc>
  <rcc rId="1277" sId="1">
    <nc r="J361" t="inlineStr">
      <is>
        <t>Debug SV</t>
      </is>
    </nc>
  </rcc>
  <rcc rId="1278" sId="1">
    <oc r="L361" t="inlineStr">
      <is>
        <t>need to check with sajjad</t>
      </is>
    </oc>
    <nc r="L361" t="inlineStr">
      <is>
        <t>in block and fail list passed</t>
      </is>
    </nc>
  </rcc>
  <rcc rId="1279" sId="1">
    <nc r="E5" t="inlineStr">
      <is>
        <t>fail</t>
      </is>
    </nc>
  </rcc>
  <rfmt sheetId="1" sqref="F5" start="0" length="0">
    <dxf>
      <border outline="0">
        <left/>
        <right/>
        <top/>
        <bottom/>
      </border>
    </dxf>
  </rfmt>
  <rcc rId="1280" sId="1" xfDxf="1" dxf="1">
    <nc r="F5">
      <v>16017528924</v>
    </nc>
    <ndxf>
      <font>
        <sz val="9"/>
        <color rgb="FF242424"/>
        <name val="Segoe UI"/>
        <scheme val="none"/>
      </font>
    </ndxf>
  </rcc>
  <rcc rId="1281" sId="1">
    <oc r="L5" t="inlineStr">
      <is>
        <t>mail sent ctc team by supriya need to check</t>
      </is>
    </oc>
    <nc r="L5" t="inlineStr">
      <is>
        <t>in block and fail list failed</t>
      </is>
    </nc>
  </rcc>
  <rcc rId="1282" sId="1">
    <nc r="E343" t="inlineStr">
      <is>
        <t>pass</t>
      </is>
    </nc>
  </rcc>
  <rcc rId="1283" sId="1">
    <nc r="G343">
      <v>42</v>
    </nc>
  </rcc>
  <rcc rId="1284" sId="1">
    <nc r="H343" t="inlineStr">
      <is>
        <t>HCC</t>
      </is>
    </nc>
  </rcc>
  <rcc rId="1285" sId="1">
    <nc r="I343" t="inlineStr">
      <is>
        <t>BMOD</t>
      </is>
    </nc>
  </rcc>
  <rcc rId="1286" sId="1">
    <nc r="J343" t="inlineStr">
      <is>
        <t>Debug IPClean</t>
      </is>
    </nc>
  </rcc>
  <rcc rId="1287" sId="1">
    <oc r="L343" t="inlineStr">
      <is>
        <t>need to check with latest pythonsv</t>
      </is>
    </oc>
    <nc r="L343" t="inlineStr">
      <is>
        <t>in block and fail list passed</t>
      </is>
    </nc>
  </rcc>
  <rcv guid="{3DCAF8A6-22C5-4DB5-AAC8-62B88DFEE42E}" action="delete"/>
  <rdn rId="0" localSheetId="1" customView="1" name="Z_3DCAF8A6_22C5_4DB5_AAC8_62B88DFEE42E_.wvu.FilterData" hidden="1" oldHidden="1">
    <formula>'FIV_KVL_D_Blue_TC_Bios_only (3)'!$A$1:$L$457</formula>
    <oldFormula>'FIV_KVL_D_Blue_TC_Bios_only (3)'!$A$1:$L$457</oldFormula>
  </rdn>
  <rcv guid="{3DCAF8A6-22C5-4DB5-AAC8-62B88DFEE42E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" sId="1">
    <nc r="E395" t="inlineStr">
      <is>
        <t>pass</t>
      </is>
    </nc>
  </rcc>
  <rcc rId="1290" sId="1">
    <nc r="G395">
      <v>42</v>
    </nc>
  </rcc>
  <rcc rId="1291" sId="1">
    <nc r="H395" t="inlineStr">
      <is>
        <t>HCC</t>
      </is>
    </nc>
  </rcc>
  <rcc rId="1292" sId="1">
    <nc r="I395" t="inlineStr">
      <is>
        <t>BMOD</t>
      </is>
    </nc>
  </rcc>
  <rcc rId="1293" sId="1">
    <nc r="J395" t="inlineStr">
      <is>
        <t>Release ip clean</t>
      </is>
    </nc>
  </rcc>
  <rcc rId="1294" sId="1">
    <nc r="E396" t="inlineStr">
      <is>
        <t>pass</t>
      </is>
    </nc>
  </rcc>
  <rcc rId="1295" sId="1">
    <nc r="G396">
      <v>42</v>
    </nc>
  </rcc>
  <rcc rId="1296" sId="1">
    <nc r="H396" t="inlineStr">
      <is>
        <t>HCC</t>
      </is>
    </nc>
  </rcc>
  <rcc rId="1297" sId="1">
    <nc r="I396" t="inlineStr">
      <is>
        <t>BMOD</t>
      </is>
    </nc>
  </rcc>
  <rcc rId="1298" sId="1">
    <nc r="J396" t="inlineStr">
      <is>
        <t>Release ip clean</t>
      </is>
    </nc>
  </rcc>
  <rcc rId="1299" sId="1">
    <nc r="E397" t="inlineStr">
      <is>
        <t>pass</t>
      </is>
    </nc>
  </rcc>
  <rcc rId="1300" sId="1">
    <nc r="G397">
      <v>42</v>
    </nc>
  </rcc>
  <rcc rId="1301" sId="1">
    <nc r="H397" t="inlineStr">
      <is>
        <t>HCC</t>
      </is>
    </nc>
  </rcc>
  <rcc rId="1302" sId="1">
    <nc r="I397" t="inlineStr">
      <is>
        <t>BMOD</t>
      </is>
    </nc>
  </rcc>
  <rcc rId="1303" sId="1">
    <nc r="J397" t="inlineStr">
      <is>
        <t>Release ip clean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" sId="1">
    <nc r="E209" t="inlineStr">
      <is>
        <t>pass</t>
      </is>
    </nc>
  </rcc>
  <rcc rId="1305" sId="1">
    <nc r="E246" t="inlineStr">
      <is>
        <t>Block</t>
      </is>
    </nc>
  </rcc>
  <rcc rId="1306" sId="1">
    <oc r="L246" t="inlineStr">
      <is>
        <t>new tc</t>
      </is>
    </oc>
    <nc r="L246" t="inlineStr">
      <is>
        <t xml:space="preserve">Stack id 10 is disabled instead of 7 </t>
      </is>
    </nc>
  </rcc>
  <rcc rId="1307" sId="1">
    <nc r="E247" t="inlineStr">
      <is>
        <t>Fail</t>
      </is>
    </nc>
  </rcc>
  <rcc rId="1308" sId="1">
    <oc r="L247" t="inlineStr">
      <is>
        <t>new tc</t>
      </is>
    </oc>
    <nc r="L247" t="inlineStr">
      <is>
        <t xml:space="preserve">New failure mail send to CTC </t>
      </is>
    </nc>
  </rcc>
  <rcc rId="1309" sId="1">
    <nc r="E271" t="inlineStr">
      <is>
        <t>Pass</t>
      </is>
    </nc>
  </rcc>
  <rcc rId="1310" sId="1">
    <nc r="E273" t="inlineStr">
      <is>
        <t>pass</t>
      </is>
    </nc>
  </rcc>
  <rcc rId="1311" sId="1">
    <nc r="H273" t="inlineStr">
      <is>
        <t>MCC</t>
      </is>
    </nc>
  </rcc>
  <rcc rId="1312" sId="1">
    <nc r="G273">
      <v>18</v>
    </nc>
  </rcc>
  <rcc rId="1313" sId="1">
    <nc r="E275" t="inlineStr">
      <is>
        <t>Block</t>
      </is>
    </nc>
  </rcc>
  <rcc rId="1314" sId="1">
    <oc r="L275" t="inlineStr">
      <is>
        <t>new tc</t>
      </is>
    </oc>
    <nc r="L275" t="inlineStr">
      <is>
        <t xml:space="preserve">Ras feature block New test case, knobs sre present in ipclean build expected should not be present and value in step 6 is 0 step 7 and 8 python commands not woking 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5" sId="1">
    <nc r="E172" t="inlineStr">
      <is>
        <t>pass</t>
      </is>
    </nc>
  </rcc>
  <rcc rId="1316" sId="1">
    <nc r="G172">
      <v>42</v>
    </nc>
  </rcc>
  <rcc rId="1317" sId="1">
    <nc r="H172" t="inlineStr">
      <is>
        <t>HCC</t>
      </is>
    </nc>
  </rcc>
  <rcc rId="1318" sId="1">
    <nc r="I172" t="inlineStr">
      <is>
        <t>BMOD</t>
      </is>
    </nc>
  </rcc>
  <rcc rId="1319" sId="1">
    <nc r="J172" t="inlineStr">
      <is>
        <t>Debug IPClean</t>
      </is>
    </nc>
  </rcc>
  <rcc rId="1320" sId="1">
    <nc r="J173" t="inlineStr">
      <is>
        <t>Debug IPClean</t>
      </is>
    </nc>
  </rcc>
  <rcc rId="1321" sId="1">
    <nc r="E179" t="inlineStr">
      <is>
        <t>pass</t>
      </is>
    </nc>
  </rcc>
  <rcc rId="1322" sId="1">
    <nc r="G179">
      <v>42</v>
    </nc>
  </rcc>
  <rcc rId="1323" sId="1">
    <nc r="H179" t="inlineStr">
      <is>
        <t>HCC</t>
      </is>
    </nc>
  </rcc>
  <rcc rId="1324" sId="1">
    <nc r="I179" t="inlineStr">
      <is>
        <t>BMOD</t>
      </is>
    </nc>
  </rcc>
  <rcc rId="1325" sId="1">
    <nc r="J179" t="inlineStr">
      <is>
        <t>Debug IPClean</t>
      </is>
    </nc>
  </rcc>
  <rcc rId="1326" sId="1">
    <nc r="E180" t="inlineStr">
      <is>
        <t>pass</t>
      </is>
    </nc>
  </rcc>
  <rcc rId="1327" sId="1">
    <nc r="G180">
      <v>42</v>
    </nc>
  </rcc>
  <rcc rId="1328" sId="1">
    <nc r="H180" t="inlineStr">
      <is>
        <t>HCC</t>
      </is>
    </nc>
  </rcc>
  <rcc rId="1329" sId="1">
    <nc r="I180" t="inlineStr">
      <is>
        <t>BMOD</t>
      </is>
    </nc>
  </rcc>
  <rcc rId="1330" sId="1">
    <nc r="J180" t="inlineStr">
      <is>
        <t>Debug IPClean</t>
      </is>
    </nc>
  </rcc>
  <rcc rId="1331" sId="1">
    <nc r="E155" t="inlineStr">
      <is>
        <t>pass</t>
      </is>
    </nc>
  </rcc>
  <rcc rId="1332" sId="1">
    <nc r="G155">
      <v>42</v>
    </nc>
  </rcc>
  <rcc rId="1333" sId="1">
    <nc r="H155" t="inlineStr">
      <is>
        <t>HCC</t>
      </is>
    </nc>
  </rcc>
  <rcc rId="1334" sId="1">
    <nc r="I155" t="inlineStr">
      <is>
        <t>BMOD</t>
      </is>
    </nc>
  </rcc>
  <rcc rId="1335" sId="1">
    <nc r="J155" t="inlineStr">
      <is>
        <t>Debug IPClean</t>
      </is>
    </nc>
  </rcc>
  <rcv guid="{D61067A6-EBB7-47E8-B0A3-C589C9D5307B}" action="delete"/>
  <rdn rId="0" localSheetId="1" customView="1" name="Z_D61067A6_EBB7_47E8_B0A3_C589C9D5307B_.wvu.FilterData" hidden="1" oldHidden="1">
    <formula>'FIV_KVL_D_Blue_TC_Bios_only (3)'!$A$1:$L$459</formula>
    <oldFormula>'FIV_KVL_D_Blue_TC_Bios_only (3)'!$A$1:$L$457</oldFormula>
  </rdn>
  <rcv guid="{D61067A6-EBB7-47E8-B0A3-C589C9D5307B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" sId="1">
    <oc r="L183" t="inlineStr">
      <is>
        <t>Py</t>
      </is>
    </oc>
    <nc r="L183" t="inlineStr">
      <is>
        <t>at step5 attribute error</t>
      </is>
    </nc>
  </rcc>
  <rcc rId="1338" sId="1">
    <oc r="L189" t="inlineStr">
      <is>
        <t>Py</t>
      </is>
    </oc>
    <nc r="L189" t="inlineStr">
      <is>
        <t>at step2 error</t>
      </is>
    </nc>
  </rcc>
  <rcv guid="{D7EB27AB-1447-4851-9256-F72034FA8438}" action="delete"/>
  <rdn rId="0" localSheetId="1" customView="1" name="Z_D7EB27AB_1447_4851_9256_F72034FA8438_.wvu.FilterData" hidden="1" oldHidden="1">
    <formula>'FIV_KVL_D_Blue_TC_Bios_only (3)'!$A$1:$L$457</formula>
    <oldFormula>'FIV_KVL_D_Blue_TC_Bios_only (3)'!$A$1:$L$457</oldFormula>
  </rdn>
  <rcv guid="{D7EB27AB-1447-4851-9256-F72034FA8438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" sId="1">
    <nc r="E227" t="inlineStr">
      <is>
        <t>pass</t>
      </is>
    </nc>
  </rcc>
  <rcc rId="1341" sId="1">
    <nc r="G227">
      <v>42</v>
    </nc>
  </rcc>
  <rcc rId="1342" sId="1">
    <nc r="H227" t="inlineStr">
      <is>
        <t>HCC</t>
      </is>
    </nc>
  </rcc>
  <rcc rId="1343" sId="1">
    <nc r="I227" t="inlineStr">
      <is>
        <t>BMOD</t>
      </is>
    </nc>
  </rcc>
  <rcc rId="1344" sId="1">
    <nc r="J227" t="inlineStr">
      <is>
        <t>ReleaseIpclean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nc r="K183" t="inlineStr">
      <is>
        <t>Py</t>
      </is>
    </nc>
  </rcc>
  <rcc rId="76" sId="1">
    <nc r="K184" t="inlineStr">
      <is>
        <t>Py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" sId="1">
    <nc r="E234" t="inlineStr">
      <is>
        <t>pass</t>
      </is>
    </nc>
  </rcc>
  <rcc rId="1346" sId="1">
    <nc r="G234">
      <v>42</v>
    </nc>
  </rcc>
  <rcc rId="1347" sId="1">
    <nc r="H234" t="inlineStr">
      <is>
        <t>HCC</t>
      </is>
    </nc>
  </rcc>
  <rcc rId="1348" sId="1">
    <nc r="I234" t="inlineStr">
      <is>
        <t>BMOD</t>
      </is>
    </nc>
  </rcc>
  <rcc rId="1349" sId="1">
    <nc r="L234" t="inlineStr">
      <is>
        <t>attribute error step4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" sId="1">
    <oc r="E134" t="inlineStr">
      <is>
        <t>pass</t>
      </is>
    </oc>
    <nc r="E134"/>
  </rcc>
  <rcc rId="1351" sId="1">
    <oc r="G134">
      <v>42</v>
    </oc>
    <nc r="G134"/>
  </rcc>
  <rcc rId="1352" sId="1">
    <oc r="H134" t="inlineStr">
      <is>
        <t>HCC</t>
      </is>
    </oc>
    <nc r="H134"/>
  </rcc>
  <rcc rId="1353" sId="1">
    <oc r="I134" t="inlineStr">
      <is>
        <t>BMOD</t>
      </is>
    </oc>
    <nc r="I134"/>
  </rcc>
  <rcc rId="1354" sId="1">
    <oc r="J134" t="inlineStr">
      <is>
        <t>Debug IPClean</t>
      </is>
    </oc>
    <nc r="J134"/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5" sId="1">
    <nc r="G442" t="inlineStr">
      <is>
        <t>H</t>
      </is>
    </nc>
  </rcc>
  <rfmt sheetId="1" sqref="B339">
    <dxf>
      <fill>
        <patternFill patternType="solid">
          <bgColor rgb="FF00B050"/>
        </patternFill>
      </fill>
    </dxf>
  </rfmt>
  <rfmt sheetId="1" sqref="B335">
    <dxf>
      <fill>
        <patternFill patternType="solid">
          <bgColor rgb="FF00B050"/>
        </patternFill>
      </fill>
    </dxf>
  </rfmt>
  <rfmt sheetId="1" sqref="B334">
    <dxf>
      <fill>
        <patternFill patternType="solid">
          <bgColor rgb="FF00B050"/>
        </patternFill>
      </fill>
    </dxf>
  </rfmt>
  <rfmt sheetId="1" sqref="B329">
    <dxf>
      <fill>
        <patternFill patternType="solid">
          <bgColor rgb="FF00B050"/>
        </patternFill>
      </fill>
    </dxf>
  </rfmt>
  <rfmt sheetId="1" sqref="B328">
    <dxf>
      <fill>
        <patternFill patternType="solid">
          <bgColor rgb="FF00B050"/>
        </patternFill>
      </fill>
    </dxf>
  </rfmt>
  <rfmt sheetId="1" sqref="B327">
    <dxf>
      <fill>
        <patternFill patternType="solid">
          <bgColor rgb="FF00B050"/>
        </patternFill>
      </fill>
    </dxf>
  </rfmt>
  <rfmt sheetId="1" sqref="B320">
    <dxf>
      <fill>
        <patternFill patternType="solid">
          <bgColor rgb="FF00B050"/>
        </patternFill>
      </fill>
    </dxf>
  </rfmt>
  <rfmt sheetId="1" sqref="B339">
    <dxf>
      <fill>
        <patternFill>
          <bgColor theme="0"/>
        </patternFill>
      </fill>
    </dxf>
  </rfmt>
  <rfmt sheetId="1" sqref="B335">
    <dxf>
      <fill>
        <patternFill>
          <bgColor theme="0"/>
        </patternFill>
      </fill>
    </dxf>
  </rfmt>
  <rfmt sheetId="1" sqref="B334">
    <dxf>
      <fill>
        <patternFill>
          <bgColor theme="0"/>
        </patternFill>
      </fill>
    </dxf>
  </rfmt>
  <rfmt sheetId="1" sqref="B329">
    <dxf>
      <fill>
        <patternFill>
          <bgColor theme="0"/>
        </patternFill>
      </fill>
    </dxf>
  </rfmt>
  <rfmt sheetId="1" sqref="B328">
    <dxf>
      <fill>
        <patternFill>
          <bgColor theme="0"/>
        </patternFill>
      </fill>
    </dxf>
  </rfmt>
  <rfmt sheetId="1" sqref="B327">
    <dxf>
      <fill>
        <patternFill>
          <bgColor theme="0"/>
        </patternFill>
      </fill>
    </dxf>
  </rfmt>
  <rfmt sheetId="1" sqref="B320">
    <dxf>
      <fill>
        <patternFill>
          <bgColor theme="0"/>
        </patternFill>
      </fill>
    </dxf>
  </rfmt>
  <rcc rId="1356" sId="1">
    <nc r="E338" t="inlineStr">
      <is>
        <t>PASS</t>
      </is>
    </nc>
  </rcc>
  <rcc rId="1357" sId="1">
    <nc r="G338">
      <v>42</v>
    </nc>
  </rcc>
  <rcc rId="1358" sId="1">
    <nc r="H338" t="inlineStr">
      <is>
        <t>HCC</t>
      </is>
    </nc>
  </rcc>
  <rcc rId="1359" sId="1">
    <nc r="I338" t="inlineStr">
      <is>
        <t>BMOD</t>
      </is>
    </nc>
  </rcc>
  <rcc rId="1360" sId="1">
    <nc r="J338" t="inlineStr">
      <is>
        <t>Debug IPClean</t>
      </is>
    </nc>
  </rcc>
  <rfmt sheetId="1" sqref="E338">
    <dxf>
      <fill>
        <patternFill patternType="solid">
          <bgColor rgb="FF00B050"/>
        </patternFill>
      </fill>
    </dxf>
  </rfmt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1" sId="1">
    <oc r="E15" t="inlineStr">
      <is>
        <t>Block</t>
      </is>
    </oc>
    <nc r="E15" t="inlineStr">
      <is>
        <t>fail</t>
      </is>
    </nc>
  </rcc>
  <rcc rId="1362" sId="1" odxf="1" dxf="1">
    <nc r="F15">
      <v>16017448392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v guid="{13D71D81-0C39-4E8E-BEA1-F287BE62215C}" action="delete"/>
  <rdn rId="0" localSheetId="1" customView="1" name="Z_13D71D81_0C39_4E8E_BEA1_F287BE62215C_.wvu.FilterData" hidden="1" oldHidden="1">
    <formula>'FIV_KVL_D_Blue_TC_Bios_only (3)'!$A$1:$L$459</formula>
    <oldFormula>'FIV_KVL_D_Blue_TC_Bios_only (3)'!$A$1:$L$457</oldFormula>
  </rdn>
  <rcv guid="{13D71D81-0C39-4E8E-BEA1-F287BE62215C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" sId="1">
    <oc r="E374" t="inlineStr">
      <is>
        <t>BLOCK</t>
      </is>
    </oc>
    <nc r="E374" t="inlineStr">
      <is>
        <t>pass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5" sId="1">
    <nc r="E398" t="inlineStr">
      <is>
        <t>pass</t>
      </is>
    </nc>
  </rcc>
  <rcc rId="1366" sId="1">
    <nc r="G398">
      <v>42</v>
    </nc>
  </rcc>
  <rcc rId="1367" sId="1">
    <nc r="H398" t="inlineStr">
      <is>
        <t>HCC</t>
      </is>
    </nc>
  </rcc>
  <rcc rId="1368" sId="1">
    <nc r="I398" t="inlineStr">
      <is>
        <t>BMOD</t>
      </is>
    </nc>
  </rcc>
  <rcc rId="1369" sId="1">
    <nc r="J398" t="inlineStr">
      <is>
        <t>Debug ip clean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" sId="1">
    <oc r="E459" t="inlineStr">
      <is>
        <t>BLOCK</t>
      </is>
    </oc>
    <nc r="E459"/>
  </rcc>
  <rcc rId="1371" sId="1">
    <nc r="E138" t="inlineStr">
      <is>
        <t>NA</t>
      </is>
    </nc>
  </rcc>
  <rcc rId="1372" sId="1">
    <nc r="E139" t="inlineStr">
      <is>
        <t>NA</t>
      </is>
    </nc>
  </rcc>
  <rcc rId="1373" sId="1">
    <nc r="E153" t="inlineStr">
      <is>
        <t>pass</t>
      </is>
    </nc>
  </rcc>
  <rcc rId="1374" sId="1">
    <nc r="G153">
      <v>42</v>
    </nc>
  </rcc>
  <rcc rId="1375" sId="1">
    <nc r="H153" t="inlineStr">
      <is>
        <t>HCC</t>
      </is>
    </nc>
  </rcc>
  <rcc rId="1376" sId="1">
    <nc r="I153" t="inlineStr">
      <is>
        <t>BMOD</t>
      </is>
    </nc>
  </rcc>
  <rcc rId="1377" sId="1">
    <nc r="J153" t="inlineStr">
      <is>
        <t>Release IPClean</t>
      </is>
    </nc>
  </rcc>
  <rcc rId="1378" sId="1">
    <nc r="E156" t="inlineStr">
      <is>
        <t>pass</t>
      </is>
    </nc>
  </rcc>
  <rcc rId="1379" sId="1">
    <nc r="G156">
      <v>42</v>
    </nc>
  </rcc>
  <rcc rId="1380" sId="1">
    <nc r="H156" t="inlineStr">
      <is>
        <t>HCC</t>
      </is>
    </nc>
  </rcc>
  <rcc rId="1381" sId="1">
    <nc r="I156" t="inlineStr">
      <is>
        <t>BMOD</t>
      </is>
    </nc>
  </rcc>
  <rcc rId="1382" sId="1">
    <nc r="J156" t="inlineStr">
      <is>
        <t>Release IPClean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" sId="1">
    <nc r="E33" t="inlineStr">
      <is>
        <t>pass</t>
      </is>
    </nc>
  </rcc>
  <rcc rId="1384" sId="1">
    <nc r="G33">
      <v>42</v>
    </nc>
  </rcc>
  <rcc rId="1385" sId="1">
    <nc r="H33" t="inlineStr">
      <is>
        <t>HCC</t>
      </is>
    </nc>
  </rcc>
  <rcc rId="1386" sId="1">
    <nc r="I33" t="inlineStr">
      <is>
        <t>BMOD</t>
      </is>
    </nc>
  </rcc>
  <rcc rId="1387" sId="1">
    <nc r="J33" t="inlineStr">
      <is>
        <t>DebugIpclean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" sId="1">
    <nc r="E76" t="inlineStr">
      <is>
        <t>pass</t>
      </is>
    </nc>
  </rcc>
  <rcc rId="1389" sId="1">
    <nc r="G76">
      <v>42</v>
    </nc>
  </rcc>
  <rcc rId="1390" sId="1">
    <nc r="H76" t="inlineStr">
      <is>
        <t>HCC</t>
      </is>
    </nc>
  </rcc>
  <rcc rId="1391" sId="1">
    <nc r="I76" t="inlineStr">
      <is>
        <t>BMOD</t>
      </is>
    </nc>
  </rcc>
  <rcc rId="1392" sId="1">
    <nc r="J76" t="inlineStr">
      <is>
        <t>Debug ipclean</t>
      </is>
    </nc>
  </rcc>
  <rcc rId="1393" sId="1">
    <nc r="E79" t="inlineStr">
      <is>
        <t>pass</t>
      </is>
    </nc>
  </rcc>
  <rcc rId="1394" sId="1">
    <nc r="G79">
      <v>42</v>
    </nc>
  </rcc>
  <rcc rId="1395" sId="1">
    <nc r="H79" t="inlineStr">
      <is>
        <t>HCC</t>
      </is>
    </nc>
  </rcc>
  <rcc rId="1396" sId="1">
    <nc r="I79" t="inlineStr">
      <is>
        <t>BMOD</t>
      </is>
    </nc>
  </rcc>
  <rcc rId="1397" sId="1">
    <nc r="J79" t="inlineStr">
      <is>
        <t>Debug ipclean</t>
      </is>
    </nc>
  </rcc>
  <rcc rId="1398" sId="1">
    <nc r="E40" t="inlineStr">
      <is>
        <t>Block</t>
      </is>
    </nc>
  </rcc>
  <rcc rId="1399" sId="1">
    <nc r="L40" t="inlineStr">
      <is>
        <t>RAS feature not enabled</t>
      </is>
    </nc>
  </rcc>
  <rcc rId="1400" sId="1" xfDxf="1" dxf="1">
    <nc r="F40">
      <v>16015631966</v>
    </nc>
    <ndxf>
      <alignment horizontal="left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1" sId="1">
    <nc r="E43" t="inlineStr">
      <is>
        <t>Fail</t>
      </is>
    </nc>
  </rcc>
  <rcc rId="1402" sId="1" xfDxf="1" dxf="1">
    <nc r="F43">
      <v>16018565420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3" sId="1">
    <nc r="E39" t="inlineStr">
      <is>
        <t>Block</t>
      </is>
    </nc>
  </rcc>
  <rcc rId="1404" sId="1">
    <nc r="E90" t="inlineStr">
      <is>
        <t>pass</t>
      </is>
    </nc>
  </rcc>
  <rcc rId="1405" sId="1">
    <nc r="G90">
      <v>42</v>
    </nc>
  </rcc>
  <rcc rId="1406" sId="1">
    <nc r="H90" t="inlineStr">
      <is>
        <t>HCC</t>
      </is>
    </nc>
  </rcc>
  <rcc rId="1407" sId="1">
    <nc r="I90" t="inlineStr">
      <is>
        <t>BMOD</t>
      </is>
    </nc>
  </rcc>
  <rcc rId="1408" sId="1">
    <nc r="J90" t="inlineStr">
      <is>
        <t>Debug ipclean</t>
      </is>
    </nc>
  </rcc>
  <rcc rId="1409" sId="1">
    <nc r="E91" t="inlineStr">
      <is>
        <t>pass</t>
      </is>
    </nc>
  </rcc>
  <rcc rId="1410" sId="1">
    <nc r="G91">
      <v>42</v>
    </nc>
  </rcc>
  <rcc rId="1411" sId="1">
    <nc r="H91" t="inlineStr">
      <is>
        <t>HCC</t>
      </is>
    </nc>
  </rcc>
  <rcc rId="1412" sId="1">
    <nc r="I91" t="inlineStr">
      <is>
        <t>BMOD</t>
      </is>
    </nc>
  </rcc>
  <rcc rId="1413" sId="1">
    <nc r="J91" t="inlineStr">
      <is>
        <t xml:space="preserve">Debug   </t>
      </is>
    </nc>
  </rcc>
  <rcc rId="1414" sId="1">
    <nc r="E101" t="inlineStr">
      <is>
        <t>block</t>
      </is>
    </nc>
  </rcc>
  <rcc rId="1415" sId="1">
    <nc r="E102" t="inlineStr">
      <is>
        <t>block</t>
      </is>
    </nc>
  </rcc>
  <rcc rId="1416" sId="1" xfDxf="1" dxf="1">
    <nc r="L39" t="inlineStr">
      <is>
        <t>CXL is not supported for gnrd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7" sId="1" xfDxf="1" dxf="1">
    <nc r="L101" t="inlineStr">
      <is>
        <t>CXL is not supported for gnrd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8" sId="1" xfDxf="1" dxf="1">
    <nc r="L102" t="inlineStr">
      <is>
        <t>CXL is not supported for gnrd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9" sId="1">
    <nc r="E99" t="inlineStr">
      <is>
        <t>pass</t>
      </is>
    </nc>
  </rcc>
  <rcc rId="1420" sId="1">
    <nc r="G99">
      <v>42</v>
    </nc>
  </rcc>
  <rcc rId="1421" sId="1">
    <nc r="H99" t="inlineStr">
      <is>
        <t>HCC</t>
      </is>
    </nc>
  </rcc>
  <rcc rId="1422" sId="1">
    <nc r="I99" t="inlineStr">
      <is>
        <t>BMOD</t>
      </is>
    </nc>
  </rcc>
  <rcc rId="1423" sId="1">
    <nc r="J99" t="inlineStr">
      <is>
        <t>Debug ipclean</t>
      </is>
    </nc>
  </rcc>
  <rcc rId="1424" sId="1">
    <oc r="L81" t="inlineStr">
      <is>
        <t>Sent mail to ctc</t>
      </is>
    </oc>
    <nc r="L81" t="inlineStr">
      <is>
        <t>Sent mail to ctc team</t>
      </is>
    </nc>
  </rcc>
  <rcc rId="1425" sId="1" odxf="1" dxf="1">
    <oc r="L95" t="inlineStr">
      <is>
        <t>CXL feature block</t>
      </is>
    </oc>
    <nc r="L95" t="inlineStr">
      <is>
        <t>CXL is not supported for gnrd</t>
      </is>
    </nc>
    <odxf/>
    <ndxf/>
  </rcc>
  <rcc rId="1426" sId="1" odxf="1" dxf="1">
    <oc r="L85" t="inlineStr">
      <is>
        <t>CXL</t>
      </is>
    </oc>
    <nc r="L85" t="inlineStr">
      <is>
        <t>CXL is not supported for gnrd</t>
      </is>
    </nc>
    <odxf/>
    <ndxf/>
  </rcc>
  <rcc rId="1427" sId="1" odxf="1" dxf="1">
    <oc r="L69" t="inlineStr">
      <is>
        <t>CXL feature Block</t>
      </is>
    </oc>
    <nc r="L69" t="inlineStr">
      <is>
        <t>CXL is not supported for gnrd</t>
      </is>
    </nc>
    <odxf/>
    <ndxf/>
  </rcc>
  <rcc rId="1428" sId="1" odxf="1" dxf="1">
    <oc r="L51" t="inlineStr">
      <is>
        <t>CXL feature Block</t>
      </is>
    </oc>
    <nc r="L51" t="inlineStr">
      <is>
        <t>CXL is not supported for gnrd</t>
      </is>
    </nc>
    <odxf/>
    <ndxf/>
  </rcc>
  <rcc rId="1429" sId="1" odxf="1" dxf="1">
    <oc r="L32" t="inlineStr">
      <is>
        <t>CXL feature Block</t>
      </is>
    </oc>
    <nc r="L32" t="inlineStr">
      <is>
        <t>CXL is not supported for gnrd</t>
      </is>
    </nc>
    <odxf/>
    <ndxf/>
  </rcc>
  <rcc rId="1430" sId="1">
    <nc r="E37" t="inlineStr">
      <is>
        <t>Block</t>
      </is>
    </nc>
  </rcc>
  <rcc rId="1431" sId="1">
    <nc r="L37" t="inlineStr">
      <is>
        <t>sent mail to ayushi</t>
      </is>
    </nc>
  </rcc>
  <rcc rId="1432" sId="1">
    <nc r="E42" t="inlineStr">
      <is>
        <t>Block</t>
      </is>
    </nc>
  </rcc>
  <rcc rId="1433" sId="1">
    <nc r="L42" t="inlineStr">
      <is>
        <t>RAS</t>
      </is>
    </nc>
  </rcc>
  <rcc rId="1434" sId="1" xfDxf="1" dxf="1">
    <nc r="F256">
      <v>16015631966</v>
    </nc>
    <ndxf>
      <alignment horizontal="left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1">
    <nc r="E256" t="inlineStr">
      <is>
        <t>Block</t>
      </is>
    </nc>
  </rcc>
  <rcc rId="1436" sId="1">
    <nc r="L256" t="inlineStr">
      <is>
        <t>RAS</t>
      </is>
    </nc>
  </rcc>
  <rcc rId="1437" sId="1">
    <nc r="G109">
      <v>42</v>
    </nc>
  </rcc>
  <rcc rId="1438" sId="1">
    <nc r="H109" t="inlineStr">
      <is>
        <t>HCC</t>
      </is>
    </nc>
  </rcc>
  <rcc rId="1439" sId="1">
    <nc r="I109" t="inlineStr">
      <is>
        <t>BMOD</t>
      </is>
    </nc>
  </rcc>
  <rcc rId="1440" sId="1">
    <nc r="J109" t="inlineStr">
      <is>
        <t>Debug ipclean</t>
      </is>
    </nc>
  </rcc>
  <rcc rId="1441" sId="1">
    <nc r="E108" t="inlineStr">
      <is>
        <t>pass</t>
      </is>
    </nc>
  </rcc>
  <rcc rId="1442" sId="1">
    <nc r="G108">
      <v>18</v>
    </nc>
  </rcc>
  <rcc rId="1443" sId="1">
    <nc r="H108" t="inlineStr">
      <is>
        <t>MCC</t>
      </is>
    </nc>
  </rcc>
  <rcc rId="1444" sId="1">
    <nc r="I108" t="inlineStr">
      <is>
        <t>BMOD</t>
      </is>
    </nc>
  </rcc>
  <rcc rId="1445" sId="1">
    <nc r="J108" t="inlineStr">
      <is>
        <t xml:space="preserve">Debug   </t>
      </is>
    </nc>
  </rcc>
  <rcc rId="1446" sId="1">
    <nc r="E104" t="inlineStr">
      <is>
        <t>pass</t>
      </is>
    </nc>
  </rcc>
  <rcc rId="1447" sId="1">
    <nc r="E106" t="inlineStr">
      <is>
        <t>pass</t>
      </is>
    </nc>
  </rcc>
  <rcc rId="1448" sId="1">
    <nc r="E107" t="inlineStr">
      <is>
        <t>pass</t>
      </is>
    </nc>
  </rcc>
  <rcc rId="1449" sId="1">
    <nc r="G104">
      <v>42</v>
    </nc>
  </rcc>
  <rcc rId="1450" sId="1">
    <nc r="H104" t="inlineStr">
      <is>
        <t>HCC</t>
      </is>
    </nc>
  </rcc>
  <rcc rId="1451" sId="1">
    <nc r="I104" t="inlineStr">
      <is>
        <t>BMOD</t>
      </is>
    </nc>
  </rcc>
  <rcc rId="1452" sId="1">
    <nc r="J104" t="inlineStr">
      <is>
        <t>Debug ipclean</t>
      </is>
    </nc>
  </rcc>
  <rcc rId="1453" sId="1">
    <nc r="J106" t="inlineStr">
      <is>
        <t>Debug ipclean</t>
      </is>
    </nc>
  </rcc>
  <rcc rId="1454" sId="1">
    <nc r="J107" t="inlineStr">
      <is>
        <t>Debug ipclean</t>
      </is>
    </nc>
  </rcc>
  <rcc rId="1455" sId="1">
    <nc r="I106" t="inlineStr">
      <is>
        <t>BMOD</t>
      </is>
    </nc>
  </rcc>
  <rcc rId="1456" sId="1">
    <nc r="I107" t="inlineStr">
      <is>
        <t>BMOD</t>
      </is>
    </nc>
  </rcc>
  <rcc rId="1457" sId="1">
    <nc r="H107" t="inlineStr">
      <is>
        <t>HCC</t>
      </is>
    </nc>
  </rcc>
  <rcc rId="1458" sId="1">
    <nc r="H106" t="inlineStr">
      <is>
        <t>HCC</t>
      </is>
    </nc>
  </rcc>
  <rcc rId="1459" sId="1">
    <nc r="G106">
      <v>42</v>
    </nc>
  </rcc>
  <rcc rId="1460" sId="1">
    <nc r="G107">
      <v>42</v>
    </nc>
  </rcc>
  <rcc rId="1461" sId="1">
    <nc r="G105">
      <v>42</v>
    </nc>
  </rcc>
  <rcc rId="1462" sId="1">
    <nc r="H105" t="inlineStr">
      <is>
        <t>HCC</t>
      </is>
    </nc>
  </rcc>
  <rcc rId="1463" sId="1">
    <nc r="I105" t="inlineStr">
      <is>
        <t>BMOD</t>
      </is>
    </nc>
  </rcc>
  <rcc rId="1464" sId="1">
    <nc r="J105" t="inlineStr">
      <is>
        <t>Debug ipclean</t>
      </is>
    </nc>
  </rcc>
  <rcc rId="1465" sId="1">
    <nc r="L100" t="inlineStr">
      <is>
        <t>Step 2: SNC knob is not present.</t>
      </is>
    </nc>
  </rcc>
  <rcc rId="1466" sId="1">
    <nc r="E98" t="inlineStr">
      <is>
        <t>pass</t>
      </is>
    </nc>
  </rcc>
  <rcc rId="1467" sId="1">
    <nc r="G98">
      <v>42</v>
    </nc>
  </rcc>
  <rcc rId="1468" sId="1">
    <nc r="H98" t="inlineStr">
      <is>
        <t>HCC</t>
      </is>
    </nc>
  </rcc>
  <rcc rId="1469" sId="1">
    <nc r="I98" t="inlineStr">
      <is>
        <t>BMOD</t>
      </is>
    </nc>
  </rcc>
  <rcc rId="1470" sId="1">
    <nc r="E97" t="inlineStr">
      <is>
        <t>pass</t>
      </is>
    </nc>
  </rcc>
  <rcc rId="1471" sId="1">
    <nc r="G97">
      <v>42</v>
    </nc>
  </rcc>
  <rcc rId="1472" sId="1">
    <nc r="H97" t="inlineStr">
      <is>
        <t>HCC</t>
      </is>
    </nc>
  </rcc>
  <rcc rId="1473" sId="1">
    <nc r="I97" t="inlineStr">
      <is>
        <t>BMOD</t>
      </is>
    </nc>
  </rcc>
  <rcc rId="1474" sId="1">
    <nc r="J97" t="inlineStr">
      <is>
        <t>Debug ipclean</t>
      </is>
    </nc>
  </rcc>
  <rcc rId="1475" sId="1">
    <nc r="E96" t="inlineStr">
      <is>
        <t>pass</t>
      </is>
    </nc>
  </rcc>
  <rcc rId="1476" sId="1">
    <nc r="G96">
      <v>42</v>
    </nc>
  </rcc>
  <rcc rId="1477" sId="1">
    <nc r="H96" t="inlineStr">
      <is>
        <t>HCC</t>
      </is>
    </nc>
  </rcc>
  <rcc rId="1478" sId="1">
    <nc r="I96" t="inlineStr">
      <is>
        <t>BMOD</t>
      </is>
    </nc>
  </rcc>
  <rcc rId="1479" sId="1">
    <nc r="J96" t="inlineStr">
      <is>
        <t>Debug ipclean</t>
      </is>
    </nc>
  </rcc>
  <rcc rId="1480" sId="1">
    <oc r="L374" t="inlineStr">
      <is>
        <t>step13: not able to found string "socket0 channel0"</t>
      </is>
    </oc>
    <nc r="L374"/>
  </rcc>
  <rcc rId="1481" sId="1">
    <nc r="E93" t="inlineStr">
      <is>
        <t>pass</t>
      </is>
    </nc>
  </rcc>
  <rcc rId="1482" sId="1">
    <nc r="G93">
      <v>42</v>
    </nc>
  </rcc>
  <rcc rId="1483" sId="1">
    <nc r="H93" t="inlineStr">
      <is>
        <t>HCC</t>
      </is>
    </nc>
  </rcc>
  <rcc rId="1484" sId="1">
    <nc r="I93" t="inlineStr">
      <is>
        <t>BMOD</t>
      </is>
    </nc>
  </rcc>
  <rcc rId="1485" sId="1">
    <nc r="J93" t="inlineStr">
      <is>
        <t>Debug ipclean</t>
      </is>
    </nc>
  </rcc>
  <rcc rId="1486" sId="1">
    <nc r="E94" t="inlineStr">
      <is>
        <t>pass</t>
      </is>
    </nc>
  </rcc>
  <rcc rId="1487" sId="1">
    <nc r="G94">
      <v>18</v>
    </nc>
  </rcc>
  <rcc rId="1488" sId="1">
    <nc r="H94" t="inlineStr">
      <is>
        <t>MCC</t>
      </is>
    </nc>
  </rcc>
  <rcc rId="1489" sId="1">
    <nc r="I94" t="inlineStr">
      <is>
        <t>BMOD</t>
      </is>
    </nc>
  </rcc>
  <rcc rId="1490" sId="1">
    <nc r="J94" t="inlineStr">
      <is>
        <t>Debug ipclean</t>
      </is>
    </nc>
  </rcc>
  <rcc rId="1491" sId="1">
    <nc r="E88" t="inlineStr">
      <is>
        <t>pass</t>
      </is>
    </nc>
  </rcc>
  <rcc rId="1492" sId="1">
    <nc r="G88">
      <v>42</v>
    </nc>
  </rcc>
  <rcc rId="1493" sId="1">
    <nc r="H88" t="inlineStr">
      <is>
        <t>HCC</t>
      </is>
    </nc>
  </rcc>
  <rcc rId="1494" sId="1">
    <nc r="I88" t="inlineStr">
      <is>
        <t>BMOD</t>
      </is>
    </nc>
  </rcc>
  <rcc rId="1495" sId="1">
    <nc r="J88" t="inlineStr">
      <is>
        <t>Debug ipclean</t>
      </is>
    </nc>
  </rcc>
  <rcc rId="1496" sId="1">
    <nc r="E105" t="inlineStr">
      <is>
        <t>pass</t>
      </is>
    </nc>
  </rcc>
  <rcc rId="1497" sId="1">
    <nc r="E89" t="inlineStr">
      <is>
        <t>pass</t>
      </is>
    </nc>
  </rcc>
  <rcc rId="1498" sId="1">
    <nc r="G89">
      <v>42</v>
    </nc>
  </rcc>
  <rcc rId="1499" sId="1">
    <nc r="H89" t="inlineStr">
      <is>
        <t>HCC</t>
      </is>
    </nc>
  </rcc>
  <rcc rId="1500" sId="1">
    <nc r="I89" t="inlineStr">
      <is>
        <t>BMOD</t>
      </is>
    </nc>
  </rcc>
  <rcc rId="1501" sId="1">
    <nc r="J89" t="inlineStr">
      <is>
        <t>Debug ipclean</t>
      </is>
    </nc>
  </rcc>
  <rcc rId="1502" sId="1">
    <oc r="E78" t="inlineStr">
      <is>
        <t>pass</t>
      </is>
    </oc>
    <nc r="E78"/>
  </rcc>
  <rcc rId="1503" sId="1">
    <oc r="E77" t="inlineStr">
      <is>
        <t>pass</t>
      </is>
    </oc>
    <nc r="E77"/>
  </rcc>
  <rcc rId="1504" sId="1">
    <oc r="E83" t="inlineStr">
      <is>
        <t>Pass</t>
      </is>
    </oc>
    <nc r="E83"/>
  </rcc>
  <rcc rId="1505" sId="1">
    <oc r="E84" t="inlineStr">
      <is>
        <t>Pass</t>
      </is>
    </oc>
    <nc r="E84"/>
  </rcc>
  <rcc rId="1506" sId="1">
    <oc r="E85" t="inlineStr">
      <is>
        <t>block</t>
      </is>
    </oc>
    <nc r="E85" t="inlineStr">
      <is>
        <t>Block</t>
      </is>
    </nc>
  </rcc>
  <rcc rId="1507" sId="1">
    <oc r="E86" t="inlineStr">
      <is>
        <t>block</t>
      </is>
    </oc>
    <nc r="E86" t="inlineStr">
      <is>
        <t>Block</t>
      </is>
    </nc>
  </rcc>
  <rcc rId="1508" sId="1">
    <oc r="E257" t="inlineStr">
      <is>
        <t>BLOCK</t>
      </is>
    </oc>
    <nc r="E257" t="inlineStr">
      <is>
        <t>Block</t>
      </is>
    </nc>
  </rcc>
  <rcc rId="1509" sId="1">
    <oc r="E332" t="inlineStr">
      <is>
        <t>BLOCK</t>
      </is>
    </oc>
    <nc r="E332" t="inlineStr">
      <is>
        <t>Block</t>
      </is>
    </nc>
  </rcc>
  <rcc rId="1510" sId="1">
    <oc r="E333" t="inlineStr">
      <is>
        <t>BLOCK</t>
      </is>
    </oc>
    <nc r="E333" t="inlineStr">
      <is>
        <t>Block</t>
      </is>
    </nc>
  </rcc>
  <rcc rId="1511" sId="1">
    <oc r="E354" t="inlineStr">
      <is>
        <t>BLOCK</t>
      </is>
    </oc>
    <nc r="E354" t="inlineStr">
      <is>
        <t>Block</t>
      </is>
    </nc>
  </rcc>
  <rcc rId="1512" sId="1">
    <oc r="E17" t="inlineStr">
      <is>
        <t>block</t>
      </is>
    </oc>
    <nc r="E17" t="inlineStr">
      <is>
        <t>Block</t>
      </is>
    </nc>
  </rcc>
  <rcc rId="1513" sId="1">
    <oc r="E23" t="inlineStr">
      <is>
        <t>block</t>
      </is>
    </oc>
    <nc r="E23" t="inlineStr">
      <is>
        <t>Block</t>
      </is>
    </nc>
  </rcc>
  <rcc rId="1514" sId="1">
    <oc r="E57" t="inlineStr">
      <is>
        <t>block</t>
      </is>
    </oc>
    <nc r="E57" t="inlineStr">
      <is>
        <t>pass</t>
      </is>
    </nc>
  </rcc>
  <rcc rId="1515" sId="1">
    <oc r="L57" t="inlineStr">
      <is>
        <t>Step 10: Bit 63 value is zero    Expected: 1  but actual:0</t>
      </is>
    </oc>
    <nc r="L57"/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6" sId="1">
    <oc r="E246" t="inlineStr">
      <is>
        <t>Block</t>
      </is>
    </oc>
    <nc r="E246" t="inlineStr">
      <is>
        <t>Fail</t>
      </is>
    </nc>
  </rcc>
  <rcc rId="1517" sId="1" xfDxf="1" dxf="1">
    <nc r="F246">
      <v>16018580602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1">
    <nc r="E186" t="inlineStr">
      <is>
        <t>Pass</t>
      </is>
    </nc>
  </rcc>
  <rcc rId="78" sId="1">
    <nc r="G186">
      <v>42</v>
    </nc>
  </rcc>
  <rcc rId="79" sId="1">
    <nc r="H186" t="inlineStr">
      <is>
        <t>HCC</t>
      </is>
    </nc>
  </rcc>
  <rcc rId="80" sId="1">
    <nc r="I186" t="inlineStr">
      <is>
        <t>BMOD</t>
      </is>
    </nc>
  </rcc>
  <rcc rId="81" sId="1">
    <nc r="J186" t="inlineStr">
      <is>
        <t>ReleaseIpclean</t>
      </is>
    </nc>
  </rcc>
  <rcc rId="82" sId="1">
    <nc r="K182" t="inlineStr">
      <is>
        <t>Py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8" sId="1">
    <nc r="E270" t="inlineStr">
      <is>
        <t>Pass</t>
      </is>
    </nc>
  </rcc>
  <rcc rId="1519" sId="1">
    <nc r="G270">
      <v>42</v>
    </nc>
  </rcc>
  <rcc rId="1520" sId="1">
    <nc r="H270" t="inlineStr">
      <is>
        <t>HCC</t>
      </is>
    </nc>
  </rcc>
  <rcc rId="1521" sId="1">
    <nc r="I270" t="inlineStr">
      <is>
        <t>BMOD</t>
      </is>
    </nc>
  </rcc>
  <rcc rId="1522" sId="1">
    <nc r="K270" t="inlineStr">
      <is>
        <t>ReleaseIPClean</t>
      </is>
    </nc>
  </rcc>
  <rcv guid="{D7EB27AB-1447-4851-9256-F72034FA8438}" action="delete"/>
  <rdn rId="0" localSheetId="1" customView="1" name="Z_D7EB27AB_1447_4851_9256_F72034FA8438_.wvu.FilterData" hidden="1" oldHidden="1">
    <formula>'FIV_KVL_D_Blue_TC_Bios_only (3)'!$A$1:$L$459</formula>
    <oldFormula>'FIV_KVL_D_Blue_TC_Bios_only (3)'!$A$1:$L$457</oldFormula>
  </rdn>
  <rcv guid="{D7EB27AB-1447-4851-9256-F72034FA8438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4" sId="1">
    <nc r="E262" t="inlineStr">
      <is>
        <t>Pass</t>
      </is>
    </nc>
  </rcc>
  <rcc rId="1525" sId="1">
    <nc r="G262">
      <v>42</v>
    </nc>
  </rcc>
  <rcc rId="1526" sId="1">
    <nc r="H262" t="inlineStr">
      <is>
        <t>HCC</t>
      </is>
    </nc>
  </rcc>
  <rcc rId="1527" sId="1">
    <nc r="I262" t="inlineStr">
      <is>
        <t>BMOD</t>
      </is>
    </nc>
  </rcc>
  <rcc rId="1528" sId="1">
    <nc r="J262" t="inlineStr">
      <is>
        <t>ReleaseIpClean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529" sheetId="2" name="[GNRD_Blue_0008_D04.xlsx]Sheet1" sheetPosition="1"/>
  <rcc rId="1530" sId="2" xfDxf="1" dxf="1">
    <nc r="A1" t="inlineStr">
      <is>
        <t>Summary:</t>
      </is>
    </nc>
    <ndxf>
      <font>
        <b/>
        <sz val="10"/>
        <name val="Intel Clear"/>
        <scheme val="none"/>
      </font>
      <alignment vertical="center"/>
    </ndxf>
  </rcc>
  <rfmt sheetId="2" xfDxf="1" sqref="B1" start="0" length="0"/>
  <rcc rId="1531" sId="2" xfDxf="1" dxf="1">
    <nc r="A2" t="inlineStr">
      <is>
        <t xml:space="preserve">Status </t>
      </is>
    </nc>
    <ndxf>
      <font>
        <sz val="9.5"/>
        <color rgb="FF000000"/>
        <name val="Intel Clear"/>
        <scheme val="none"/>
      </font>
      <fill>
        <patternFill patternType="solid">
          <bgColor rgb="FFACB9CA"/>
        </patternFill>
      </fill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1532" sId="2" xfDxf="1" dxf="1">
    <nc r="B2" t="inlineStr">
      <is>
        <t xml:space="preserve">Count </t>
      </is>
    </nc>
    <ndxf>
      <font>
        <sz val="9.5"/>
        <color rgb="FF000000"/>
        <name val="Intel Clear"/>
        <scheme val="none"/>
      </font>
      <fill>
        <patternFill patternType="solid">
          <bgColor rgb="FFACB9CA"/>
        </patternFill>
      </fill>
      <alignment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1533" sId="2" xfDxf="1" dxf="1">
    <nc r="A3" t="inlineStr">
      <is>
        <t>Pass</t>
      </is>
    </nc>
    <ndxf>
      <font>
        <sz val="9.5"/>
        <color rgb="FF000000"/>
        <name val="Intel Clear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xfDxf="1" sqref="B3" start="0" length="0">
    <dxf>
      <font>
        <sz val="9.5"/>
        <color rgb="FF000000"/>
        <name val="Intel Clear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1534" sId="2" xfDxf="1" dxf="1">
    <nc r="A4" t="inlineStr">
      <is>
        <t>Fail</t>
      </is>
    </nc>
    <ndxf>
      <font>
        <sz val="9.5"/>
        <color rgb="FF000000"/>
        <name val="Intel Clear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xfDxf="1" sqref="B4" start="0" length="0">
    <dxf>
      <font>
        <sz val="9.5"/>
        <color rgb="FF000000"/>
        <name val="Intel Clear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1535" sId="2" xfDxf="1" dxf="1">
    <nc r="A5" t="inlineStr">
      <is>
        <t>Block</t>
      </is>
    </nc>
    <ndxf>
      <font>
        <sz val="9.5"/>
        <color rgb="FF000000"/>
        <name val="Intel Clear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xfDxf="1" sqref="B5" start="0" length="0">
    <dxf>
      <font>
        <sz val="9.5"/>
        <color rgb="FF000000"/>
        <name val="Intel Clear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1536" sId="2" xfDxf="1" dxf="1">
    <nc r="A6" t="inlineStr">
      <is>
        <t>NA</t>
      </is>
    </nc>
    <ndxf>
      <font>
        <sz val="9.5"/>
        <color rgb="FF000000"/>
        <name val="Intel Clear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xfDxf="1" sqref="B6" start="0" length="0">
    <dxf>
      <font>
        <sz val="9.5"/>
        <color rgb="FF000000"/>
        <name val="Intel Clear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fmt sheetId="2" xfDxf="1" sqref="A7" start="0" length="0">
    <dxf>
      <font>
        <sz val="9.5"/>
        <color rgb="FF000000"/>
        <name val="Intel Clear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2" xfDxf="1" sqref="B7" start="0" length="0">
    <dxf>
      <font>
        <sz val="9.5"/>
        <color rgb="FF000000"/>
        <name val="Intel Clear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1537" sId="2">
    <nc r="B3">
      <v>241</v>
    </nc>
  </rcc>
  <rcc rId="1538" sId="2">
    <nc r="B4">
      <v>11</v>
    </nc>
  </rcc>
  <rcc rId="1539" sId="2">
    <nc r="B5">
      <v>38</v>
    </nc>
  </rcc>
  <rcc rId="1540" sId="2">
    <nc r="B6">
      <v>5</v>
    </nc>
  </rcc>
  <rcc rId="1541" sId="2">
    <nc r="A7" t="inlineStr">
      <is>
        <t>No run</t>
      </is>
    </nc>
  </rcc>
  <rcc rId="1542" sId="2">
    <nc r="B7">
      <v>141</v>
    </nc>
  </rcc>
  <rrc rId="1543" sId="2" eol="1" ref="A8:XFD8" action="insertRow"/>
  <rcc rId="1544" sId="2">
    <nc r="A8" t="inlineStr">
      <is>
        <t>Total</t>
      </is>
    </nc>
  </rcc>
  <rfmt sheetId="2" sqref="A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Intel Clear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v guid="{3DCAF8A6-22C5-4DB5-AAC8-62B88DFEE42E}" action="delete"/>
  <rdn rId="0" localSheetId="1" customView="1" name="Z_3DCAF8A6_22C5_4DB5_AAC8_62B88DFEE42E_.wvu.FilterData" hidden="1" oldHidden="1">
    <formula>'FIV_KVL_D_Blue_TC_Bios_only (3)'!$A$1:$L$459</formula>
    <oldFormula>'FIV_KVL_D_Blue_TC_Bios_only (3)'!$A$1:$L$457</oldFormula>
  </rdn>
  <rcv guid="{3DCAF8A6-22C5-4DB5-AAC8-62B88DFEE42E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6" sId="1">
    <nc r="E229" t="inlineStr">
      <is>
        <t>Pass</t>
      </is>
    </nc>
  </rcc>
  <rcc rId="1547" sId="1">
    <nc r="G229">
      <v>42</v>
    </nc>
  </rcc>
  <rcc rId="1548" sId="1">
    <nc r="H229" t="inlineStr">
      <is>
        <t>HCC</t>
      </is>
    </nc>
  </rcc>
  <rcc rId="1549" sId="1">
    <nc r="I229" t="inlineStr">
      <is>
        <t>BMOD</t>
      </is>
    </nc>
  </rcc>
  <rcc rId="1550" sId="1">
    <nc r="J229" t="inlineStr">
      <is>
        <t>ReleaseIpClean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1" sId="2">
    <oc r="B3">
      <v>241</v>
    </oc>
    <nc r="B3">
      <v>248</v>
    </nc>
  </rcc>
  <rcc rId="1552" sId="2">
    <oc r="B7">
      <v>141</v>
    </oc>
    <nc r="B7">
      <v>156</v>
    </nc>
  </rcc>
  <rsnm rId="1553" sheetId="2" oldName="[GNRD_Blue_0008_D04.xlsx]Sheet1" newName="[GNRD_Blue_0008_D04.xlsx]Summary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4" sId="1">
    <nc r="E442" t="inlineStr">
      <is>
        <t>PASS</t>
      </is>
    </nc>
  </rcc>
  <rcc rId="1555" sId="1">
    <oc r="G442" t="inlineStr">
      <is>
        <t>H</t>
      </is>
    </oc>
    <nc r="G442" t="inlineStr">
      <is>
        <t>HCC</t>
      </is>
    </nc>
  </rcc>
  <rcc rId="1556" sId="1">
    <nc r="J442" t="inlineStr">
      <is>
        <t>Debug IPClean</t>
      </is>
    </nc>
  </rcc>
  <rfmt sheetId="1" sqref="E442">
    <dxf>
      <fill>
        <patternFill patternType="solid">
          <bgColor rgb="FF00B050"/>
        </patternFill>
      </fill>
    </dxf>
  </rfmt>
  <rcc rId="1557" sId="1">
    <oc r="L420" t="inlineStr">
      <is>
        <t>Db Dfe Cpgc Serial Pattern,Db Dfe Sw Sweep,Db Dfe Tap1 Init,Tap2 knobs are not preset(Socket Configuration/Memory Configuration/Memory Dfx Configuration/Db Dfe Tap1 Init )</t>
      </is>
    </oc>
    <nc r="L420" t="inlineStr">
      <is>
        <t>New TC-Db Dfe Cpgc Serial Pattern,Db Dfe Sw Sweep,Db Dfe Tap1 Init,Tap2 knobs are not preset(Socket Configuration/Memory Configuration/Memory Dfx Configuration/Db Dfe Tap1 Init )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8" sId="2">
    <oc r="B3">
      <v>248</v>
    </oc>
    <nc r="B3">
      <v>249</v>
    </nc>
  </rcc>
  <rcc rId="1559" sId="2">
    <oc r="B7">
      <v>156</v>
    </oc>
    <nc r="B7">
      <v>155</v>
    </nc>
  </rcc>
  <rcc rId="1560" sId="2">
    <nc r="B8">
      <v>458</v>
    </nc>
  </rcc>
  <rfmt sheetId="2" sqref="B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Intel Clear"/>
        <family val="2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</rfmt>
  <rfmt sheetId="2" sqref="A8:B8" start="0" length="0">
    <dxf>
      <border>
        <bottom style="thin">
          <color indexed="64"/>
        </bottom>
      </border>
    </dxf>
  </rfmt>
  <rfmt sheetId="2" sqref="A2:A8" start="0" length="0">
    <dxf>
      <border>
        <left style="thin">
          <color indexed="64"/>
        </left>
      </border>
    </dxf>
  </rfmt>
  <rfmt sheetId="2" sqref="A2:B2" start="0" length="0">
    <dxf>
      <border>
        <top style="thin">
          <color indexed="64"/>
        </top>
      </border>
    </dxf>
  </rfmt>
  <rfmt sheetId="2" sqref="B2:B8" start="0" length="0">
    <dxf>
      <border>
        <right style="thin">
          <color indexed="64"/>
        </right>
      </border>
    </dxf>
  </rfmt>
  <rfmt sheetId="2" sqref="A2:B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1" sId="1">
    <nc r="E446" t="inlineStr">
      <is>
        <t>PASS</t>
      </is>
    </nc>
  </rcc>
  <rfmt sheetId="1" sqref="E446">
    <dxf>
      <fill>
        <patternFill patternType="solid">
          <bgColor rgb="FF00B050"/>
        </patternFill>
      </fill>
    </dxf>
  </rfmt>
  <rcc rId="1562" sId="1">
    <nc r="J446" t="inlineStr">
      <is>
        <t>Debug IPClean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3" sId="1">
    <nc r="E188" t="inlineStr">
      <is>
        <t>Pass</t>
      </is>
    </nc>
  </rcc>
  <rcc rId="1564" sId="1">
    <nc r="G188">
      <v>42</v>
    </nc>
  </rcc>
  <rcc rId="1565" sId="1">
    <nc r="H188" t="inlineStr">
      <is>
        <t>HCC</t>
      </is>
    </nc>
  </rcc>
  <rcc rId="1566" sId="1">
    <nc r="I188" t="inlineStr">
      <is>
        <t>BMOD</t>
      </is>
    </nc>
  </rcc>
  <rcc rId="1567" sId="1">
    <nc r="J188" t="inlineStr">
      <is>
        <t>IPClean Debug</t>
      </is>
    </nc>
  </rcc>
  <rcc rId="1568" sId="1">
    <nc r="E245" t="inlineStr">
      <is>
        <t>Pass</t>
      </is>
    </nc>
  </rcc>
  <rcc rId="1569" sId="1">
    <nc r="G245">
      <v>42</v>
    </nc>
  </rcc>
  <rcc rId="1570" sId="1">
    <nc r="H245" t="inlineStr">
      <is>
        <t>HCC</t>
      </is>
    </nc>
  </rcc>
  <rcc rId="1571" sId="1">
    <nc r="I245" t="inlineStr">
      <is>
        <t>BMOD</t>
      </is>
    </nc>
  </rcc>
  <rcc rId="1572" sId="1">
    <nc r="J245" t="inlineStr">
      <is>
        <t>IPClean Debug</t>
      </is>
    </nc>
  </rcc>
  <rcc rId="1573" sId="1">
    <nc r="E249" t="inlineStr">
      <is>
        <t>Pass</t>
      </is>
    </nc>
  </rcc>
  <rcc rId="1574" sId="1">
    <nc r="G249">
      <v>42</v>
    </nc>
  </rcc>
  <rcc rId="1575" sId="1">
    <nc r="H249" t="inlineStr">
      <is>
        <t>HCC</t>
      </is>
    </nc>
  </rcc>
  <rcc rId="1576" sId="1">
    <nc r="I249" t="inlineStr">
      <is>
        <t>BMOD</t>
      </is>
    </nc>
  </rcc>
  <rcc rId="1577" sId="1">
    <nc r="J249" t="inlineStr">
      <is>
        <t>IPClean Debug</t>
      </is>
    </nc>
  </rcc>
  <rcc rId="1578" sId="1">
    <nc r="E251" t="inlineStr">
      <is>
        <t>Pass</t>
      </is>
    </nc>
  </rcc>
  <rcc rId="1579" sId="1">
    <nc r="G251">
      <v>42</v>
    </nc>
  </rcc>
  <rcc rId="1580" sId="1">
    <nc r="H251" t="inlineStr">
      <is>
        <t>HCC</t>
      </is>
    </nc>
  </rcc>
  <rcc rId="1581" sId="1">
    <nc r="I251" t="inlineStr">
      <is>
        <t>BMOD</t>
      </is>
    </nc>
  </rcc>
  <rcc rId="1582" sId="1">
    <nc r="J251" t="inlineStr">
      <is>
        <t>IPClean Debug</t>
      </is>
    </nc>
  </rcc>
  <rcc rId="1583" sId="1">
    <nc r="E252" t="inlineStr">
      <is>
        <t>Pass</t>
      </is>
    </nc>
  </rcc>
  <rcc rId="1584" sId="1">
    <nc r="G252">
      <v>42</v>
    </nc>
  </rcc>
  <rcc rId="1585" sId="1">
    <nc r="H252" t="inlineStr">
      <is>
        <t>HCC</t>
      </is>
    </nc>
  </rcc>
  <rcc rId="1586" sId="1">
    <nc r="I252" t="inlineStr">
      <is>
        <t>BMOD</t>
      </is>
    </nc>
  </rcc>
  <rcc rId="1587" sId="1">
    <nc r="J252" t="inlineStr">
      <is>
        <t>IPClean Debug</t>
      </is>
    </nc>
  </rcc>
  <rcc rId="1588" sId="1">
    <nc r="E253" t="inlineStr">
      <is>
        <t>Pass</t>
      </is>
    </nc>
  </rcc>
  <rcc rId="1589" sId="1">
    <nc r="G253">
      <v>42</v>
    </nc>
  </rcc>
  <rcc rId="1590" sId="1">
    <nc r="H253" t="inlineStr">
      <is>
        <t>HCC</t>
      </is>
    </nc>
  </rcc>
  <rcc rId="1591" sId="1">
    <nc r="I253" t="inlineStr">
      <is>
        <t>BMOD</t>
      </is>
    </nc>
  </rcc>
  <rcc rId="1592" sId="1">
    <nc r="J253" t="inlineStr">
      <is>
        <t>IPClean Debug</t>
      </is>
    </nc>
  </rcc>
  <rcc rId="1593" sId="1">
    <nc r="E254" t="inlineStr">
      <is>
        <t>Pass</t>
      </is>
    </nc>
  </rcc>
  <rcc rId="1594" sId="1">
    <nc r="G254">
      <v>42</v>
    </nc>
  </rcc>
  <rcc rId="1595" sId="1">
    <nc r="H254" t="inlineStr">
      <is>
        <t>HCC</t>
      </is>
    </nc>
  </rcc>
  <rcc rId="1596" sId="1">
    <nc r="I254" t="inlineStr">
      <is>
        <t>BMOD</t>
      </is>
    </nc>
  </rcc>
  <rcc rId="1597" sId="1">
    <nc r="J254" t="inlineStr">
      <is>
        <t>IPClean Debug</t>
      </is>
    </nc>
  </rcc>
  <rcc rId="1598" sId="1">
    <nc r="E258" t="inlineStr">
      <is>
        <t>Pass</t>
      </is>
    </nc>
  </rcc>
  <rcc rId="1599" sId="1">
    <nc r="G258">
      <v>42</v>
    </nc>
  </rcc>
  <rcc rId="1600" sId="1">
    <nc r="H258" t="inlineStr">
      <is>
        <t>HCC</t>
      </is>
    </nc>
  </rcc>
  <rcc rId="1601" sId="1">
    <nc r="I258" t="inlineStr">
      <is>
        <t>BMOD</t>
      </is>
    </nc>
  </rcc>
  <rcc rId="1602" sId="1">
    <nc r="J258" t="inlineStr">
      <is>
        <t>IPClean Debug</t>
      </is>
    </nc>
  </rcc>
  <rcc rId="1603" sId="1">
    <nc r="E264" t="inlineStr">
      <is>
        <t>Pass</t>
      </is>
    </nc>
  </rcc>
  <rcc rId="1604" sId="1">
    <nc r="G264">
      <v>42</v>
    </nc>
  </rcc>
  <rcc rId="1605" sId="1">
    <nc r="H264" t="inlineStr">
      <is>
        <t>HCC</t>
      </is>
    </nc>
  </rcc>
  <rcc rId="1606" sId="1">
    <nc r="I264" t="inlineStr">
      <is>
        <t>BMOD</t>
      </is>
    </nc>
  </rcc>
  <rcc rId="1607" sId="1">
    <nc r="J264" t="inlineStr">
      <is>
        <t>IPClean Debug</t>
      </is>
    </nc>
  </rcc>
  <rcc rId="1608" sId="1">
    <nc r="E265" t="inlineStr">
      <is>
        <t>Pass</t>
      </is>
    </nc>
  </rcc>
  <rcc rId="1609" sId="1">
    <nc r="G265">
      <v>42</v>
    </nc>
  </rcc>
  <rcc rId="1610" sId="1">
    <nc r="H265" t="inlineStr">
      <is>
        <t>HCC</t>
      </is>
    </nc>
  </rcc>
  <rcc rId="1611" sId="1">
    <nc r="I265" t="inlineStr">
      <is>
        <t>BMOD</t>
      </is>
    </nc>
  </rcc>
  <rcc rId="1612" sId="1">
    <nc r="J265" t="inlineStr">
      <is>
        <t>IPClean Debug</t>
      </is>
    </nc>
  </rcc>
  <rcc rId="1613" sId="1">
    <nc r="E272" t="inlineStr">
      <is>
        <t>Pass</t>
      </is>
    </nc>
  </rcc>
  <rcc rId="1614" sId="1">
    <nc r="G272">
      <v>42</v>
    </nc>
  </rcc>
  <rcc rId="1615" sId="1">
    <nc r="H272" t="inlineStr">
      <is>
        <t>HCC</t>
      </is>
    </nc>
  </rcc>
  <rcc rId="1616" sId="1">
    <nc r="I272" t="inlineStr">
      <is>
        <t>BMOD</t>
      </is>
    </nc>
  </rcc>
  <rcc rId="1617" sId="1">
    <nc r="J272" t="inlineStr">
      <is>
        <t>IPClean Debug</t>
      </is>
    </nc>
  </rcc>
  <rcc rId="1618" sId="1">
    <nc r="E274" t="inlineStr">
      <is>
        <t>Pass</t>
      </is>
    </nc>
  </rcc>
  <rcc rId="1619" sId="1">
    <nc r="G274">
      <v>42</v>
    </nc>
  </rcc>
  <rcc rId="1620" sId="1">
    <nc r="H274" t="inlineStr">
      <is>
        <t>HCC</t>
      </is>
    </nc>
  </rcc>
  <rcc rId="1621" sId="1">
    <nc r="I274" t="inlineStr">
      <is>
        <t>BMOD</t>
      </is>
    </nc>
  </rcc>
  <rcc rId="1622" sId="1">
    <nc r="J274" t="inlineStr">
      <is>
        <t>IPClean Debug</t>
      </is>
    </nc>
  </rcc>
  <rcc rId="1623" sId="1">
    <nc r="E277" t="inlineStr">
      <is>
        <t>Pass</t>
      </is>
    </nc>
  </rcc>
  <rcc rId="1624" sId="1">
    <nc r="G277">
      <v>42</v>
    </nc>
  </rcc>
  <rcc rId="1625" sId="1">
    <nc r="H277" t="inlineStr">
      <is>
        <t>HCC</t>
      </is>
    </nc>
  </rcc>
  <rcc rId="1626" sId="1">
    <nc r="I277" t="inlineStr">
      <is>
        <t>BMOD</t>
      </is>
    </nc>
  </rcc>
  <rcc rId="1627" sId="1">
    <nc r="J277" t="inlineStr">
      <is>
        <t>IPClean Debug</t>
      </is>
    </nc>
  </rcc>
  <rcc rId="1628" sId="1">
    <nc r="E280" t="inlineStr">
      <is>
        <t>Pass</t>
      </is>
    </nc>
  </rcc>
  <rcc rId="1629" sId="1">
    <nc r="G280">
      <v>42</v>
    </nc>
  </rcc>
  <rcc rId="1630" sId="1">
    <nc r="H280" t="inlineStr">
      <is>
        <t>HCC</t>
      </is>
    </nc>
  </rcc>
  <rcc rId="1631" sId="1">
    <nc r="I280" t="inlineStr">
      <is>
        <t>BMOD</t>
      </is>
    </nc>
  </rcc>
  <rcc rId="1632" sId="1">
    <nc r="J280" t="inlineStr">
      <is>
        <t>IPClean Debug</t>
      </is>
    </nc>
  </rcc>
  <rcc rId="1633" sId="1">
    <nc r="E283" t="inlineStr">
      <is>
        <t>Pass</t>
      </is>
    </nc>
  </rcc>
  <rcc rId="1634" sId="1">
    <nc r="G283">
      <v>42</v>
    </nc>
  </rcc>
  <rcc rId="1635" sId="1">
    <nc r="H283" t="inlineStr">
      <is>
        <t>HCC</t>
      </is>
    </nc>
  </rcc>
  <rcc rId="1636" sId="1">
    <nc r="I283" t="inlineStr">
      <is>
        <t>BMOD</t>
      </is>
    </nc>
  </rcc>
  <rcc rId="1637" sId="1">
    <nc r="J283" t="inlineStr">
      <is>
        <t>IPClean Debug</t>
      </is>
    </nc>
  </rcc>
  <rcc rId="1638" sId="1">
    <nc r="E286" t="inlineStr">
      <is>
        <t>Pass</t>
      </is>
    </nc>
  </rcc>
  <rcc rId="1639" sId="1">
    <nc r="G286">
      <v>42</v>
    </nc>
  </rcc>
  <rcc rId="1640" sId="1">
    <nc r="H286" t="inlineStr">
      <is>
        <t>HCC</t>
      </is>
    </nc>
  </rcc>
  <rcc rId="1641" sId="1">
    <nc r="I286" t="inlineStr">
      <is>
        <t>BMOD</t>
      </is>
    </nc>
  </rcc>
  <rcc rId="1642" sId="1">
    <nc r="J286" t="inlineStr">
      <is>
        <t>IPClean Debug</t>
      </is>
    </nc>
  </rcc>
  <rcc rId="1643" sId="1">
    <nc r="E287" t="inlineStr">
      <is>
        <t>Pass</t>
      </is>
    </nc>
  </rcc>
  <rcc rId="1644" sId="1">
    <nc r="G287">
      <v>42</v>
    </nc>
  </rcc>
  <rcc rId="1645" sId="1">
    <nc r="H287" t="inlineStr">
      <is>
        <t>HCC</t>
      </is>
    </nc>
  </rcc>
  <rcc rId="1646" sId="1">
    <nc r="I287" t="inlineStr">
      <is>
        <t>BMOD</t>
      </is>
    </nc>
  </rcc>
  <rcc rId="1647" sId="1">
    <nc r="J287" t="inlineStr">
      <is>
        <t>IPClean Debug</t>
      </is>
    </nc>
  </rcc>
  <rcc rId="1648" sId="1">
    <nc r="E288" t="inlineStr">
      <is>
        <t>Pass</t>
      </is>
    </nc>
  </rcc>
  <rcc rId="1649" sId="1">
    <nc r="G288">
      <v>42</v>
    </nc>
  </rcc>
  <rcc rId="1650" sId="1">
    <nc r="H288" t="inlineStr">
      <is>
        <t>HCC</t>
      </is>
    </nc>
  </rcc>
  <rcc rId="1651" sId="1">
    <nc r="I288" t="inlineStr">
      <is>
        <t>BMOD</t>
      </is>
    </nc>
  </rcc>
  <rcc rId="1652" sId="1">
    <nc r="J288" t="inlineStr">
      <is>
        <t>IPClean Debug</t>
      </is>
    </nc>
  </rcc>
  <rcc rId="1653" sId="1">
    <nc r="E289" t="inlineStr">
      <is>
        <t>Pass</t>
      </is>
    </nc>
  </rcc>
  <rcc rId="1654" sId="1">
    <nc r="G289">
      <v>42</v>
    </nc>
  </rcc>
  <rcc rId="1655" sId="1">
    <nc r="H289" t="inlineStr">
      <is>
        <t>HCC</t>
      </is>
    </nc>
  </rcc>
  <rcc rId="1656" sId="1">
    <nc r="I289" t="inlineStr">
      <is>
        <t>BMOD</t>
      </is>
    </nc>
  </rcc>
  <rcc rId="1657" sId="1">
    <nc r="J289" t="inlineStr">
      <is>
        <t>IPClean Debug</t>
      </is>
    </nc>
  </rcc>
  <rcc rId="1658" sId="1">
    <nc r="E290" t="inlineStr">
      <is>
        <t>Pass</t>
      </is>
    </nc>
  </rcc>
  <rcc rId="1659" sId="1">
    <nc r="G290">
      <v>42</v>
    </nc>
  </rcc>
  <rcc rId="1660" sId="1">
    <nc r="H290" t="inlineStr">
      <is>
        <t>HCC</t>
      </is>
    </nc>
  </rcc>
  <rcc rId="1661" sId="1">
    <nc r="I290" t="inlineStr">
      <is>
        <t>BMOD</t>
      </is>
    </nc>
  </rcc>
  <rcc rId="1662" sId="1">
    <nc r="J290" t="inlineStr">
      <is>
        <t>IPClean Debug</t>
      </is>
    </nc>
  </rcc>
  <rcc rId="1663" sId="1">
    <nc r="E292" t="inlineStr">
      <is>
        <t>Pass</t>
      </is>
    </nc>
  </rcc>
  <rcc rId="1664" sId="1">
    <nc r="G292">
      <v>42</v>
    </nc>
  </rcc>
  <rcc rId="1665" sId="1">
    <nc r="H292" t="inlineStr">
      <is>
        <t>HCC</t>
      </is>
    </nc>
  </rcc>
  <rcc rId="1666" sId="1">
    <nc r="I292" t="inlineStr">
      <is>
        <t>BMOD</t>
      </is>
    </nc>
  </rcc>
  <rcc rId="1667" sId="1">
    <nc r="J292" t="inlineStr">
      <is>
        <t>IPClean Debug</t>
      </is>
    </nc>
  </rcc>
  <rcc rId="1668" sId="1">
    <nc r="E293" t="inlineStr">
      <is>
        <t>Pass</t>
      </is>
    </nc>
  </rcc>
  <rcc rId="1669" sId="1">
    <nc r="G293">
      <v>42</v>
    </nc>
  </rcc>
  <rcc rId="1670" sId="1">
    <nc r="H293" t="inlineStr">
      <is>
        <t>HCC</t>
      </is>
    </nc>
  </rcc>
  <rcc rId="1671" sId="1">
    <nc r="I293" t="inlineStr">
      <is>
        <t>BMOD</t>
      </is>
    </nc>
  </rcc>
  <rcc rId="1672" sId="1">
    <nc r="J293" t="inlineStr">
      <is>
        <t>IPClean Debug</t>
      </is>
    </nc>
  </rcc>
  <rcc rId="1673" sId="1">
    <nc r="E294" t="inlineStr">
      <is>
        <t>Pass</t>
      </is>
    </nc>
  </rcc>
  <rcc rId="1674" sId="1">
    <nc r="G294">
      <v>42</v>
    </nc>
  </rcc>
  <rcc rId="1675" sId="1">
    <nc r="H294" t="inlineStr">
      <is>
        <t>HCC</t>
      </is>
    </nc>
  </rcc>
  <rcc rId="1676" sId="1">
    <nc r="I294" t="inlineStr">
      <is>
        <t>BMOD</t>
      </is>
    </nc>
  </rcc>
  <rcc rId="1677" sId="1">
    <nc r="J294" t="inlineStr">
      <is>
        <t>IPClean Debug</t>
      </is>
    </nc>
  </rcc>
  <rcc rId="1678" sId="1">
    <nc r="E295" t="inlineStr">
      <is>
        <t>Pass</t>
      </is>
    </nc>
  </rcc>
  <rcc rId="1679" sId="1">
    <nc r="G295">
      <v>42</v>
    </nc>
  </rcc>
  <rcc rId="1680" sId="1">
    <nc r="H295" t="inlineStr">
      <is>
        <t>HCC</t>
      </is>
    </nc>
  </rcc>
  <rcc rId="1681" sId="1">
    <nc r="I295" t="inlineStr">
      <is>
        <t>BMOD</t>
      </is>
    </nc>
  </rcc>
  <rcc rId="1682" sId="1">
    <nc r="J295" t="inlineStr">
      <is>
        <t>IPClean Debug</t>
      </is>
    </nc>
  </rcc>
  <rcc rId="1683" sId="1">
    <nc r="E298" t="inlineStr">
      <is>
        <t>Pass</t>
      </is>
    </nc>
  </rcc>
  <rcc rId="1684" sId="1">
    <nc r="G298">
      <v>42</v>
    </nc>
  </rcc>
  <rcc rId="1685" sId="1">
    <nc r="H298" t="inlineStr">
      <is>
        <t>HCC</t>
      </is>
    </nc>
  </rcc>
  <rcc rId="1686" sId="1">
    <nc r="I298" t="inlineStr">
      <is>
        <t>BMOD</t>
      </is>
    </nc>
  </rcc>
  <rcc rId="1687" sId="1">
    <nc r="J298" t="inlineStr">
      <is>
        <t>IPClean Debug</t>
      </is>
    </nc>
  </rcc>
  <rcc rId="1688" sId="1">
    <nc r="E302" t="inlineStr">
      <is>
        <t>Pass</t>
      </is>
    </nc>
  </rcc>
  <rcc rId="1689" sId="1">
    <nc r="G302">
      <v>42</v>
    </nc>
  </rcc>
  <rcc rId="1690" sId="1">
    <nc r="H302" t="inlineStr">
      <is>
        <t>HCC</t>
      </is>
    </nc>
  </rcc>
  <rcc rId="1691" sId="1">
    <nc r="I302" t="inlineStr">
      <is>
        <t>BMOD</t>
      </is>
    </nc>
  </rcc>
  <rcc rId="1692" sId="1">
    <nc r="J302" t="inlineStr">
      <is>
        <t>IPClean Debug</t>
      </is>
    </nc>
  </rcc>
  <rcc rId="1693" sId="1">
    <nc r="E307" t="inlineStr">
      <is>
        <t>Pass</t>
      </is>
    </nc>
  </rcc>
  <rcc rId="1694" sId="1">
    <nc r="G307">
      <v>42</v>
    </nc>
  </rcc>
  <rcc rId="1695" sId="1">
    <nc r="H307" t="inlineStr">
      <is>
        <t>HCC</t>
      </is>
    </nc>
  </rcc>
  <rcc rId="1696" sId="1">
    <nc r="I307" t="inlineStr">
      <is>
        <t>BMOD</t>
      </is>
    </nc>
  </rcc>
  <rcc rId="1697" sId="1">
    <nc r="J307" t="inlineStr">
      <is>
        <t>IPClean Debug</t>
      </is>
    </nc>
  </rcc>
  <rcc rId="1698" sId="1">
    <nc r="E261" t="inlineStr">
      <is>
        <t>Fail</t>
      </is>
    </nc>
  </rcc>
  <rcc rId="1699" sId="1">
    <nc r="F261">
      <v>16018322588</v>
    </nc>
  </rcc>
  <rcc rId="1700" sId="1">
    <nc r="G261">
      <v>42</v>
    </nc>
  </rcc>
  <rcc rId="1701" sId="1">
    <nc r="H261" t="inlineStr">
      <is>
        <t>HCC</t>
      </is>
    </nc>
  </rcc>
  <rcc rId="1702" sId="1">
    <nc r="I261" t="inlineStr">
      <is>
        <t>BMOD</t>
      </is>
    </nc>
  </rcc>
  <rcc rId="1703" sId="1">
    <nc r="J261" t="inlineStr">
      <is>
        <t>IPClean Debug</t>
      </is>
    </nc>
  </rcc>
  <rcc rId="1704" sId="1">
    <nc r="E248" t="inlineStr">
      <is>
        <t>Block</t>
      </is>
    </nc>
  </rcc>
  <rcc rId="1705" sId="1" odxf="1" dxf="1">
    <nc r="F248">
      <v>16015631966</v>
    </nc>
    <odxf>
      <font>
        <sz val="11"/>
        <color theme="1"/>
        <name val="Calibri"/>
        <family val="2"/>
        <scheme val="minor"/>
      </font>
    </odxf>
    <ndxf>
      <font>
        <sz val="7"/>
        <color rgb="FF242424"/>
        <name val="Segoe UI"/>
        <family val="2"/>
        <scheme val="none"/>
      </font>
    </ndxf>
  </rcc>
  <rcc rId="1706" sId="1">
    <nc r="L248" t="inlineStr">
      <is>
        <t>RAS feature block</t>
      </is>
    </nc>
  </rcc>
  <rcc rId="1707" sId="1">
    <nc r="E285" t="inlineStr">
      <is>
        <t>Pass</t>
      </is>
    </nc>
  </rcc>
  <rcc rId="1708" sId="1">
    <nc r="G285">
      <v>42</v>
    </nc>
  </rcc>
  <rcc rId="1709" sId="1">
    <nc r="H285" t="inlineStr">
      <is>
        <t>HCC</t>
      </is>
    </nc>
  </rcc>
  <rcc rId="1710" sId="1">
    <nc r="I285" t="inlineStr">
      <is>
        <t>BMOD</t>
      </is>
    </nc>
  </rcc>
  <rcc rId="1711" sId="1">
    <nc r="J285" t="inlineStr">
      <is>
        <t>IPClean Debug</t>
      </is>
    </nc>
  </rcc>
  <rcc rId="1712" sId="1">
    <nc r="E297" t="inlineStr">
      <is>
        <t>Pass</t>
      </is>
    </nc>
  </rcc>
  <rcc rId="1713" sId="1">
    <nc r="G297">
      <v>42</v>
    </nc>
  </rcc>
  <rcc rId="1714" sId="1">
    <nc r="H297" t="inlineStr">
      <is>
        <t>HCC</t>
      </is>
    </nc>
  </rcc>
  <rcc rId="1715" sId="1">
    <nc r="I297" t="inlineStr">
      <is>
        <t>BMOD</t>
      </is>
    </nc>
  </rcc>
  <rcc rId="1716" sId="1">
    <nc r="J297" t="inlineStr">
      <is>
        <t>IPClean Debug</t>
      </is>
    </nc>
  </rcc>
  <rcc rId="1717" sId="1">
    <nc r="E301" t="inlineStr">
      <is>
        <t>Pass</t>
      </is>
    </nc>
  </rcc>
  <rcc rId="1718" sId="1">
    <nc r="G301">
      <v>42</v>
    </nc>
  </rcc>
  <rcc rId="1719" sId="1">
    <nc r="H301" t="inlineStr">
      <is>
        <t>HCC</t>
      </is>
    </nc>
  </rcc>
  <rcc rId="1720" sId="1">
    <nc r="I301" t="inlineStr">
      <is>
        <t>BMOD</t>
      </is>
    </nc>
  </rcc>
  <rcc rId="1721" sId="1">
    <nc r="J301" t="inlineStr">
      <is>
        <t>IPClean Debug</t>
      </is>
    </nc>
  </rcc>
  <rcc rId="1722" sId="1">
    <nc r="E303" t="inlineStr">
      <is>
        <t>Pass</t>
      </is>
    </nc>
  </rcc>
  <rcc rId="1723" sId="1">
    <nc r="G303">
      <v>42</v>
    </nc>
  </rcc>
  <rcc rId="1724" sId="1">
    <nc r="H303" t="inlineStr">
      <is>
        <t>HCC</t>
      </is>
    </nc>
  </rcc>
  <rcc rId="1725" sId="1">
    <nc r="I303" t="inlineStr">
      <is>
        <t>BMOD</t>
      </is>
    </nc>
  </rcc>
  <rcc rId="1726" sId="1">
    <nc r="J303" t="inlineStr">
      <is>
        <t>IPClean Debug</t>
      </is>
    </nc>
  </rcc>
  <rcc rId="1727" sId="1">
    <nc r="E304" t="inlineStr">
      <is>
        <t>Pass</t>
      </is>
    </nc>
  </rcc>
  <rcc rId="1728" sId="1">
    <nc r="G304">
      <v>42</v>
    </nc>
  </rcc>
  <rcc rId="1729" sId="1">
    <nc r="H304" t="inlineStr">
      <is>
        <t>HCC</t>
      </is>
    </nc>
  </rcc>
  <rcc rId="1730" sId="1">
    <nc r="I304" t="inlineStr">
      <is>
        <t>BMOD</t>
      </is>
    </nc>
  </rcc>
  <rcc rId="1731" sId="1">
    <nc r="J304" t="inlineStr">
      <is>
        <t>Debug</t>
      </is>
    </nc>
  </rcc>
  <rcc rId="1732" sId="1">
    <nc r="E305" t="inlineStr">
      <is>
        <t>Pass</t>
      </is>
    </nc>
  </rcc>
  <rcc rId="1733" sId="1">
    <nc r="G305">
      <v>42</v>
    </nc>
  </rcc>
  <rcc rId="1734" sId="1">
    <nc r="H305" t="inlineStr">
      <is>
        <t>HCC</t>
      </is>
    </nc>
  </rcc>
  <rcc rId="1735" sId="1">
    <nc r="I305" t="inlineStr">
      <is>
        <t>BMOD</t>
      </is>
    </nc>
  </rcc>
  <rcc rId="1736" sId="1">
    <nc r="J305" t="inlineStr">
      <is>
        <t>Debug</t>
      </is>
    </nc>
  </rcc>
  <rcc rId="1737" sId="1">
    <nc r="E323" t="inlineStr">
      <is>
        <t>Pass</t>
      </is>
    </nc>
  </rcc>
  <rcc rId="1738" sId="1">
    <nc r="G323">
      <v>42</v>
    </nc>
  </rcc>
  <rcc rId="1739" sId="1">
    <nc r="H323" t="inlineStr">
      <is>
        <t>HCC</t>
      </is>
    </nc>
  </rcc>
  <rcc rId="1740" sId="1">
    <nc r="I323" t="inlineStr">
      <is>
        <t>BMOD</t>
      </is>
    </nc>
  </rcc>
  <rcc rId="1741" sId="1">
    <nc r="J323" t="inlineStr">
      <is>
        <t>IPClean Debug</t>
      </is>
    </nc>
  </rcc>
  <rcc rId="1742" sId="1">
    <nc r="E358" t="inlineStr">
      <is>
        <t>Pass</t>
      </is>
    </nc>
  </rcc>
  <rcc rId="1743" sId="1">
    <nc r="G358">
      <v>42</v>
    </nc>
  </rcc>
  <rcc rId="1744" sId="1">
    <nc r="H358" t="inlineStr">
      <is>
        <t>HCC</t>
      </is>
    </nc>
  </rcc>
  <rcc rId="1745" sId="1">
    <nc r="I358" t="inlineStr">
      <is>
        <t>BMOD</t>
      </is>
    </nc>
  </rcc>
  <rcc rId="1746" sId="1">
    <nc r="J358" t="inlineStr">
      <is>
        <t>IPClean Debug</t>
      </is>
    </nc>
  </rcc>
  <rcc rId="1747" sId="1">
    <nc r="E388" t="inlineStr">
      <is>
        <t>Pass</t>
      </is>
    </nc>
  </rcc>
  <rcc rId="1748" sId="1">
    <nc r="G388">
      <v>42</v>
    </nc>
  </rcc>
  <rcc rId="1749" sId="1">
    <nc r="H388" t="inlineStr">
      <is>
        <t>HCC</t>
      </is>
    </nc>
  </rcc>
  <rcc rId="1750" sId="1">
    <nc r="I388" t="inlineStr">
      <is>
        <t>BMOD</t>
      </is>
    </nc>
  </rcc>
  <rcc rId="1751" sId="1">
    <nc r="J388" t="inlineStr">
      <is>
        <t>IPClean Debug</t>
      </is>
    </nc>
  </rcc>
  <rcc rId="1752" sId="1">
    <nc r="E356" t="inlineStr">
      <is>
        <t>Block</t>
      </is>
    </nc>
  </rcc>
  <rcc rId="1753" sId="1">
    <nc r="L356" t="inlineStr">
      <is>
        <t>RAS feature block</t>
      </is>
    </nc>
  </rcc>
  <rcc rId="1754" sId="1">
    <nc r="E357" t="inlineStr">
      <is>
        <t>Block</t>
      </is>
    </nc>
  </rcc>
  <rcc rId="1755" sId="1">
    <nc r="L357" t="inlineStr">
      <is>
        <t>RAS feature block</t>
      </is>
    </nc>
  </rcc>
  <rcv guid="{C917CA10-0EAF-40F0-AB93-65EABE48B4C7}" action="delete"/>
  <rdn rId="0" localSheetId="1" customView="1" name="Z_C917CA10_0EAF_40F0_AB93_65EABE48B4C7_.wvu.FilterData" hidden="1" oldHidden="1">
    <formula>'FIV_KVL_D_Blue_TC_Bios_only (3)'!$A$1:$L$459</formula>
    <oldFormula>'FIV_KVL_D_Blue_TC_Bios_only (3)'!$A$1:$L$457</oldFormula>
  </rdn>
  <rcv guid="{C917CA10-0EAF-40F0-AB93-65EABE48B4C7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7" sId="1">
    <nc r="E328" t="inlineStr">
      <is>
        <t>Fail</t>
      </is>
    </nc>
  </rcc>
  <rcc rId="1758" sId="1">
    <nc r="F328">
      <v>16018292321</v>
    </nc>
  </rcc>
  <rfmt sheetId="1" sqref="E328">
    <dxf>
      <fill>
        <patternFill patternType="solid">
          <bgColor rgb="FFFF0000"/>
        </patternFill>
      </fill>
    </dxf>
  </rfmt>
  <rcc rId="1759" sId="1">
    <nc r="J328" t="inlineStr">
      <is>
        <t>Debug IPClean</t>
      </is>
    </nc>
  </rcc>
  <rcc rId="1760" sId="1">
    <nc r="L328" t="inlineStr">
      <is>
        <t>python cmd16018292321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" sId="1">
    <oc r="J186" t="inlineStr">
      <is>
        <t>ReleaseIpclean</t>
      </is>
    </oc>
    <nc r="J186" t="inlineStr">
      <is>
        <t>DebugIpclean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1" sId="1">
    <nc r="E339" t="inlineStr">
      <is>
        <t>PASS</t>
      </is>
    </nc>
  </rcc>
  <rcc rId="1762" sId="1">
    <nc r="J339" t="inlineStr">
      <is>
        <t>Debug IPClean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339">
    <dxf>
      <fill>
        <patternFill patternType="solid">
          <bgColor rgb="FF00B050"/>
        </patternFill>
      </fill>
    </dxf>
  </rfmt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3" sId="1">
    <nc r="E313" t="inlineStr">
      <is>
        <t>Pass</t>
      </is>
    </nc>
  </rcc>
  <rcc rId="1764" sId="1">
    <nc r="E345" t="inlineStr">
      <is>
        <t>Pass</t>
      </is>
    </nc>
  </rcc>
  <rfmt sheetId="1" sqref="F279" start="0" length="0">
    <dxf>
      <border outline="0">
        <left/>
        <right/>
        <top/>
        <bottom/>
      </border>
    </dxf>
  </rfmt>
  <rcc rId="1765" sId="1" xfDxf="1" dxf="1">
    <nc r="F279">
      <v>22015737031</v>
    </nc>
    <ndxf>
      <font>
        <u/>
        <sz val="6"/>
        <color rgb="FF0056B3"/>
        <name val="Roboto"/>
        <scheme val="none"/>
      </font>
    </ndxf>
  </rcc>
  <rcc rId="1766" sId="1">
    <nc r="E385" t="inlineStr">
      <is>
        <t>Fail</t>
      </is>
    </nc>
  </rcc>
  <rm rId="1767" sheetId="1" source="F279" destination="F385" sourceSheetId="1">
    <rfmt sheetId="1" sqref="F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1768" sId="1">
    <nc r="E412" t="inlineStr">
      <is>
        <t>BLOCK</t>
      </is>
    </nc>
  </rcc>
  <rcc rId="1769" sId="1" odxf="1" dxf="1">
    <nc r="F412">
      <v>16015631966</v>
    </nc>
    <odxf>
      <alignment horizontal="general" vertical="bottom"/>
    </odxf>
    <ndxf>
      <alignment horizontal="left" vertical="top"/>
    </ndxf>
  </rcc>
  <rcc rId="1770" sId="1">
    <oc r="L412" t="inlineStr">
      <is>
        <t>new tc</t>
      </is>
    </oc>
    <nc r="L412" t="inlineStr">
      <is>
        <t xml:space="preserve">Ras feature block </t>
      </is>
    </nc>
  </rcc>
  <rcc rId="1771" sId="1">
    <nc r="E413" t="inlineStr">
      <is>
        <t>Pass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2" sId="1">
    <nc r="E320" t="inlineStr">
      <is>
        <t>PASS</t>
      </is>
    </nc>
  </rcc>
  <rfmt sheetId="1" sqref="E320">
    <dxf>
      <fill>
        <patternFill patternType="solid">
          <bgColor rgb="FF00B050"/>
        </patternFill>
      </fill>
    </dxf>
  </rfmt>
  <rcc rId="1773" sId="1">
    <nc r="H320" t="inlineStr">
      <is>
        <t>MCC</t>
      </is>
    </nc>
  </rcc>
  <rcc rId="1774" sId="1">
    <nc r="I320">
      <v>18</v>
    </nc>
  </rcc>
  <rcc rId="1775" sId="1">
    <nc r="J320" t="inlineStr">
      <is>
        <t>Debug ipclean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6" sId="1">
    <nc r="E431" t="inlineStr">
      <is>
        <t>Pass</t>
      </is>
    </nc>
  </rcc>
  <rcc rId="1777" sId="1">
    <nc r="E433" t="inlineStr">
      <is>
        <t>Pass</t>
      </is>
    </nc>
  </rcc>
  <rcc rId="1778" sId="1">
    <nc r="E440" t="inlineStr">
      <is>
        <t>Pass</t>
      </is>
    </nc>
  </rcc>
  <rcc rId="1779" sId="1">
    <nc r="E418" t="inlineStr">
      <is>
        <t>Pass</t>
      </is>
    </nc>
  </rcc>
  <rcc rId="1780" sId="1">
    <nc r="E419" t="inlineStr">
      <is>
        <t>Pass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1" sId="1">
    <oc r="E246" t="inlineStr">
      <is>
        <t>Fail</t>
      </is>
    </oc>
    <nc r="E246" t="inlineStr">
      <is>
        <t>Pass</t>
      </is>
    </nc>
  </rcc>
  <rcc rId="1782" sId="1">
    <oc r="F246">
      <v>16018580602</v>
    </oc>
    <nc r="F246"/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3" sId="1">
    <nc r="E441" t="inlineStr">
      <is>
        <t>PASS</t>
      </is>
    </nc>
  </rcc>
  <rcc rId="1784" sId="1">
    <nc r="E334" t="inlineStr">
      <is>
        <t>PASS</t>
      </is>
    </nc>
  </rcc>
  <rcc rId="1785" sId="1">
    <nc r="H334" t="inlineStr">
      <is>
        <t>MCC</t>
      </is>
    </nc>
  </rcc>
  <rcc rId="1786" sId="1">
    <nc r="G334">
      <v>18</v>
    </nc>
  </rcc>
  <rcc rId="1787" sId="1">
    <nc r="J334" t="inlineStr">
      <is>
        <t>Debug IPClean</t>
      </is>
    </nc>
  </rcc>
  <rcc rId="1788" sId="1">
    <nc r="G441">
      <v>42</v>
    </nc>
  </rcc>
  <rcc rId="1789" sId="1">
    <nc r="H441" t="inlineStr">
      <is>
        <t>hcc</t>
      </is>
    </nc>
  </rcc>
  <rcc rId="1790" sId="1">
    <nc r="J441" t="inlineStr">
      <is>
        <t>Debug IPClean</t>
      </is>
    </nc>
  </rcc>
  <rfmt sheetId="1" sqref="E334">
    <dxf>
      <fill>
        <patternFill patternType="solid">
          <bgColor rgb="FF00B050"/>
        </patternFill>
      </fill>
    </dxf>
  </rfmt>
  <rfmt sheetId="1" sqref="E441">
    <dxf>
      <fill>
        <patternFill patternType="solid">
          <bgColor rgb="FF00B050"/>
        </patternFill>
      </fill>
    </dxf>
  </rfmt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1" sId="1">
    <nc r="E232" t="inlineStr">
      <is>
        <t>pass</t>
      </is>
    </nc>
  </rcc>
  <rcc rId="1792" sId="1">
    <nc r="G232">
      <v>42</v>
    </nc>
  </rcc>
  <rcc rId="1793" sId="1">
    <nc r="H232" t="inlineStr">
      <is>
        <t>HCC</t>
      </is>
    </nc>
  </rcc>
  <rcc rId="1794" sId="1">
    <nc r="I232" t="inlineStr">
      <is>
        <t>BMOD</t>
      </is>
    </nc>
  </rcc>
  <rcc rId="1795" sId="1">
    <nc r="J232" t="inlineStr">
      <is>
        <t>Debug IPClean</t>
      </is>
    </nc>
  </rcc>
  <rcc rId="1796" sId="1">
    <nc r="E228" t="inlineStr">
      <is>
        <t>Block</t>
      </is>
    </nc>
  </rcc>
  <rcc rId="1797" sId="1">
    <nc r="F228">
      <v>16016880859</v>
    </nc>
  </rcc>
  <rcc rId="1798" sId="1">
    <nc r="L228" t="inlineStr">
      <is>
        <t>oobmsm feature not enabled</t>
      </is>
    </nc>
  </rcc>
  <rcc rId="1799" sId="1">
    <nc r="E459" t="inlineStr">
      <is>
        <t>pass</t>
      </is>
    </nc>
  </rcc>
  <rcc rId="1800" sId="1">
    <nc r="G459">
      <v>18</v>
    </nc>
  </rcc>
  <rcc rId="1801" sId="1">
    <nc r="I459" t="inlineStr">
      <is>
        <t>BMOD</t>
      </is>
    </nc>
  </rcc>
  <rcc rId="1802" sId="1">
    <nc r="H459" t="inlineStr">
      <is>
        <t>MCC</t>
      </is>
    </nc>
  </rcc>
  <rcc rId="1803" sId="1">
    <nc r="J459" t="inlineStr">
      <is>
        <t>Release IPClean</t>
      </is>
    </nc>
  </rcc>
  <rcc rId="1804" sId="1">
    <oc r="L459" t="inlineStr">
      <is>
        <t xml:space="preserve">send mail to CTC </t>
      </is>
    </oc>
    <nc r="L459"/>
  </rcc>
  <rcc rId="1805" sId="1">
    <nc r="E166" t="inlineStr">
      <is>
        <t>pass</t>
      </is>
    </nc>
  </rcc>
  <rcc rId="1806" sId="1">
    <nc r="G166">
      <v>42</v>
    </nc>
  </rcc>
  <rcc rId="1807" sId="1">
    <nc r="H166" t="inlineStr">
      <is>
        <t>HCC</t>
      </is>
    </nc>
  </rcc>
  <rcc rId="1808" sId="1">
    <nc r="I166" t="inlineStr">
      <is>
        <t>BMOD</t>
      </is>
    </nc>
  </rcc>
  <rcc rId="1809" sId="1">
    <nc r="J166" t="inlineStr">
      <is>
        <t>Debug IPClean</t>
      </is>
    </nc>
  </rcc>
  <rcc rId="1810" sId="1">
    <nc r="E299" t="inlineStr">
      <is>
        <t>pass</t>
      </is>
    </nc>
  </rcc>
  <rcc rId="1811" sId="1">
    <nc r="G299">
      <v>42</v>
    </nc>
  </rcc>
  <rcc rId="1812" sId="1">
    <nc r="H299" t="inlineStr">
      <is>
        <t>HCC</t>
      </is>
    </nc>
  </rcc>
  <rcc rId="1813" sId="1">
    <nc r="I299" t="inlineStr">
      <is>
        <t>BMOD</t>
      </is>
    </nc>
  </rcc>
  <rcc rId="1814" sId="1">
    <nc r="J299" t="inlineStr">
      <is>
        <t>Release IPClean</t>
      </is>
    </nc>
  </rcc>
  <rcc rId="1815" sId="1">
    <nc r="E9" t="inlineStr">
      <is>
        <t>Block</t>
      </is>
    </nc>
  </rcc>
  <rcc rId="1816" sId="1">
    <nc r="L9" t="inlineStr">
      <is>
        <t>Feature not enabled - RAS</t>
      </is>
    </nc>
  </rcc>
  <rcc rId="1817" sId="1">
    <nc r="F9">
      <v>16015631966</v>
    </nc>
  </rcc>
  <rcc rId="1818" sId="1">
    <nc r="L133" t="inlineStr">
      <is>
        <t>sent mail</t>
      </is>
    </nc>
  </rcc>
  <rcc rId="1819" sId="1">
    <nc r="L134" t="inlineStr">
      <is>
        <t>sent mail</t>
      </is>
    </nc>
  </rcc>
  <rcc rId="1820" sId="1">
    <nc r="E146" t="inlineStr">
      <is>
        <t>pass</t>
      </is>
    </nc>
  </rcc>
  <rcc rId="1821" sId="1">
    <nc r="G146">
      <v>42</v>
    </nc>
  </rcc>
  <rcc rId="1822" sId="1">
    <nc r="H146" t="inlineStr">
      <is>
        <t>HCC</t>
      </is>
    </nc>
  </rcc>
  <rcc rId="1823" sId="1">
    <nc r="I146" t="inlineStr">
      <is>
        <t>BMOD</t>
      </is>
    </nc>
  </rcc>
  <rcc rId="1824" sId="1">
    <nc r="J146" t="inlineStr">
      <is>
        <t>Debug IPClean</t>
      </is>
    </nc>
  </rcc>
  <rcc rId="1825" sId="1">
    <nc r="E130" t="inlineStr">
      <is>
        <t>pass</t>
      </is>
    </nc>
  </rcc>
  <rcc rId="1826" sId="1">
    <nc r="G130">
      <v>18</v>
    </nc>
  </rcc>
  <rcc rId="1827" sId="1">
    <nc r="H130" t="inlineStr">
      <is>
        <t>MCC</t>
      </is>
    </nc>
  </rcc>
  <rcc rId="1828" sId="1">
    <nc r="I130" t="inlineStr">
      <is>
        <t>BMOD</t>
      </is>
    </nc>
  </rcc>
  <rcc rId="1829" sId="1">
    <nc r="J130" t="inlineStr">
      <is>
        <t>Debug IPClean</t>
      </is>
    </nc>
  </rcc>
  <rcc rId="1830" sId="1">
    <nc r="E148" t="inlineStr">
      <is>
        <t>pass</t>
      </is>
    </nc>
  </rcc>
  <rcc rId="1831" sId="1">
    <nc r="G148">
      <v>42</v>
    </nc>
  </rcc>
  <rcc rId="1832" sId="1">
    <nc r="H148" t="inlineStr">
      <is>
        <t>HCC</t>
      </is>
    </nc>
  </rcc>
  <rcc rId="1833" sId="1">
    <nc r="I148" t="inlineStr">
      <is>
        <t>BMOD</t>
      </is>
    </nc>
  </rcc>
  <rcc rId="1834" sId="1">
    <nc r="J148" t="inlineStr">
      <is>
        <t>Normal Debug</t>
      </is>
    </nc>
  </rcc>
  <rcc rId="1835" sId="1">
    <nc r="L148" t="inlineStr">
      <is>
        <t>checked with Non IPClean Debug IFWI</t>
      </is>
    </nc>
  </rcc>
  <rcv guid="{D61067A6-EBB7-47E8-B0A3-C589C9D5307B}" action="delete"/>
  <rdn rId="0" localSheetId="1" customView="1" name="Z_D61067A6_EBB7_47E8_B0A3_C589C9D5307B_.wvu.FilterData" hidden="1" oldHidden="1">
    <formula>'FIV_KVL_D_Blue_TC_Bios_only (3)'!$A$1:$L$459</formula>
    <oldFormula>'FIV_KVL_D_Blue_TC_Bios_only (3)'!$A$1:$L$459</oldFormula>
  </rdn>
  <rcv guid="{D61067A6-EBB7-47E8-B0A3-C589C9D5307B}" action="add"/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7" sId="1">
    <nc r="E211" t="inlineStr">
      <is>
        <t>Block</t>
      </is>
    </nc>
  </rcc>
  <rcc rId="1838" sId="1">
    <nc r="L211" t="inlineStr">
      <is>
        <t>sent reminder mail to domain owner</t>
      </is>
    </nc>
  </rcc>
  <rcc rId="1839" sId="1">
    <nc r="L260" t="inlineStr">
      <is>
        <t>sent mail</t>
      </is>
    </nc>
  </rcc>
  <rcc rId="1840" sId="1">
    <oc r="L235" t="inlineStr">
      <is>
        <t>Py</t>
      </is>
    </oc>
    <nc r="L235" t="inlineStr">
      <is>
        <t>sent mail</t>
      </is>
    </nc>
  </rcc>
  <rcc rId="1841" sId="1">
    <nc r="L157" t="inlineStr">
      <is>
        <t>sent mail</t>
      </is>
    </nc>
  </rcc>
  <rcc rId="1842" sId="1">
    <nc r="L168" t="inlineStr">
      <is>
        <t>sent mail</t>
      </is>
    </nc>
  </rcc>
  <rcc rId="1843" sId="1">
    <nc r="E219" t="inlineStr">
      <is>
        <t>Block</t>
      </is>
    </nc>
  </rcc>
  <rcc rId="1844" sId="1">
    <nc r="L219" t="inlineStr">
      <is>
        <t>Sent reminder mail to domain owner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5" sId="1">
    <nc r="E266" t="inlineStr">
      <is>
        <t>pass</t>
      </is>
    </nc>
  </rcc>
  <rcc rId="1846" sId="1">
    <nc r="G266">
      <v>42</v>
    </nc>
  </rcc>
  <rcc rId="1847" sId="1">
    <nc r="H266" t="inlineStr">
      <is>
        <t>HCC</t>
      </is>
    </nc>
  </rcc>
  <rcc rId="1848" sId="1">
    <nc r="I266" t="inlineStr">
      <is>
        <t>BMOD</t>
      </is>
    </nc>
  </rcc>
  <rcc rId="1849" sId="1">
    <nc r="J266" t="inlineStr">
      <is>
        <t>Debug IPClean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K192" t="inlineStr">
      <is>
        <t>Py</t>
      </is>
    </nc>
  </rcc>
  <rcc rId="85" sId="1">
    <nc r="K189" t="inlineStr">
      <is>
        <t>Py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0" sId="1">
    <nc r="J270" t="inlineStr">
      <is>
        <t>ReleaseIPClean</t>
      </is>
    </nc>
  </rcc>
  <rcc rId="1851" sId="1">
    <oc r="K270" t="inlineStr">
      <is>
        <t>ReleaseIPClean</t>
      </is>
    </oc>
    <nc r="K270"/>
  </rcc>
  <rcc rId="1852" sId="1">
    <nc r="L224" t="inlineStr">
      <is>
        <t>RAS error injection feature is not enabled</t>
      </is>
    </nc>
  </rcc>
  <rcc rId="1853" sId="1">
    <nc r="E224" t="inlineStr">
      <is>
        <t>Block</t>
      </is>
    </nc>
  </rcc>
  <rcv guid="{D7EB27AB-1447-4851-9256-F72034FA8438}" action="delete"/>
  <rdn rId="0" localSheetId="1" customView="1" name="Z_D7EB27AB_1447_4851_9256_F72034FA8438_.wvu.FilterData" hidden="1" oldHidden="1">
    <formula>'FIV_KVL_D_Blue_TC_Bios_only (3)'!$A$1:$L$459</formula>
    <oldFormula>'FIV_KVL_D_Blue_TC_Bios_only (3)'!$A$1:$L$459</oldFormula>
  </rdn>
  <rcv guid="{D7EB27AB-1447-4851-9256-F72034FA8438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5" sId="1">
    <nc r="E439" t="inlineStr">
      <is>
        <t>BLOCK</t>
      </is>
    </nc>
  </rcc>
  <rcc rId="1856" sId="1">
    <oc r="L439" t="inlineStr">
      <is>
        <t>new tc</t>
      </is>
    </oc>
    <nc r="L439" t="inlineStr">
      <is>
        <t xml:space="preserve">sv.socket0.showsearch("ddr_mem_en","f") command not working with latest python </t>
      </is>
    </nc>
  </rcc>
  <rcc rId="1857" sId="1">
    <nc r="E438" t="inlineStr">
      <is>
        <t>Fail</t>
      </is>
    </nc>
  </rcc>
  <rcc rId="1858" sId="1" xfDxf="1" dxf="1">
    <nc r="F438">
      <v>16017562184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L437" start="0" length="0">
    <dxf>
      <border outline="0">
        <left/>
        <right/>
        <top/>
        <bottom/>
      </border>
    </dxf>
  </rfmt>
  <rfmt sheetId="1" xfDxf="1" sqref="L437" start="0" length="0">
    <dxf>
      <font>
        <sz val="7"/>
        <color rgb="FF212529"/>
        <name val="Roboto"/>
        <scheme val="none"/>
      </font>
    </dxf>
  </rfmt>
  <rcc rId="1859" sId="1">
    <oc r="L437" t="inlineStr">
      <is>
        <t>new tc</t>
      </is>
    </oc>
    <nc r="L437" t="inlineStr">
      <is>
        <t xml:space="preserve">sv.socket0.showsearch("t_rrdr","f") command not working </t>
      </is>
    </nc>
  </rcc>
  <rcc rId="1860" sId="1">
    <nc r="E436" t="inlineStr">
      <is>
        <t>Pass</t>
      </is>
    </nc>
  </rcc>
  <rcc rId="1861" sId="1">
    <nc r="E437" t="inlineStr">
      <is>
        <t>BLOCK</t>
      </is>
    </nc>
  </rcc>
  <rcc rId="1862" sId="1">
    <nc r="E435" t="inlineStr">
      <is>
        <t>Pass</t>
      </is>
    </nc>
  </rcc>
  <rcc rId="1863" sId="1">
    <nc r="E434" t="inlineStr">
      <is>
        <t>Pass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" sId="1">
    <oc r="E183" t="inlineStr">
      <is>
        <t>pass</t>
      </is>
    </oc>
    <nc r="E183"/>
  </rcc>
  <rcc rId="1865" sId="1">
    <oc r="E189" t="inlineStr">
      <is>
        <t>pass</t>
      </is>
    </oc>
    <nc r="E189"/>
  </rcc>
  <rcc rId="1866" sId="1">
    <oc r="E234" t="inlineStr">
      <is>
        <t>pass</t>
      </is>
    </oc>
    <nc r="E234"/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7" sId="1">
    <nc r="E329" t="inlineStr">
      <is>
        <t>PASS</t>
      </is>
    </nc>
  </rcc>
  <rcc rId="1868" sId="1">
    <nc r="H329" t="inlineStr">
      <is>
        <t>MCC</t>
      </is>
    </nc>
  </rcc>
  <rcc rId="1869" sId="1">
    <nc r="J329" t="inlineStr">
      <is>
        <t>Debug IPClean</t>
      </is>
    </nc>
  </rcc>
  <rfmt sheetId="1" sqref="E329">
    <dxf>
      <fill>
        <patternFill patternType="solid">
          <bgColor rgb="FF00B050"/>
        </patternFill>
      </fill>
    </dxf>
  </rfmt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0" sId="1">
    <nc r="E327" t="inlineStr">
      <is>
        <t>PASS</t>
      </is>
    </nc>
  </rcc>
  <rcc rId="1871" sId="1">
    <nc r="H327" t="inlineStr">
      <is>
        <t>MCC</t>
      </is>
    </nc>
  </rcc>
  <rcc rId="1872" sId="1">
    <nc r="I327">
      <v>18</v>
    </nc>
  </rcc>
  <rcc rId="1873" sId="1">
    <nc r="J327" t="inlineStr">
      <is>
        <t>Release IPClean</t>
      </is>
    </nc>
  </rcc>
  <rfmt sheetId="1" sqref="E327">
    <dxf>
      <fill>
        <patternFill patternType="solid">
          <bgColor rgb="FF00B050"/>
        </patternFill>
      </fill>
    </dxf>
  </rfmt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CAF8A6-22C5-4DB5-AAC8-62B88DFEE42E}" action="delete"/>
  <rdn rId="0" localSheetId="1" customView="1" name="Z_3DCAF8A6_22C5_4DB5_AAC8_62B88DFEE42E_.wvu.FilterData" hidden="1" oldHidden="1">
    <formula>'FIV_KVL_D_Blue_TC_Bios_only (3)'!$A$1:$L$459</formula>
    <oldFormula>'FIV_KVL_D_Blue_TC_Bios_only (3)'!$A$1:$L$459</oldFormula>
  </rdn>
  <rcv guid="{3DCAF8A6-22C5-4DB5-AAC8-62B88DFEE42E}" action="add"/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1">
    <nc r="E54" t="inlineStr">
      <is>
        <t>pass</t>
      </is>
    </nc>
  </rcc>
  <rcc rId="1876" sId="1">
    <nc r="G54">
      <v>42</v>
    </nc>
  </rcc>
  <rcc rId="1877" sId="1">
    <nc r="H54" t="inlineStr">
      <is>
        <t>HCC</t>
      </is>
    </nc>
  </rcc>
  <rcc rId="1878" sId="1">
    <nc r="I54" t="inlineStr">
      <is>
        <t>BMOD</t>
      </is>
    </nc>
  </rcc>
  <rcc rId="1879" sId="1">
    <nc r="J54" t="inlineStr">
      <is>
        <t>ReleaseIpClean</t>
      </is>
    </nc>
  </rcc>
  <rcc rId="1880" sId="1">
    <nc r="E158" t="inlineStr">
      <is>
        <t>Block</t>
      </is>
    </nc>
  </rcc>
  <rcc rId="1881" sId="1">
    <nc r="E111" t="inlineStr">
      <is>
        <t>pass</t>
      </is>
    </nc>
  </rcc>
  <rcc rId="1882" sId="1">
    <nc r="G111">
      <v>42</v>
    </nc>
  </rcc>
  <rcc rId="1883" sId="1">
    <nc r="H111" t="inlineStr">
      <is>
        <t>HCC</t>
      </is>
    </nc>
  </rcc>
  <rcc rId="1884" sId="1">
    <nc r="I111" t="inlineStr">
      <is>
        <t>BMOD</t>
      </is>
    </nc>
  </rcc>
  <rcc rId="1885" sId="1">
    <nc r="J111" t="inlineStr">
      <is>
        <t>Release IPClean</t>
      </is>
    </nc>
  </rcc>
  <rcc rId="1886" sId="1">
    <nc r="E133" t="inlineStr">
      <is>
        <t>Block</t>
      </is>
    </nc>
  </rcc>
  <rcc rId="1887" sId="1">
    <nc r="E134" t="inlineStr">
      <is>
        <t>Block</t>
      </is>
    </nc>
  </rcc>
  <rcc rId="1888" sId="1">
    <nc r="E157" t="inlineStr">
      <is>
        <t>Block</t>
      </is>
    </nc>
  </rcc>
  <rcc rId="1889" sId="1">
    <nc r="E168" t="inlineStr">
      <is>
        <t>Block</t>
      </is>
    </nc>
  </rcc>
  <rcc rId="1890" sId="1">
    <nc r="E235" t="inlineStr">
      <is>
        <t>Block</t>
      </is>
    </nc>
  </rcc>
  <rcc rId="1891" sId="1">
    <nc r="E260" t="inlineStr">
      <is>
        <t>Block</t>
      </is>
    </nc>
  </rcc>
  <rcc rId="1892" sId="1">
    <oc r="L133" t="inlineStr">
      <is>
        <t>sent mail</t>
      </is>
    </oc>
    <nc r="L133" t="inlineStr">
      <is>
        <t>regression issue with pythonsv mail send to prathap</t>
      </is>
    </nc>
  </rcc>
  <rcc rId="1893" sId="1">
    <oc r="L134" t="inlineStr">
      <is>
        <t>sent mail</t>
      </is>
    </oc>
    <nc r="L134" t="inlineStr">
      <is>
        <t>regression issue with pythonsv mail send to prathab</t>
      </is>
    </nc>
  </rcc>
  <rcc rId="1894" sId="1">
    <oc r="L157" t="inlineStr">
      <is>
        <t>sent mail</t>
      </is>
    </oc>
    <nc r="L157" t="inlineStr">
      <is>
        <t>regression issue with pythonsv mail send to prathab</t>
      </is>
    </nc>
  </rcc>
  <rcc rId="1895" sId="1">
    <oc r="L168" t="inlineStr">
      <is>
        <t>sent mail</t>
      </is>
    </oc>
    <nc r="L168" t="inlineStr">
      <is>
        <t>regression issue with pythonsv mail send to prathab</t>
      </is>
    </nc>
  </rcc>
  <rcc rId="1896" sId="1">
    <oc r="L235" t="inlineStr">
      <is>
        <t>sent mail</t>
      </is>
    </oc>
    <nc r="L235" t="inlineStr">
      <is>
        <t>regression issue with pythonsv mail send to prathab</t>
      </is>
    </nc>
  </rcc>
  <rcc rId="1897" sId="1">
    <oc r="L260" t="inlineStr">
      <is>
        <t>sent mail</t>
      </is>
    </oc>
    <nc r="L260" t="inlineStr">
      <is>
        <t>regression issue with pythonsv mail send to prathab</t>
      </is>
    </nc>
  </rcc>
  <rcc rId="1898" sId="1">
    <nc r="E7" t="inlineStr">
      <is>
        <t>pass</t>
      </is>
    </nc>
  </rcc>
  <rcc rId="1899" sId="1">
    <nc r="G7">
      <v>42</v>
    </nc>
  </rcc>
  <rcc rId="1900" sId="1">
    <nc r="H7" t="inlineStr">
      <is>
        <t>HCC</t>
      </is>
    </nc>
  </rcc>
  <rcc rId="1901" sId="1">
    <nc r="I7" t="inlineStr">
      <is>
        <t>BMOD</t>
      </is>
    </nc>
  </rcc>
  <rcc rId="1902" sId="1">
    <nc r="J7" t="inlineStr">
      <is>
        <t>Release IPClean</t>
      </is>
    </nc>
  </rcc>
  <rcc rId="1903" sId="1">
    <oc r="E135" t="inlineStr">
      <is>
        <t>Fail</t>
      </is>
    </oc>
    <nc r="E135" t="inlineStr">
      <is>
        <t>Block</t>
      </is>
    </nc>
  </rcc>
  <rcc rId="1904" sId="1">
    <oc r="L135" t="inlineStr">
      <is>
        <t>Regression</t>
      </is>
    </oc>
    <nc r="L135" t="inlineStr">
      <is>
        <t>Regression, sent mail to CTC team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5" sId="1">
    <nc r="E77" t="inlineStr">
      <is>
        <t>pass</t>
      </is>
    </nc>
  </rcc>
  <rcc rId="1906" sId="1">
    <nc r="G77">
      <v>42</v>
    </nc>
  </rcc>
  <rcc rId="1907" sId="1">
    <nc r="H77" t="inlineStr">
      <is>
        <t>HCC</t>
      </is>
    </nc>
  </rcc>
  <rcc rId="1908" sId="1">
    <nc r="I77" t="inlineStr">
      <is>
        <t>BMOD</t>
      </is>
    </nc>
  </rcc>
  <rcc rId="1909" sId="1">
    <nc r="J77" t="inlineStr">
      <is>
        <t>Debug ipclean</t>
      </is>
    </nc>
  </rcc>
  <rcc rId="1910" sId="1">
    <nc r="E83" t="inlineStr">
      <is>
        <t>pass</t>
      </is>
    </nc>
  </rcc>
  <rcc rId="1911" sId="1">
    <nc r="E84" t="inlineStr">
      <is>
        <t>Pass</t>
      </is>
    </nc>
  </rcc>
  <rcc rId="1912" sId="1">
    <nc r="G83">
      <v>42</v>
    </nc>
  </rcc>
  <rcc rId="1913" sId="1">
    <nc r="G84">
      <v>42</v>
    </nc>
  </rcc>
  <rcc rId="1914" sId="1">
    <nc r="H83" t="inlineStr">
      <is>
        <t>HCC</t>
      </is>
    </nc>
  </rcc>
  <rcc rId="1915" sId="1">
    <nc r="H84" t="inlineStr">
      <is>
        <t>HCC</t>
      </is>
    </nc>
  </rcc>
  <rcc rId="1916" sId="1">
    <nc r="I83" t="inlineStr">
      <is>
        <t>BMOD</t>
      </is>
    </nc>
  </rcc>
  <rcc rId="1917" sId="1">
    <nc r="I84" t="inlineStr">
      <is>
        <t>BMOD</t>
      </is>
    </nc>
  </rcc>
  <rcc rId="1918" sId="1">
    <nc r="J83" t="inlineStr">
      <is>
        <t>Debug ipclean</t>
      </is>
    </nc>
  </rcc>
  <rcc rId="1919" sId="1">
    <nc r="J84" t="inlineStr">
      <is>
        <t>Debug ipclean</t>
      </is>
    </nc>
  </rcc>
  <rcc rId="1920" sId="1" odxf="1" dxf="1">
    <nc r="F103">
      <v>16016881214</v>
    </nc>
    <odxf>
      <alignment horizontal="general" vertical="bottom"/>
    </odxf>
    <ndxf>
      <alignment horizontal="left" vertical="top"/>
    </ndxf>
  </rcc>
  <rcc rId="1921" sId="1">
    <nc r="E103" t="inlineStr">
      <is>
        <t>Fail</t>
      </is>
    </nc>
  </rcc>
  <rcc rId="1922" sId="1" odxf="1" dxf="1">
    <nc r="L103" t="inlineStr">
      <is>
        <t>step 4: python cmd value mismatch  "Expected : 0"  but  "actual : 1".</t>
      </is>
    </nc>
    <odxf>
      <alignment horizontal="general" vertical="bottom"/>
    </odxf>
    <ndxf>
      <alignment horizontal="left" vertical="top"/>
    </ndxf>
  </rcc>
  <rcc rId="1923" sId="1">
    <nc r="J103" t="inlineStr">
      <is>
        <t>Debug ipclean</t>
      </is>
    </nc>
  </rcc>
  <rcc rId="1924" sId="1">
    <nc r="I103" t="inlineStr">
      <is>
        <t>BMOD</t>
      </is>
    </nc>
  </rcc>
  <rcc rId="1925" sId="1">
    <nc r="H103" t="inlineStr">
      <is>
        <t>HCC</t>
      </is>
    </nc>
  </rcc>
  <rcc rId="1926" sId="1">
    <nc r="G103">
      <v>42</v>
    </nc>
  </rcc>
  <rcc rId="1927" sId="1">
    <nc r="E92" t="inlineStr">
      <is>
        <t>Block</t>
      </is>
    </nc>
  </rcc>
  <rcc rId="1928" sId="1">
    <nc r="G92">
      <v>42</v>
    </nc>
  </rcc>
  <rcc rId="1929" sId="1">
    <nc r="H92" t="inlineStr">
      <is>
        <t>HCC</t>
      </is>
    </nc>
  </rcc>
  <rcc rId="1930" sId="1">
    <nc r="I92" t="inlineStr">
      <is>
        <t>BMOD</t>
      </is>
    </nc>
  </rcc>
  <rcc rId="1931" sId="1">
    <nc r="J92" t="inlineStr">
      <is>
        <t>Debug ipclean</t>
      </is>
    </nc>
  </rcc>
  <rcc rId="1932" sId="1" odxf="1" dxf="1">
    <nc r="L92" t="inlineStr">
      <is>
        <t>step 3: python cmd o/p is mismatch  Expected 0/p: 0x1  but actial o/p: 0x0</t>
      </is>
    </nc>
    <odxf>
      <alignment horizontal="general" vertical="bottom"/>
    </odxf>
    <ndxf>
      <alignment horizontal="left" vertical="top"/>
    </ndxf>
  </rcc>
  <rcc rId="1933" sId="1">
    <nc r="E100" t="inlineStr">
      <is>
        <t>block</t>
      </is>
    </nc>
  </rcc>
  <rcc rId="1934" sId="1">
    <nc r="G100">
      <v>42</v>
    </nc>
  </rcc>
  <rcc rId="1935" sId="1">
    <nc r="H100" t="inlineStr">
      <is>
        <t>HCC</t>
      </is>
    </nc>
  </rcc>
  <rcc rId="1936" sId="1">
    <nc r="I100" t="inlineStr">
      <is>
        <t>BMOD</t>
      </is>
    </nc>
  </rcc>
  <rcc rId="1937" sId="1">
    <nc r="J100" t="inlineStr">
      <is>
        <t>Debug ipclean</t>
      </is>
    </nc>
  </rcc>
  <rcc rId="1938" sId="1">
    <oc r="L100" t="inlineStr">
      <is>
        <t>Step 2: SNC knob is not present.</t>
      </is>
    </oc>
    <nc r="L100" t="inlineStr">
      <is>
        <t>Step 2: SNC knob is not present. , Step 3: python cmd value mismatch.</t>
      </is>
    </nc>
  </rcc>
  <rcc rId="1939" sId="1">
    <nc r="E82" t="inlineStr">
      <is>
        <t>pass</t>
      </is>
    </nc>
  </rcc>
  <rcc rId="1940" sId="1">
    <nc r="G82">
      <v>42</v>
    </nc>
  </rcc>
  <rcc rId="1941" sId="1">
    <nc r="H82" t="inlineStr">
      <is>
        <t>HCC</t>
      </is>
    </nc>
  </rcc>
  <rcc rId="1942" sId="1">
    <nc r="I82" t="inlineStr">
      <is>
        <t>BMOD</t>
      </is>
    </nc>
  </rcc>
  <rcc rId="1943" sId="1">
    <nc r="J82" t="inlineStr">
      <is>
        <t xml:space="preserve">Debug  </t>
      </is>
    </nc>
  </rcc>
  <rcc rId="1944" sId="1">
    <nc r="E78" t="inlineStr">
      <is>
        <t>pass</t>
      </is>
    </nc>
  </rcc>
  <rcc rId="1945" sId="1">
    <nc r="G78">
      <v>42</v>
    </nc>
  </rcc>
  <rcc rId="1946" sId="1">
    <nc r="H78" t="inlineStr">
      <is>
        <t>HCC</t>
      </is>
    </nc>
  </rcc>
  <rcc rId="1947" sId="1">
    <nc r="I78" t="inlineStr">
      <is>
        <t>BMOD</t>
      </is>
    </nc>
  </rcc>
  <rcc rId="1948" sId="1">
    <nc r="J78" t="inlineStr">
      <is>
        <t>Debug IPClean</t>
      </is>
    </nc>
  </rcc>
  <rfmt sheetId="1" sqref="F70" start="0" length="0">
    <dxf>
      <border outline="0">
        <left/>
        <right/>
        <top/>
        <bottom/>
      </border>
    </dxf>
  </rfmt>
  <rcc rId="1949" sId="1" xfDxf="1" dxf="1">
    <nc r="F70">
      <v>16017448392</v>
    </nc>
    <ndxf>
      <font>
        <name val="Calibri"/>
        <scheme val="none"/>
      </font>
    </ndxf>
  </rcc>
  <rfmt sheetId="1" sqref="F70">
    <dxf>
      <alignment vertical="top"/>
    </dxf>
  </rfmt>
  <rfmt sheetId="1" sqref="F70">
    <dxf>
      <alignment vertical="bottom"/>
    </dxf>
  </rfmt>
  <rfmt sheetId="1" sqref="F70">
    <dxf>
      <alignment vertical="top"/>
    </dxf>
  </rfmt>
  <rfmt sheetId="1" sqref="F70">
    <dxf>
      <alignment vertical="bottom"/>
    </dxf>
  </rfmt>
  <rfmt sheetId="1" sqref="F70">
    <dxf>
      <alignment vertical="top"/>
    </dxf>
  </rfmt>
  <rfmt sheetId="1" sqref="F70">
    <dxf>
      <alignment horizontal="left"/>
    </dxf>
  </rfmt>
  <rcc rId="1950" sId="1">
    <nc r="E70" t="inlineStr">
      <is>
        <t>Fail</t>
      </is>
    </nc>
  </rcc>
  <rcc rId="1951" sId="1">
    <nc r="L70" t="inlineStr">
      <is>
        <t>need to add FMOD script</t>
      </is>
    </nc>
  </rcc>
  <rcc rId="1952" sId="1">
    <nc r="E45" t="inlineStr">
      <is>
        <t>Block</t>
      </is>
    </nc>
  </rcc>
  <rcc rId="1953" sId="1">
    <nc r="G45">
      <v>42</v>
    </nc>
  </rcc>
  <rcc rId="1954" sId="1">
    <nc r="H45" t="inlineStr">
      <is>
        <t>HCC</t>
      </is>
    </nc>
  </rcc>
  <rcc rId="1955" sId="1">
    <nc r="I45" t="inlineStr">
      <is>
        <t>BMOD</t>
      </is>
    </nc>
  </rcc>
  <rcc rId="1956" sId="1">
    <nc r="J45" t="inlineStr">
      <is>
        <t>Debug ipclean</t>
      </is>
    </nc>
  </rcc>
  <rcc rId="1957" sId="1">
    <nc r="L45" t="inlineStr">
      <is>
        <t>Step 3: python cmd is not working   "cli_impl.CliError: Read transaction was not successful, RSP = 1".</t>
      </is>
    </nc>
  </rcc>
  <rcc rId="1958" sId="1">
    <nc r="G37">
      <v>42</v>
    </nc>
  </rcc>
  <rcc rId="1959" sId="1">
    <nc r="H37" t="inlineStr">
      <is>
        <t>HCC</t>
      </is>
    </nc>
  </rcc>
  <rcc rId="1960" sId="1">
    <nc r="I37" t="inlineStr">
      <is>
        <t>BMOD</t>
      </is>
    </nc>
  </rcc>
  <rcc rId="1961" sId="1">
    <nc r="J37" t="inlineStr">
      <is>
        <t>Debug ipclean</t>
      </is>
    </nc>
  </rcc>
  <rcc rId="1962" sId="1">
    <oc r="L37" t="inlineStr">
      <is>
        <t>sent mail to ayushi</t>
      </is>
    </oc>
    <nc r="L37" t="inlineStr">
      <is>
        <t>sent mail to ayushi  (python cmd error)</t>
      </is>
    </nc>
  </rcc>
  <rcc rId="1963" sId="1">
    <nc r="E44" t="inlineStr">
      <is>
        <t>pass</t>
      </is>
    </nc>
  </rcc>
  <rcc rId="1964" sId="1">
    <nc r="G44">
      <v>42</v>
    </nc>
  </rcc>
  <rcc rId="1965" sId="1">
    <nc r="H44" t="inlineStr">
      <is>
        <t>HCC</t>
      </is>
    </nc>
  </rcc>
  <rcc rId="1966" sId="1">
    <nc r="I44" t="inlineStr">
      <is>
        <t>BMOD</t>
      </is>
    </nc>
  </rcc>
  <rcc rId="1967" sId="1">
    <nc r="J44" t="inlineStr">
      <is>
        <t>Debug ipclean</t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8" sId="1">
    <nc r="E453" t="inlineStr">
      <is>
        <t>PASS</t>
      </is>
    </nc>
  </rcc>
  <rfmt sheetId="1" sqref="E453">
    <dxf>
      <fill>
        <patternFill patternType="solid">
          <bgColor rgb="FF00B050"/>
        </patternFill>
      </fill>
    </dxf>
  </rfmt>
  <rcc rId="1969" sId="1">
    <nc r="H453" t="inlineStr">
      <is>
        <t>MCC</t>
      </is>
    </nc>
  </rcc>
  <rcc rId="1970" sId="1">
    <nc r="G453">
      <v>18</v>
    </nc>
  </rcc>
  <rcc rId="1971" sId="1">
    <nc r="J453" t="inlineStr">
      <is>
        <t>Debug IPClean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B1485DD-1C50-4B07-8B20-7F10BBC1C66B}" action="delete"/>
  <rdn rId="0" localSheetId="1" customView="1" name="Z_5B1485DD_1C50_4B07_8B20_7F10BBC1C66B_.wvu.FilterData" hidden="1" oldHidden="1">
    <formula>'FIV_KVL_D_Blue_TC_Bios_only (3)'!$A$1:$L$459</formula>
    <oldFormula>'FIV_KVL_D_Blue_TC_Bios_only (3)'!$A$1:$L$457</oldFormula>
  </rdn>
  <rcv guid="{5B1485DD-1C50-4B07-8B20-7F10BBC1C66B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nc r="E225" t="inlineStr">
      <is>
        <t>Pass</t>
      </is>
    </nc>
  </rcc>
  <rcc rId="87" sId="1">
    <nc r="G225">
      <v>42</v>
    </nc>
  </rcc>
  <rcc rId="88" sId="1">
    <nc r="H225" t="inlineStr">
      <is>
        <t>HCC</t>
      </is>
    </nc>
  </rcc>
  <rcc rId="89" sId="1">
    <nc r="I225" t="inlineStr">
      <is>
        <t>BMOD</t>
      </is>
    </nc>
  </rcc>
  <rcc rId="90" sId="1">
    <nc r="J225" t="inlineStr">
      <is>
        <t>DebugIpClean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3" sId="1">
    <nc r="E38" t="inlineStr">
      <is>
        <t>pass</t>
      </is>
    </nc>
  </rcc>
  <rcc rId="1974" sId="1">
    <nc r="G38">
      <v>42</v>
    </nc>
  </rcc>
  <rcc rId="1975" sId="1">
    <nc r="H38" t="inlineStr">
      <is>
        <t>HCC</t>
      </is>
    </nc>
  </rcc>
  <rcc rId="1976" sId="1">
    <nc r="I38" t="inlineStr">
      <is>
        <t>BMOD</t>
      </is>
    </nc>
  </rcc>
  <rcc rId="1977" sId="1">
    <nc r="J38" t="inlineStr">
      <is>
        <t>Debug ipclean</t>
      </is>
    </nc>
  </rcc>
  <rcv guid="{5B1485DD-1C50-4B07-8B20-7F10BBC1C66B}" action="delete"/>
  <rdn rId="0" localSheetId="1" customView="1" name="Z_5B1485DD_1C50_4B07_8B20_7F10BBC1C66B_.wvu.FilterData" hidden="1" oldHidden="1">
    <formula>'FIV_KVL_D_Blue_TC_Bios_only (3)'!$A$1:$L$459</formula>
    <oldFormula>'FIV_KVL_D_Blue_TC_Bios_only (3)'!$A$1:$L$459</oldFormula>
  </rdn>
  <rcv guid="{5B1485DD-1C50-4B07-8B20-7F10BBC1C66B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9" sId="1">
    <oc r="E17" t="inlineStr">
      <is>
        <t>Block</t>
      </is>
    </oc>
    <nc r="E17" t="inlineStr">
      <is>
        <t>fail</t>
      </is>
    </nc>
  </rcc>
  <rcc rId="1980" sId="1">
    <oc r="E23" t="inlineStr">
      <is>
        <t>Block</t>
      </is>
    </oc>
    <nc r="E23" t="inlineStr">
      <is>
        <t>fail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1" sId="1">
    <nc r="E35" t="inlineStr">
      <is>
        <t>pass</t>
      </is>
    </nc>
  </rcc>
  <rcc rId="1982" sId="1">
    <nc r="G35">
      <v>42</v>
    </nc>
  </rcc>
  <rcc rId="1983" sId="1">
    <nc r="H35" t="inlineStr">
      <is>
        <t>HCC</t>
      </is>
    </nc>
  </rcc>
  <rcc rId="1984" sId="1">
    <nc r="I35" t="inlineStr">
      <is>
        <t>BMOD</t>
      </is>
    </nc>
  </rcc>
  <rcc rId="1985" sId="1">
    <nc r="J35" t="inlineStr">
      <is>
        <t>Debug IPClean</t>
      </is>
    </nc>
  </rcc>
  <rcv guid="{5B1485DD-1C50-4B07-8B20-7F10BBC1C66B}" action="delete"/>
  <rdn rId="0" localSheetId="1" customView="1" name="Z_5B1485DD_1C50_4B07_8B20_7F10BBC1C66B_.wvu.FilterData" hidden="1" oldHidden="1">
    <formula>'FIV_KVL_D_Blue_TC_Bios_only (3)'!$A$1:$L$459</formula>
    <oldFormula>'FIV_KVL_D_Blue_TC_Bios_only (3)'!$A$1:$L$459</oldFormula>
  </rdn>
  <rcv guid="{5B1485DD-1C50-4B07-8B20-7F10BBC1C66B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7" sId="1">
    <nc r="E200" t="inlineStr">
      <is>
        <t>pass</t>
      </is>
    </nc>
  </rcc>
  <rcc rId="1988" sId="1">
    <nc r="E201" t="inlineStr">
      <is>
        <t>pass</t>
      </is>
    </nc>
  </rcc>
  <rcc rId="1989" sId="1">
    <nc r="G201">
      <v>42</v>
    </nc>
  </rcc>
  <rcc rId="1990" sId="1">
    <nc r="G200">
      <v>42</v>
    </nc>
  </rcc>
  <rcc rId="1991" sId="1">
    <nc r="H200" t="inlineStr">
      <is>
        <t>HCC</t>
      </is>
    </nc>
  </rcc>
  <rcc rId="1992" sId="1">
    <nc r="H201" t="inlineStr">
      <is>
        <t>HCC</t>
      </is>
    </nc>
  </rcc>
  <rcc rId="1993" sId="1">
    <nc r="I200" t="inlineStr">
      <is>
        <t>BMOD</t>
      </is>
    </nc>
  </rcc>
  <rcc rId="1994" sId="1">
    <nc r="I201" t="inlineStr">
      <is>
        <t>BMOD</t>
      </is>
    </nc>
  </rcc>
  <rcc rId="1995" sId="1">
    <nc r="J201" t="inlineStr">
      <is>
        <t>ReleaseIpClean</t>
      </is>
    </nc>
  </rcc>
  <rcc rId="1996" sId="1">
    <nc r="J200" t="inlineStr">
      <is>
        <t>ReleaseIpClean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7" sId="1">
    <nc r="E193" t="inlineStr">
      <is>
        <t>pass</t>
      </is>
    </nc>
  </rcc>
  <rcc rId="1998" sId="1">
    <nc r="E194" t="inlineStr">
      <is>
        <t>pass</t>
      </is>
    </nc>
  </rcc>
  <rcc rId="1999" sId="1">
    <nc r="G193">
      <v>42</v>
    </nc>
  </rcc>
  <rcc rId="2000" sId="1">
    <nc r="G194">
      <v>42</v>
    </nc>
  </rcc>
  <rcc rId="2001" sId="1">
    <nc r="H194" t="inlineStr">
      <is>
        <t>HCC</t>
      </is>
    </nc>
  </rcc>
  <rcc rId="2002" sId="1">
    <nc r="H193" t="inlineStr">
      <is>
        <t>HCC</t>
      </is>
    </nc>
  </rcc>
  <rcc rId="2003" sId="1">
    <nc r="I193" t="inlineStr">
      <is>
        <t>BMOD</t>
      </is>
    </nc>
  </rcc>
  <rcc rId="2004" sId="1">
    <nc r="I194" t="inlineStr">
      <is>
        <t>BMOD</t>
      </is>
    </nc>
  </rcc>
  <rcc rId="2005" sId="1">
    <nc r="J194" t="inlineStr">
      <is>
        <t>ReleaseIpclean</t>
      </is>
    </nc>
  </rcc>
  <rcc rId="2006" sId="1">
    <nc r="J193" t="inlineStr">
      <is>
        <t>ReleaseIpclean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1">
    <nc r="E335" t="inlineStr">
      <is>
        <t>PASS</t>
      </is>
    </nc>
  </rcc>
  <rcc rId="2008" sId="1">
    <nc r="H335" t="inlineStr">
      <is>
        <t>MCC</t>
      </is>
    </nc>
  </rcc>
  <rcc rId="2009" sId="1">
    <nc r="G335">
      <v>18</v>
    </nc>
  </rcc>
  <rcc rId="2010" sId="1">
    <nc r="J335" t="inlineStr">
      <is>
        <t>Release IPClean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1" sId="1">
    <oc r="D255" t="inlineStr">
      <is>
        <t>Hari</t>
      </is>
    </oc>
    <nc r="D255" t="inlineStr">
      <is>
        <t>Chetana</t>
      </is>
    </nc>
  </rcc>
  <rcc rId="2012" sId="1">
    <nc r="E255" t="inlineStr">
      <is>
        <t>Pass</t>
      </is>
    </nc>
  </rcc>
  <rcc rId="2013" sId="1">
    <nc r="E259" t="inlineStr">
      <is>
        <t>pass</t>
      </is>
    </nc>
  </rcc>
  <rcc rId="2014" sId="1">
    <nc r="E268" t="inlineStr">
      <is>
        <t>Pass</t>
      </is>
    </nc>
  </rcc>
  <rcc rId="2015" sId="1">
    <oc r="D269" t="inlineStr">
      <is>
        <t>Hari</t>
      </is>
    </oc>
    <nc r="D269" t="inlineStr">
      <is>
        <t>Gayathri</t>
      </is>
    </nc>
  </rcc>
  <rcc rId="2016" sId="1">
    <nc r="E269" t="inlineStr">
      <is>
        <t>Pass</t>
      </is>
    </nc>
  </rcc>
  <rcv guid="{C917CA10-0EAF-40F0-AB93-65EABE48B4C7}" action="delete"/>
  <rdn rId="0" localSheetId="1" customView="1" name="Z_C917CA10_0EAF_40F0_AB93_65EABE48B4C7_.wvu.FilterData" hidden="1" oldHidden="1">
    <formula>'FIV_KVL_D_Blue_TC_Bios_only (3)'!$A$1:$L$459</formula>
    <oldFormula>'FIV_KVL_D_Blue_TC_Bios_only (3)'!$A$1:$L$459</oldFormula>
  </rdn>
  <rcv guid="{C917CA10-0EAF-40F0-AB93-65EABE48B4C7}" action="add"/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8" sId="1">
    <nc r="E276" t="inlineStr">
      <is>
        <t>Pass</t>
      </is>
    </nc>
  </rcc>
  <rcc rId="2019" sId="1">
    <nc r="E281" t="inlineStr">
      <is>
        <t>Block</t>
      </is>
    </nc>
  </rcc>
  <rcc rId="2020" sId="1">
    <nc r="L281" t="inlineStr">
      <is>
        <t>Sent mail to CTC team as per update in Blocked excel</t>
      </is>
    </nc>
  </rcc>
  <rcc rId="2021" sId="1">
    <nc r="E282" t="inlineStr">
      <is>
        <t>Block</t>
      </is>
    </nc>
  </rcc>
  <rcc rId="2022" sId="1">
    <nc r="L282" t="inlineStr">
      <is>
        <t>Sent mail to domain owner as per update in Blocked excel</t>
      </is>
    </nc>
  </rcc>
  <rcc rId="2023" sId="1">
    <oc r="D284" t="inlineStr">
      <is>
        <t>Hari</t>
      </is>
    </oc>
    <nc r="D284" t="inlineStr">
      <is>
        <t>Chetana</t>
      </is>
    </nc>
  </rcc>
  <rcc rId="2024" sId="1">
    <nc r="E284" t="inlineStr">
      <is>
        <t>Pass</t>
      </is>
    </nc>
  </rcc>
  <rcc rId="2025" sId="1">
    <nc r="E291" t="inlineStr">
      <is>
        <t>Pass</t>
      </is>
    </nc>
  </rcc>
  <rcc rId="2026" sId="1">
    <nc r="G291">
      <v>42</v>
    </nc>
  </rcc>
  <rcc rId="2027" sId="1">
    <nc r="H291" t="inlineStr">
      <is>
        <t>HCC</t>
      </is>
    </nc>
  </rcc>
  <rcc rId="2028" sId="1">
    <nc r="I291" t="inlineStr">
      <is>
        <t>BMOD</t>
      </is>
    </nc>
  </rcc>
  <rcc rId="2029" sId="1">
    <nc r="J291" t="inlineStr">
      <is>
        <t>IPClean Debug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0" sId="1">
    <nc r="E300" t="inlineStr">
      <is>
        <t>Block</t>
      </is>
    </nc>
  </rcc>
  <rcc rId="2031" sId="1">
    <nc r="L300" t="inlineStr">
      <is>
        <t>RAS feature not yet enabled</t>
      </is>
    </nc>
  </rcc>
  <rcc rId="2032" sId="1">
    <nc r="E306" t="inlineStr">
      <is>
        <t>Pass</t>
      </is>
    </nc>
  </rcc>
  <rcc rId="2033" sId="1">
    <nc r="E308" t="inlineStr">
      <is>
        <t>Pass</t>
      </is>
    </nc>
  </rcc>
  <rcc rId="2034" sId="1">
    <nc r="E309" t="inlineStr">
      <is>
        <t>Pass</t>
      </is>
    </nc>
  </rcc>
  <rcc rId="2035" sId="1">
    <nc r="E310" t="inlineStr">
      <is>
        <t>Pass</t>
      </is>
    </nc>
  </rcc>
  <rcc rId="2036" sId="1">
    <nc r="E311" t="inlineStr">
      <is>
        <t>Pass</t>
      </is>
    </nc>
  </rcc>
  <rcc rId="2037" sId="1">
    <nc r="E312" t="inlineStr">
      <is>
        <t>Pass</t>
      </is>
    </nc>
  </rcc>
  <rcc rId="2038" sId="1">
    <nc r="G308">
      <v>42</v>
    </nc>
  </rcc>
  <rcc rId="2039" sId="1">
    <nc r="H308" t="inlineStr">
      <is>
        <t>HCC</t>
      </is>
    </nc>
  </rcc>
  <rcc rId="2040" sId="1">
    <nc r="I308" t="inlineStr">
      <is>
        <t>BMOD</t>
      </is>
    </nc>
  </rcc>
  <rcc rId="2041" sId="1">
    <nc r="J308" t="inlineStr">
      <is>
        <t>IPClean Debug</t>
      </is>
    </nc>
  </rcc>
  <rcc rId="2042" sId="1">
    <nc r="G309">
      <v>42</v>
    </nc>
  </rcc>
  <rcc rId="2043" sId="1">
    <nc r="H309" t="inlineStr">
      <is>
        <t>HCC</t>
      </is>
    </nc>
  </rcc>
  <rcc rId="2044" sId="1">
    <nc r="I309" t="inlineStr">
      <is>
        <t>BMOD</t>
      </is>
    </nc>
  </rcc>
  <rcc rId="2045" sId="1">
    <nc r="J309" t="inlineStr">
      <is>
        <t>IPClean Debug</t>
      </is>
    </nc>
  </rcc>
  <rcc rId="2046" sId="1">
    <nc r="G310">
      <v>42</v>
    </nc>
  </rcc>
  <rcc rId="2047" sId="1">
    <nc r="H310" t="inlineStr">
      <is>
        <t>HCC</t>
      </is>
    </nc>
  </rcc>
  <rcc rId="2048" sId="1">
    <nc r="I310" t="inlineStr">
      <is>
        <t>BMOD</t>
      </is>
    </nc>
  </rcc>
  <rcc rId="2049" sId="1">
    <nc r="J310" t="inlineStr">
      <is>
        <t>IPClean Debug</t>
      </is>
    </nc>
  </rcc>
  <rcc rId="2050" sId="1">
    <nc r="G311">
      <v>42</v>
    </nc>
  </rcc>
  <rcc rId="2051" sId="1">
    <nc r="H311" t="inlineStr">
      <is>
        <t>HCC</t>
      </is>
    </nc>
  </rcc>
  <rcc rId="2052" sId="1">
    <nc r="I311" t="inlineStr">
      <is>
        <t>BMOD</t>
      </is>
    </nc>
  </rcc>
  <rcc rId="2053" sId="1">
    <nc r="J311" t="inlineStr">
      <is>
        <t>IPClean Debug</t>
      </is>
    </nc>
  </rcc>
  <rcc rId="2054" sId="1">
    <nc r="G312">
      <v>42</v>
    </nc>
  </rcc>
  <rcc rId="2055" sId="1">
    <nc r="H312" t="inlineStr">
      <is>
        <t>HCC</t>
      </is>
    </nc>
  </rcc>
  <rcc rId="2056" sId="1">
    <nc r="I312" t="inlineStr">
      <is>
        <t>BMOD</t>
      </is>
    </nc>
  </rcc>
  <rcc rId="2057" sId="1">
    <nc r="J312" t="inlineStr">
      <is>
        <t>IPClean Debug</t>
      </is>
    </nc>
  </rcc>
  <rcc rId="2058" sId="1">
    <nc r="E353" t="inlineStr">
      <is>
        <t>Pass</t>
      </is>
    </nc>
  </rcc>
  <rcc rId="2059" sId="1">
    <nc r="E355" t="inlineStr">
      <is>
        <t>Pass</t>
      </is>
    </nc>
  </rcc>
  <rcc rId="2060" sId="1">
    <nc r="E359" t="inlineStr">
      <is>
        <t>Pass</t>
      </is>
    </nc>
  </rcc>
  <rcc rId="2061" sId="1">
    <nc r="E360" t="inlineStr">
      <is>
        <t>Pass</t>
      </is>
    </nc>
  </rcc>
  <rcc rId="2062" sId="1">
    <nc r="G353">
      <v>42</v>
    </nc>
  </rcc>
  <rcc rId="2063" sId="1">
    <nc r="H353" t="inlineStr">
      <is>
        <t>HCC</t>
      </is>
    </nc>
  </rcc>
  <rcc rId="2064" sId="1">
    <nc r="I353" t="inlineStr">
      <is>
        <t>BMOD</t>
      </is>
    </nc>
  </rcc>
  <rcc rId="2065" sId="1">
    <nc r="J353" t="inlineStr">
      <is>
        <t>IPClean Debug</t>
      </is>
    </nc>
  </rcc>
  <rcc rId="2066" sId="1">
    <nc r="G355">
      <v>42</v>
    </nc>
  </rcc>
  <rcc rId="2067" sId="1">
    <nc r="H355" t="inlineStr">
      <is>
        <t>HCC</t>
      </is>
    </nc>
  </rcc>
  <rcc rId="2068" sId="1">
    <nc r="I355" t="inlineStr">
      <is>
        <t>BMOD</t>
      </is>
    </nc>
  </rcc>
  <rcc rId="2069" sId="1">
    <nc r="J355" t="inlineStr">
      <is>
        <t>IPClean Debug</t>
      </is>
    </nc>
  </rcc>
  <rcc rId="2070" sId="1">
    <nc r="G359">
      <v>42</v>
    </nc>
  </rcc>
  <rcc rId="2071" sId="1">
    <nc r="H359" t="inlineStr">
      <is>
        <t>HCC</t>
      </is>
    </nc>
  </rcc>
  <rcc rId="2072" sId="1">
    <nc r="I359" t="inlineStr">
      <is>
        <t>BMOD</t>
      </is>
    </nc>
  </rcc>
  <rcc rId="2073" sId="1">
    <nc r="J359" t="inlineStr">
      <is>
        <t>IPClean Debug</t>
      </is>
    </nc>
  </rcc>
  <rcc rId="2074" sId="1">
    <nc r="G360">
      <v>42</v>
    </nc>
  </rcc>
  <rcc rId="2075" sId="1">
    <nc r="H360" t="inlineStr">
      <is>
        <t>HCC</t>
      </is>
    </nc>
  </rcc>
  <rcc rId="2076" sId="1">
    <nc r="I360" t="inlineStr">
      <is>
        <t>BMOD</t>
      </is>
    </nc>
  </rcc>
  <rcc rId="2077" sId="1">
    <nc r="J360" t="inlineStr">
      <is>
        <t>IPClean Debug</t>
      </is>
    </nc>
  </rcc>
  <rcc rId="2078" sId="1">
    <oc r="D421" t="inlineStr">
      <is>
        <t>Hari</t>
      </is>
    </oc>
    <nc r="D421" t="inlineStr">
      <is>
        <t>Arpitha</t>
      </is>
    </nc>
  </rcc>
  <rcc rId="2079" sId="1">
    <nc r="E421" t="inlineStr">
      <is>
        <t>Pass</t>
      </is>
    </nc>
  </rcc>
  <rcc rId="2080" sId="1">
    <nc r="E422" t="inlineStr">
      <is>
        <t>Pass</t>
      </is>
    </nc>
  </rcc>
  <rcc rId="2081" sId="1">
    <nc r="E457" t="inlineStr">
      <is>
        <t>Pass</t>
      </is>
    </nc>
  </rcc>
  <rcc rId="2082" sId="1">
    <nc r="G457">
      <v>18</v>
    </nc>
  </rcc>
  <rcc rId="2083" sId="1">
    <nc r="H457" t="inlineStr">
      <is>
        <t>MCC</t>
      </is>
    </nc>
  </rcc>
  <rcc rId="2084" sId="1">
    <nc r="I457" t="inlineStr">
      <is>
        <t>BMOD</t>
      </is>
    </nc>
  </rcc>
  <rcc rId="2085" sId="1">
    <nc r="J457" t="inlineStr">
      <is>
        <t>IPClean Debug</t>
      </is>
    </nc>
  </rcc>
  <rcc rId="2086" sId="1">
    <nc r="G422">
      <v>18</v>
    </nc>
  </rcc>
  <rcc rId="2087" sId="1">
    <nc r="H422" t="inlineStr">
      <is>
        <t>MCC</t>
      </is>
    </nc>
  </rcc>
  <rcc rId="2088" sId="1">
    <nc r="I422" t="inlineStr">
      <is>
        <t>BMOD</t>
      </is>
    </nc>
  </rcc>
  <rcc rId="2089" sId="1">
    <nc r="J422" t="inlineStr">
      <is>
        <t>IPClean Debug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917CA10-0EAF-40F0-AB93-65EABE48B4C7}" action="delete"/>
  <rdn rId="0" localSheetId="1" customView="1" name="Z_C917CA10_0EAF_40F0_AB93_65EABE48B4C7_.wvu.FilterData" hidden="1" oldHidden="1">
    <formula>'FIV_KVL_D_Blue_TC_Bios_only (3)'!$A$1:$L$459</formula>
    <oldFormula>'FIV_KVL_D_Blue_TC_Bios_only (3)'!$A$1:$L$459</oldFormula>
  </rdn>
  <rcv guid="{C917CA10-0EAF-40F0-AB93-65EABE48B4C7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E213" t="inlineStr">
      <is>
        <t>Pass</t>
      </is>
    </nc>
  </rcc>
  <rcc rId="92" sId="1">
    <nc r="G213">
      <v>42</v>
    </nc>
  </rcc>
  <rcc rId="93" sId="1">
    <nc r="H213" t="inlineStr">
      <is>
        <t>HCC</t>
      </is>
    </nc>
  </rcc>
  <rcc rId="94" sId="1">
    <nc r="I213" t="inlineStr">
      <is>
        <t>BMOD</t>
      </is>
    </nc>
  </rcc>
  <rcc rId="95" sId="1">
    <nc r="J213" t="inlineStr">
      <is>
        <t>DebugIpclean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CAF8A6-22C5-4DB5-AAC8-62B88DFEE42E}" action="delete"/>
  <rdn rId="0" localSheetId="1" customView="1" name="Z_3DCAF8A6_22C5_4DB5_AAC8_62B88DFEE42E_.wvu.FilterData" hidden="1" oldHidden="1">
    <formula>'FIV_KVL_D_Blue_TC_Bios_only (3)'!$A$1:$L$459</formula>
    <oldFormula>'FIV_KVL_D_Blue_TC_Bios_only (3)'!$A$1:$L$459</oldFormula>
  </rdn>
  <rcv guid="{3DCAF8A6-22C5-4DB5-AAC8-62B88DFEE42E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092" sheetId="1" source="K170" destination="L170" sourceSheetId="1">
    <rfmt sheetId="1" sqref="L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" sqref="L1 L3 L9 L17 L23 L32 L37 L39:L40 L42 L45 L51 L69 L73 L75 L81 L85:L86 L92 L95 L100:L102 L112 L133:L135 L143 L145 L157:L158 L161 L168 L170 L187 L191 L211 L216:L217 L219 L224 L228 L235 L248 L256:L257 L260 L275 L281:L282 L296 L300 L322 L332:L333 L354 L356:L357 L412 L420 L437 L439 L444:L445 L460:L1048576">
    <dxf>
      <alignment wrapText="1"/>
    </dxf>
  </rfmt>
  <rcc rId="2093" sId="1">
    <nc r="E38" t="inlineStr">
      <is>
        <t>pass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4" sId="1">
    <nc r="E193" t="inlineStr">
      <is>
        <t>pass</t>
      </is>
    </nc>
  </rcc>
  <rcc rId="2095" sId="1">
    <nc r="E194" t="inlineStr">
      <is>
        <t>pass</t>
      </is>
    </nc>
  </rcc>
  <rcc rId="2096" sId="1">
    <nc r="E200" t="inlineStr">
      <is>
        <t>pass</t>
      </is>
    </nc>
  </rcc>
  <rcc rId="2097" sId="1">
    <nc r="E201" t="inlineStr">
      <is>
        <t>pass</t>
      </is>
    </nc>
  </rcc>
  <rcc rId="2098" sId="1">
    <nc r="G193">
      <v>42</v>
    </nc>
  </rcc>
  <rcc rId="2099" sId="1">
    <nc r="G194">
      <v>42</v>
    </nc>
  </rcc>
  <rcc rId="2100" sId="1">
    <nc r="G200">
      <v>42</v>
    </nc>
  </rcc>
  <rcc rId="2101" sId="1">
    <nc r="G201">
      <v>42</v>
    </nc>
  </rcc>
  <rcc rId="2102" sId="1">
    <nc r="H193" t="inlineStr">
      <is>
        <t>HCC</t>
      </is>
    </nc>
  </rcc>
  <rcc rId="2103" sId="1">
    <nc r="H194" t="inlineStr">
      <is>
        <t>HCC</t>
      </is>
    </nc>
  </rcc>
  <rcc rId="2104" sId="1">
    <nc r="H200" t="inlineStr">
      <is>
        <t>HCC</t>
      </is>
    </nc>
  </rcc>
  <rcc rId="2105" sId="1">
    <nc r="H201" t="inlineStr">
      <is>
        <t>HCC</t>
      </is>
    </nc>
  </rcc>
  <rcc rId="2106" sId="1">
    <nc r="I193" t="inlineStr">
      <is>
        <t>BMOD</t>
      </is>
    </nc>
  </rcc>
  <rcc rId="2107" sId="1">
    <nc r="I194" t="inlineStr">
      <is>
        <t>BMOD</t>
      </is>
    </nc>
  </rcc>
  <rcc rId="2108" sId="1">
    <nc r="I200" t="inlineStr">
      <is>
        <t>BMOD</t>
      </is>
    </nc>
  </rcc>
  <rcc rId="2109" sId="1">
    <nc r="I201" t="inlineStr">
      <is>
        <t>BMOD</t>
      </is>
    </nc>
  </rcc>
  <rcc rId="2110" sId="1">
    <nc r="J193" t="inlineStr">
      <is>
        <t>ReleaseIpclean</t>
      </is>
    </nc>
  </rcc>
  <rcc rId="2111" sId="1">
    <nc r="J194" t="inlineStr">
      <is>
        <t>ReleaseIpclean</t>
      </is>
    </nc>
  </rcc>
  <rcc rId="2112" sId="1">
    <nc r="J200" t="inlineStr">
      <is>
        <t>ReleaseIpclean</t>
      </is>
    </nc>
  </rcc>
  <rcc rId="2113" sId="1">
    <nc r="J201" t="inlineStr">
      <is>
        <t>ReleaseIpclean</t>
      </is>
    </nc>
  </rcc>
  <rcc rId="2114" sId="1">
    <nc r="J234" t="inlineStr">
      <is>
        <t>ReleaseIpclean</t>
      </is>
    </nc>
  </rcc>
  <rcv guid="{D7EB27AB-1447-4851-9256-F72034FA8438}" action="delete"/>
  <rdn rId="0" localSheetId="1" customView="1" name="Z_D7EB27AB_1447_4851_9256_F72034FA8438_.wvu.FilterData" hidden="1" oldHidden="1">
    <formula>'FIV_KVL_D_Blue_TC_Bios_only (3)'!$A$1:$L$459</formula>
    <oldFormula>'FIV_KVL_D_Blue_TC_Bios_only (3)'!$A$1:$L$459</oldFormula>
  </rdn>
  <rcv guid="{D7EB27AB-1447-4851-9256-F72034FA8438}" action="add"/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6" sId="1">
    <oc r="L191" t="inlineStr">
      <is>
        <t>Unit Discovery state string not found sent mail to CTC team</t>
      </is>
    </oc>
    <nc r="L191" t="inlineStr">
      <is>
        <t>Unit Discovery state string not found sent mail to CTC team (same result in block and fail tc)</t>
      </is>
    </nc>
  </rcc>
  <rcc rId="2117" sId="1">
    <oc r="L216" t="inlineStr">
      <is>
        <t>sentmailto ctc team Xinitial</t>
      </is>
    </oc>
    <nc r="L216" t="inlineStr">
      <is>
        <t>sentmailto ctc team Xinitial (same result in block and fail tc)</t>
      </is>
    </nc>
  </rcc>
  <rcc rId="2118" sId="1">
    <oc r="L189" t="inlineStr">
      <is>
        <t>at step2 error</t>
      </is>
    </oc>
    <nc r="L189" t="inlineStr">
      <is>
        <t>python regression send mail to prathab(chetana)at step2 error</t>
      </is>
    </nc>
  </rcc>
  <rcc rId="2119" sId="1">
    <oc r="L234" t="inlineStr">
      <is>
        <t>attribute error step4</t>
      </is>
    </oc>
    <nc r="L234" t="inlineStr">
      <is>
        <t>python regression send mail to prathab(chetana)attribute error step4</t>
      </is>
    </nc>
  </rcc>
  <rcc rId="2120" sId="1">
    <oc r="L183" t="inlineStr">
      <is>
        <t>at step5 attribute error</t>
      </is>
    </oc>
    <nc r="L183" t="inlineStr">
      <is>
        <t>python regression send mail to prathab(chetana)at step5 attribute error</t>
      </is>
    </nc>
  </rcc>
  <rcc rId="2121" sId="1">
    <nc r="E183" t="inlineStr">
      <is>
        <t>Block</t>
      </is>
    </nc>
  </rcc>
  <rcc rId="2122" sId="1">
    <nc r="E189" t="inlineStr">
      <is>
        <t>Block</t>
      </is>
    </nc>
  </rcc>
  <rcc rId="2123" sId="1">
    <nc r="E234" t="inlineStr">
      <is>
        <t>Block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4" sId="1" odxf="1" dxf="1">
    <nc r="A460">
      <v>1508611525</v>
    </nc>
    <odxf>
      <fill>
        <patternFill patternType="none">
          <bgColor indexed="65"/>
        </patternFill>
      </fill>
      <border outline="0">
        <top/>
        <bottom/>
      </border>
    </odxf>
    <ndxf>
      <fill>
        <patternFill patternType="solid">
          <bgColor rgb="FF92D050"/>
        </patternFill>
      </fill>
      <border outline="0">
        <top style="thin">
          <color theme="4" tint="0.39997558519241921"/>
        </top>
        <bottom style="thin">
          <color theme="4" tint="0.39997558519241921"/>
        </bottom>
      </border>
    </ndxf>
  </rcc>
  <rcc rId="2125" sId="1" odxf="1" dxf="1">
    <nc r="B460" t="inlineStr">
      <is>
        <t>To validate Relax Ordering disabling functionality.</t>
      </is>
    </nc>
    <odxf>
      <fill>
        <patternFill patternType="none">
          <bgColor indexed="65"/>
        </patternFill>
      </fill>
      <border outline="0">
        <top/>
        <bottom/>
      </border>
    </odxf>
    <ndxf>
      <fill>
        <patternFill patternType="solid">
          <bgColor rgb="FF92D050"/>
        </patternFill>
      </fill>
      <border outline="0">
        <top style="thin">
          <color theme="4" tint="0.39997558519241921"/>
        </top>
        <bottom style="thin">
          <color theme="4" tint="0.39997558519241921"/>
        </bottom>
      </border>
    </ndxf>
  </rcc>
  <rcc rId="2126" sId="1" odxf="1" dxf="1">
    <nc r="A461">
      <v>1508604784</v>
    </nc>
    <odxf>
      <fill>
        <patternFill patternType="none">
          <fgColor indexed="64"/>
          <bgColor indexed="65"/>
        </patternFill>
      </fill>
      <border outline="0">
        <top/>
        <bottom/>
      </border>
    </odxf>
    <ndxf>
      <fill>
        <patternFill patternType="solid">
          <fgColor theme="4" tint="0.79998168889431442"/>
          <bgColor theme="4" tint="0.79998168889431442"/>
        </patternFill>
      </fill>
      <border outline="0">
        <top style="thin">
          <color theme="4" tint="0.39997558519241921"/>
        </top>
        <bottom style="thin">
          <color theme="4" tint="0.39997558519241921"/>
        </bottom>
      </border>
    </ndxf>
  </rcc>
  <rcc rId="2127" sId="1" odxf="1" dxf="1">
    <nc r="B461" t="inlineStr">
      <is>
        <t>[Pre-Si  Post-Si]To validate BIOS can use CAPID10 based  MS2IOSF Stack ID programming</t>
      </is>
    </nc>
    <odxf>
      <fill>
        <patternFill patternType="none">
          <fgColor indexed="64"/>
          <bgColor indexed="65"/>
        </patternFill>
      </fill>
      <border outline="0">
        <top/>
        <bottom/>
      </border>
    </odxf>
    <ndxf>
      <fill>
        <patternFill patternType="solid">
          <fgColor theme="4" tint="0.79998168889431442"/>
          <bgColor theme="4" tint="0.79998168889431442"/>
        </patternFill>
      </fill>
      <border outline="0">
        <top style="thin">
          <color theme="4" tint="0.39997558519241921"/>
        </top>
        <bottom style="thin">
          <color theme="4" tint="0.39997558519241921"/>
        </bottom>
      </border>
    </ndxf>
  </rcc>
  <rfmt sheetId="1" sqref="A460:B461">
    <dxf>
      <fill>
        <patternFill>
          <bgColor theme="0"/>
        </patternFill>
      </fill>
    </dxf>
  </rfmt>
  <rcc rId="2128" sId="1">
    <nc r="D460" t="inlineStr">
      <is>
        <t>Sajjad</t>
      </is>
    </nc>
  </rcc>
  <rfmt sheetId="1" sqref="D460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129" sId="1">
    <nc r="D461" t="inlineStr">
      <is>
        <t>Sajjad</t>
      </is>
    </nc>
  </rcc>
  <rfmt sheetId="1" sqref="D461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130" sId="1">
    <nc r="E460" t="inlineStr">
      <is>
        <t>Pass</t>
      </is>
    </nc>
  </rcc>
  <rfmt sheetId="1" sqref="E460"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131" sId="1">
    <nc r="E461" t="inlineStr">
      <is>
        <t>Pass</t>
      </is>
    </nc>
  </rcc>
  <rfmt sheetId="1" sqref="E461"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132" sId="1">
    <nc r="G460">
      <v>42</v>
    </nc>
  </rcc>
  <rcc rId="2133" sId="1">
    <nc r="G461">
      <v>42</v>
    </nc>
  </rcc>
  <rcc rId="2134" sId="1">
    <nc r="H460" t="inlineStr">
      <is>
        <t>HCC</t>
      </is>
    </nc>
  </rcc>
  <rcc rId="2135" sId="1">
    <nc r="H461" t="inlineStr">
      <is>
        <t>HCC</t>
      </is>
    </nc>
  </rcc>
  <rcc rId="2136" sId="1">
    <nc r="I460" t="inlineStr">
      <is>
        <t>FMOD</t>
      </is>
    </nc>
  </rcc>
  <rcc rId="2137" sId="1">
    <nc r="I461" t="inlineStr">
      <is>
        <t>FMOD</t>
      </is>
    </nc>
  </rcc>
  <rcc rId="2138" sId="1">
    <oc r="E247" t="inlineStr">
      <is>
        <t>Fail</t>
      </is>
    </oc>
    <nc r="E247" t="inlineStr">
      <is>
        <t>Pass</t>
      </is>
    </nc>
  </rcc>
  <rcc rId="2139" sId="1">
    <oc r="F247">
      <v>16018590401</v>
    </oc>
    <nc r="F247"/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0" sId="1">
    <oc r="L15" t="inlineStr">
      <is>
        <t>Sent mail to ctc team</t>
      </is>
    </oc>
    <nc r="L15" t="inlineStr">
      <is>
        <t>Sent mail to ctc team  (Blocked in block and fail Excel)</t>
      </is>
    </nc>
  </rcc>
  <rcc rId="2141" sId="1">
    <oc r="L17" t="inlineStr">
      <is>
        <t>Step 7: "number of memory devices" string is not found.</t>
      </is>
    </oc>
    <nc r="L17" t="inlineStr">
      <is>
        <t>Step 7: "number of memory devices" string is not found.  (new failure)</t>
      </is>
    </nc>
  </rcc>
  <rcc rId="2142" sId="1">
    <oc r="L32" t="inlineStr">
      <is>
        <t>CXL is not supported for gnrd</t>
      </is>
    </oc>
    <nc r="L32" t="inlineStr">
      <is>
        <t>CXL is not supported for gnrd   (blocked in block and fail excel)</t>
      </is>
    </nc>
  </rcc>
  <rcc rId="2143" sId="1">
    <oc r="L40" t="inlineStr">
      <is>
        <t>RAS feature not enabled</t>
      </is>
    </oc>
    <nc r="L40" t="inlineStr">
      <is>
        <t>RAS feature not enabled  (blocked in block and fail excel)</t>
      </is>
    </nc>
  </rcc>
  <rcc rId="2144" sId="1">
    <oc r="L42" t="inlineStr">
      <is>
        <t>RAS</t>
      </is>
    </oc>
    <nc r="L42" t="inlineStr">
      <is>
        <t>RAS  (Blocked in block and fail Excel)</t>
      </is>
    </nc>
  </rcc>
  <rcc rId="2145" sId="1">
    <oc r="E45" t="inlineStr">
      <is>
        <t>Block</t>
      </is>
    </oc>
    <nc r="E45" t="inlineStr">
      <is>
        <t>pass</t>
      </is>
    </nc>
  </rcc>
  <rcc rId="2146" sId="1">
    <oc r="L45" t="inlineStr">
      <is>
        <t>Step 3: python cmd is not working   "cli_impl.CliError: Read transaction was not successful, RSP = 1".</t>
      </is>
    </oc>
    <nc r="L45"/>
  </rcc>
  <rcc rId="2147" sId="1">
    <oc r="L51" t="inlineStr">
      <is>
        <t>CXL is not supported for gnrd</t>
      </is>
    </oc>
    <nc r="L51" t="inlineStr">
      <is>
        <t>CXL is not supported for gnrd   (Blocked in block and fail Excel)</t>
      </is>
    </nc>
  </rcc>
  <rcc rId="2148" sId="1">
    <oc r="E52" t="inlineStr">
      <is>
        <t>Fail</t>
      </is>
    </oc>
    <nc r="E52" t="inlineStr">
      <is>
        <t>pass</t>
      </is>
    </nc>
  </rcc>
  <rcc rId="2149" sId="1">
    <oc r="G52">
      <v>42</v>
    </oc>
    <nc r="G52">
      <v>18</v>
    </nc>
  </rcc>
  <rcc rId="2150" sId="1">
    <oc r="H52" t="inlineStr">
      <is>
        <t>HCC</t>
      </is>
    </oc>
    <nc r="H52" t="inlineStr">
      <is>
        <t>MCC</t>
      </is>
    </nc>
  </rcc>
  <rcc rId="2151" sId="1">
    <oc r="L52" t="inlineStr">
      <is>
        <t>step 4: SNC knob is not found.</t>
      </is>
    </oc>
    <nc r="L52"/>
  </rcc>
  <rcc rId="2152" sId="1">
    <oc r="L69" t="inlineStr">
      <is>
        <t>CXL is not supported for gnrd</t>
      </is>
    </oc>
    <nc r="L69" t="inlineStr">
      <is>
        <t>CXL is not supported for gnrd  (Blocked in block and fail Excel)</t>
      </is>
    </nc>
  </rcc>
  <rcc rId="2153" sId="1">
    <oc r="L73" t="inlineStr">
      <is>
        <t>step 3: python cmd is not working  "Attribute: unknown attribute cha".</t>
      </is>
    </oc>
    <nc r="L73" t="inlineStr">
      <is>
        <t>step 3: python cmd is not working  "Attribute: unknown attribute cha".    (Blocked in block and fail Excel)</t>
      </is>
    </nc>
  </rcc>
  <rcc rId="2154" sId="1">
    <oc r="E81" t="inlineStr">
      <is>
        <t>block</t>
      </is>
    </oc>
    <nc r="E81" t="inlineStr">
      <is>
        <t>pass</t>
      </is>
    </nc>
  </rcc>
  <rcc rId="2155" sId="1">
    <oc r="L81" t="inlineStr">
      <is>
        <t>Sent mail to ctc team</t>
      </is>
    </oc>
    <nc r="L81"/>
  </rcc>
  <rcc rId="2156" sId="1">
    <oc r="E85" t="inlineStr">
      <is>
        <t>Block</t>
      </is>
    </oc>
    <nc r="E85" t="inlineStr">
      <is>
        <t>pass</t>
      </is>
    </nc>
  </rcc>
  <rcc rId="2157" sId="1">
    <oc r="L85" t="inlineStr">
      <is>
        <t>CXL is not supported for gnrd</t>
      </is>
    </oc>
    <nc r="L85"/>
  </rcc>
  <rcc rId="2158" sId="1">
    <oc r="L86" t="inlineStr">
      <is>
        <t>RAS</t>
      </is>
    </oc>
    <nc r="L86" t="inlineStr">
      <is>
        <t>RAS (Blocked in blue and fail Excel)</t>
      </is>
    </nc>
  </rcc>
  <rcc rId="2159" sId="1">
    <oc r="L92" t="inlineStr">
      <is>
        <t>step 3: python cmd o/p is mismatch  Expected 0/p: 0x1  but actial o/p: 0x0</t>
      </is>
    </oc>
    <nc r="L92" t="inlineStr">
      <is>
        <t>step 3: python cmd o/p is mismatch  Expected 0/p: 0x1  but actial o/p: 0x0   (Blocked in block and fail Excel)</t>
      </is>
    </nc>
  </rcc>
  <rcc rId="2160" sId="1">
    <oc r="L95" t="inlineStr">
      <is>
        <t>CXL is not supported for gnrd</t>
      </is>
    </oc>
    <nc r="L95" t="inlineStr">
      <is>
        <t>CXL is not supported for gnrd   (Blocked in block and fail Excel)</t>
      </is>
    </nc>
  </rcc>
  <rcc rId="2161" sId="1">
    <oc r="E100" t="inlineStr">
      <is>
        <t>block</t>
      </is>
    </oc>
    <nc r="E100" t="inlineStr">
      <is>
        <t>pass</t>
      </is>
    </nc>
  </rcc>
  <rcc rId="2162" sId="1">
    <oc r="G100">
      <v>42</v>
    </oc>
    <nc r="G100">
      <v>18</v>
    </nc>
  </rcc>
  <rcc rId="2163" sId="1">
    <oc r="H100" t="inlineStr">
      <is>
        <t>HCC</t>
      </is>
    </oc>
    <nc r="H100" t="inlineStr">
      <is>
        <t>MCC</t>
      </is>
    </nc>
  </rcc>
  <rcc rId="2164" sId="1">
    <oc r="L100" t="inlineStr">
      <is>
        <t>Step 2: SNC knob is not present. , Step 3: python cmd value mismatch.</t>
      </is>
    </oc>
    <nc r="L100"/>
  </rcc>
  <rcc rId="2165" sId="1">
    <oc r="E101" t="inlineStr">
      <is>
        <t>block</t>
      </is>
    </oc>
    <nc r="E101" t="inlineStr">
      <is>
        <t>pass</t>
      </is>
    </nc>
  </rcc>
  <rcc rId="2166" sId="1">
    <oc r="L101" t="inlineStr">
      <is>
        <t>CXL is not supported for gnrd</t>
      </is>
    </oc>
    <nc r="L101"/>
  </rcc>
  <rcc rId="2167" sId="1">
    <oc r="E102" t="inlineStr">
      <is>
        <t>block</t>
      </is>
    </oc>
    <nc r="E102" t="inlineStr">
      <is>
        <t>pass</t>
      </is>
    </nc>
  </rcc>
  <rcc rId="2168" sId="1">
    <oc r="L102" t="inlineStr">
      <is>
        <t>CXL is not supported for gnrd</t>
      </is>
    </oc>
    <nc r="L102"/>
  </rcc>
  <rcc rId="2169" sId="1">
    <oc r="L257" t="inlineStr">
      <is>
        <t>RAS</t>
      </is>
    </oc>
    <nc r="L257" t="inlineStr">
      <is>
        <t>RAS  (Blocked in block and fail Excel)</t>
      </is>
    </nc>
  </rcc>
  <rcc rId="2170" sId="1">
    <oc r="L256" t="inlineStr">
      <is>
        <t>RAS</t>
      </is>
    </oc>
    <nc r="L256" t="inlineStr">
      <is>
        <t>RAS  (Blocked in block and fail Excel)</t>
      </is>
    </nc>
  </rcc>
  <rcc rId="2171" sId="1">
    <oc r="L332" t="inlineStr">
      <is>
        <t>RAS</t>
      </is>
    </oc>
    <nc r="L332" t="inlineStr">
      <is>
        <t>RAS (Blocked in block and fail Excel)</t>
      </is>
    </nc>
  </rcc>
  <rcc rId="2172" sId="1">
    <oc r="L333" t="inlineStr">
      <is>
        <t>RAS</t>
      </is>
    </oc>
    <nc r="L333" t="inlineStr">
      <is>
        <t>RAS (Blocked in block and fail Excel)</t>
      </is>
    </nc>
  </rcc>
  <rcc rId="2173" sId="1">
    <oc r="L354" t="inlineStr">
      <is>
        <t xml:space="preserve">RAS </t>
      </is>
    </oc>
    <nc r="L354" t="inlineStr">
      <is>
        <t>RAS (Blocked in block and fail Excel)</t>
      </is>
    </nc>
  </rcc>
  <rcc rId="2174" sId="1">
    <oc r="L23" t="inlineStr">
      <is>
        <t>Step 15: "processor upgrade" value is different  Exp: SocketLGA46773777  but in act: Other</t>
      </is>
    </oc>
    <nc r="L23"/>
  </rcc>
  <rcc rId="2175" sId="1">
    <oc r="E23" t="inlineStr">
      <is>
        <t>Block</t>
      </is>
    </oc>
    <nc r="E23" t="inlineStr">
      <is>
        <t>pass</t>
      </is>
    </nc>
  </rcc>
  <rcc rId="2176" sId="1">
    <oc r="E17" t="inlineStr">
      <is>
        <t>Block</t>
      </is>
    </oc>
    <nc r="E17" t="inlineStr">
      <is>
        <t>pass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7" sId="1">
    <oc r="L17" t="inlineStr">
      <is>
        <t>Step 7: "number of memory devices" string is not found.  (new failure)</t>
      </is>
    </oc>
    <nc r="L17"/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8" sId="1">
    <oc r="E123" t="inlineStr">
      <is>
        <t>Fail</t>
      </is>
    </oc>
    <nc r="E123" t="inlineStr">
      <is>
        <t>Block</t>
      </is>
    </nc>
  </rcc>
  <rcc rId="2179" sId="1">
    <nc r="L123" t="inlineStr">
      <is>
        <t>Ras feature not enabled</t>
      </is>
    </nc>
  </rcc>
  <rcc rId="2180" sId="1">
    <oc r="L168" t="inlineStr">
      <is>
        <t>regression issue with pythonsv mail send to prathab</t>
      </is>
    </oc>
    <nc r="L168" t="inlineStr">
      <is>
        <t>regression issue with pythonsv mail send to prathap</t>
      </is>
    </nc>
  </rcc>
  <rcc rId="2181" sId="1">
    <oc r="L157" t="inlineStr">
      <is>
        <t>regression issue with pythonsv mail send to prathab</t>
      </is>
    </oc>
    <nc r="L157" t="inlineStr">
      <is>
        <t>regression issue with pythonsv mail send to prathap</t>
      </is>
    </nc>
  </rcc>
  <rcc rId="2182" sId="1">
    <oc r="L235" t="inlineStr">
      <is>
        <t>regression issue with pythonsv mail send to prathab</t>
      </is>
    </oc>
    <nc r="L235" t="inlineStr">
      <is>
        <t>regression issue with pythonsv mail send to prathap</t>
      </is>
    </nc>
  </rcc>
  <rcc rId="2183" sId="1">
    <oc r="L260" t="inlineStr">
      <is>
        <t>regression issue with pythonsv mail send to prathab</t>
      </is>
    </oc>
    <nc r="L260" t="inlineStr">
      <is>
        <t>regression issue with pythonsv mail send to prathap</t>
      </is>
    </nc>
  </rcc>
  <rcc rId="2184" sId="1">
    <nc r="L158" t="inlineStr">
      <is>
        <t>regression issue with pythonsv mail send to prathap</t>
      </is>
    </nc>
  </rcc>
  <rcc rId="2185" sId="1">
    <oc r="L134" t="inlineStr">
      <is>
        <t>regression issue with pythonsv mail send to prathab</t>
      </is>
    </oc>
    <nc r="L134" t="inlineStr">
      <is>
        <t>regression issue with pythonsv mail send to prathap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6" sId="1">
    <oc r="L32" t="inlineStr">
      <is>
        <t>CXL is not supported for gnrd</t>
      </is>
    </oc>
    <nc r="L32" t="inlineStr">
      <is>
        <t>CXL is not supported for gnrd(blocked in block and fail TC excel )</t>
      </is>
    </nc>
  </rcc>
  <rcft rId="2142" sheetId="1"/>
  <rcc rId="2187" sId="1">
    <oc r="L37" t="inlineStr">
      <is>
        <t>sent mail to ayushi  (python cmd error)</t>
      </is>
    </oc>
    <nc r="L37" t="inlineStr">
      <is>
        <t>sent mail to ayushi  (python cmd error)(blocked in block and fail TC excel )</t>
      </is>
    </nc>
  </rcc>
  <rcc rId="2188" sId="1">
    <nc r="E399" t="inlineStr">
      <is>
        <t>pass</t>
      </is>
    </nc>
  </rcc>
  <rcc rId="2189" sId="1">
    <nc r="G399">
      <v>42</v>
    </nc>
  </rcc>
  <rcc rId="2190" sId="1">
    <nc r="H399" t="inlineStr">
      <is>
        <t>HCC</t>
      </is>
    </nc>
  </rcc>
  <rcc rId="2191" sId="1">
    <nc r="I399" t="inlineStr">
      <is>
        <t>BMOD</t>
      </is>
    </nc>
  </rcc>
  <rcc rId="2192" sId="1">
    <nc r="G400">
      <v>42</v>
    </nc>
  </rcc>
  <rcc rId="2193" sId="1">
    <nc r="H400" t="inlineStr">
      <is>
        <t>HCC</t>
      </is>
    </nc>
  </rcc>
  <rcc rId="2194" sId="1">
    <nc r="I400" t="inlineStr">
      <is>
        <t>BMOD</t>
      </is>
    </nc>
  </rcc>
  <rcc rId="2195" sId="1">
    <nc r="E400" t="inlineStr">
      <is>
        <t>pass</t>
      </is>
    </nc>
  </rcc>
  <rcc rId="2196" sId="1">
    <nc r="E401" t="inlineStr">
      <is>
        <t>pass</t>
      </is>
    </nc>
  </rcc>
  <rcc rId="2197" sId="1">
    <nc r="G401">
      <v>42</v>
    </nc>
  </rcc>
  <rcc rId="2198" sId="1">
    <nc r="H401" t="inlineStr">
      <is>
        <t>HCC</t>
      </is>
    </nc>
  </rcc>
  <rcc rId="2199" sId="1">
    <nc r="I401" t="inlineStr">
      <is>
        <t>BMOD</t>
      </is>
    </nc>
  </rcc>
  <rcc rId="2200" sId="1">
    <nc r="E402" t="inlineStr">
      <is>
        <t>pass</t>
      </is>
    </nc>
  </rcc>
  <rcc rId="2201" sId="1">
    <nc r="G402">
      <v>42</v>
    </nc>
  </rcc>
  <rcc rId="2202" sId="1">
    <nc r="H402" t="inlineStr">
      <is>
        <t>HCC</t>
      </is>
    </nc>
  </rcc>
  <rcc rId="2203" sId="1">
    <nc r="I402" t="inlineStr">
      <is>
        <t>BMOD</t>
      </is>
    </nc>
  </rcc>
  <rcc rId="2204" sId="1">
    <nc r="E403" t="inlineStr">
      <is>
        <t>Pass</t>
      </is>
    </nc>
  </rcc>
  <rcc rId="2205" sId="1">
    <nc r="G403">
      <v>42</v>
    </nc>
  </rcc>
  <rcc rId="2206" sId="1">
    <nc r="H403" t="inlineStr">
      <is>
        <t>HCC</t>
      </is>
    </nc>
  </rcc>
  <rcc rId="2207" sId="1">
    <nc r="I403" t="inlineStr">
      <is>
        <t>BMOD</t>
      </is>
    </nc>
  </rcc>
  <rcc rId="2208" sId="1">
    <nc r="E404" t="inlineStr">
      <is>
        <t>Pass</t>
      </is>
    </nc>
  </rcc>
  <rcc rId="2209" sId="1">
    <nc r="G404">
      <v>42</v>
    </nc>
  </rcc>
  <rcc rId="2210" sId="1">
    <nc r="H404" t="inlineStr">
      <is>
        <t>HCC</t>
      </is>
    </nc>
  </rcc>
  <rcc rId="2211" sId="1">
    <nc r="I404" t="inlineStr">
      <is>
        <t>BMOD</t>
      </is>
    </nc>
  </rcc>
  <rcc rId="2212" sId="1">
    <nc r="L404" t="inlineStr">
      <is>
        <t>in block and fail list got passed</t>
      </is>
    </nc>
  </rcc>
  <rcc rId="2213" sId="1">
    <nc r="E405" t="inlineStr">
      <is>
        <t>Pass</t>
      </is>
    </nc>
  </rcc>
  <rcc rId="2214" sId="1">
    <nc r="G405">
      <v>42</v>
    </nc>
  </rcc>
  <rcc rId="2215" sId="1">
    <nc r="H405" t="inlineStr">
      <is>
        <t>HCC</t>
      </is>
    </nc>
  </rcc>
  <rcc rId="2216" sId="1">
    <nc r="I405" t="inlineStr">
      <is>
        <t>BMOD</t>
      </is>
    </nc>
  </rcc>
  <rcc rId="2217" sId="1">
    <nc r="E406" t="inlineStr">
      <is>
        <t>Block</t>
      </is>
    </nc>
  </rcc>
  <rcc rId="2218" sId="1">
    <nc r="G406">
      <v>42</v>
    </nc>
  </rcc>
  <rcc rId="2219" sId="1">
    <nc r="H406" t="inlineStr">
      <is>
        <t>HCC</t>
      </is>
    </nc>
  </rcc>
  <rcc rId="2220" sId="1">
    <nc r="I406" t="inlineStr">
      <is>
        <t>BMOD</t>
      </is>
    </nc>
  </rcc>
  <rfmt sheetId="1" xfDxf="1" sqref="L4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21" sId="1" odxf="1" dxf="1">
    <nc r="L406" t="inlineStr">
      <is>
        <t>sv.socket0.soc.memss.mcs.ch0.mcchan.scheduler_blocking_rules.show(), Traceback (most recent call last):File "C:\PROGRA~1\Simics\SIMICS~1\simics-6.0.147\..\simics-gnr-d-6.0.pre382\win64\lib\python-py3\simmod\iosf_sb_router\module_load.py", line 162, in read_reg_cmd raise cli.CliError('Read transaction was not successful, RSP = %d' % rsp)
cli_impl.CliError: Read transaction was not successful, RSP = 1(getting issue with updated pythonsv)</t>
      </is>
    </nc>
    <ndxf>
      <alignment vertical="top" wrapText="1"/>
    </ndxf>
  </rcc>
  <rcc rId="2222" sId="1">
    <nc r="E407" t="inlineStr">
      <is>
        <t>Pass</t>
      </is>
    </nc>
  </rcc>
  <rcc rId="2223" sId="1">
    <nc r="G407">
      <v>42</v>
    </nc>
  </rcc>
  <rcc rId="2224" sId="1">
    <nc r="H407" t="inlineStr">
      <is>
        <t>HCC</t>
      </is>
    </nc>
  </rcc>
  <rcc rId="2225" sId="1">
    <nc r="I407" t="inlineStr">
      <is>
        <t>BMOD</t>
      </is>
    </nc>
  </rcc>
  <rcc rId="2226" sId="1">
    <nc r="E408" t="inlineStr">
      <is>
        <t>Pass</t>
      </is>
    </nc>
  </rcc>
  <rcc rId="2227" sId="1">
    <nc r="G408">
      <v>42</v>
    </nc>
  </rcc>
  <rcc rId="2228" sId="1">
    <nc r="H408" t="inlineStr">
      <is>
        <t>HCC</t>
      </is>
    </nc>
  </rcc>
  <rcc rId="2229" sId="1">
    <nc r="I408" t="inlineStr">
      <is>
        <t>BMOD</t>
      </is>
    </nc>
  </rcc>
  <rcc rId="2230" sId="1">
    <nc r="E409" t="inlineStr">
      <is>
        <t>Pass</t>
      </is>
    </nc>
  </rcc>
  <rcc rId="2231" sId="1">
    <nc r="G409">
      <v>42</v>
    </nc>
  </rcc>
  <rcc rId="2232" sId="1">
    <nc r="H409" t="inlineStr">
      <is>
        <t>HCC</t>
      </is>
    </nc>
  </rcc>
  <rcc rId="2233" sId="1">
    <nc r="I409" t="inlineStr">
      <is>
        <t>BMOD</t>
      </is>
    </nc>
  </rcc>
  <rcc rId="2234" sId="1">
    <nc r="E410" t="inlineStr">
      <is>
        <t>Pass</t>
      </is>
    </nc>
  </rcc>
  <rcc rId="2235" sId="1">
    <nc r="G410">
      <v>42</v>
    </nc>
  </rcc>
  <rcc rId="2236" sId="1">
    <nc r="H410" t="inlineStr">
      <is>
        <t>HCC</t>
      </is>
    </nc>
  </rcc>
  <rcc rId="2237" sId="1">
    <nc r="I410" t="inlineStr">
      <is>
        <t>BMOD</t>
      </is>
    </nc>
  </rcc>
  <rcc rId="2238" sId="1">
    <nc r="E411" t="inlineStr">
      <is>
        <t>Pass</t>
      </is>
    </nc>
  </rcc>
  <rcc rId="2239" sId="1">
    <nc r="G411">
      <v>42</v>
    </nc>
  </rcc>
  <rcc rId="2240" sId="1">
    <nc r="H411" t="inlineStr">
      <is>
        <t>HCC</t>
      </is>
    </nc>
  </rcc>
  <rcc rId="2241" sId="1">
    <nc r="I411" t="inlineStr">
      <is>
        <t>BMOD</t>
      </is>
    </nc>
  </rcc>
  <rcc rId="2242" sId="1">
    <nc r="E414" t="inlineStr">
      <is>
        <t>Pass</t>
      </is>
    </nc>
  </rcc>
  <rcc rId="2243" sId="1">
    <nc r="G414">
      <v>42</v>
    </nc>
  </rcc>
  <rcc rId="2244" sId="1">
    <nc r="H414" t="inlineStr">
      <is>
        <t>HCC</t>
      </is>
    </nc>
  </rcc>
  <rcc rId="2245" sId="1">
    <nc r="I414" t="inlineStr">
      <is>
        <t>BMOD</t>
      </is>
    </nc>
  </rcc>
  <rcc rId="2246" sId="1">
    <nc r="L414" t="inlineStr">
      <is>
        <t>in block and fail list got passed</t>
      </is>
    </nc>
  </rcc>
  <rfmt sheetId="1" xfDxf="1" sqref="L4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417" start="0" length="0">
    <dxf>
      <alignment vertical="top" wrapText="1"/>
    </dxf>
  </rfmt>
  <rcc rId="2247" sId="1">
    <nc r="L417" t="inlineStr">
      <is>
        <t>sv.socket0.soc.memss.mc2.ch0.mcchan.scheduler_enables_bs.llt_page_mode_en.show(),Traceback (most recent call last):
  File "C:\PROGRA~1\Simics\SIMICS~1\simics-6.0.147\..\simics-gnr-d-6.0.pre382\win64\lib\python-py3\simmod\iosf_sb_router\module_load.py", line 162, in read_reg_cmd
    raise cli.CliError('Read transaction was not successful, RSP = %d' % rsp)(cmd is not working with updated pythonsv)
cli_impl.CliError: Read transaction was not successful, RSP = 1</t>
      </is>
    </nc>
  </rcc>
  <rcc rId="2248" sId="1">
    <nc r="E417" t="inlineStr">
      <is>
        <t>Block</t>
      </is>
    </nc>
  </rcc>
  <rcc rId="2249" sId="1">
    <nc r="G417">
      <v>42</v>
    </nc>
  </rcc>
  <rcc rId="2250" sId="1">
    <nc r="H417" t="inlineStr">
      <is>
        <t>HCC</t>
      </is>
    </nc>
  </rcc>
  <rcc rId="2251" sId="1">
    <nc r="I417" t="inlineStr">
      <is>
        <t>BMOD</t>
      </is>
    </nc>
  </rcc>
  <rcv guid="{3DCAF8A6-22C5-4DB5-AAC8-62B88DFEE42E}" action="delete"/>
  <rcv guid="{3DCAF8A6-22C5-4DB5-AAC8-62B88DFEE42E}" action="add"/>
  <rdn rId="0" localSheetId="1" customView="1" name="Z_3DCAF8A6_22C5_4DB5_AAC8_62B88DFEE42E_.wvu.FilterData" hidden="1" oldHidden="1">
    <formula>'FIV_KVL_D_Blue_TC_Bios_only (3)'!$A$1:$L$459</formula>
    <oldFormula>'FIV_KVL_D_Blue_TC_Bios_only (3)'!$A$1:$L$459</oldFormula>
  </rdn>
  <rcv guid="{3DCAF8A6-22C5-4DB5-AAC8-62B88DFEE42E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3" sId="1" odxf="1" dxf="1">
    <nc r="L415" t="inlineStr">
      <is>
        <t xml:space="preserve">this HSD is cloned to server_bugecho (16017736338) no update need to checck with MJ </t>
      </is>
    </nc>
    <odxf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top" wrapText="1"/>
      <border outline="0">
        <left/>
        <right/>
        <top/>
        <bottom/>
      </border>
    </ndxf>
  </rcc>
  <rcc rId="2254" sId="1">
    <nc r="E415" t="inlineStr">
      <is>
        <t>Fail</t>
      </is>
    </nc>
  </rcc>
  <rcc rId="2255" sId="1" xfDxf="1" dxf="1">
    <nc r="F415">
      <v>16017736338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6" sId="1">
    <nc r="F416">
      <v>16017736338</v>
    </nc>
  </rcc>
  <rcc rId="2257" sId="1" odxf="1" dxf="1">
    <nc r="L416" t="inlineStr">
      <is>
        <t xml:space="preserve">this HSD is cloned to server_bugecho (16017736338) no update need to checck with MJ </t>
      </is>
    </nc>
    <odxf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top" wrapText="1"/>
      <border outline="0">
        <left/>
        <right/>
        <top/>
        <bottom/>
      </border>
    </ndxf>
  </rcc>
  <rcc rId="2258" sId="1">
    <nc r="G415">
      <v>42</v>
    </nc>
  </rcc>
  <rcc rId="2259" sId="1">
    <nc r="H415" t="inlineStr">
      <is>
        <t>HCC</t>
      </is>
    </nc>
  </rcc>
  <rcc rId="2260" sId="1">
    <nc r="I415" t="inlineStr">
      <is>
        <t>BMOD</t>
      </is>
    </nc>
  </rcc>
  <rcc rId="2261" sId="1">
    <nc r="G416">
      <v>42</v>
    </nc>
  </rcc>
  <rcc rId="2262" sId="1">
    <nc r="H416" t="inlineStr">
      <is>
        <t>HCC</t>
      </is>
    </nc>
  </rcc>
  <rcc rId="2263" sId="1">
    <nc r="I416" t="inlineStr">
      <is>
        <t>BMOD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nc r="E455" t="inlineStr">
      <is>
        <t>PASS</t>
      </is>
    </nc>
  </rcc>
  <rfmt sheetId="1" sqref="E455">
    <dxf>
      <fill>
        <patternFill patternType="solid">
          <bgColor rgb="FF00B050"/>
        </patternFill>
      </fill>
    </dxf>
  </rfmt>
  <rcc rId="97" sId="1">
    <nc r="H455" t="inlineStr">
      <is>
        <t>HCC</t>
      </is>
    </nc>
  </rcc>
  <rcc rId="98" sId="1">
    <nc r="I455" t="inlineStr">
      <is>
        <t>BMOD</t>
      </is>
    </nc>
  </rcc>
  <rcc rId="99" sId="1">
    <nc r="J455" t="inlineStr">
      <is>
        <t>Debug IPClean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4" sId="1">
    <nc r="E416" t="inlineStr">
      <is>
        <t>Fail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B1485DD-1C50-4B07-8B20-7F10BBC1C66B}" action="delete"/>
  <rdn rId="0" localSheetId="1" customView="1" name="Z_5B1485DD_1C50_4B07_8B20_7F10BBC1C66B_.wvu.FilterData" hidden="1" oldHidden="1">
    <formula>'FIV_KVL_D_Blue_TC_Bios_only (3)'!$A$1:$L$461</formula>
    <oldFormula>'FIV_KVL_D_Blue_TC_Bios_only (3)'!$A$1:$L$459</oldFormula>
  </rdn>
  <rcv guid="{5B1485DD-1C50-4B07-8B20-7F10BBC1C66B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6" sId="1">
    <nc r="E35" t="inlineStr">
      <is>
        <t>pass</t>
      </is>
    </nc>
  </rcc>
  <rcc rId="2267" sId="1">
    <nc r="G35">
      <v>42</v>
    </nc>
  </rcc>
  <rcc rId="2268" sId="1">
    <nc r="H35" t="inlineStr">
      <is>
        <t>HCC</t>
      </is>
    </nc>
  </rcc>
  <rcc rId="2269" sId="1">
    <nc r="I35" t="inlineStr">
      <is>
        <t>BMOD</t>
      </is>
    </nc>
  </rcc>
  <rcc rId="2270" sId="1">
    <nc r="J35" t="inlineStr">
      <is>
        <t>Debug IPClean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1" sId="1">
    <oc r="E219" t="inlineStr">
      <is>
        <t>Block</t>
      </is>
    </oc>
    <nc r="E219" t="inlineStr">
      <is>
        <t>fail</t>
      </is>
    </nc>
  </rcc>
  <rcc rId="2272" sId="1" xfDxf="1" dxf="1">
    <nc r="F219">
      <v>16017448392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3" sId="1">
    <nc r="E222" t="inlineStr">
      <is>
        <t>pass</t>
      </is>
    </nc>
  </rcc>
  <rcc rId="2274" sId="1">
    <nc r="G222">
      <v>42</v>
    </nc>
  </rcc>
  <rcc rId="2275" sId="1">
    <nc r="H222" t="inlineStr">
      <is>
        <t>HCC</t>
      </is>
    </nc>
  </rcc>
  <rcc rId="2276" sId="1">
    <nc r="I222" t="inlineStr">
      <is>
        <t>BMOD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7" sId="1">
    <nc r="E278" t="inlineStr">
      <is>
        <t>Block</t>
      </is>
    </nc>
  </rcc>
  <rcc rId="2278" sId="1" odxf="1" dxf="1">
    <nc r="L278" t="inlineStr">
      <is>
        <t xml:space="preserve">send mail to ganesh for all pythonsv regression issues 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279" sId="1">
    <nc r="E263" t="inlineStr">
      <is>
        <t>Pass</t>
      </is>
    </nc>
  </rcc>
  <rcc rId="2280" sId="1">
    <nc r="G263">
      <v>42</v>
    </nc>
  </rcc>
  <rcc rId="2281" sId="1">
    <nc r="H263" t="inlineStr">
      <is>
        <t>HCC</t>
      </is>
    </nc>
  </rcc>
  <rcc rId="2282" sId="1">
    <nc r="I263" t="inlineStr">
      <is>
        <t>BMOD</t>
      </is>
    </nc>
  </rcc>
  <rcc rId="2283" sId="1">
    <nc r="J263" t="inlineStr">
      <is>
        <t>Debug IPClean</t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4" sId="1">
    <oc r="L420" t="inlineStr">
      <is>
        <t>New TC-Db Dfe Cpgc Serial Pattern,Db Dfe Sw Sweep,Db Dfe Tap1 Init,Tap2 knobs are not preset(Socket Configuration/Memory Configuration/Memory Dfx Configuration/Db Dfe Tap1 Init )</t>
      </is>
    </oc>
    <nc r="L420" t="inlineStr">
      <is>
        <t>New TC-passed with regular ifwi   (with ipclean ifwi--Db Dfe Cpgc Serial Pattern,Db Dfe Sw Sweep,Db Dfe Tap1 Init,Tap2 knobs are not preset(Socket Configuration/Memory Configuration/Memory Dfx Configuration/Db Dfe Tap1 Init )</t>
      </is>
    </nc>
  </rcc>
  <rcc rId="2285" sId="1">
    <oc r="E420" t="inlineStr">
      <is>
        <t>BLOCK</t>
      </is>
    </oc>
    <nc r="E420" t="inlineStr">
      <is>
        <t>PASS</t>
      </is>
    </nc>
  </rcc>
  <rfmt sheetId="1" sqref="E420">
    <dxf>
      <fill>
        <patternFill>
          <bgColor rgb="FF00B050"/>
        </patternFill>
      </fill>
    </dxf>
  </rfmt>
  <rfmt sheetId="1" sqref="E335">
    <dxf>
      <fill>
        <patternFill patternType="solid">
          <bgColor rgb="FF00B050"/>
        </patternFill>
      </fill>
    </dxf>
  </rfmt>
  <rfmt sheetId="1" sqref="E447">
    <dxf>
      <fill>
        <patternFill patternType="solid">
          <bgColor rgb="FF00B050"/>
        </patternFill>
      </fill>
    </dxf>
  </rfmt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6" sId="1">
    <oc r="L191" t="inlineStr">
      <is>
        <t>Unit Discovery state string not found sent mail to CTC team (same result in block and fail tc)</t>
      </is>
    </oc>
    <nc r="L191" t="inlineStr">
      <is>
        <t>testcase is passing after TCD update</t>
      </is>
    </nc>
  </rcc>
  <rcv guid="{D7EB27AB-1447-4851-9256-F72034FA8438}" action="delete"/>
  <rdn rId="0" localSheetId="1" customView="1" name="Z_D7EB27AB_1447_4851_9256_F72034FA8438_.wvu.FilterData" hidden="1" oldHidden="1">
    <formula>'FIV_KVL_D_Blue_TC_Bios_only (3)'!$A$1:$L$461</formula>
    <oldFormula>'FIV_KVL_D_Blue_TC_Bios_only (3)'!$A$1:$L$459</oldFormula>
  </rdn>
  <rcv guid="{D7EB27AB-1447-4851-9256-F72034FA8438}" action="add"/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8" sId="1">
    <oc r="E191" t="inlineStr">
      <is>
        <t>Block</t>
      </is>
    </oc>
    <nc r="E191" t="inlineStr">
      <is>
        <t>pass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289" sheetId="3" name="[GNRD_Blue_0008_D04.xlsx]Sheet2" sheetPosition="2"/>
  <rfmt sheetId="3" sqref="A3" start="0" length="0">
    <dxf>
      <font>
        <sz val="11"/>
        <color theme="1"/>
        <name val="Calibri"/>
        <family val="2"/>
        <scheme val="minor"/>
      </font>
      <alignment vertical="bottom" wrapText="0"/>
      <border outline="0">
        <left/>
        <right/>
      </border>
    </dxf>
  </rfmt>
  <rfmt sheetId="3" sqref="A4" start="0" length="0">
    <dxf>
      <alignment vertical="bottom" wrapText="0"/>
      <border outline="0">
        <left/>
        <right/>
        <bottom/>
      </border>
    </dxf>
  </rfmt>
  <rfmt sheetId="3" sqref="B3" start="0" length="0">
    <dxf>
      <border outline="0">
        <right/>
      </border>
    </dxf>
  </rfmt>
  <rfmt sheetId="3" sqref="B4" start="0" length="0">
    <dxf>
      <border outline="0">
        <right/>
        <bottom/>
      </border>
    </dxf>
  </rfmt>
  <rfmt sheetId="3" sqref="C3" start="0" length="0">
    <dxf>
      <font>
        <sz val="11"/>
        <color theme="1"/>
        <name val="Calibri"/>
        <family val="2"/>
        <scheme val="minor"/>
      </font>
      <alignment vertical="bottom" wrapText="0"/>
      <border outline="0">
        <right/>
      </border>
    </dxf>
  </rfmt>
  <rfmt sheetId="3" sqref="C4" start="0" length="0">
    <dxf>
      <alignment vertical="bottom" wrapText="0"/>
      <border outline="0">
        <right/>
        <bottom/>
      </border>
    </dxf>
  </rfmt>
  <rfmt sheetId="3" sqref="D3" start="0" length="0">
    <dxf>
      <alignment vertical="bottom" wrapText="0"/>
      <border outline="0">
        <right/>
      </border>
    </dxf>
  </rfmt>
  <rfmt sheetId="3" sqref="D4" start="0" length="0">
    <dxf>
      <font>
        <sz val="11"/>
        <color theme="1"/>
        <name val="Calibri"/>
        <family val="2"/>
        <scheme val="minor"/>
      </font>
      <alignment vertical="bottom" wrapText="0"/>
      <border outline="0">
        <right/>
        <bottom/>
      </border>
    </dxf>
  </rfmt>
  <rcc rId="2290" sId="3" xfDxf="1" dxf="1">
    <nc r="A1" t="inlineStr">
      <is>
        <t xml:space="preserve">Test Case </t>
      </is>
    </nc>
    <ndxf>
      <font>
        <color rgb="FF000000"/>
      </font>
      <fill>
        <patternFill patternType="solid">
          <bgColor rgb="FFD9E1F2"/>
        </patternFill>
      </fill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2291" sId="3" xfDxf="1" dxf="1">
    <nc r="B1" t="inlineStr">
      <is>
        <t>Step No</t>
      </is>
    </nc>
    <ndxf>
      <font>
        <color rgb="FF000000"/>
      </font>
      <fill>
        <patternFill patternType="solid">
          <bgColor rgb="FFD9E1F2"/>
        </patternFill>
      </fill>
      <alignment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2292" sId="3" xfDxf="1" dxf="1">
    <nc r="C1" t="inlineStr">
      <is>
        <t xml:space="preserve">Command </t>
      </is>
    </nc>
    <ndxf>
      <font>
        <color rgb="FF000000"/>
      </font>
      <fill>
        <patternFill patternType="solid">
          <bgColor rgb="FFD9E1F2"/>
        </patternFill>
      </fill>
      <alignment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2293" sId="3" xfDxf="1" dxf="1">
    <nc r="D1" t="inlineStr">
      <is>
        <t>error</t>
      </is>
    </nc>
    <ndxf>
      <font>
        <color rgb="FF000000"/>
      </font>
      <fill>
        <patternFill patternType="solid">
          <bgColor rgb="FFD9E1F2"/>
        </patternFill>
      </fill>
      <alignment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3" xfDxf="1" sqref="A2" start="0" length="0">
    <dxf>
      <font>
        <color rgb="FF000000"/>
      </font>
      <alignment vertical="center" wrapText="1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xfDxf="1" sqref="B2" start="0" length="0">
    <dxf>
      <font>
        <color rgb="FF000000"/>
      </font>
      <alignment horizontal="right" vertical="center" wrapText="1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xfDxf="1" sqref="C2" start="0" length="0">
    <dxf>
      <font>
        <sz val="10.5"/>
        <color rgb="FF212529"/>
        <name val="Roboto"/>
        <scheme val="none"/>
      </font>
      <alignment vertical="center" wrapText="1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cc rId="2294" sId="3" xfDxf="1" dxf="1">
    <nc r="D2" t="inlineStr">
      <is>
        <t>Read transaction was not successful, RSP = 1</t>
      </is>
    </nc>
    <ndxf>
      <font>
        <color rgb="FF000000"/>
      </font>
      <alignment vertical="center" wrapText="1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fmt sheetId="3" xfDxf="1" sqref="A3" start="0" length="0">
    <dxf>
      <font>
        <color rgb="FF000000"/>
      </font>
      <alignment vertical="center" wrapText="1"/>
      <border outline="0">
        <left style="medium">
          <color indexed="64"/>
        </left>
        <right style="medium">
          <color indexed="64"/>
        </right>
      </border>
    </dxf>
  </rfmt>
  <rfmt sheetId="3" xfDxf="1" sqref="B3" start="0" length="0">
    <dxf>
      <font>
        <color rgb="FF000000"/>
      </font>
      <alignment horizontal="right" vertical="center" wrapText="1"/>
      <border outline="0">
        <left style="medium">
          <color indexed="64"/>
        </left>
        <right style="medium">
          <color indexed="64"/>
        </right>
      </border>
    </dxf>
  </rfmt>
  <rfmt sheetId="3" xfDxf="1" sqref="C3" start="0" length="0">
    <dxf>
      <font>
        <sz val="10.5"/>
        <color rgb="FF212529"/>
        <name val="Roboto"/>
        <scheme val="none"/>
      </font>
      <alignment vertical="center" wrapText="1"/>
      <border outline="0">
        <left style="medium">
          <color indexed="64"/>
        </left>
        <right style="medium">
          <color indexed="64"/>
        </right>
      </border>
    </dxf>
  </rfmt>
  <rfmt sheetId="3" xfDxf="1" sqref="D3" start="0" length="0">
    <dxf>
      <font>
        <color rgb="FF000000"/>
      </font>
      <alignment vertical="center" wrapText="1"/>
      <border outline="0">
        <left style="medium">
          <color indexed="64"/>
        </left>
        <right style="medium">
          <color indexed="64"/>
        </right>
      </border>
    </dxf>
  </rfmt>
  <rfmt sheetId="3" xfDxf="1" sqref="A4" start="0" length="0">
    <dxf>
      <font>
        <color rgb="FF000000"/>
      </font>
      <alignment vertical="center" wrapText="1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xfDxf="1" sqref="B4" start="0" length="0">
    <dxf>
      <font>
        <color rgb="FF000000"/>
      </font>
      <alignment horizontal="right" vertical="center" wrapText="1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xfDxf="1" sqref="C4" start="0" length="0">
    <dxf>
      <font>
        <sz val="10.5"/>
        <color rgb="FF212529"/>
        <name val="Roboto"/>
        <scheme val="none"/>
      </font>
      <alignment vertical="center" wrapText="1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xfDxf="1" sqref="D4" start="0" length="0">
    <dxf>
      <font>
        <color rgb="FF000000"/>
      </font>
      <alignment vertical="center" wrapText="1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cc rId="2295" sId="3">
    <nc r="C2" t="inlineStr">
      <is>
        <t>sv.socket0.soc.memss.mc2.ch0.mcchan.ecs_ctrl0.ref_tecsint</t>
      </is>
    </nc>
  </rcc>
  <rcc rId="2296" sId="3">
    <nc r="B2" t="inlineStr">
      <is>
        <t>step3 and 8</t>
      </is>
    </nc>
  </rcc>
  <rcc rId="2297" sId="3">
    <nc r="A2">
      <v>15011742691</v>
    </nc>
  </rcc>
  <rfmt sheetId="3" xfDxf="1" sqref="A5" start="0" length="0"/>
  <rcc rId="2298" sId="3">
    <nc r="A5">
      <v>15011770786</v>
    </nc>
  </rcc>
  <rcc rId="2299" sId="3">
    <nc r="B5" t="inlineStr">
      <is>
        <t>step2</t>
      </is>
    </nc>
  </rcc>
  <rcc rId="2300" sId="3" xfDxf="1" dxf="1">
    <nc r="C5" t="inlineStr">
      <is>
        <t>sv.sockets.io0.uncore.ubox.ncdecs.biosscratchpad6_cfg=0xB78F0000</t>
      </is>
    </nc>
    <ndxf>
      <font>
        <sz val="10.5"/>
        <color rgb="FF212529"/>
        <name val="Roboto"/>
        <scheme val="none"/>
      </font>
    </ndxf>
  </rcc>
  <rcc rId="2301" sId="3" xfDxf="1" dxf="1">
    <nc r="D5" t="inlineStr">
      <is>
        <t>After giving this breakpoint simics is not halting, its booting directly to bios page.</t>
      </is>
    </nc>
  </rcc>
  <rcc rId="2302" sId="3" odxf="1" dxf="1">
    <nc r="A6">
      <f>HYPERLINK("https://hsdes.intel.com/resource/16017062685","16017062685")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3">
    <nc r="B6" t="inlineStr">
      <is>
        <t>step3</t>
      </is>
    </nc>
  </rcc>
  <rcc rId="2304" sId="3" odxf="1" dxf="1">
    <nc r="D6" t="inlineStr">
      <is>
        <t>sv.socket0.soc.memss.mcs.ch0.mcchan.scheduler_blocking_rules.show(), Traceback (most recent call last):File "C:\PROGRA~1\Simics\SIMICS~1\simics-6.0.147\..\simics-gnr-d-6.0.pre382\win64\lib\python-py3\simmod\iosf_sb_router\module_load.py", line 162, in read_reg_cmd raise cli.CliError('Read transaction was not successful, RSP = %d' % rsp)
cli_impl.CliError: Read transaction was not successful, RSP = 1(getting issue with updated pythonsv)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5" sId="3" xfDxf="1" dxf="1">
    <nc r="C6" t="inlineStr">
      <is>
        <t>sv.socket0.soc.memss.mcs.ch0.mcchan.scheduler_blocking_rules.show()</t>
      </is>
    </nc>
  </rcc>
  <rfmt sheetId="3" sqref="A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B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06" sId="3" xfDxf="1" dxf="1">
    <nc r="A7">
      <v>16017542265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3" odxf="1" dxf="1">
    <nc r="B7" t="inlineStr">
      <is>
        <t>step3</t>
      </is>
    </nc>
    <ndxf>
      <border outline="0">
        <left/>
        <right/>
        <top/>
        <bottom/>
      </border>
    </ndxf>
  </rcc>
  <rcc rId="2308" sId="3" xfDxf="1" dxf="1">
    <nc r="C7" t="inlineStr">
      <is>
        <t>sv.socket0.soc.memss.mc2.ch0.mcchan.scheduler_enables_bs.llt_page_mode_en.show()</t>
      </is>
    </nc>
  </rcc>
  <rcc rId="2309" sId="3" odxf="1" dxf="1">
    <nc r="D7" t="inlineStr">
      <is>
        <t>sv.socket0.soc.memss.mc2.ch0.mcchan.scheduler_enables_bs.llt_page_mode_en.show(),Traceback (most recent call last):
  File "C:\PROGRA~1\Simics\SIMICS~1\simics-6.0.147\..\simics-gnr-d-6.0.pre382\win64\lib\python-py3\simmod\iosf_sb_router\module_load.py", line 162, in read_reg_cmd
    raise cli.CliError('Read transaction was not successful, RSP = %d' % rsp)(cmd is not working with updated pythonsv)
cli_impl.CliError: Read transaction was not successful, RSP = 1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A1:A7" start="0" length="0">
    <dxf>
      <border>
        <left style="thin">
          <color indexed="64"/>
        </left>
      </border>
    </dxf>
  </rfmt>
  <rfmt sheetId="3" sqref="A1:D1" start="0" length="0">
    <dxf>
      <border>
        <top style="thin">
          <color indexed="64"/>
        </top>
      </border>
    </dxf>
  </rfmt>
  <rfmt sheetId="3" sqref="D1:D7" start="0" length="0">
    <dxf>
      <border>
        <right style="thin">
          <color indexed="64"/>
        </right>
      </border>
    </dxf>
  </rfmt>
  <rfmt sheetId="3" sqref="A7:D7" start="0" length="0">
    <dxf>
      <border>
        <bottom style="thin">
          <color indexed="64"/>
        </bottom>
      </border>
    </dxf>
  </rfmt>
  <rfmt sheetId="3" sqref="A1:D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A2:A7">
    <dxf>
      <alignment horizontal="left"/>
    </dxf>
  </rfmt>
  <rfmt sheetId="3" sqref="A2:A7">
    <dxf>
      <alignment vertical="bottom"/>
    </dxf>
  </rfmt>
  <rfmt sheetId="3" sqref="A2:A7">
    <dxf>
      <alignment horizontal="center"/>
    </dxf>
  </rfmt>
  <rfmt sheetId="3" sqref="B2:B7">
    <dxf>
      <alignment horizontal="left"/>
    </dxf>
  </rfmt>
  <rfmt sheetId="3" sqref="D5">
    <dxf>
      <alignment wrapText="1"/>
    </dxf>
  </rfmt>
  <rcv guid="{3DCAF8A6-22C5-4DB5-AAC8-62B88DFEE42E}" action="delete"/>
  <rdn rId="0" localSheetId="1" customView="1" name="Z_3DCAF8A6_22C5_4DB5_AAC8_62B88DFEE42E_.wvu.FilterData" hidden="1" oldHidden="1">
    <formula>'FIV_KVL_D_Blue_TC_Bios_only (3)'!$A$1:$L$461</formula>
    <oldFormula>'FIV_KVL_D_Blue_TC_Bios_only (3)'!$A$1:$L$459</oldFormula>
  </rdn>
  <rdn rId="0" localSheetId="3" customView="1" name="Z_3DCAF8A6_22C5_4DB5_AAC8_62B88DFEE42E_.wvu.Rows" hidden="1" oldHidden="1">
    <formula>Sheet2!$3:$4</formula>
  </rdn>
  <rcv guid="{3DCAF8A6-22C5-4DB5-AAC8-62B88DFEE42E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E208" t="inlineStr">
      <is>
        <t>Pass</t>
      </is>
    </nc>
  </rcc>
  <rcc rId="101" sId="1">
    <nc r="G208">
      <v>42</v>
    </nc>
  </rcc>
  <rcc rId="102" sId="1">
    <nc r="H208" t="inlineStr">
      <is>
        <t>HCC</t>
      </is>
    </nc>
  </rcc>
  <rcc rId="103" sId="1">
    <nc r="I208" t="inlineStr">
      <is>
        <t>BMOD</t>
      </is>
    </nc>
  </rcc>
  <rcc rId="104" sId="1">
    <nc r="J208" t="inlineStr">
      <is>
        <t>DebugIpClean</t>
      </is>
    </nc>
  </rcc>
  <rcv guid="{D7EB27AB-1447-4851-9256-F72034FA8438}" action="delete"/>
  <rdn rId="0" localSheetId="1" customView="1" name="Z_D7EB27AB_1447_4851_9256_F72034FA8438_.wvu.Cols" hidden="1" oldHidden="1">
    <formula>'FIV_KVL_D_Blue_TC_Bios_only (3)'!$K:$K</formula>
  </rdn>
  <rdn rId="0" localSheetId="1" customView="1" name="Z_D7EB27AB_1447_4851_9256_F72034FA8438_.wvu.FilterData" hidden="1" oldHidden="1">
    <formula>'FIV_KVL_D_Blue_TC_Bios_only (3)'!$A$1:$K$457</formula>
    <oldFormula>'FIV_KVL_D_Blue_TC_Bios_only (3)'!$A$1:$K$457</oldFormula>
  </rdn>
  <rcv guid="{D7EB27AB-1447-4851-9256-F72034FA8438}" action="add"/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CAF8A6-22C5-4DB5-AAC8-62B88DFEE42E}" action="delete"/>
  <rdn rId="0" localSheetId="1" customView="1" name="Z_3DCAF8A6_22C5_4DB5_AAC8_62B88DFEE42E_.wvu.FilterData" hidden="1" oldHidden="1">
    <formula>'FIV_KVL_D_Blue_TC_Bios_only (3)'!$A$1:$L$461</formula>
    <oldFormula>'FIV_KVL_D_Blue_TC_Bios_only (3)'!$A$1:$L$461</oldFormula>
  </rdn>
  <rdn rId="0" localSheetId="3" customView="1" name="Z_3DCAF8A6_22C5_4DB5_AAC8_62B88DFEE42E_.wvu.Rows" hidden="1" oldHidden="1">
    <formula>Sheet2!$3:$4</formula>
    <oldFormula>Sheet2!$3:$4</oldFormula>
  </rdn>
  <rcv guid="{3DCAF8A6-22C5-4DB5-AAC8-62B88DFEE42E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4" sId="1">
    <oc r="E216" t="inlineStr">
      <is>
        <t>Block</t>
      </is>
    </oc>
    <nc r="E216" t="inlineStr">
      <is>
        <t>pass</t>
      </is>
    </nc>
  </rcc>
  <rcc rId="2315" sId="1">
    <oc r="L216" t="inlineStr">
      <is>
        <t>sentmailto ctc team Xinitial (same result in block and fail tc)</t>
      </is>
    </oc>
    <nc r="L216"/>
  </rcc>
  <rcc rId="2316" sId="1">
    <oc r="E228" t="inlineStr">
      <is>
        <t>Block</t>
      </is>
    </oc>
    <nc r="E228" t="inlineStr">
      <is>
        <t>fail</t>
      </is>
    </nc>
  </rcc>
  <rcv guid="{13D71D81-0C39-4E8E-BEA1-F287BE62215C}" action="delete"/>
  <rdn rId="0" localSheetId="1" customView="1" name="Z_13D71D81_0C39_4E8E_BEA1_F287BE62215C_.wvu.FilterData" hidden="1" oldHidden="1">
    <formula>'FIV_KVL_D_Blue_TC_Bios_only (3)'!$A$1:$L$461</formula>
    <oldFormula>'FIV_KVL_D_Blue_TC_Bios_only (3)'!$A$1:$L$459</oldFormula>
  </rdn>
  <rcv guid="{13D71D81-0C39-4E8E-BEA1-F287BE62215C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8" sId="1">
    <nc r="E279" t="inlineStr">
      <is>
        <t>Block</t>
      </is>
    </nc>
  </rcc>
  <rcc rId="2319" sId="1">
    <oc r="L279" t="inlineStr">
      <is>
        <t>new tc</t>
      </is>
    </oc>
    <nc r="L279" t="inlineStr">
      <is>
        <t>MRC TC need json file for GNRD(new tc)</t>
      </is>
    </nc>
  </rcc>
  <rcc rId="2320" sId="1">
    <nc r="E424" t="inlineStr">
      <is>
        <t>Pass</t>
      </is>
    </nc>
  </rcc>
  <rcc rId="2321" sId="1">
    <nc r="E425" t="inlineStr">
      <is>
        <t>Pass</t>
      </is>
    </nc>
  </rcc>
  <rcc rId="2322" sId="1">
    <nc r="E426" t="inlineStr">
      <is>
        <t>Pass</t>
      </is>
    </nc>
  </rcc>
  <rcc rId="2323" sId="1">
    <nc r="E427" t="inlineStr">
      <is>
        <t>Pass</t>
      </is>
    </nc>
  </rcc>
  <rcc rId="2324" sId="1">
    <nc r="G424">
      <v>42</v>
    </nc>
  </rcc>
  <rcc rId="2325" sId="1">
    <nc r="H424" t="inlineStr">
      <is>
        <t>HCC</t>
      </is>
    </nc>
  </rcc>
  <rcc rId="2326" sId="1">
    <nc r="I424" t="inlineStr">
      <is>
        <t>BMOD</t>
      </is>
    </nc>
  </rcc>
  <rcc rId="2327" sId="1">
    <nc r="J424" t="inlineStr">
      <is>
        <t>Release ip clean</t>
      </is>
    </nc>
  </rcc>
  <rcc rId="2328" sId="1">
    <nc r="G425">
      <v>42</v>
    </nc>
  </rcc>
  <rcc rId="2329" sId="1">
    <nc r="H425" t="inlineStr">
      <is>
        <t>HCC</t>
      </is>
    </nc>
  </rcc>
  <rcc rId="2330" sId="1">
    <nc r="I425" t="inlineStr">
      <is>
        <t>BMOD</t>
      </is>
    </nc>
  </rcc>
  <rcc rId="2331" sId="1">
    <nc r="J425" t="inlineStr">
      <is>
        <t>Release ip clean</t>
      </is>
    </nc>
  </rcc>
  <rcc rId="2332" sId="1">
    <nc r="G426">
      <v>42</v>
    </nc>
  </rcc>
  <rcc rId="2333" sId="1">
    <nc r="H426" t="inlineStr">
      <is>
        <t>HCC</t>
      </is>
    </nc>
  </rcc>
  <rcc rId="2334" sId="1">
    <nc r="I426" t="inlineStr">
      <is>
        <t>BMOD</t>
      </is>
    </nc>
  </rcc>
  <rcc rId="2335" sId="1">
    <nc r="J426" t="inlineStr">
      <is>
        <t>Release ip clean</t>
      </is>
    </nc>
  </rcc>
  <rcc rId="2336" sId="1">
    <nc r="G427">
      <v>42</v>
    </nc>
  </rcc>
  <rcc rId="2337" sId="1">
    <nc r="H427" t="inlineStr">
      <is>
        <t>HCC</t>
      </is>
    </nc>
  </rcc>
  <rcc rId="2338" sId="1">
    <nc r="I427" t="inlineStr">
      <is>
        <t>BMOD</t>
      </is>
    </nc>
  </rcc>
  <rcc rId="2339" sId="1">
    <nc r="J427" t="inlineStr">
      <is>
        <t>Release ip clean</t>
      </is>
    </nc>
  </rcc>
  <rcv guid="{3DCAF8A6-22C5-4DB5-AAC8-62B88DFEE42E}" action="delete"/>
  <rdn rId="0" localSheetId="1" customView="1" name="Z_3DCAF8A6_22C5_4DB5_AAC8_62B88DFEE42E_.wvu.FilterData" hidden="1" oldHidden="1">
    <formula>'FIV_KVL_D_Blue_TC_Bios_only (3)'!$A$1:$L$461</formula>
    <oldFormula>'FIV_KVL_D_Blue_TC_Bios_only (3)'!$A$1:$L$461</oldFormula>
  </rdn>
  <rdn rId="0" localSheetId="3" customView="1" name="Z_3DCAF8A6_22C5_4DB5_AAC8_62B88DFEE42E_.wvu.Rows" hidden="1" oldHidden="1">
    <formula>Sheet2!$3:$4</formula>
    <oldFormula>Sheet2!$3:$4</oldFormula>
  </rdn>
  <rcv guid="{3DCAF8A6-22C5-4DB5-AAC8-62B88DFEE42E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2" sId="1" odxf="1" dxf="1">
    <nc r="F3">
      <v>16015321565</v>
    </nc>
    <odxf>
      <alignment horizontal="general" vertical="bottom"/>
    </odxf>
    <ndxf>
      <alignment horizontal="left" vertical="top"/>
    </ndxf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3" sId="1">
    <oc r="E444" t="inlineStr">
      <is>
        <t>BLOCK</t>
      </is>
    </oc>
    <nc r="E444" t="inlineStr">
      <is>
        <t>Pass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4" sId="1">
    <nc r="E335" t="inlineStr">
      <is>
        <t>Pass</t>
      </is>
    </nc>
  </rcc>
  <rcv guid="{13D71D81-0C39-4E8E-BEA1-F287BE62215C}" action="delete"/>
  <rdn rId="0" localSheetId="1" customView="1" name="Z_13D71D81_0C39_4E8E_BEA1_F287BE62215C_.wvu.FilterData" hidden="1" oldHidden="1">
    <formula>'FIV_KVL_D_Blue_TC_Bios_only (3)'!$A$1:$L$461</formula>
    <oldFormula>'FIV_KVL_D_Blue_TC_Bios_only (3)'!$A$1:$L$461</oldFormula>
  </rdn>
  <rcv guid="{13D71D81-0C39-4E8E-BEA1-F287BE62215C}" action="add"/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CAF8A6-22C5-4DB5-AAC8-62B88DFEE42E}" action="delete"/>
  <rdn rId="0" localSheetId="1" customView="1" name="Z_3DCAF8A6_22C5_4DB5_AAC8_62B88DFEE42E_.wvu.FilterData" hidden="1" oldHidden="1">
    <formula>'FIV_KVL_D_Blue_TC_Bios_only (3)'!$A$1:$L$461</formula>
    <oldFormula>'FIV_KVL_D_Blue_TC_Bios_only (3)'!$A$1:$L$461</oldFormula>
  </rdn>
  <rdn rId="0" localSheetId="3" customView="1" name="Z_3DCAF8A6_22C5_4DB5_AAC8_62B88DFEE42E_.wvu.Rows" hidden="1" oldHidden="1">
    <formula>Sheet2!$3:$4</formula>
    <oldFormula>Sheet2!$3:$4</oldFormula>
  </rdn>
  <rcv guid="{3DCAF8A6-22C5-4DB5-AAC8-62B88DFEE42E}" action="add"/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8" sId="1">
    <oc r="L3" t="inlineStr">
      <is>
        <t>CXL Feature block</t>
      </is>
    </oc>
    <nc r="L3" t="inlineStr">
      <is>
        <t>Simics-CXL Feature block</t>
      </is>
    </nc>
  </rcc>
  <rcc rId="2349" sId="1">
    <oc r="L32" t="inlineStr">
      <is>
        <t>CXL is not supported for gnrd(blocked in block and fail TC excel )</t>
      </is>
    </oc>
    <nc r="L32" t="inlineStr">
      <is>
        <t>Simics-CXL Feature block</t>
      </is>
    </nc>
  </rcc>
  <rcc rId="2350" sId="1">
    <oc r="L39" t="inlineStr">
      <is>
        <t>CXL is not supported for gnrd</t>
      </is>
    </oc>
    <nc r="L39" t="inlineStr">
      <is>
        <t>Simics-CXL Feature block</t>
      </is>
    </nc>
  </rcc>
  <rcc rId="2351" sId="1">
    <oc r="L51" t="inlineStr">
      <is>
        <t>CXL is not supported for gnrd   (Blocked in block and fail Excel)</t>
      </is>
    </oc>
    <nc r="L51" t="inlineStr">
      <is>
        <t>Simics-CXL Feature block</t>
      </is>
    </nc>
  </rcc>
  <rcc rId="2352" sId="1">
    <oc r="L69" t="inlineStr">
      <is>
        <t>CXL is not supported for gnrd  (Blocked in block and fail Excel)</t>
      </is>
    </oc>
    <nc r="L69" t="inlineStr">
      <is>
        <t>Simics-CXL Feature block</t>
      </is>
    </nc>
  </rcc>
  <rcc rId="2353" sId="1">
    <oc r="L95" t="inlineStr">
      <is>
        <t>CXL is not supported for gnrd   (Blocked in block and fail Excel)</t>
      </is>
    </oc>
    <nc r="L95" t="inlineStr">
      <is>
        <t>Simics-CXL Feature block</t>
      </is>
    </nc>
  </rcc>
  <rcc rId="2354" sId="1">
    <oc r="L143" t="inlineStr">
      <is>
        <t>CXL Feature block</t>
      </is>
    </oc>
    <nc r="L143" t="inlineStr">
      <is>
        <t>Simics-CXL Feature block</t>
      </is>
    </nc>
  </rcc>
  <rcc rId="2355" sId="1">
    <oc r="L145" t="inlineStr">
      <is>
        <t>CXL Feature block</t>
      </is>
    </oc>
    <nc r="L145" t="inlineStr">
      <is>
        <t>Simics-CXL Feature block</t>
      </is>
    </nc>
  </rcc>
  <rcc rId="2356" sId="1">
    <oc r="L170" t="inlineStr">
      <is>
        <t>CXL Feature block</t>
      </is>
    </oc>
    <nc r="L170" t="inlineStr">
      <is>
        <t>Simics-CXL Feature block</t>
      </is>
    </nc>
  </rcc>
  <rcc rId="2357" sId="1">
    <oc r="L322" t="inlineStr">
      <is>
        <t>CXL not supported in GNRD</t>
      </is>
    </oc>
    <nc r="L322" t="inlineStr">
      <is>
        <t>Simics-CXL Feature block</t>
      </is>
    </nc>
  </rcc>
  <rcc rId="2358" sId="1">
    <oc r="L445" t="inlineStr">
      <is>
        <t>CXL not supported in GNRD</t>
      </is>
    </oc>
    <nc r="L445" t="inlineStr">
      <is>
        <t>Simics-CXL Feature block</t>
      </is>
    </nc>
  </rcc>
  <rfmt sheetId="1" sqref="F3" start="0" length="0">
    <dxf>
      <alignment horizontal="general" vertical="bottom"/>
      <border outline="0">
        <left/>
        <right/>
        <top/>
        <bottom/>
      </border>
    </dxf>
  </rfmt>
  <rfmt sheetId="1" xfDxf="1" sqref="F3" start="0" length="0">
    <dxf>
      <alignment vertical="center"/>
    </dxf>
  </rfmt>
  <rcc rId="2359" sId="1" odxf="1" dxf="1">
    <nc r="F32">
      <v>16015321565</v>
    </nc>
    <odxf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center"/>
      <border outline="0">
        <left/>
        <right/>
        <top/>
        <bottom/>
      </border>
    </ndxf>
  </rcc>
  <rcc rId="2360" sId="1" odxf="1" dxf="1">
    <nc r="F39">
      <v>16015321565</v>
    </nc>
    <odxf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center"/>
      <border outline="0">
        <left/>
        <right/>
        <top/>
        <bottom/>
      </border>
    </ndxf>
  </rcc>
  <rcc rId="2361" sId="1" odxf="1" dxf="1">
    <nc r="F51">
      <v>16015321565</v>
    </nc>
    <odxf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center"/>
      <border outline="0">
        <left/>
        <right/>
        <top/>
        <bottom/>
      </border>
    </ndxf>
  </rcc>
  <rcc rId="2362" sId="1" odxf="1" dxf="1">
    <nc r="F69">
      <v>16015321565</v>
    </nc>
    <odxf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center"/>
      <border outline="0">
        <left/>
        <right/>
        <top/>
        <bottom/>
      </border>
    </ndxf>
  </rcc>
  <rcc rId="2363" sId="1" odxf="1" dxf="1">
    <nc r="F95">
      <v>16015321565</v>
    </nc>
    <odxf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center"/>
      <border outline="0">
        <left/>
        <right/>
        <top/>
        <bottom/>
      </border>
    </ndxf>
  </rcc>
  <rcc rId="2364" sId="1" odxf="1" dxf="1">
    <nc r="F143">
      <v>16015321565</v>
    </nc>
    <odxf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center"/>
      <border outline="0">
        <left/>
        <right/>
        <top/>
        <bottom/>
      </border>
    </ndxf>
  </rcc>
  <rcc rId="2365" sId="1" odxf="1" dxf="1">
    <nc r="F145">
      <v>16015321565</v>
    </nc>
    <odxf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center"/>
      <border outline="0">
        <left/>
        <right/>
        <top/>
        <bottom/>
      </border>
    </ndxf>
  </rcc>
  <rcc rId="2366" sId="1" odxf="1" dxf="1">
    <nc r="F170">
      <v>16015321565</v>
    </nc>
    <odxf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center"/>
      <border outline="0">
        <left/>
        <right/>
        <top/>
        <bottom/>
      </border>
    </ndxf>
  </rcc>
  <rcc rId="2367" sId="1" odxf="1" dxf="1">
    <nc r="F322">
      <v>16015321565</v>
    </nc>
    <odxf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center"/>
      <border outline="0">
        <left/>
        <right/>
        <top/>
        <bottom/>
      </border>
    </ndxf>
  </rcc>
  <rcc rId="2368" sId="1" odxf="1" dxf="1">
    <nc r="F445">
      <v>16015321565</v>
    </nc>
    <odxf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center"/>
      <border outline="0">
        <left/>
        <right/>
        <top/>
        <bottom/>
      </border>
    </ndxf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69" sId="3" ref="A1:XFD1" action="deleteRow">
    <undo index="65535" exp="area" ref3D="1" dr="$A$3:$XFD$4" dn="Z_3DCAF8A6_22C5_4DB5_AAC8_62B88DFEE42E_.wvu.Rows" sId="3"/>
    <rfmt sheetId="3" xfDxf="1" sqref="A1:XFD1" start="0" length="0"/>
    <rcc rId="0" sId="3" dxf="1">
      <nc r="A1" t="inlineStr">
        <is>
          <t xml:space="preserve">Test Case 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D9E1F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" t="inlineStr">
        <is>
          <t>Step No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D9E1F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" t="inlineStr">
        <is>
          <t xml:space="preserve">Command 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D9E1F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" t="inlineStr">
        <is>
          <t>error</t>
        </is>
      </nc>
      <ndxf>
        <font>
          <sz val="11"/>
          <color rgb="FF000000"/>
          <name val="Calibri"/>
          <family val="2"/>
          <scheme val="minor"/>
        </font>
        <fill>
          <patternFill patternType="solid">
            <bgColor rgb="FFD9E1F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370" sId="3" ref="A1:XFD1" action="deleteRow">
    <undo index="65535" exp="area" ref3D="1" dr="$A$2:$XFD$3" dn="Z_3DCAF8A6_22C5_4DB5_AAC8_62B88DFEE42E_.wvu.Rows" sId="3"/>
    <rfmt sheetId="3" xfDxf="1" sqref="A1:XFD1" start="0" length="0"/>
    <rcc rId="0" sId="3" dxf="1">
      <nc r="A1">
        <v>15011742691</v>
      </nc>
      <ndxf>
        <font>
          <sz val="11"/>
          <color rgb="FF000000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" t="inlineStr">
        <is>
          <t>step3 and 8</t>
        </is>
      </nc>
      <ndxf>
        <font>
          <sz val="11"/>
          <color rgb="FF000000"/>
          <name val="Calibri"/>
          <family val="2"/>
          <scheme val="minor"/>
        </font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" t="inlineStr">
        <is>
          <t>sv.socket0.soc.memss.mc2.ch0.mcchan.ecs_ctrl0.ref_tecsint</t>
        </is>
      </nc>
      <ndxf>
        <font>
          <sz val="10.5"/>
          <color rgb="FF212529"/>
          <name val="Roboto"/>
          <family val="2"/>
          <scheme val="none"/>
        </font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" t="inlineStr">
        <is>
          <t>Read transaction was not successful, RSP = 1</t>
        </is>
      </nc>
      <ndxf>
        <font>
          <sz val="11"/>
          <color rgb="FF000000"/>
          <name val="Calibri"/>
          <family val="2"/>
          <scheme val="minor"/>
        </font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371" sId="3" ref="A1:XFD1" action="deleteRow">
    <undo index="65535" exp="area" ref3D="1" dr="$A$1:$XFD$2" dn="Z_3DCAF8A6_22C5_4DB5_AAC8_62B88DFEE42E_.wvu.Rows" sId="3"/>
    <rfmt sheetId="3" xfDxf="1" sqref="A1:XFD1" start="0" length="0"/>
    <rfmt sheetId="3" sqref="A1" start="0" length="0">
      <dxf>
        <font>
          <sz val="11"/>
          <color rgb="FF000000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B1" start="0" length="0">
      <dxf>
        <font>
          <sz val="11"/>
          <color rgb="FF000000"/>
          <name val="Calibri"/>
          <family val="2"/>
          <scheme val="minor"/>
        </font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C1" start="0" length="0">
      <dxf>
        <font>
          <sz val="10.5"/>
          <color rgb="FF212529"/>
          <name val="Roboto"/>
          <family val="2"/>
          <scheme val="none"/>
        </font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D1" start="0" length="0">
      <dxf>
        <font>
          <sz val="11"/>
          <color rgb="FF000000"/>
          <name val="Calibri"/>
          <family val="2"/>
          <scheme val="minor"/>
        </font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72" sId="3" ref="A1:XFD1" action="deleteRow">
    <undo index="65535" exp="area" ref3D="1" dr="$A$1:$XFD$1" dn="Z_3DCAF8A6_22C5_4DB5_AAC8_62B88DFEE42E_.wvu.Rows" sId="3"/>
    <rfmt sheetId="3" xfDxf="1" sqref="A1:XFD1" start="0" length="0"/>
    <rfmt sheetId="3" sqref="A1" start="0" length="0">
      <dxf>
        <font>
          <sz val="11"/>
          <color rgb="FF000000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B1" start="0" length="0">
      <dxf>
        <font>
          <sz val="11"/>
          <color rgb="FF000000"/>
          <name val="Calibri"/>
          <family val="2"/>
          <scheme val="minor"/>
        </font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C1" start="0" length="0">
      <dxf>
        <font>
          <sz val="10.5"/>
          <color rgb="FF212529"/>
          <name val="Roboto"/>
          <family val="2"/>
          <scheme val="none"/>
        </font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D1" start="0" length="0">
      <dxf>
        <font>
          <sz val="11"/>
          <color rgb="FF000000"/>
          <name val="Calibri"/>
          <family val="2"/>
          <scheme val="minor"/>
        </font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73" sId="3" ref="A1:XFD1" action="deleteRow">
    <rfmt sheetId="3" xfDxf="1" sqref="A1:XFD1" start="0" length="0"/>
    <rcc rId="0" sId="3" dxf="1">
      <nc r="A1">
        <v>15011770786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" t="inlineStr">
        <is>
          <t>step2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" t="inlineStr">
        <is>
          <t>sv.sockets.io0.uncore.ubox.ncdecs.biosscratchpad6_cfg=0xB78F0000</t>
        </is>
      </nc>
      <ndxf>
        <font>
          <sz val="10.5"/>
          <color rgb="FF212529"/>
          <name val="Roboto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" t="inlineStr">
        <is>
          <t>After giving this breakpoint simics is not halting, its booting directly to bios page.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374" sId="3" ref="A1:XFD1" action="deleteRow">
    <rfmt sheetId="3" xfDxf="1" sqref="A1:XFD1" start="0" length="0"/>
    <rcc rId="0" sId="3" dxf="1">
      <nc r="A1">
        <f>HYPERLINK("https://hsdes.intel.com/resource/16017062685","16017062685")</f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" t="inlineStr">
        <is>
          <t>step3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" t="inlineStr">
        <is>
          <t>sv.socket0.soc.memss.mcs.ch0.mcchan.scheduler_blocking_rules.show()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" t="inlineStr">
        <is>
          <t>sv.socket0.soc.memss.mcs.ch0.mcchan.scheduler_blocking_rules.show(), Traceback (most recent call last):File "C:\PROGRA~1\Simics\SIMICS~1\simics-6.0.147\..\simics-gnr-d-6.0.pre382\win64\lib\python-py3\simmod\iosf_sb_router\module_load.py", line 162, in read_reg_cmd raise cli.CliError('Read transaction was not successful, RSP = %d' % rsp)
cli_impl.CliError: Read transaction was not successful, RSP = 1(getting issue with updated pythonsv)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375" sId="3" ref="A1:XFD1" action="deleteRow">
    <rfmt sheetId="3" xfDxf="1" sqref="A1:XFD1" start="0" length="0"/>
    <rcc rId="0" sId="3" dxf="1">
      <nc r="A1">
        <v>16017542265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" t="inlineStr">
        <is>
          <t>step3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" t="inlineStr">
        <is>
          <t>sv.socket0.soc.memss.mc2.ch0.mcchan.scheduler_enables_bs.llt_page_mode_en.show()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" t="inlineStr">
        <is>
          <t>sv.socket0.soc.memss.mc2.ch0.mcchan.scheduler_enables_bs.llt_page_mode_en.show(),Traceback (most recent call last):
  File "C:\PROGRA~1\Simics\SIMICS~1\simics-6.0.147\..\simics-gnr-d-6.0.pre382\win64\lib\python-py3\simmod\iosf_sb_router\module_load.py", line 162, in read_reg_cmd
    raise cli.CliError('Read transaction was not successful, RSP = %d' % rsp)(cmd is not working with updated pythonsv)
cli_impl.CliError: Read transaction was not successful, RSP = 1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376" sId="3" ref="A1:XFD1" action="deleteRow">
    <rfmt sheetId="3" xfDxf="1" sqref="A1:XFD1" start="0" length="0"/>
  </rrc>
  <rrc rId="2377" sId="3" ref="A1:XFD1" action="deleteRow">
    <rfmt sheetId="3" xfDxf="1" sqref="A1:XFD1" start="0" length="0"/>
  </rrc>
  <rrc rId="2378" sId="3" ref="A1:XFD1" action="deleteRow">
    <rfmt sheetId="3" xfDxf="1" sqref="A1:XFD1" start="0" length="0"/>
  </rrc>
  <rrc rId="2379" sId="3" ref="A1:XFD1" action="deleteRow">
    <rfmt sheetId="3" xfDxf="1" sqref="A1:XFD1" start="0" length="0"/>
  </rrc>
  <rrc rId="2380" sId="3" ref="A1:XFD1" action="deleteRow">
    <rfmt sheetId="3" xfDxf="1" sqref="A1:XFD1" start="0" length="0"/>
  </rrc>
  <rfmt sheetId="1" sqref="F3" start="0" length="0">
    <dxf>
      <alignment vertical="bottom"/>
    </dxf>
  </rfmt>
  <rfmt sheetId="1" xfDxf="1" sqref="F3" start="0" length="0">
    <dxf>
      <alignment vertical="center"/>
    </dxf>
  </rfmt>
  <rfmt sheetId="1" xfDxf="1" sqref="C469" start="0" length="0">
    <dxf>
      <alignment vertical="center"/>
    </dxf>
  </rfmt>
  <rfmt sheetId="1" sqref="F3" start="0" length="0">
    <dxf>
      <alignment vertical="bottom"/>
    </dxf>
  </rfmt>
  <rfmt sheetId="1" xfDxf="1" sqref="F3" start="0" length="0"/>
  <rcc rId="2381" sId="1">
    <oc r="L9" t="inlineStr">
      <is>
        <t>Feature not enabled - RAS</t>
      </is>
    </oc>
    <nc r="L9" t="inlineStr">
      <is>
        <t xml:space="preserve">Simics-Ras feature block </t>
      </is>
    </nc>
  </rcc>
  <rcc rId="2382" sId="1">
    <oc r="L40" t="inlineStr">
      <is>
        <t>RAS feature not enabled  (blocked in block and fail excel)</t>
      </is>
    </oc>
    <nc r="L40" t="inlineStr">
      <is>
        <t xml:space="preserve">Simics-Ras feature block </t>
      </is>
    </nc>
  </rcc>
  <rcc rId="2383" sId="1">
    <oc r="L42" t="inlineStr">
      <is>
        <t>RAS  (Blocked in block and fail Excel)</t>
      </is>
    </oc>
    <nc r="L42" t="inlineStr">
      <is>
        <t xml:space="preserve">Simics-Ras feature block </t>
      </is>
    </nc>
  </rcc>
  <rcc rId="2384" sId="1">
    <oc r="L75" t="inlineStr">
      <is>
        <t>AMEI feature will be available after PO</t>
      </is>
    </oc>
    <nc r="L75" t="inlineStr">
      <is>
        <t xml:space="preserve">Simics-Ras feature block </t>
      </is>
    </nc>
  </rcc>
  <rcc rId="2385" sId="1">
    <oc r="L86" t="inlineStr">
      <is>
        <t>RAS (Blocked in blue and fail Excel)</t>
      </is>
    </oc>
    <nc r="L86" t="inlineStr">
      <is>
        <t xml:space="preserve">Simics-Ras feature block </t>
      </is>
    </nc>
  </rcc>
  <rcc rId="2386" sId="1">
    <oc r="L112" t="inlineStr">
      <is>
        <t>RAS Feature block</t>
      </is>
    </oc>
    <nc r="L112" t="inlineStr">
      <is>
        <t xml:space="preserve">Simics-Ras feature block </t>
      </is>
    </nc>
  </rcc>
  <rcc rId="2387" sId="1" odxf="1" dxf="1">
    <oc r="L123" t="inlineStr">
      <is>
        <t>Ras feature not enabled</t>
      </is>
    </oc>
    <nc r="L123" t="inlineStr">
      <is>
        <t xml:space="preserve">Simics-Ras feature block </t>
      </is>
    </nc>
    <odxf>
      <alignment vertical="bottom" wrapText="0"/>
    </odxf>
    <ndxf>
      <alignment vertical="top" wrapText="1"/>
    </ndxf>
  </rcc>
  <rcc rId="2388" sId="1">
    <oc r="L217" t="inlineStr">
      <is>
        <t>RAS feature not enabled(error injection )</t>
      </is>
    </oc>
    <nc r="L217" t="inlineStr">
      <is>
        <t xml:space="preserve">Simics-Ras feature block </t>
      </is>
    </nc>
  </rcc>
  <rcc rId="2389" sId="1">
    <oc r="L224" t="inlineStr">
      <is>
        <t>RAS error injection feature is not enabled</t>
      </is>
    </oc>
    <nc r="L224" t="inlineStr">
      <is>
        <t xml:space="preserve">Simics-Ras feature block </t>
      </is>
    </nc>
  </rcc>
  <rcc rId="2390" sId="1">
    <oc r="L248" t="inlineStr">
      <is>
        <t>RAS feature block</t>
      </is>
    </oc>
    <nc r="L248" t="inlineStr">
      <is>
        <t xml:space="preserve">Simics-Ras feature block </t>
      </is>
    </nc>
  </rcc>
  <rcc rId="2391" sId="1">
    <oc r="L256" t="inlineStr">
      <is>
        <t>RAS  (Blocked in block and fail Excel)</t>
      </is>
    </oc>
    <nc r="L256" t="inlineStr">
      <is>
        <t xml:space="preserve">Simics-Ras feature block </t>
      </is>
    </nc>
  </rcc>
  <rcc rId="2392" sId="1">
    <oc r="L257" t="inlineStr">
      <is>
        <t>RAS  (Blocked in block and fail Excel)</t>
      </is>
    </oc>
    <nc r="L257" t="inlineStr">
      <is>
        <t xml:space="preserve">Simics-Ras feature block </t>
      </is>
    </nc>
  </rcc>
  <rcc rId="2393" sId="1">
    <oc r="L275" t="inlineStr">
      <is>
        <t xml:space="preserve">Ras feature block New test case, knobs sre present in ipclean build expected should not be present and value in step 6 is 0 step 7 and 8 python commands not woking </t>
      </is>
    </oc>
    <nc r="L275" t="inlineStr">
      <is>
        <t xml:space="preserve">Simics-Ras feature block </t>
      </is>
    </nc>
  </rcc>
  <rcc rId="2394" sId="1">
    <oc r="L296" t="inlineStr">
      <is>
        <t>RAS not enabled</t>
      </is>
    </oc>
    <nc r="L296" t="inlineStr">
      <is>
        <t xml:space="preserve">Simics-Ras feature block </t>
      </is>
    </nc>
  </rcc>
  <rcc rId="2395" sId="1">
    <oc r="L300" t="inlineStr">
      <is>
        <t>RAS feature not yet enabled</t>
      </is>
    </oc>
    <nc r="L300" t="inlineStr">
      <is>
        <t xml:space="preserve">Simics-Ras feature block </t>
      </is>
    </nc>
  </rcc>
  <rcc rId="2396" sId="1">
    <oc r="L332" t="inlineStr">
      <is>
        <t>RAS (Blocked in block and fail Excel)</t>
      </is>
    </oc>
    <nc r="L332" t="inlineStr">
      <is>
        <t xml:space="preserve">Simics-Ras feature block </t>
      </is>
    </nc>
  </rcc>
  <rcc rId="2397" sId="1">
    <oc r="L333" t="inlineStr">
      <is>
        <t>RAS (Blocked in block and fail Excel)</t>
      </is>
    </oc>
    <nc r="L333" t="inlineStr">
      <is>
        <t xml:space="preserve">Simics-Ras feature block </t>
      </is>
    </nc>
  </rcc>
  <rcc rId="2398" sId="1">
    <oc r="L354" t="inlineStr">
      <is>
        <t>RAS (Blocked in block and fail Excel)</t>
      </is>
    </oc>
    <nc r="L354" t="inlineStr">
      <is>
        <t xml:space="preserve">Simics-Ras feature block </t>
      </is>
    </nc>
  </rcc>
  <rcc rId="2399" sId="1">
    <oc r="L356" t="inlineStr">
      <is>
        <t>RAS feature block</t>
      </is>
    </oc>
    <nc r="L356" t="inlineStr">
      <is>
        <t xml:space="preserve">Simics-Ras feature block </t>
      </is>
    </nc>
  </rcc>
  <rcc rId="2400" sId="1">
    <oc r="L357" t="inlineStr">
      <is>
        <t>RAS feature block</t>
      </is>
    </oc>
    <nc r="L357" t="inlineStr">
      <is>
        <t xml:space="preserve">Simics-Ras feature block </t>
      </is>
    </nc>
  </rcc>
  <rcc rId="2401" sId="1">
    <oc r="L412" t="inlineStr">
      <is>
        <t xml:space="preserve">Ras feature block </t>
      </is>
    </oc>
    <nc r="L412" t="inlineStr">
      <is>
        <t xml:space="preserve">Simics-Ras feature block </t>
      </is>
    </nc>
  </rcc>
  <rfmt sheetId="1" sqref="F40" start="0" length="0">
    <dxf>
      <alignment horizontal="general" vertical="bottom"/>
    </dxf>
  </rfmt>
  <rcc rId="2402" sId="1">
    <nc r="F42">
      <v>16015631966</v>
    </nc>
  </rcc>
  <rcc rId="2403" sId="1">
    <nc r="F75">
      <v>16015631966</v>
    </nc>
  </rcc>
  <rcc rId="2404" sId="1">
    <nc r="F86">
      <v>16015631966</v>
    </nc>
  </rcc>
  <rcc rId="2405" sId="1">
    <nc r="F217">
      <v>16015631966</v>
    </nc>
  </rcc>
  <rcc rId="2406" sId="1">
    <nc r="F224">
      <v>16015631966</v>
    </nc>
  </rcc>
  <rfmt sheetId="1" sqref="F248" start="0" length="0">
    <dxf>
      <font>
        <sz val="11"/>
        <color theme="1"/>
        <name val="Calibri"/>
        <family val="2"/>
        <scheme val="minor"/>
      </font>
    </dxf>
  </rfmt>
  <rfmt sheetId="1" sqref="F256" start="0" length="0">
    <dxf>
      <alignment horizontal="general" vertical="bottom"/>
    </dxf>
  </rfmt>
  <rcc rId="2407" sId="1">
    <nc r="F257">
      <v>16015631966</v>
    </nc>
  </rcc>
  <rcc rId="2408" sId="1">
    <nc r="F275">
      <v>16015631966</v>
    </nc>
  </rcc>
  <rcc rId="2409" sId="1">
    <nc r="F296">
      <v>16015631966</v>
    </nc>
  </rcc>
  <rcc rId="2410" sId="1">
    <nc r="F300">
      <v>16015631966</v>
    </nc>
  </rcc>
  <rcc rId="2411" sId="1">
    <nc r="F332">
      <v>16015631966</v>
    </nc>
  </rcc>
  <rcc rId="2412" sId="1">
    <nc r="F333">
      <v>16015631966</v>
    </nc>
  </rcc>
  <rcc rId="2413" sId="1">
    <nc r="F354">
      <v>16015631966</v>
    </nc>
  </rcc>
  <rcc rId="2414" sId="1">
    <nc r="F356">
      <v>16015631966</v>
    </nc>
  </rcc>
  <rcc rId="2415" sId="1">
    <nc r="F357">
      <v>16015631966</v>
    </nc>
  </rcc>
  <rfmt sheetId="1" sqref="F412" start="0" length="0">
    <dxf>
      <alignment horizontal="general" vertical="bottom"/>
    </dxf>
  </rfmt>
  <rcc rId="2416" sId="1">
    <oc r="L187" t="inlineStr">
      <is>
        <t>Blocking the tc as per vinay update "the TC is about IPMI which needs BMC support"which is not yet enabled in GNR-D " https://hsdes.intel.com/appstore/article/#/16016890011"</t>
      </is>
    </oc>
    <nc r="L187" t="inlineStr">
      <is>
        <t>Simics : BMC feature block</t>
      </is>
    </nc>
  </rcc>
  <rcc rId="2417" sId="1">
    <oc r="L37" t="inlineStr">
      <is>
        <t>sent mail to ayushi  (python cmd error)(blocked in block and fail TC excel )</t>
      </is>
    </oc>
    <nc r="L37" t="inlineStr">
      <is>
        <t xml:space="preserve">PythonSV command issue </t>
      </is>
    </nc>
  </rcc>
  <rcc rId="2418" sId="1">
    <oc r="L73" t="inlineStr">
      <is>
        <t>step 3: python cmd is not working  "Attribute: unknown attribute cha".    (Blocked in block and fail Excel)</t>
      </is>
    </oc>
    <nc r="L73" t="inlineStr">
      <is>
        <t xml:space="preserve">PythonSV command issue </t>
      </is>
    </nc>
  </rcc>
  <rcc rId="2419" sId="1" odxf="1" dxf="1">
    <oc r="L92" t="inlineStr">
      <is>
        <t>step 3: python cmd o/p is mismatch  Expected 0/p: 0x1  but actial o/p: 0x0   (Blocked in block and fail Excel)</t>
      </is>
    </oc>
    <nc r="L92" t="inlineStr">
      <is>
        <t xml:space="preserve">PythonSV command issue </t>
      </is>
    </nc>
    <odxf>
      <alignment horizontal="left"/>
    </odxf>
    <ndxf>
      <alignment horizontal="general"/>
    </ndxf>
  </rcc>
  <rcc rId="2420" sId="1">
    <oc r="L133" t="inlineStr">
      <is>
        <t>regression issue with pythonsv mail send to prathap</t>
      </is>
    </oc>
    <nc r="L133" t="inlineStr">
      <is>
        <t xml:space="preserve">PythonSV command issue </t>
      </is>
    </nc>
  </rcc>
  <rcc rId="2421" sId="1">
    <oc r="L134" t="inlineStr">
      <is>
        <t>regression issue with pythonsv mail send to prathap</t>
      </is>
    </oc>
    <nc r="L134" t="inlineStr">
      <is>
        <t xml:space="preserve">PythonSV command issue </t>
      </is>
    </nc>
  </rcc>
  <rcc rId="2422" sId="1">
    <oc r="L157" t="inlineStr">
      <is>
        <t>regression issue with pythonsv mail send to prathap</t>
      </is>
    </oc>
    <nc r="L157" t="inlineStr">
      <is>
        <t xml:space="preserve">PythonSV command issue </t>
      </is>
    </nc>
  </rcc>
  <rcc rId="2423" sId="1">
    <oc r="L158" t="inlineStr">
      <is>
        <t>regression issue with pythonsv mail send to prathap</t>
      </is>
    </oc>
    <nc r="L158" t="inlineStr">
      <is>
        <t xml:space="preserve">PythonSV command issue </t>
      </is>
    </nc>
  </rcc>
  <rcc rId="2424" sId="1">
    <oc r="L161" t="inlineStr">
      <is>
        <t xml:space="preserve">Python sv command error RSP read transaction </t>
      </is>
    </oc>
    <nc r="L161" t="inlineStr">
      <is>
        <t xml:space="preserve">PythonSV command issue </t>
      </is>
    </nc>
  </rcc>
  <rcc rId="2425" sId="1">
    <oc r="L168" t="inlineStr">
      <is>
        <t>regression issue with pythonsv mail send to prathap</t>
      </is>
    </oc>
    <nc r="L168" t="inlineStr">
      <is>
        <t xml:space="preserve">PythonSV command issue </t>
      </is>
    </nc>
  </rcc>
  <rcc rId="2426" sId="1" odxf="1" dxf="1">
    <oc r="L183" t="inlineStr">
      <is>
        <t>python regression send mail to prathab(chetana)at step5 attribute error</t>
      </is>
    </oc>
    <nc r="L183" t="inlineStr">
      <is>
        <t xml:space="preserve">PythonSV command issue </t>
      </is>
    </nc>
    <odxf>
      <alignment vertical="bottom" wrapText="0"/>
    </odxf>
    <ndxf>
      <alignment vertical="top" wrapText="1"/>
    </ndxf>
  </rcc>
  <rcc rId="2427" sId="1" odxf="1" dxf="1">
    <oc r="L189" t="inlineStr">
      <is>
        <t>python regression send mail to prathab(chetana)at step2 error</t>
      </is>
    </oc>
    <nc r="L189" t="inlineStr">
      <is>
        <t xml:space="preserve">PythonSV command issue </t>
      </is>
    </nc>
    <odxf>
      <alignment vertical="bottom" wrapText="0"/>
    </odxf>
    <ndxf>
      <alignment vertical="top" wrapText="1"/>
    </ndxf>
  </rcc>
  <rcc rId="2428" sId="1" odxf="1" dxf="1">
    <oc r="L234" t="inlineStr">
      <is>
        <t>python regression send mail to prathab(chetana)attribute error step4</t>
      </is>
    </oc>
    <nc r="L234" t="inlineStr">
      <is>
        <t xml:space="preserve">PythonSV command issue </t>
      </is>
    </nc>
    <odxf>
      <alignment vertical="bottom" wrapText="0"/>
    </odxf>
    <ndxf>
      <alignment vertical="top" wrapText="1"/>
    </ndxf>
  </rcc>
  <rcc rId="2429" sId="1">
    <oc r="L235" t="inlineStr">
      <is>
        <t>regression issue with pythonsv mail send to prathap</t>
      </is>
    </oc>
    <nc r="L235" t="inlineStr">
      <is>
        <t xml:space="preserve">PythonSV command issue </t>
      </is>
    </nc>
  </rcc>
  <rcc rId="2430" sId="1">
    <oc r="L260" t="inlineStr">
      <is>
        <t>regression issue with pythonsv mail send to prathap</t>
      </is>
    </oc>
    <nc r="L260" t="inlineStr">
      <is>
        <t xml:space="preserve">PythonSV command issue </t>
      </is>
    </nc>
  </rcc>
  <rcc rId="2431" sId="1" odxf="1" dxf="1">
    <oc r="L278" t="inlineStr">
      <is>
        <t xml:space="preserve">send mail to ganesh for all pythonsv regression issues </t>
      </is>
    </oc>
    <nc r="L278" t="inlineStr">
      <is>
        <t xml:space="preserve">PythonSV command issue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2" sId="1" odxf="1" dxf="1">
    <oc r="L406" t="inlineStr">
      <is>
        <t>sv.socket0.soc.memss.mcs.ch0.mcchan.scheduler_blocking_rules.show(), Traceback (most recent call last):File "C:\PROGRA~1\Simics\SIMICS~1\simics-6.0.147\..\simics-gnr-d-6.0.pre382\win64\lib\python-py3\simmod\iosf_sb_router\module_load.py", line 162, in read_reg_cmd raise cli.CliError('Read transaction was not successful, RSP = %d' % rsp)
cli_impl.CliError: Read transaction was not successful, RSP = 1(getting issue with updated pythonsv)</t>
      </is>
    </oc>
    <nc r="L406" t="inlineStr">
      <is>
        <t xml:space="preserve">PythonSV command issue </t>
      </is>
    </nc>
    <odxf/>
    <ndxf/>
  </rcc>
  <rcc rId="2433" sId="1" odxf="1" dxf="1">
    <oc r="L417" t="inlineStr">
      <is>
        <t>sv.socket0.soc.memss.mc2.ch0.mcchan.scheduler_enables_bs.llt_page_mode_en.show(),Traceback (most recent call last):
  File "C:\PROGRA~1\Simics\SIMICS~1\simics-6.0.147\..\simics-gnr-d-6.0.pre382\win64\lib\python-py3\simmod\iosf_sb_router\module_load.py", line 162, in read_reg_cmd
    raise cli.CliError('Read transaction was not successful, RSP = %d' % rsp)(cmd is not working with updated pythonsv)
cli_impl.CliError: Read transaction was not successful, RSP = 1</t>
      </is>
    </oc>
    <nc r="L417" t="inlineStr">
      <is>
        <t xml:space="preserve">PythonSV command issue </t>
      </is>
    </nc>
    <odxf/>
    <ndxf/>
  </rcc>
  <rcc rId="2434" sId="1" odxf="1" dxf="1">
    <oc r="L437" t="inlineStr">
      <is>
        <t xml:space="preserve">sv.socket0.showsearch("t_rrdr","f") command not working </t>
      </is>
    </oc>
    <nc r="L437" t="inlineStr">
      <is>
        <t xml:space="preserve">PythonSV command issue </t>
      </is>
    </nc>
    <odxf>
      <font>
        <sz val="7"/>
        <color rgb="FF212529"/>
        <name val="Roboto"/>
        <scheme val="none"/>
      </font>
      <border outline="0">
        <left/>
        <right/>
        <top/>
        <bottom/>
      </border>
    </odxf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5" sId="1">
    <oc r="L439" t="inlineStr">
      <is>
        <t xml:space="preserve">sv.socket0.showsearch("ddr_mem_en","f") command not working with latest python </t>
      </is>
    </oc>
    <nc r="L439" t="inlineStr">
      <is>
        <t xml:space="preserve">PythonSV command issue </t>
      </is>
    </nc>
  </rcc>
  <rcc rId="2436" sId="1">
    <oc r="L281" t="inlineStr">
      <is>
        <t>Sent mail to CTC team as per update in Blocked excel</t>
      </is>
    </oc>
    <nc r="L281" t="inlineStr">
      <is>
        <t xml:space="preserve">PythonSV command issue </t>
      </is>
    </nc>
  </rcc>
  <rcc rId="2437" sId="1">
    <oc r="L282" t="inlineStr">
      <is>
        <t>Sent mail to domain owner as per update in Blocked excel</t>
      </is>
    </oc>
    <nc r="L282" t="inlineStr">
      <is>
        <t xml:space="preserve">PythonSV command issue </t>
      </is>
    </nc>
  </rcc>
  <rcv guid="{13D71D81-0C39-4E8E-BEA1-F287BE62215C}" action="delete"/>
  <rdn rId="0" localSheetId="1" customView="1" name="Z_13D71D81_0C39_4E8E_BEA1_F287BE62215C_.wvu.FilterData" hidden="1" oldHidden="1">
    <formula>'FIV_KVL_D_Blue_TC_Bios_only (3)'!$A$1:$L$461</formula>
    <oldFormula>'FIV_KVL_D_Blue_TC_Bios_only (3)'!$A$1:$L$461</oldFormula>
  </rdn>
  <rcv guid="{13D71D81-0C39-4E8E-BEA1-F287BE62215C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F212" start="0" length="0">
    <dxf>
      <font>
        <u/>
        <sz val="7"/>
        <color rgb="FF4F52B2"/>
        <name val="Segoe UI"/>
        <scheme val="none"/>
      </font>
    </dxf>
  </rfmt>
  <rfmt sheetId="1" sqref="F212" start="0" length="2147483647">
    <dxf>
      <font>
        <name val="Calibri "/>
      </font>
    </dxf>
  </rfmt>
  <rfmt sheetId="1" sqref="F212" start="0" length="2147483647">
    <dxf>
      <font>
        <sz val="10"/>
      </font>
    </dxf>
  </rfmt>
  <rfmt sheetId="1" sqref="F212" start="0" length="2147483647">
    <dxf>
      <font>
        <color theme="1"/>
      </font>
    </dxf>
  </rfmt>
  <rfmt sheetId="1" sqref="F231" start="0" length="0">
    <dxf>
      <font>
        <sz val="10"/>
        <color rgb="FF4F52B2"/>
        <name val="Calibri "/>
        <scheme val="none"/>
      </font>
    </dxf>
  </rfmt>
  <rcv guid="{13D71D81-0C39-4E8E-BEA1-F287BE62215C}" action="delete"/>
  <rdn rId="0" localSheetId="1" customView="1" name="Z_13D71D81_0C39_4E8E_BEA1_F287BE62215C_.wvu.FilterData" hidden="1" oldHidden="1">
    <formula>'FIV_KVL_D_Blue_TC_Bios_only (3)'!$A$1:$L$461</formula>
    <oldFormula>'FIV_KVL_D_Blue_TC_Bios_only (3)'!$A$1:$L$461</oldFormula>
  </rdn>
  <rcv guid="{13D71D81-0C39-4E8E-BEA1-F287BE62215C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E336" t="inlineStr">
      <is>
        <t>PASS</t>
      </is>
    </nc>
  </rcc>
  <rfmt sheetId="1" sqref="E336">
    <dxf>
      <fill>
        <patternFill patternType="solid">
          <bgColor rgb="FF00B050"/>
        </patternFill>
      </fill>
    </dxf>
  </rfmt>
  <rcc rId="2" sId="1">
    <nc r="H336" t="inlineStr">
      <is>
        <t>HCC</t>
      </is>
    </nc>
  </rcc>
  <rcc rId="3" sId="1">
    <nc r="I336" t="inlineStr">
      <is>
        <t>BMOD</t>
      </is>
    </nc>
  </rcc>
  <rcc rId="4" sId="1">
    <nc r="J336" t="inlineStr">
      <is>
        <t>Debug IPClean</t>
      </is>
    </nc>
  </rcc>
  <rdn rId="0" localSheetId="1" customView="1" name="Z_2ED7FE01_E4A8_4078_90CD_3F593B6061B4_.wvu.FilterData" hidden="1" oldHidden="1">
    <formula>'FIV_KVL_D_Blue_TC_Bios_only (3)'!$A$1:$K$457</formula>
  </rdn>
  <rcv guid="{2ED7FE01-E4A8-4078-90CD-3F593B6061B4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E449" t="inlineStr">
      <is>
        <t>PASS</t>
      </is>
    </nc>
  </rcc>
  <rfmt sheetId="1" sqref="E449">
    <dxf>
      <fill>
        <patternFill patternType="solid">
          <bgColor rgb="FF00B050"/>
        </patternFill>
      </fill>
    </dxf>
  </rfmt>
  <rcc rId="108" sId="1">
    <nc r="H449" t="inlineStr">
      <is>
        <t>HCC</t>
      </is>
    </nc>
  </rcc>
  <rcc rId="109" sId="1">
    <nc r="I449" t="inlineStr">
      <is>
        <t>BMOD</t>
      </is>
    </nc>
  </rcc>
  <rcc rId="110" sId="1">
    <nc r="J449" t="inlineStr">
      <is>
        <t>Debug IPClean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0" sId="1">
    <oc r="E212" t="inlineStr">
      <is>
        <t>Fail</t>
      </is>
    </oc>
    <nc r="E212" t="inlineStr">
      <is>
        <t>NA</t>
      </is>
    </nc>
  </rcc>
  <rcc rId="2441" sId="1">
    <oc r="F212">
      <v>16012681492</v>
    </oc>
    <nc r="F212"/>
  </rcc>
  <rcc rId="2442" sId="1">
    <oc r="L212" t="inlineStr">
      <is>
        <t>SNC option</t>
      </is>
    </oc>
    <nc r="L212" t="inlineStr">
      <is>
        <t>SNC option is droped out for GNRD</t>
      </is>
    </nc>
  </rcc>
  <rcc rId="2443" sId="1">
    <oc r="E103" t="inlineStr">
      <is>
        <t>Fail</t>
      </is>
    </oc>
    <nc r="E103" t="inlineStr">
      <is>
        <t>pass</t>
      </is>
    </nc>
  </rcc>
  <rcc rId="2444" sId="1">
    <oc r="F103">
      <v>16016881214</v>
    </oc>
    <nc r="F103"/>
  </rcc>
  <rcc rId="2445" sId="1">
    <oc r="E261" t="inlineStr">
      <is>
        <t>Fail</t>
      </is>
    </oc>
    <nc r="E261" t="inlineStr">
      <is>
        <t>Pass</t>
      </is>
    </nc>
  </rcc>
  <rcc rId="2446" sId="1">
    <oc r="F261">
      <v>16018322588</v>
    </oc>
    <nc r="F261"/>
  </rcc>
  <rfmt sheetId="1" sqref="F385" start="0" length="2147483647">
    <dxf>
      <font>
        <name val="Calibri Light"/>
        <family val="2"/>
        <scheme val="major"/>
      </font>
    </dxf>
  </rfmt>
  <rfmt sheetId="1" sqref="F385" start="0" length="2147483647">
    <dxf>
      <font>
        <sz val="10"/>
      </font>
    </dxf>
  </rfmt>
  <rfmt sheetId="1" sqref="F385" start="0" length="2147483647">
    <dxf>
      <font>
        <color theme="1"/>
      </font>
    </dxf>
  </rfmt>
  <rcc rId="2447" sId="1">
    <oc r="E385" t="inlineStr">
      <is>
        <t>Fail</t>
      </is>
    </oc>
    <nc r="E385" t="inlineStr">
      <is>
        <t>Block</t>
      </is>
    </nc>
  </rcc>
  <rcc rId="2448" sId="1">
    <oc r="L385" t="inlineStr">
      <is>
        <t>new tc</t>
      </is>
    </oc>
    <nc r="L385" t="inlineStr">
      <is>
        <t xml:space="preserve">Simics- ras feature block </t>
      </is>
    </nc>
  </rcc>
  <rcv guid="{13D71D81-0C39-4E8E-BEA1-F287BE62215C}" action="delete"/>
  <rdn rId="0" localSheetId="1" customView="1" name="Z_13D71D81_0C39_4E8E_BEA1_F287BE62215C_.wvu.FilterData" hidden="1" oldHidden="1">
    <formula>'FIV_KVL_D_Blue_TC_Bios_only (3)'!$A$1:$L$461</formula>
    <oldFormula>'FIV_KVL_D_Blue_TC_Bios_only (3)'!$A$1:$L$461</oldFormula>
  </rdn>
  <rcv guid="{13D71D81-0C39-4E8E-BEA1-F287BE62215C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1" odxf="1" dxf="1">
    <oc r="L385" t="inlineStr">
      <is>
        <t xml:space="preserve">Simics- ras feature block </t>
      </is>
    </oc>
    <nc r="L385" t="inlineStr">
      <is>
        <t xml:space="preserve">Simics-Ras feature block </t>
      </is>
    </nc>
    <odxf>
      <alignment vertical="bottom" wrapText="0"/>
    </odxf>
    <ndxf>
      <alignment vertical="top" wrapText="1"/>
    </ndxf>
  </rcc>
  <rcc rId="2451" sId="1" odxf="1" dxf="1">
    <oc r="F385">
      <v>22015737031</v>
    </oc>
    <nc r="F385">
      <v>16015631966</v>
    </nc>
    <ndxf>
      <font>
        <u val="none"/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13D71D81-0C39-4E8E-BEA1-F287BE62215C}" action="delete"/>
  <rdn rId="0" localSheetId="1" customView="1" name="Z_13D71D81_0C39_4E8E_BEA1_F287BE62215C_.wvu.FilterData" hidden="1" oldHidden="1">
    <formula>'FIV_KVL_D_Blue_TC_Bios_only (3)'!$A$1:$L$461</formula>
    <oldFormula>'FIV_KVL_D_Blue_TC_Bios_only (3)'!$A$1:$L$461</oldFormula>
  </rdn>
  <rcv guid="{13D71D81-0C39-4E8E-BEA1-F287BE62215C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3" sId="1">
    <oc r="E135" t="inlineStr">
      <is>
        <t>Block</t>
      </is>
    </oc>
    <nc r="E135" t="inlineStr">
      <is>
        <t>fail</t>
      </is>
    </nc>
  </rcc>
  <rcc rId="2454" sId="1" xfDxf="1" dxf="1">
    <nc r="F135">
      <v>16018615279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5" sId="1">
    <oc r="L135" t="inlineStr">
      <is>
        <t>Regression, sent mail to CTC team</t>
      </is>
    </oc>
    <nc r="L135"/>
  </rcc>
  <rcv guid="{13D71D81-0C39-4E8E-BEA1-F287BE62215C}" action="delete"/>
  <rdn rId="0" localSheetId="1" customView="1" name="Z_13D71D81_0C39_4E8E_BEA1_F287BE62215C_.wvu.FilterData" hidden="1" oldHidden="1">
    <formula>'FIV_KVL_D_Blue_TC_Bios_only (3)'!$A$1:$L$1</formula>
    <oldFormula>'FIV_KVL_D_Blue_TC_Bios_only (3)'!$A$1:$L$461</oldFormula>
  </rdn>
  <rcv guid="{13D71D81-0C39-4E8E-BEA1-F287BE62215C}" action="add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1">
    <oc r="E211" t="inlineStr">
      <is>
        <t>Block</t>
      </is>
    </oc>
    <nc r="E211" t="inlineStr">
      <is>
        <t>pass</t>
      </is>
    </nc>
  </rcc>
  <rcc rId="2458" sId="1">
    <oc r="L211" t="inlineStr">
      <is>
        <t>sent reminder mail to domain owner</t>
      </is>
    </oc>
    <nc r="L211"/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5 F15 F43 F70 F135 F219 F228 F231 F250 F328 F415:F416 F438">
    <dxf>
      <alignment horizontal="right"/>
    </dxf>
  </rfmt>
  <rfmt sheetId="1" sqref="F5" start="0" length="2147483647">
    <dxf>
      <font>
        <name val="Calibri Light"/>
        <scheme val="major"/>
      </font>
    </dxf>
  </rfmt>
  <rfmt sheetId="1" sqref="F5" start="0" length="2147483647">
    <dxf>
      <font>
        <sz val="10"/>
      </font>
    </dxf>
  </rfmt>
  <rfmt sheetId="1" sqref="F5" start="0" length="2147483647">
    <dxf>
      <font>
        <color theme="1"/>
      </font>
    </dxf>
  </rfmt>
  <rfmt sheetId="1" sqref="F5" start="0" length="2147483647">
    <dxf>
      <font>
        <b/>
      </font>
    </dxf>
  </rfmt>
  <rfmt sheetId="1" sqref="E5 E15 E43 E70 E135 E219 E228 E231 E250 E328 E415:E416 E438">
    <dxf>
      <fill>
        <patternFill>
          <bgColor rgb="FFFF0000"/>
        </patternFill>
      </fill>
    </dxf>
  </rfmt>
  <rfmt sheetId="1" sqref="F3 F9 F32 F37 F39:F40 F42 F51 F69 F73 F75 F86 F92 F95 F112 F123 F133:F134 F143 F145 F157:F158 F161 F168 F170 F183 F187 F189 F217 F224 F234:F235 F248 F256:F257 F260 F275 F278:F279 F281:F282 F296 F300 F322 F332:F333 F354 F356:F357 F385 F406 F412 F417 F437 F439 F445">
    <dxf>
      <alignment horizontal="right"/>
    </dxf>
  </rfmt>
  <rfmt sheetId="1" sqref="E3 E9 E32 E37 E39:E40 E42 E51 E69 E73 E75 E86 E92 E95 E112 E123 E133:E134 E143 E145 E157:E158 E161 E168 E170 E183 E187 E189 E217 E224 E234:E235 E248 E256:E257 E260 E275 E278:E279 E281:E282 E296 E300 E322 E332:E333 E354 E356:E357 E385 E406 E412 E417 E437 E439 E445">
    <dxf>
      <fill>
        <patternFill>
          <bgColor rgb="FFFFFF00"/>
        </patternFill>
      </fill>
    </dxf>
  </rfmt>
  <rcc rId="2459" sId="1">
    <oc r="E32" t="inlineStr">
      <is>
        <t>block</t>
      </is>
    </oc>
    <nc r="E32" t="inlineStr">
      <is>
        <t>Block</t>
      </is>
    </nc>
  </rcc>
  <rcc rId="2460" sId="1">
    <oc r="E51" t="inlineStr">
      <is>
        <t>block</t>
      </is>
    </oc>
    <nc r="E51" t="inlineStr">
      <is>
        <t>Block</t>
      </is>
    </nc>
  </rcc>
  <rcc rId="2461" sId="1">
    <oc r="E69" t="inlineStr">
      <is>
        <t>block</t>
      </is>
    </oc>
    <nc r="E69" t="inlineStr">
      <is>
        <t>Block</t>
      </is>
    </nc>
  </rcc>
  <rcc rId="2462" sId="1">
    <oc r="E73" t="inlineStr">
      <is>
        <t>block</t>
      </is>
    </oc>
    <nc r="E73" t="inlineStr">
      <is>
        <t>Block</t>
      </is>
    </nc>
  </rcc>
  <rcc rId="2463" sId="1">
    <oc r="E75" t="inlineStr">
      <is>
        <t>block</t>
      </is>
    </oc>
    <nc r="E75" t="inlineStr">
      <is>
        <t>Block</t>
      </is>
    </nc>
  </rcc>
  <rcc rId="2464" sId="1">
    <oc r="E95" t="inlineStr">
      <is>
        <t>block</t>
      </is>
    </oc>
    <nc r="E95" t="inlineStr">
      <is>
        <t>Block</t>
      </is>
    </nc>
  </rcc>
  <rfmt sheetId="1" sqref="E1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65" sId="1">
    <oc r="E322" t="inlineStr">
      <is>
        <t>BLOCK</t>
      </is>
    </oc>
    <nc r="E322" t="inlineStr">
      <is>
        <t>Block</t>
      </is>
    </nc>
  </rcc>
  <rcc rId="2466" sId="1">
    <oc r="E412" t="inlineStr">
      <is>
        <t>BLOCK</t>
      </is>
    </oc>
    <nc r="E412" t="inlineStr">
      <is>
        <t>Block</t>
      </is>
    </nc>
  </rcc>
  <rcc rId="2467" sId="1">
    <oc r="E437" t="inlineStr">
      <is>
        <t>BLOCK</t>
      </is>
    </oc>
    <nc r="E437" t="inlineStr">
      <is>
        <t>Block</t>
      </is>
    </nc>
  </rcc>
  <rcc rId="2468" sId="1">
    <oc r="E439" t="inlineStr">
      <is>
        <t>BLOCK</t>
      </is>
    </oc>
    <nc r="E439" t="inlineStr">
      <is>
        <t>Block</t>
      </is>
    </nc>
  </rcc>
  <rcc rId="2469" sId="1">
    <oc r="E445" t="inlineStr">
      <is>
        <t>BLOCK</t>
      </is>
    </oc>
    <nc r="E445" t="inlineStr">
      <is>
        <t>Block</t>
      </is>
    </nc>
  </rcc>
  <rcc rId="2470" sId="1">
    <oc r="E43" t="inlineStr">
      <is>
        <t>Fail</t>
      </is>
    </oc>
    <nc r="E43" t="inlineStr">
      <is>
        <t>fail</t>
      </is>
    </nc>
  </rcc>
  <rcc rId="2471" sId="1">
    <oc r="E70" t="inlineStr">
      <is>
        <t>Fail</t>
      </is>
    </oc>
    <nc r="E70" t="inlineStr">
      <is>
        <t>fail</t>
      </is>
    </nc>
  </rcc>
  <rcc rId="2472" sId="1">
    <oc r="E231" t="inlineStr">
      <is>
        <t>Fail</t>
      </is>
    </oc>
    <nc r="E231" t="inlineStr">
      <is>
        <t>fail</t>
      </is>
    </nc>
  </rcc>
  <rcc rId="2473" sId="1">
    <oc r="E250" t="inlineStr">
      <is>
        <t>Fail</t>
      </is>
    </oc>
    <nc r="E250" t="inlineStr">
      <is>
        <t>fail</t>
      </is>
    </nc>
  </rcc>
  <rcc rId="2474" sId="1">
    <oc r="E328" t="inlineStr">
      <is>
        <t>Fail</t>
      </is>
    </oc>
    <nc r="E328" t="inlineStr">
      <is>
        <t>fail</t>
      </is>
    </nc>
  </rcc>
  <rcc rId="2475" sId="1">
    <oc r="E415" t="inlineStr">
      <is>
        <t>Fail</t>
      </is>
    </oc>
    <nc r="E415" t="inlineStr">
      <is>
        <t>fail</t>
      </is>
    </nc>
  </rcc>
  <rcc rId="2476" sId="1">
    <oc r="E416" t="inlineStr">
      <is>
        <t>Fail</t>
      </is>
    </oc>
    <nc r="E416" t="inlineStr">
      <is>
        <t>fail</t>
      </is>
    </nc>
  </rcc>
  <rcc rId="2477" sId="1">
    <oc r="E438" t="inlineStr">
      <is>
        <t>Fail</t>
      </is>
    </oc>
    <nc r="E438" t="inlineStr">
      <is>
        <t>fail</t>
      </is>
    </nc>
  </rcc>
  <rfmt sheetId="1" sqref="E138:E139 E212 E218 E392 E450">
    <dxf>
      <fill>
        <patternFill>
          <bgColor rgb="FFFFC000"/>
        </patternFill>
      </fill>
    </dxf>
  </rfmt>
  <rfmt sheetId="1" sqref="E4 E6:E8 E10:E14 E16:E31 E33:E36 E38 E41 E44:E50 E52:E68 E71:E72 E74 E76:E85 E87:E91 E93:E94 E96:E111 E113:E122 E124:E132 E136:E137 E140:E142 E144 E146:E156 E159:E160 E162:E167 E169 E171:E182 E184:E186 E188 E190:E211 E213:E216 E220:E223 E225:E227 E229:E230 E232:E233 E236:E247 E249 E251:E255 E258:E259 E261:E274 E276:E277 E280 E283:E295 E297:E299 E301:E321 E323:E327 E329:E331 E334:E353 E355 E358:E384 E386:E391 E393:E405 E407:E411 E413:E414 E418:E436 E440:E444 E446:E449 E451:E461">
    <dxf>
      <fill>
        <patternFill>
          <bgColor rgb="FF92D050"/>
        </patternFill>
      </fill>
    </dxf>
  </rfmt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87" start="0" length="2147483647">
    <dxf>
      <font>
        <color theme="1"/>
      </font>
    </dxf>
  </rfmt>
  <rfmt sheetId="1" sqref="F187" start="0" length="2147483647">
    <dxf>
      <font>
        <sz val="10"/>
      </font>
    </dxf>
  </rfmt>
  <rcc rId="2478" sId="1">
    <oc r="E228" t="inlineStr">
      <is>
        <t>fail</t>
      </is>
    </oc>
    <nc r="E228" t="inlineStr">
      <is>
        <t>Block</t>
      </is>
    </nc>
  </rcc>
  <rfmt sheetId="1" sqref="E228">
    <dxf>
      <fill>
        <patternFill>
          <bgColor rgb="FFFFFF00"/>
        </patternFill>
      </fill>
    </dxf>
  </rfmt>
  <rcc rId="2479" sId="1">
    <nc r="L135" t="inlineStr">
      <is>
        <t xml:space="preserve">New HSD raised </t>
      </is>
    </nc>
  </rcc>
  <rcc rId="2480" sId="1">
    <oc r="E2" t="inlineStr">
      <is>
        <t>pass</t>
      </is>
    </oc>
    <nc r="E2" t="inlineStr">
      <is>
        <t>Pass</t>
      </is>
    </nc>
  </rcc>
  <rfmt sheetId="1" sqref="E4" start="0" length="0">
    <dxf>
      <fill>
        <patternFill patternType="none">
          <bgColor indexed="65"/>
        </patternFill>
      </fill>
    </dxf>
  </rfmt>
  <rfmt sheetId="1" sqref="E6" start="0" length="0">
    <dxf>
      <fill>
        <patternFill patternType="none">
          <bgColor indexed="65"/>
        </patternFill>
      </fill>
    </dxf>
  </rfmt>
  <rfmt sheetId="1" sqref="E7" start="0" length="0">
    <dxf>
      <fill>
        <patternFill patternType="none">
          <bgColor indexed="65"/>
        </patternFill>
      </fill>
    </dxf>
  </rfmt>
  <rfmt sheetId="1" sqref="E2">
    <dxf>
      <fill>
        <patternFill patternType="solid">
          <bgColor rgb="FF92D050"/>
        </patternFill>
      </fill>
    </dxf>
  </rfmt>
  <rcc rId="2481" sId="1" odxf="1" dxf="1">
    <oc r="E4" t="inlineStr">
      <is>
        <t>pass</t>
      </is>
    </oc>
    <nc r="E4" t="inlineStr">
      <is>
        <t>Pass</t>
      </is>
    </nc>
    <ndxf>
      <fill>
        <patternFill patternType="solid">
          <bgColor rgb="FF92D050"/>
        </patternFill>
      </fill>
    </ndxf>
  </rcc>
  <rcc rId="2482" sId="1" odxf="1" dxf="1">
    <oc r="E6" t="inlineStr">
      <is>
        <t>pass</t>
      </is>
    </oc>
    <nc r="E6" t="inlineStr">
      <is>
        <t>Pass</t>
      </is>
    </nc>
    <ndxf>
      <fill>
        <patternFill patternType="solid">
          <bgColor rgb="FF92D050"/>
        </patternFill>
      </fill>
    </ndxf>
  </rcc>
  <rcc rId="2483" sId="1" odxf="1" dxf="1">
    <oc r="E7" t="inlineStr">
      <is>
        <t>pass</t>
      </is>
    </oc>
    <nc r="E7" t="inlineStr">
      <is>
        <t>Pass</t>
      </is>
    </nc>
    <ndxf>
      <fill>
        <patternFill patternType="solid">
          <bgColor rgb="FF92D050"/>
        </patternFill>
      </fill>
    </ndxf>
  </rcc>
  <rcc rId="2484" sId="1">
    <oc r="E8" t="inlineStr">
      <is>
        <t>pass</t>
      </is>
    </oc>
    <nc r="E8" t="inlineStr">
      <is>
        <t>Pass</t>
      </is>
    </nc>
  </rcc>
  <rcc rId="2485" sId="1">
    <oc r="E10" t="inlineStr">
      <is>
        <t>pass</t>
      </is>
    </oc>
    <nc r="E10" t="inlineStr">
      <is>
        <t>Pass</t>
      </is>
    </nc>
  </rcc>
  <rcc rId="2486" sId="1">
    <oc r="E11" t="inlineStr">
      <is>
        <t>pass</t>
      </is>
    </oc>
    <nc r="E11" t="inlineStr">
      <is>
        <t>Pass</t>
      </is>
    </nc>
  </rcc>
  <rcc rId="2487" sId="1">
    <oc r="E12" t="inlineStr">
      <is>
        <t>pass</t>
      </is>
    </oc>
    <nc r="E12" t="inlineStr">
      <is>
        <t>Pass</t>
      </is>
    </nc>
  </rcc>
  <rcc rId="2488" sId="1">
    <oc r="E13" t="inlineStr">
      <is>
        <t>pass</t>
      </is>
    </oc>
    <nc r="E13" t="inlineStr">
      <is>
        <t>Pass</t>
      </is>
    </nc>
  </rcc>
  <rcc rId="2489" sId="1">
    <oc r="E14" t="inlineStr">
      <is>
        <t>pass</t>
      </is>
    </oc>
    <nc r="E14" t="inlineStr">
      <is>
        <t>Pass</t>
      </is>
    </nc>
  </rcc>
  <rcc rId="2490" sId="1">
    <oc r="E16" t="inlineStr">
      <is>
        <t>pass</t>
      </is>
    </oc>
    <nc r="E16" t="inlineStr">
      <is>
        <t>Pass</t>
      </is>
    </nc>
  </rcc>
  <rcc rId="2491" sId="1">
    <oc r="E17" t="inlineStr">
      <is>
        <t>pass</t>
      </is>
    </oc>
    <nc r="E17" t="inlineStr">
      <is>
        <t>Pass</t>
      </is>
    </nc>
  </rcc>
  <rcc rId="2492" sId="1">
    <oc r="E18" t="inlineStr">
      <is>
        <t>pass</t>
      </is>
    </oc>
    <nc r="E18" t="inlineStr">
      <is>
        <t>Pass</t>
      </is>
    </nc>
  </rcc>
  <rcc rId="2493" sId="1">
    <oc r="E19" t="inlineStr">
      <is>
        <t>pass</t>
      </is>
    </oc>
    <nc r="E19" t="inlineStr">
      <is>
        <t>Pass</t>
      </is>
    </nc>
  </rcc>
  <rcc rId="2494" sId="1">
    <oc r="E20" t="inlineStr">
      <is>
        <t>pass</t>
      </is>
    </oc>
    <nc r="E20" t="inlineStr">
      <is>
        <t>Pass</t>
      </is>
    </nc>
  </rcc>
  <rcc rId="2495" sId="1">
    <oc r="E21" t="inlineStr">
      <is>
        <t>pass</t>
      </is>
    </oc>
    <nc r="E21" t="inlineStr">
      <is>
        <t>Pass</t>
      </is>
    </nc>
  </rcc>
  <rcc rId="2496" sId="1">
    <oc r="E22" t="inlineStr">
      <is>
        <t>pass</t>
      </is>
    </oc>
    <nc r="E22" t="inlineStr">
      <is>
        <t>Pass</t>
      </is>
    </nc>
  </rcc>
  <rcc rId="2497" sId="1">
    <oc r="E23" t="inlineStr">
      <is>
        <t>pass</t>
      </is>
    </oc>
    <nc r="E23" t="inlineStr">
      <is>
        <t>Pass</t>
      </is>
    </nc>
  </rcc>
  <rcc rId="2498" sId="1">
    <oc r="E24" t="inlineStr">
      <is>
        <t>pass</t>
      </is>
    </oc>
    <nc r="E24" t="inlineStr">
      <is>
        <t>Pass</t>
      </is>
    </nc>
  </rcc>
  <rcc rId="2499" sId="1">
    <oc r="E25" t="inlineStr">
      <is>
        <t>pass</t>
      </is>
    </oc>
    <nc r="E25" t="inlineStr">
      <is>
        <t>Pass</t>
      </is>
    </nc>
  </rcc>
  <rcc rId="2500" sId="1">
    <oc r="E26" t="inlineStr">
      <is>
        <t>pass</t>
      </is>
    </oc>
    <nc r="E26" t="inlineStr">
      <is>
        <t>Pass</t>
      </is>
    </nc>
  </rcc>
  <rcc rId="2501" sId="1">
    <oc r="E27" t="inlineStr">
      <is>
        <t>pass</t>
      </is>
    </oc>
    <nc r="E27" t="inlineStr">
      <is>
        <t>Pass</t>
      </is>
    </nc>
  </rcc>
  <rcc rId="2502" sId="1">
    <oc r="E28" t="inlineStr">
      <is>
        <t>pass</t>
      </is>
    </oc>
    <nc r="E28" t="inlineStr">
      <is>
        <t>Pass</t>
      </is>
    </nc>
  </rcc>
  <rcc rId="2503" sId="1">
    <oc r="E29" t="inlineStr">
      <is>
        <t>pass</t>
      </is>
    </oc>
    <nc r="E29" t="inlineStr">
      <is>
        <t>Pass</t>
      </is>
    </nc>
  </rcc>
  <rcc rId="2504" sId="1">
    <oc r="E30" t="inlineStr">
      <is>
        <t>pass</t>
      </is>
    </oc>
    <nc r="E30" t="inlineStr">
      <is>
        <t>Pass</t>
      </is>
    </nc>
  </rcc>
  <rcc rId="2505" sId="1">
    <oc r="E31" t="inlineStr">
      <is>
        <t>pass</t>
      </is>
    </oc>
    <nc r="E31" t="inlineStr">
      <is>
        <t>Pass</t>
      </is>
    </nc>
  </rcc>
  <rcc rId="2506" sId="1">
    <oc r="E33" t="inlineStr">
      <is>
        <t>pass</t>
      </is>
    </oc>
    <nc r="E33" t="inlineStr">
      <is>
        <t>Pass</t>
      </is>
    </nc>
  </rcc>
  <rcc rId="2507" sId="1">
    <oc r="E35" t="inlineStr">
      <is>
        <t>pass</t>
      </is>
    </oc>
    <nc r="E35" t="inlineStr">
      <is>
        <t>Pass</t>
      </is>
    </nc>
  </rcc>
  <rcc rId="2508" sId="1">
    <oc r="E36" t="inlineStr">
      <is>
        <t>pass</t>
      </is>
    </oc>
    <nc r="E36" t="inlineStr">
      <is>
        <t>Pass</t>
      </is>
    </nc>
  </rcc>
  <rcc rId="2509" sId="1">
    <oc r="E38" t="inlineStr">
      <is>
        <t>pass</t>
      </is>
    </oc>
    <nc r="E38" t="inlineStr">
      <is>
        <t>Pass</t>
      </is>
    </nc>
  </rcc>
  <rcc rId="2510" sId="1">
    <oc r="E41" t="inlineStr">
      <is>
        <t>pass</t>
      </is>
    </oc>
    <nc r="E41" t="inlineStr">
      <is>
        <t>Pass</t>
      </is>
    </nc>
  </rcc>
  <rcc rId="2511" sId="1">
    <oc r="E44" t="inlineStr">
      <is>
        <t>pass</t>
      </is>
    </oc>
    <nc r="E44" t="inlineStr">
      <is>
        <t>Pass</t>
      </is>
    </nc>
  </rcc>
  <rcc rId="2512" sId="1">
    <oc r="E45" t="inlineStr">
      <is>
        <t>pass</t>
      </is>
    </oc>
    <nc r="E45" t="inlineStr">
      <is>
        <t>Pass</t>
      </is>
    </nc>
  </rcc>
  <rcc rId="2513" sId="1">
    <oc r="E46" t="inlineStr">
      <is>
        <t>pass</t>
      </is>
    </oc>
    <nc r="E46" t="inlineStr">
      <is>
        <t>Pass</t>
      </is>
    </nc>
  </rcc>
  <rcc rId="2514" sId="1">
    <oc r="E47" t="inlineStr">
      <is>
        <t>pass</t>
      </is>
    </oc>
    <nc r="E47" t="inlineStr">
      <is>
        <t>Pass</t>
      </is>
    </nc>
  </rcc>
  <rcc rId="2515" sId="1">
    <oc r="E48" t="inlineStr">
      <is>
        <t>pass</t>
      </is>
    </oc>
    <nc r="E48" t="inlineStr">
      <is>
        <t>Pass</t>
      </is>
    </nc>
  </rcc>
  <rcc rId="2516" sId="1">
    <oc r="E49" t="inlineStr">
      <is>
        <t>pass</t>
      </is>
    </oc>
    <nc r="E49" t="inlineStr">
      <is>
        <t>Pass</t>
      </is>
    </nc>
  </rcc>
  <rcc rId="2517" sId="1">
    <oc r="E50" t="inlineStr">
      <is>
        <t>pass</t>
      </is>
    </oc>
    <nc r="E50" t="inlineStr">
      <is>
        <t>Pass</t>
      </is>
    </nc>
  </rcc>
  <rcc rId="2518" sId="1">
    <oc r="E52" t="inlineStr">
      <is>
        <t>pass</t>
      </is>
    </oc>
    <nc r="E52" t="inlineStr">
      <is>
        <t>Pass</t>
      </is>
    </nc>
  </rcc>
  <rcc rId="2519" sId="1">
    <oc r="E53" t="inlineStr">
      <is>
        <t>pass</t>
      </is>
    </oc>
    <nc r="E53" t="inlineStr">
      <is>
        <t>Pass</t>
      </is>
    </nc>
  </rcc>
  <rcc rId="2520" sId="1">
    <oc r="E54" t="inlineStr">
      <is>
        <t>pass</t>
      </is>
    </oc>
    <nc r="E54" t="inlineStr">
      <is>
        <t>Pass</t>
      </is>
    </nc>
  </rcc>
  <rcc rId="2521" sId="1">
    <oc r="E55" t="inlineStr">
      <is>
        <t>pass</t>
      </is>
    </oc>
    <nc r="E55" t="inlineStr">
      <is>
        <t>Pass</t>
      </is>
    </nc>
  </rcc>
  <rcc rId="2522" sId="1">
    <oc r="E56" t="inlineStr">
      <is>
        <t>pass</t>
      </is>
    </oc>
    <nc r="E56" t="inlineStr">
      <is>
        <t>Pass</t>
      </is>
    </nc>
  </rcc>
  <rcc rId="2523" sId="1">
    <oc r="E57" t="inlineStr">
      <is>
        <t>pass</t>
      </is>
    </oc>
    <nc r="E57" t="inlineStr">
      <is>
        <t>Pass</t>
      </is>
    </nc>
  </rcc>
  <rcc rId="2524" sId="1">
    <oc r="E58" t="inlineStr">
      <is>
        <t>pass</t>
      </is>
    </oc>
    <nc r="E58" t="inlineStr">
      <is>
        <t>Pass</t>
      </is>
    </nc>
  </rcc>
  <rcc rId="2525" sId="1">
    <oc r="E59" t="inlineStr">
      <is>
        <t>pass</t>
      </is>
    </oc>
    <nc r="E59" t="inlineStr">
      <is>
        <t>Pass</t>
      </is>
    </nc>
  </rcc>
  <rcc rId="2526" sId="1">
    <oc r="E60" t="inlineStr">
      <is>
        <t>pass</t>
      </is>
    </oc>
    <nc r="E60" t="inlineStr">
      <is>
        <t>Pass</t>
      </is>
    </nc>
  </rcc>
  <rcc rId="2527" sId="1">
    <oc r="E61" t="inlineStr">
      <is>
        <t>pass</t>
      </is>
    </oc>
    <nc r="E61" t="inlineStr">
      <is>
        <t>Pass</t>
      </is>
    </nc>
  </rcc>
  <rcc rId="2528" sId="1">
    <oc r="E62" t="inlineStr">
      <is>
        <t>pass</t>
      </is>
    </oc>
    <nc r="E62" t="inlineStr">
      <is>
        <t>Pass</t>
      </is>
    </nc>
  </rcc>
  <rcc rId="2529" sId="1">
    <oc r="E63" t="inlineStr">
      <is>
        <t>pass</t>
      </is>
    </oc>
    <nc r="E63" t="inlineStr">
      <is>
        <t>Pass</t>
      </is>
    </nc>
  </rcc>
  <rcc rId="2530" sId="1">
    <oc r="E64" t="inlineStr">
      <is>
        <t>pass</t>
      </is>
    </oc>
    <nc r="E64" t="inlineStr">
      <is>
        <t>Pass</t>
      </is>
    </nc>
  </rcc>
  <rcc rId="2531" sId="1">
    <oc r="E65" t="inlineStr">
      <is>
        <t>pass</t>
      </is>
    </oc>
    <nc r="E65" t="inlineStr">
      <is>
        <t>Pass</t>
      </is>
    </nc>
  </rcc>
  <rcc rId="2532" sId="1">
    <oc r="E66" t="inlineStr">
      <is>
        <t>pass</t>
      </is>
    </oc>
    <nc r="E66" t="inlineStr">
      <is>
        <t>Pass</t>
      </is>
    </nc>
  </rcc>
  <rcc rId="2533" sId="1">
    <oc r="E67" t="inlineStr">
      <is>
        <t>pass</t>
      </is>
    </oc>
    <nc r="E67" t="inlineStr">
      <is>
        <t>Pass</t>
      </is>
    </nc>
  </rcc>
  <rcc rId="2534" sId="1">
    <oc r="E68" t="inlineStr">
      <is>
        <t>pass</t>
      </is>
    </oc>
    <nc r="E68" t="inlineStr">
      <is>
        <t>Pass</t>
      </is>
    </nc>
  </rcc>
  <rcc rId="2535" sId="1">
    <oc r="E71" t="inlineStr">
      <is>
        <t>pass</t>
      </is>
    </oc>
    <nc r="E71" t="inlineStr">
      <is>
        <t>Pass</t>
      </is>
    </nc>
  </rcc>
  <rcc rId="2536" sId="1">
    <oc r="E72" t="inlineStr">
      <is>
        <t>pass</t>
      </is>
    </oc>
    <nc r="E72" t="inlineStr">
      <is>
        <t>Pass</t>
      </is>
    </nc>
  </rcc>
  <rcc rId="2537" sId="1">
    <oc r="E74" t="inlineStr">
      <is>
        <t>pass</t>
      </is>
    </oc>
    <nc r="E74" t="inlineStr">
      <is>
        <t>Pass</t>
      </is>
    </nc>
  </rcc>
  <rcc rId="2538" sId="1">
    <oc r="E76" t="inlineStr">
      <is>
        <t>pass</t>
      </is>
    </oc>
    <nc r="E76" t="inlineStr">
      <is>
        <t>Pass</t>
      </is>
    </nc>
  </rcc>
  <rcc rId="2539" sId="1">
    <oc r="E77" t="inlineStr">
      <is>
        <t>pass</t>
      </is>
    </oc>
    <nc r="E77" t="inlineStr">
      <is>
        <t>Pass</t>
      </is>
    </nc>
  </rcc>
  <rcc rId="2540" sId="1">
    <oc r="E78" t="inlineStr">
      <is>
        <t>pass</t>
      </is>
    </oc>
    <nc r="E78" t="inlineStr">
      <is>
        <t>Pass</t>
      </is>
    </nc>
  </rcc>
  <rcc rId="2541" sId="1">
    <oc r="E79" t="inlineStr">
      <is>
        <t>pass</t>
      </is>
    </oc>
    <nc r="E79" t="inlineStr">
      <is>
        <t>Pass</t>
      </is>
    </nc>
  </rcc>
  <rcc rId="2542" sId="1">
    <oc r="E80" t="inlineStr">
      <is>
        <t>pass</t>
      </is>
    </oc>
    <nc r="E80" t="inlineStr">
      <is>
        <t>Pass</t>
      </is>
    </nc>
  </rcc>
  <rcc rId="2543" sId="1">
    <oc r="E81" t="inlineStr">
      <is>
        <t>pass</t>
      </is>
    </oc>
    <nc r="E81" t="inlineStr">
      <is>
        <t>Pass</t>
      </is>
    </nc>
  </rcc>
  <rcc rId="2544" sId="1">
    <oc r="E82" t="inlineStr">
      <is>
        <t>pass</t>
      </is>
    </oc>
    <nc r="E82" t="inlineStr">
      <is>
        <t>Pass</t>
      </is>
    </nc>
  </rcc>
  <rcc rId="2545" sId="1">
    <oc r="E83" t="inlineStr">
      <is>
        <t>pass</t>
      </is>
    </oc>
    <nc r="E83" t="inlineStr">
      <is>
        <t>Pass</t>
      </is>
    </nc>
  </rcc>
  <rcc rId="2546" sId="1">
    <oc r="E85" t="inlineStr">
      <is>
        <t>pass</t>
      </is>
    </oc>
    <nc r="E85" t="inlineStr">
      <is>
        <t>Pass</t>
      </is>
    </nc>
  </rcc>
  <rcc rId="2547" sId="1">
    <oc r="E87" t="inlineStr">
      <is>
        <t>pass</t>
      </is>
    </oc>
    <nc r="E87" t="inlineStr">
      <is>
        <t>Pass</t>
      </is>
    </nc>
  </rcc>
  <rcc rId="2548" sId="1">
    <oc r="E88" t="inlineStr">
      <is>
        <t>pass</t>
      </is>
    </oc>
    <nc r="E88" t="inlineStr">
      <is>
        <t>Pass</t>
      </is>
    </nc>
  </rcc>
  <rcc rId="2549" sId="1">
    <oc r="E89" t="inlineStr">
      <is>
        <t>pass</t>
      </is>
    </oc>
    <nc r="E89" t="inlineStr">
      <is>
        <t>Pass</t>
      </is>
    </nc>
  </rcc>
  <rcc rId="2550" sId="1">
    <oc r="E90" t="inlineStr">
      <is>
        <t>pass</t>
      </is>
    </oc>
    <nc r="E90" t="inlineStr">
      <is>
        <t>Pass</t>
      </is>
    </nc>
  </rcc>
  <rcc rId="2551" sId="1">
    <oc r="E91" t="inlineStr">
      <is>
        <t>pass</t>
      </is>
    </oc>
    <nc r="E91" t="inlineStr">
      <is>
        <t>Pass</t>
      </is>
    </nc>
  </rcc>
  <rcc rId="2552" sId="1">
    <oc r="E93" t="inlineStr">
      <is>
        <t>pass</t>
      </is>
    </oc>
    <nc r="E93" t="inlineStr">
      <is>
        <t>Pass</t>
      </is>
    </nc>
  </rcc>
  <rcc rId="2553" sId="1">
    <oc r="E94" t="inlineStr">
      <is>
        <t>pass</t>
      </is>
    </oc>
    <nc r="E94" t="inlineStr">
      <is>
        <t>Pass</t>
      </is>
    </nc>
  </rcc>
  <rcc rId="2554" sId="1">
    <oc r="E96" t="inlineStr">
      <is>
        <t>pass</t>
      </is>
    </oc>
    <nc r="E96" t="inlineStr">
      <is>
        <t>Pass</t>
      </is>
    </nc>
  </rcc>
  <rcc rId="2555" sId="1">
    <oc r="E97" t="inlineStr">
      <is>
        <t>pass</t>
      </is>
    </oc>
    <nc r="E97" t="inlineStr">
      <is>
        <t>Pass</t>
      </is>
    </nc>
  </rcc>
  <rcc rId="2556" sId="1">
    <oc r="E98" t="inlineStr">
      <is>
        <t>pass</t>
      </is>
    </oc>
    <nc r="E98" t="inlineStr">
      <is>
        <t>Pass</t>
      </is>
    </nc>
  </rcc>
  <rcc rId="2557" sId="1">
    <oc r="E99" t="inlineStr">
      <is>
        <t>pass</t>
      </is>
    </oc>
    <nc r="E99" t="inlineStr">
      <is>
        <t>Pass</t>
      </is>
    </nc>
  </rcc>
  <rcc rId="2558" sId="1">
    <oc r="E100" t="inlineStr">
      <is>
        <t>pass</t>
      </is>
    </oc>
    <nc r="E100" t="inlineStr">
      <is>
        <t>Pass</t>
      </is>
    </nc>
  </rcc>
  <rcc rId="2559" sId="1">
    <oc r="E101" t="inlineStr">
      <is>
        <t>pass</t>
      </is>
    </oc>
    <nc r="E101" t="inlineStr">
      <is>
        <t>Pass</t>
      </is>
    </nc>
  </rcc>
  <rcc rId="2560" sId="1">
    <oc r="E102" t="inlineStr">
      <is>
        <t>pass</t>
      </is>
    </oc>
    <nc r="E102" t="inlineStr">
      <is>
        <t>Pass</t>
      </is>
    </nc>
  </rcc>
  <rcc rId="2561" sId="1">
    <oc r="E103" t="inlineStr">
      <is>
        <t>pass</t>
      </is>
    </oc>
    <nc r="E103" t="inlineStr">
      <is>
        <t>Pass</t>
      </is>
    </nc>
  </rcc>
  <rcc rId="2562" sId="1">
    <oc r="E104" t="inlineStr">
      <is>
        <t>pass</t>
      </is>
    </oc>
    <nc r="E104" t="inlineStr">
      <is>
        <t>Pass</t>
      </is>
    </nc>
  </rcc>
  <rcc rId="2563" sId="1">
    <oc r="E105" t="inlineStr">
      <is>
        <t>pass</t>
      </is>
    </oc>
    <nc r="E105" t="inlineStr">
      <is>
        <t>Pass</t>
      </is>
    </nc>
  </rcc>
  <rcc rId="2564" sId="1">
    <oc r="E106" t="inlineStr">
      <is>
        <t>pass</t>
      </is>
    </oc>
    <nc r="E106" t="inlineStr">
      <is>
        <t>Pass</t>
      </is>
    </nc>
  </rcc>
  <rcc rId="2565" sId="1">
    <oc r="E107" t="inlineStr">
      <is>
        <t>pass</t>
      </is>
    </oc>
    <nc r="E107" t="inlineStr">
      <is>
        <t>Pass</t>
      </is>
    </nc>
  </rcc>
  <rcc rId="2566" sId="1">
    <oc r="E108" t="inlineStr">
      <is>
        <t>pass</t>
      </is>
    </oc>
    <nc r="E108" t="inlineStr">
      <is>
        <t>Pass</t>
      </is>
    </nc>
  </rcc>
  <rcc rId="2567" sId="1">
    <oc r="E109" t="inlineStr">
      <is>
        <t>pass</t>
      </is>
    </oc>
    <nc r="E109" t="inlineStr">
      <is>
        <t>Pass</t>
      </is>
    </nc>
  </rcc>
  <rcc rId="2568" sId="1">
    <oc r="E110" t="inlineStr">
      <is>
        <t>pass</t>
      </is>
    </oc>
    <nc r="E110" t="inlineStr">
      <is>
        <t>Pass</t>
      </is>
    </nc>
  </rcc>
  <rcc rId="2569" sId="1">
    <oc r="E111" t="inlineStr">
      <is>
        <t>pass</t>
      </is>
    </oc>
    <nc r="E111" t="inlineStr">
      <is>
        <t>Pass</t>
      </is>
    </nc>
  </rcc>
  <rcc rId="2570" sId="1">
    <oc r="E113" t="inlineStr">
      <is>
        <t>pass</t>
      </is>
    </oc>
    <nc r="E113" t="inlineStr">
      <is>
        <t>Pass</t>
      </is>
    </nc>
  </rcc>
  <rcc rId="2571" sId="1">
    <oc r="E114" t="inlineStr">
      <is>
        <t>pass</t>
      </is>
    </oc>
    <nc r="E114" t="inlineStr">
      <is>
        <t>Pass</t>
      </is>
    </nc>
  </rcc>
  <rcc rId="2572" sId="1">
    <oc r="E115" t="inlineStr">
      <is>
        <t>pass</t>
      </is>
    </oc>
    <nc r="E115" t="inlineStr">
      <is>
        <t>Pass</t>
      </is>
    </nc>
  </rcc>
  <rcc rId="2573" sId="1">
    <oc r="E116" t="inlineStr">
      <is>
        <t>pass</t>
      </is>
    </oc>
    <nc r="E116" t="inlineStr">
      <is>
        <t>Pass</t>
      </is>
    </nc>
  </rcc>
  <rcc rId="2574" sId="1">
    <oc r="E117" t="inlineStr">
      <is>
        <t>pass</t>
      </is>
    </oc>
    <nc r="E117" t="inlineStr">
      <is>
        <t>Pass</t>
      </is>
    </nc>
  </rcc>
  <rcc rId="2575" sId="1">
    <oc r="E118" t="inlineStr">
      <is>
        <t>pass</t>
      </is>
    </oc>
    <nc r="E118" t="inlineStr">
      <is>
        <t>Pass</t>
      </is>
    </nc>
  </rcc>
  <rcc rId="2576" sId="1">
    <oc r="E119" t="inlineStr">
      <is>
        <t>pass</t>
      </is>
    </oc>
    <nc r="E119" t="inlineStr">
      <is>
        <t>Pass</t>
      </is>
    </nc>
  </rcc>
  <rcc rId="2577" sId="1">
    <oc r="E120" t="inlineStr">
      <is>
        <t>pass</t>
      </is>
    </oc>
    <nc r="E120" t="inlineStr">
      <is>
        <t>Pass</t>
      </is>
    </nc>
  </rcc>
  <rcc rId="2578" sId="1">
    <oc r="E121" t="inlineStr">
      <is>
        <t>pass</t>
      </is>
    </oc>
    <nc r="E121" t="inlineStr">
      <is>
        <t>Pass</t>
      </is>
    </nc>
  </rcc>
  <rcc rId="2579" sId="1">
    <oc r="E122" t="inlineStr">
      <is>
        <t>pass</t>
      </is>
    </oc>
    <nc r="E122" t="inlineStr">
      <is>
        <t>Pass</t>
      </is>
    </nc>
  </rcc>
  <rcc rId="2580" sId="1">
    <oc r="E124" t="inlineStr">
      <is>
        <t>pass</t>
      </is>
    </oc>
    <nc r="E124" t="inlineStr">
      <is>
        <t>Pass</t>
      </is>
    </nc>
  </rcc>
  <rcc rId="2581" sId="1">
    <oc r="E125" t="inlineStr">
      <is>
        <t>pass</t>
      </is>
    </oc>
    <nc r="E125" t="inlineStr">
      <is>
        <t>Pass</t>
      </is>
    </nc>
  </rcc>
  <rcc rId="2582" sId="1">
    <oc r="E126" t="inlineStr">
      <is>
        <t>pass</t>
      </is>
    </oc>
    <nc r="E126" t="inlineStr">
      <is>
        <t>Pass</t>
      </is>
    </nc>
  </rcc>
  <rcc rId="2583" sId="1">
    <oc r="E127" t="inlineStr">
      <is>
        <t>pass</t>
      </is>
    </oc>
    <nc r="E127" t="inlineStr">
      <is>
        <t>Pass</t>
      </is>
    </nc>
  </rcc>
  <rcc rId="2584" sId="1">
    <oc r="E128" t="inlineStr">
      <is>
        <t>pass</t>
      </is>
    </oc>
    <nc r="E128" t="inlineStr">
      <is>
        <t>Pass</t>
      </is>
    </nc>
  </rcc>
  <rcc rId="2585" sId="1">
    <oc r="E129" t="inlineStr">
      <is>
        <t>pass</t>
      </is>
    </oc>
    <nc r="E129" t="inlineStr">
      <is>
        <t>Pass</t>
      </is>
    </nc>
  </rcc>
  <rcc rId="2586" sId="1">
    <oc r="E130" t="inlineStr">
      <is>
        <t>pass</t>
      </is>
    </oc>
    <nc r="E130" t="inlineStr">
      <is>
        <t>Pass</t>
      </is>
    </nc>
  </rcc>
  <rcc rId="2587" sId="1">
    <oc r="E131" t="inlineStr">
      <is>
        <t>pass</t>
      </is>
    </oc>
    <nc r="E131" t="inlineStr">
      <is>
        <t>Pass</t>
      </is>
    </nc>
  </rcc>
  <rcc rId="2588" sId="1">
    <oc r="E132" t="inlineStr">
      <is>
        <t>pass</t>
      </is>
    </oc>
    <nc r="E132" t="inlineStr">
      <is>
        <t>Pass</t>
      </is>
    </nc>
  </rcc>
  <rcc rId="2589" sId="1">
    <oc r="E136" t="inlineStr">
      <is>
        <t>pass</t>
      </is>
    </oc>
    <nc r="E136" t="inlineStr">
      <is>
        <t>Pass</t>
      </is>
    </nc>
  </rcc>
  <rcc rId="2590" sId="1">
    <oc r="E137" t="inlineStr">
      <is>
        <t>pass</t>
      </is>
    </oc>
    <nc r="E137" t="inlineStr">
      <is>
        <t>Pass</t>
      </is>
    </nc>
  </rcc>
  <rcc rId="2591" sId="1">
    <oc r="E140" t="inlineStr">
      <is>
        <t>pass</t>
      </is>
    </oc>
    <nc r="E140" t="inlineStr">
      <is>
        <t>Pass</t>
      </is>
    </nc>
  </rcc>
  <rcc rId="2592" sId="1">
    <oc r="E141" t="inlineStr">
      <is>
        <t>pass</t>
      </is>
    </oc>
    <nc r="E141" t="inlineStr">
      <is>
        <t>Pass</t>
      </is>
    </nc>
  </rcc>
  <rcc rId="2593" sId="1">
    <oc r="E142" t="inlineStr">
      <is>
        <t>pass</t>
      </is>
    </oc>
    <nc r="E142" t="inlineStr">
      <is>
        <t>Pass</t>
      </is>
    </nc>
  </rcc>
  <rcc rId="2594" sId="1">
    <oc r="E144" t="inlineStr">
      <is>
        <t>pass</t>
      </is>
    </oc>
    <nc r="E144" t="inlineStr">
      <is>
        <t>Pass</t>
      </is>
    </nc>
  </rcc>
  <rcc rId="2595" sId="1">
    <oc r="E146" t="inlineStr">
      <is>
        <t>pass</t>
      </is>
    </oc>
    <nc r="E146" t="inlineStr">
      <is>
        <t>Pass</t>
      </is>
    </nc>
  </rcc>
  <rcc rId="2596" sId="1">
    <oc r="E147" t="inlineStr">
      <is>
        <t>pass</t>
      </is>
    </oc>
    <nc r="E147" t="inlineStr">
      <is>
        <t>Pass</t>
      </is>
    </nc>
  </rcc>
  <rcc rId="2597" sId="1">
    <oc r="E148" t="inlineStr">
      <is>
        <t>pass</t>
      </is>
    </oc>
    <nc r="E148" t="inlineStr">
      <is>
        <t>Pass</t>
      </is>
    </nc>
  </rcc>
  <rcc rId="2598" sId="1">
    <oc r="E149" t="inlineStr">
      <is>
        <t>pass</t>
      </is>
    </oc>
    <nc r="E149" t="inlineStr">
      <is>
        <t>Pass</t>
      </is>
    </nc>
  </rcc>
  <rcc rId="2599" sId="1">
    <oc r="E150" t="inlineStr">
      <is>
        <t>pass</t>
      </is>
    </oc>
    <nc r="E150" t="inlineStr">
      <is>
        <t>Pass</t>
      </is>
    </nc>
  </rcc>
  <rcc rId="2600" sId="1">
    <oc r="E151" t="inlineStr">
      <is>
        <t>pass</t>
      </is>
    </oc>
    <nc r="E151" t="inlineStr">
      <is>
        <t>Pass</t>
      </is>
    </nc>
  </rcc>
  <rcc rId="2601" sId="1">
    <oc r="E152" t="inlineStr">
      <is>
        <t>pass</t>
      </is>
    </oc>
    <nc r="E152" t="inlineStr">
      <is>
        <t>Pass</t>
      </is>
    </nc>
  </rcc>
  <rcc rId="2602" sId="1">
    <oc r="E153" t="inlineStr">
      <is>
        <t>pass</t>
      </is>
    </oc>
    <nc r="E153" t="inlineStr">
      <is>
        <t>Pass</t>
      </is>
    </nc>
  </rcc>
  <rcc rId="2603" sId="1">
    <oc r="E154" t="inlineStr">
      <is>
        <t>pass</t>
      </is>
    </oc>
    <nc r="E154" t="inlineStr">
      <is>
        <t>Pass</t>
      </is>
    </nc>
  </rcc>
  <rcc rId="2604" sId="1">
    <oc r="E155" t="inlineStr">
      <is>
        <t>pass</t>
      </is>
    </oc>
    <nc r="E155" t="inlineStr">
      <is>
        <t>Pass</t>
      </is>
    </nc>
  </rcc>
  <rcc rId="2605" sId="1">
    <oc r="E156" t="inlineStr">
      <is>
        <t>pass</t>
      </is>
    </oc>
    <nc r="E156" t="inlineStr">
      <is>
        <t>Pass</t>
      </is>
    </nc>
  </rcc>
  <rcc rId="2606" sId="1">
    <oc r="E159" t="inlineStr">
      <is>
        <t>pass</t>
      </is>
    </oc>
    <nc r="E159" t="inlineStr">
      <is>
        <t>Pass</t>
      </is>
    </nc>
  </rcc>
  <rcc rId="2607" sId="1">
    <oc r="E160" t="inlineStr">
      <is>
        <t>pass</t>
      </is>
    </oc>
    <nc r="E160" t="inlineStr">
      <is>
        <t>Pass</t>
      </is>
    </nc>
  </rcc>
  <rcc rId="2608" sId="1">
    <oc r="E162" t="inlineStr">
      <is>
        <t>pass</t>
      </is>
    </oc>
    <nc r="E162" t="inlineStr">
      <is>
        <t>Pass</t>
      </is>
    </nc>
  </rcc>
  <rcc rId="2609" sId="1">
    <oc r="E163" t="inlineStr">
      <is>
        <t>pass</t>
      </is>
    </oc>
    <nc r="E163" t="inlineStr">
      <is>
        <t>Pass</t>
      </is>
    </nc>
  </rcc>
  <rcc rId="2610" sId="1">
    <oc r="E164" t="inlineStr">
      <is>
        <t>pass</t>
      </is>
    </oc>
    <nc r="E164" t="inlineStr">
      <is>
        <t>Pass</t>
      </is>
    </nc>
  </rcc>
  <rcc rId="2611" sId="1">
    <oc r="E165" t="inlineStr">
      <is>
        <t>pass</t>
      </is>
    </oc>
    <nc r="E165" t="inlineStr">
      <is>
        <t>Pass</t>
      </is>
    </nc>
  </rcc>
  <rcc rId="2612" sId="1">
    <oc r="E166" t="inlineStr">
      <is>
        <t>pass</t>
      </is>
    </oc>
    <nc r="E166" t="inlineStr">
      <is>
        <t>Pass</t>
      </is>
    </nc>
  </rcc>
  <rcc rId="2613" sId="1">
    <oc r="E167" t="inlineStr">
      <is>
        <t>pass</t>
      </is>
    </oc>
    <nc r="E167" t="inlineStr">
      <is>
        <t>Pass</t>
      </is>
    </nc>
  </rcc>
  <rcc rId="2614" sId="1">
    <oc r="E169" t="inlineStr">
      <is>
        <t>pass</t>
      </is>
    </oc>
    <nc r="E169" t="inlineStr">
      <is>
        <t>Pass</t>
      </is>
    </nc>
  </rcc>
  <rcc rId="2615" sId="1">
    <oc r="E171" t="inlineStr">
      <is>
        <t>pass</t>
      </is>
    </oc>
    <nc r="E171" t="inlineStr">
      <is>
        <t>Pass</t>
      </is>
    </nc>
  </rcc>
  <rcc rId="2616" sId="1">
    <oc r="E172" t="inlineStr">
      <is>
        <t>pass</t>
      </is>
    </oc>
    <nc r="E172" t="inlineStr">
      <is>
        <t>Pass</t>
      </is>
    </nc>
  </rcc>
  <rcc rId="2617" sId="1">
    <oc r="E173" t="inlineStr">
      <is>
        <t>pass</t>
      </is>
    </oc>
    <nc r="E173" t="inlineStr">
      <is>
        <t>Pass</t>
      </is>
    </nc>
  </rcc>
  <rcc rId="2618" sId="1">
    <oc r="E174" t="inlineStr">
      <is>
        <t>pass</t>
      </is>
    </oc>
    <nc r="E174" t="inlineStr">
      <is>
        <t>Pass</t>
      </is>
    </nc>
  </rcc>
  <rcc rId="2619" sId="1">
    <oc r="E175" t="inlineStr">
      <is>
        <t>pass</t>
      </is>
    </oc>
    <nc r="E175" t="inlineStr">
      <is>
        <t>Pass</t>
      </is>
    </nc>
  </rcc>
  <rcc rId="2620" sId="1">
    <oc r="E176" t="inlineStr">
      <is>
        <t>pass</t>
      </is>
    </oc>
    <nc r="E176" t="inlineStr">
      <is>
        <t>Pass</t>
      </is>
    </nc>
  </rcc>
  <rcc rId="2621" sId="1">
    <oc r="E177" t="inlineStr">
      <is>
        <t>pass</t>
      </is>
    </oc>
    <nc r="E177" t="inlineStr">
      <is>
        <t>Pass</t>
      </is>
    </nc>
  </rcc>
  <rcc rId="2622" sId="1">
    <oc r="E178" t="inlineStr">
      <is>
        <t>pass</t>
      </is>
    </oc>
    <nc r="E178" t="inlineStr">
      <is>
        <t>Pass</t>
      </is>
    </nc>
  </rcc>
  <rcc rId="2623" sId="1">
    <oc r="E179" t="inlineStr">
      <is>
        <t>pass</t>
      </is>
    </oc>
    <nc r="E179" t="inlineStr">
      <is>
        <t>Pass</t>
      </is>
    </nc>
  </rcc>
  <rcc rId="2624" sId="1">
    <oc r="E180" t="inlineStr">
      <is>
        <t>pass</t>
      </is>
    </oc>
    <nc r="E180" t="inlineStr">
      <is>
        <t>Pass</t>
      </is>
    </nc>
  </rcc>
  <rcc rId="2625" sId="1">
    <oc r="E181" t="inlineStr">
      <is>
        <t>pass</t>
      </is>
    </oc>
    <nc r="E181" t="inlineStr">
      <is>
        <t>Pass</t>
      </is>
    </nc>
  </rcc>
  <rcc rId="2626" sId="1">
    <oc r="E191" t="inlineStr">
      <is>
        <t>pass</t>
      </is>
    </oc>
    <nc r="E191" t="inlineStr">
      <is>
        <t>Pass</t>
      </is>
    </nc>
  </rcc>
  <rcc rId="2627" sId="1">
    <oc r="E193" t="inlineStr">
      <is>
        <t>pass</t>
      </is>
    </oc>
    <nc r="E193" t="inlineStr">
      <is>
        <t>Pass</t>
      </is>
    </nc>
  </rcc>
  <rcc rId="2628" sId="1">
    <oc r="E194" t="inlineStr">
      <is>
        <t>pass</t>
      </is>
    </oc>
    <nc r="E194" t="inlineStr">
      <is>
        <t>Pass</t>
      </is>
    </nc>
  </rcc>
  <rcc rId="2629" sId="1">
    <oc r="E200" t="inlineStr">
      <is>
        <t>pass</t>
      </is>
    </oc>
    <nc r="E200" t="inlineStr">
      <is>
        <t>Pass</t>
      </is>
    </nc>
  </rcc>
  <rcc rId="2630" sId="1">
    <oc r="E201" t="inlineStr">
      <is>
        <t>pass</t>
      </is>
    </oc>
    <nc r="E201" t="inlineStr">
      <is>
        <t>Pass</t>
      </is>
    </nc>
  </rcc>
  <rcc rId="2631" sId="1">
    <oc r="E202" t="inlineStr">
      <is>
        <t>pass</t>
      </is>
    </oc>
    <nc r="E202" t="inlineStr">
      <is>
        <t>Pass</t>
      </is>
    </nc>
  </rcc>
  <rcc rId="2632" sId="1">
    <oc r="E207" t="inlineStr">
      <is>
        <t>pass</t>
      </is>
    </oc>
    <nc r="E207" t="inlineStr">
      <is>
        <t>Pass</t>
      </is>
    </nc>
  </rcc>
  <rcc rId="2633" sId="1">
    <oc r="E209" t="inlineStr">
      <is>
        <t>pass</t>
      </is>
    </oc>
    <nc r="E209" t="inlineStr">
      <is>
        <t>Pass</t>
      </is>
    </nc>
  </rcc>
  <rcc rId="2634" sId="1">
    <oc r="E210" t="inlineStr">
      <is>
        <t>pass</t>
      </is>
    </oc>
    <nc r="E210" t="inlineStr">
      <is>
        <t>Pass</t>
      </is>
    </nc>
  </rcc>
  <rcc rId="2635" sId="1">
    <oc r="E211" t="inlineStr">
      <is>
        <t>pass</t>
      </is>
    </oc>
    <nc r="E211" t="inlineStr">
      <is>
        <t>Pass</t>
      </is>
    </nc>
  </rcc>
  <rcc rId="2636" sId="1">
    <oc r="E216" t="inlineStr">
      <is>
        <t>pass</t>
      </is>
    </oc>
    <nc r="E216" t="inlineStr">
      <is>
        <t>Pass</t>
      </is>
    </nc>
  </rcc>
  <rcc rId="2637" sId="1">
    <oc r="E222" t="inlineStr">
      <is>
        <t>pass</t>
      </is>
    </oc>
    <nc r="E222" t="inlineStr">
      <is>
        <t>Pass</t>
      </is>
    </nc>
  </rcc>
  <rcc rId="2638" sId="1">
    <oc r="E223" t="inlineStr">
      <is>
        <t>pass</t>
      </is>
    </oc>
    <nc r="E223" t="inlineStr">
      <is>
        <t>Pass</t>
      </is>
    </nc>
  </rcc>
  <rcc rId="2639" sId="1">
    <oc r="E227" t="inlineStr">
      <is>
        <t>pass</t>
      </is>
    </oc>
    <nc r="E227" t="inlineStr">
      <is>
        <t>Pass</t>
      </is>
    </nc>
  </rcc>
  <rcc rId="2640" sId="1">
    <oc r="E232" t="inlineStr">
      <is>
        <t>pass</t>
      </is>
    </oc>
    <nc r="E232" t="inlineStr">
      <is>
        <t>Pass</t>
      </is>
    </nc>
  </rcc>
  <rcc rId="2641" sId="1">
    <oc r="E239" t="inlineStr">
      <is>
        <t>pass</t>
      </is>
    </oc>
    <nc r="E239" t="inlineStr">
      <is>
        <t>Pass</t>
      </is>
    </nc>
  </rcc>
  <rcc rId="2642" sId="1">
    <oc r="E259" t="inlineStr">
      <is>
        <t>pass</t>
      </is>
    </oc>
    <nc r="E259" t="inlineStr">
      <is>
        <t>Pass</t>
      </is>
    </nc>
  </rcc>
  <rcc rId="2643" sId="1">
    <oc r="E266" t="inlineStr">
      <is>
        <t>pass</t>
      </is>
    </oc>
    <nc r="E266" t="inlineStr">
      <is>
        <t>Pass</t>
      </is>
    </nc>
  </rcc>
  <rcc rId="2644" sId="1">
    <oc r="E267" t="inlineStr">
      <is>
        <t>pass</t>
      </is>
    </oc>
    <nc r="E267" t="inlineStr">
      <is>
        <t>Pass</t>
      </is>
    </nc>
  </rcc>
  <rcc rId="2645" sId="1">
    <oc r="E273" t="inlineStr">
      <is>
        <t>pass</t>
      </is>
    </oc>
    <nc r="E273" t="inlineStr">
      <is>
        <t>Pass</t>
      </is>
    </nc>
  </rcc>
  <rcc rId="2646" sId="1">
    <oc r="E299" t="inlineStr">
      <is>
        <t>pass</t>
      </is>
    </oc>
    <nc r="E299" t="inlineStr">
      <is>
        <t>Pass</t>
      </is>
    </nc>
  </rcc>
  <rcc rId="2647" sId="1">
    <oc r="E314" t="inlineStr">
      <is>
        <t>pass</t>
      </is>
    </oc>
    <nc r="E314" t="inlineStr">
      <is>
        <t>Pass</t>
      </is>
    </nc>
  </rcc>
  <rcc rId="2648" sId="1">
    <oc r="E315" t="inlineStr">
      <is>
        <t>pass</t>
      </is>
    </oc>
    <nc r="E315" t="inlineStr">
      <is>
        <t>Pass</t>
      </is>
    </nc>
  </rcc>
  <rcc rId="2649" sId="1">
    <oc r="E317" t="inlineStr">
      <is>
        <t>PASS</t>
      </is>
    </oc>
    <nc r="E317" t="inlineStr">
      <is>
        <t>Pass</t>
      </is>
    </nc>
  </rcc>
  <rcc rId="2650" sId="1">
    <oc r="E318" t="inlineStr">
      <is>
        <t>PASS</t>
      </is>
    </oc>
    <nc r="E318" t="inlineStr">
      <is>
        <t>Pass</t>
      </is>
    </nc>
  </rcc>
  <rcc rId="2651" sId="1">
    <oc r="E319" t="inlineStr">
      <is>
        <t>PASS</t>
      </is>
    </oc>
    <nc r="E319" t="inlineStr">
      <is>
        <t>Pass</t>
      </is>
    </nc>
  </rcc>
  <rcc rId="2652" sId="1">
    <oc r="E320" t="inlineStr">
      <is>
        <t>PASS</t>
      </is>
    </oc>
    <nc r="E320" t="inlineStr">
      <is>
        <t>Pass</t>
      </is>
    </nc>
  </rcc>
  <rcc rId="2653" sId="1">
    <oc r="E321" t="inlineStr">
      <is>
        <t>PASS</t>
      </is>
    </oc>
    <nc r="E321" t="inlineStr">
      <is>
        <t>Pass</t>
      </is>
    </nc>
  </rcc>
  <rcc rId="2654" sId="1">
    <oc r="E324" t="inlineStr">
      <is>
        <t>pass</t>
      </is>
    </oc>
    <nc r="E324" t="inlineStr">
      <is>
        <t>Pass</t>
      </is>
    </nc>
  </rcc>
  <rcc rId="2655" sId="1">
    <oc r="E325" t="inlineStr">
      <is>
        <t>PASS</t>
      </is>
    </oc>
    <nc r="E325" t="inlineStr">
      <is>
        <t>Pass</t>
      </is>
    </nc>
  </rcc>
  <rcc rId="2656" sId="1">
    <oc r="E326" t="inlineStr">
      <is>
        <t>PASS</t>
      </is>
    </oc>
    <nc r="E326" t="inlineStr">
      <is>
        <t>Pass</t>
      </is>
    </nc>
  </rcc>
  <rcc rId="2657" sId="1">
    <oc r="E327" t="inlineStr">
      <is>
        <t>PASS</t>
      </is>
    </oc>
    <nc r="E327" t="inlineStr">
      <is>
        <t>Pass</t>
      </is>
    </nc>
  </rcc>
  <rcc rId="2658" sId="1">
    <oc r="E329" t="inlineStr">
      <is>
        <t>PASS</t>
      </is>
    </oc>
    <nc r="E329" t="inlineStr">
      <is>
        <t>Pass</t>
      </is>
    </nc>
  </rcc>
  <rcc rId="2659" sId="1">
    <oc r="E330" t="inlineStr">
      <is>
        <t>PASS</t>
      </is>
    </oc>
    <nc r="E330" t="inlineStr">
      <is>
        <t>Pass</t>
      </is>
    </nc>
  </rcc>
  <rcc rId="2660" sId="1">
    <oc r="E331" t="inlineStr">
      <is>
        <t>PASS</t>
      </is>
    </oc>
    <nc r="E331" t="inlineStr">
      <is>
        <t>Pass</t>
      </is>
    </nc>
  </rcc>
  <rcc rId="2661" sId="1">
    <oc r="E334" t="inlineStr">
      <is>
        <t>PASS</t>
      </is>
    </oc>
    <nc r="E334" t="inlineStr">
      <is>
        <t>Pass</t>
      </is>
    </nc>
  </rcc>
  <rcc rId="2662" sId="1">
    <oc r="E336" t="inlineStr">
      <is>
        <t>PASS</t>
      </is>
    </oc>
    <nc r="E336" t="inlineStr">
      <is>
        <t>Pass</t>
      </is>
    </nc>
  </rcc>
  <rcc rId="2663" sId="1">
    <oc r="E337" t="inlineStr">
      <is>
        <t>PASS</t>
      </is>
    </oc>
    <nc r="E337" t="inlineStr">
      <is>
        <t>Pass</t>
      </is>
    </nc>
  </rcc>
  <rcc rId="2664" sId="1">
    <oc r="E338" t="inlineStr">
      <is>
        <t>PASS</t>
      </is>
    </oc>
    <nc r="E338" t="inlineStr">
      <is>
        <t>Pass</t>
      </is>
    </nc>
  </rcc>
  <rcc rId="2665" sId="1">
    <oc r="E339" t="inlineStr">
      <is>
        <t>PASS</t>
      </is>
    </oc>
    <nc r="E339" t="inlineStr">
      <is>
        <t>Pass</t>
      </is>
    </nc>
  </rcc>
  <rcc rId="2666" sId="1">
    <oc r="E340" t="inlineStr">
      <is>
        <t>PASS</t>
      </is>
    </oc>
    <nc r="E340" t="inlineStr">
      <is>
        <t>Pass</t>
      </is>
    </nc>
  </rcc>
  <rcc rId="2667" sId="1">
    <oc r="E341" t="inlineStr">
      <is>
        <t>pass</t>
      </is>
    </oc>
    <nc r="E341" t="inlineStr">
      <is>
        <t>Pass</t>
      </is>
    </nc>
  </rcc>
  <rcc rId="2668" sId="1">
    <oc r="E342" t="inlineStr">
      <is>
        <t>pass</t>
      </is>
    </oc>
    <nc r="E342" t="inlineStr">
      <is>
        <t>Pass</t>
      </is>
    </nc>
  </rcc>
  <rcc rId="2669" sId="1">
    <oc r="E343" t="inlineStr">
      <is>
        <t>pass</t>
      </is>
    </oc>
    <nc r="E343" t="inlineStr">
      <is>
        <t>Pass</t>
      </is>
    </nc>
  </rcc>
  <rcc rId="2670" sId="1">
    <oc r="E344" t="inlineStr">
      <is>
        <t>pass</t>
      </is>
    </oc>
    <nc r="E344" t="inlineStr">
      <is>
        <t>Pass</t>
      </is>
    </nc>
  </rcc>
  <rcc rId="2671" sId="1">
    <oc r="E346" t="inlineStr">
      <is>
        <t>pass</t>
      </is>
    </oc>
    <nc r="E346" t="inlineStr">
      <is>
        <t>Pass</t>
      </is>
    </nc>
  </rcc>
  <rcc rId="2672" sId="1">
    <oc r="E347" t="inlineStr">
      <is>
        <t>pass</t>
      </is>
    </oc>
    <nc r="E347" t="inlineStr">
      <is>
        <t>Pass</t>
      </is>
    </nc>
  </rcc>
  <rcc rId="2673" sId="1">
    <oc r="E348" t="inlineStr">
      <is>
        <t>pass</t>
      </is>
    </oc>
    <nc r="E348" t="inlineStr">
      <is>
        <t>Pass</t>
      </is>
    </nc>
  </rcc>
  <rcc rId="2674" sId="1">
    <oc r="E349" t="inlineStr">
      <is>
        <t>pass</t>
      </is>
    </oc>
    <nc r="E349" t="inlineStr">
      <is>
        <t>Pass</t>
      </is>
    </nc>
  </rcc>
  <rcc rId="2675" sId="1">
    <oc r="E350" t="inlineStr">
      <is>
        <t>pass</t>
      </is>
    </oc>
    <nc r="E350" t="inlineStr">
      <is>
        <t>Pass</t>
      </is>
    </nc>
  </rcc>
  <rcc rId="2676" sId="1">
    <oc r="E351" t="inlineStr">
      <is>
        <t>pass</t>
      </is>
    </oc>
    <nc r="E351" t="inlineStr">
      <is>
        <t>Pass</t>
      </is>
    </nc>
  </rcc>
  <rcc rId="2677" sId="1">
    <oc r="E352" t="inlineStr">
      <is>
        <t>pass</t>
      </is>
    </oc>
    <nc r="E352" t="inlineStr">
      <is>
        <t>Pass</t>
      </is>
    </nc>
  </rcc>
  <rcc rId="2678" sId="1">
    <oc r="E361" t="inlineStr">
      <is>
        <t>pass</t>
      </is>
    </oc>
    <nc r="E361" t="inlineStr">
      <is>
        <t>Pass</t>
      </is>
    </nc>
  </rcc>
  <rcc rId="2679" sId="1">
    <oc r="E362" t="inlineStr">
      <is>
        <t>pass</t>
      </is>
    </oc>
    <nc r="E362" t="inlineStr">
      <is>
        <t>Pass</t>
      </is>
    </nc>
  </rcc>
  <rcc rId="2680" sId="1">
    <oc r="E363" t="inlineStr">
      <is>
        <t>pass</t>
      </is>
    </oc>
    <nc r="E363" t="inlineStr">
      <is>
        <t>Pass</t>
      </is>
    </nc>
  </rcc>
  <rcc rId="2681" sId="1">
    <oc r="E364" t="inlineStr">
      <is>
        <t>pass</t>
      </is>
    </oc>
    <nc r="E364" t="inlineStr">
      <is>
        <t>Pass</t>
      </is>
    </nc>
  </rcc>
  <rcc rId="2682" sId="1">
    <oc r="E365" t="inlineStr">
      <is>
        <t>pass</t>
      </is>
    </oc>
    <nc r="E365" t="inlineStr">
      <is>
        <t>Pass</t>
      </is>
    </nc>
  </rcc>
  <rcc rId="2683" sId="1" odxf="1" dxf="1">
    <oc r="E366" t="inlineStr">
      <is>
        <t>pass</t>
      </is>
    </oc>
    <nc r="E366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4" sId="1">
    <oc r="E367" t="inlineStr">
      <is>
        <t>pass</t>
      </is>
    </oc>
    <nc r="E367" t="inlineStr">
      <is>
        <t>Pass</t>
      </is>
    </nc>
  </rcc>
  <rcc rId="2685" sId="1">
    <oc r="E368" t="inlineStr">
      <is>
        <t>pass</t>
      </is>
    </oc>
    <nc r="E368" t="inlineStr">
      <is>
        <t>Pass</t>
      </is>
    </nc>
  </rcc>
  <rcc rId="2686" sId="1">
    <oc r="E369" t="inlineStr">
      <is>
        <t>pass</t>
      </is>
    </oc>
    <nc r="E369" t="inlineStr">
      <is>
        <t>Pass</t>
      </is>
    </nc>
  </rcc>
  <rcc rId="2687" sId="1">
    <oc r="E370" t="inlineStr">
      <is>
        <t>pass</t>
      </is>
    </oc>
    <nc r="E370" t="inlineStr">
      <is>
        <t>Pass</t>
      </is>
    </nc>
  </rcc>
  <rcc rId="2688" sId="1">
    <oc r="E371" t="inlineStr">
      <is>
        <t>pass</t>
      </is>
    </oc>
    <nc r="E371" t="inlineStr">
      <is>
        <t>Pass</t>
      </is>
    </nc>
  </rcc>
  <rcc rId="2689" sId="1">
    <oc r="E372" t="inlineStr">
      <is>
        <t>pass</t>
      </is>
    </oc>
    <nc r="E372" t="inlineStr">
      <is>
        <t>Pass</t>
      </is>
    </nc>
  </rcc>
  <rcc rId="2690" sId="1">
    <oc r="E373" t="inlineStr">
      <is>
        <t>pass</t>
      </is>
    </oc>
    <nc r="E373" t="inlineStr">
      <is>
        <t>Pass</t>
      </is>
    </nc>
  </rcc>
  <rcc rId="2691" sId="1">
    <oc r="E374" t="inlineStr">
      <is>
        <t>pass</t>
      </is>
    </oc>
    <nc r="E374" t="inlineStr">
      <is>
        <t>Pass</t>
      </is>
    </nc>
  </rcc>
  <rcc rId="2692" sId="1">
    <oc r="E375" t="inlineStr">
      <is>
        <t>pass</t>
      </is>
    </oc>
    <nc r="E375" t="inlineStr">
      <is>
        <t>Pass</t>
      </is>
    </nc>
  </rcc>
  <rcc rId="2693" sId="1">
    <oc r="E376" t="inlineStr">
      <is>
        <t>pass</t>
      </is>
    </oc>
    <nc r="E376" t="inlineStr">
      <is>
        <t>Pass</t>
      </is>
    </nc>
  </rcc>
  <rcc rId="2694" sId="1">
    <oc r="E377" t="inlineStr">
      <is>
        <t>pass</t>
      </is>
    </oc>
    <nc r="E377" t="inlineStr">
      <is>
        <t>Pass</t>
      </is>
    </nc>
  </rcc>
  <rcc rId="2695" sId="1">
    <oc r="E378" t="inlineStr">
      <is>
        <t>pass</t>
      </is>
    </oc>
    <nc r="E378" t="inlineStr">
      <is>
        <t>Pass</t>
      </is>
    </nc>
  </rcc>
  <rcc rId="2696" sId="1">
    <oc r="E379" t="inlineStr">
      <is>
        <t>pass</t>
      </is>
    </oc>
    <nc r="E379" t="inlineStr">
      <is>
        <t>Pass</t>
      </is>
    </nc>
  </rcc>
  <rcc rId="2697" sId="1">
    <oc r="E380" t="inlineStr">
      <is>
        <t>pass</t>
      </is>
    </oc>
    <nc r="E380" t="inlineStr">
      <is>
        <t>Pass</t>
      </is>
    </nc>
  </rcc>
  <rcc rId="2698" sId="1">
    <oc r="E381" t="inlineStr">
      <is>
        <t>pass</t>
      </is>
    </oc>
    <nc r="E381" t="inlineStr">
      <is>
        <t>Pass</t>
      </is>
    </nc>
  </rcc>
  <rcc rId="2699" sId="1">
    <oc r="E382" t="inlineStr">
      <is>
        <t>pass</t>
      </is>
    </oc>
    <nc r="E382" t="inlineStr">
      <is>
        <t>Pass</t>
      </is>
    </nc>
  </rcc>
  <rcc rId="2700" sId="1">
    <oc r="E383" t="inlineStr">
      <is>
        <t>pass</t>
      </is>
    </oc>
    <nc r="E383" t="inlineStr">
      <is>
        <t>Pass</t>
      </is>
    </nc>
  </rcc>
  <rcc rId="2701" sId="1">
    <oc r="E384" t="inlineStr">
      <is>
        <t>pass</t>
      </is>
    </oc>
    <nc r="E384" t="inlineStr">
      <is>
        <t>Pass</t>
      </is>
    </nc>
  </rcc>
  <rcc rId="2702" sId="1">
    <oc r="E386" t="inlineStr">
      <is>
        <t>pass</t>
      </is>
    </oc>
    <nc r="E386" t="inlineStr">
      <is>
        <t>Pass</t>
      </is>
    </nc>
  </rcc>
  <rcc rId="2703" sId="1">
    <oc r="E387" t="inlineStr">
      <is>
        <t>pass</t>
      </is>
    </oc>
    <nc r="E387" t="inlineStr">
      <is>
        <t>Pass</t>
      </is>
    </nc>
  </rcc>
  <rcc rId="2704" sId="1">
    <oc r="E389" t="inlineStr">
      <is>
        <t>pass</t>
      </is>
    </oc>
    <nc r="E389" t="inlineStr">
      <is>
        <t>Pass</t>
      </is>
    </nc>
  </rcc>
  <rcc rId="2705" sId="1">
    <oc r="E390" t="inlineStr">
      <is>
        <t>pass</t>
      </is>
    </oc>
    <nc r="E390" t="inlineStr">
      <is>
        <t>Pass</t>
      </is>
    </nc>
  </rcc>
  <rcc rId="2706" sId="1">
    <oc r="E391" t="inlineStr">
      <is>
        <t>pass</t>
      </is>
    </oc>
    <nc r="E391" t="inlineStr">
      <is>
        <t>Pass</t>
      </is>
    </nc>
  </rcc>
  <rcc rId="2707" sId="1">
    <oc r="E393" t="inlineStr">
      <is>
        <t>pass</t>
      </is>
    </oc>
    <nc r="E393" t="inlineStr">
      <is>
        <t>Pass</t>
      </is>
    </nc>
  </rcc>
  <rcc rId="2708" sId="1">
    <oc r="E394" t="inlineStr">
      <is>
        <t>pass</t>
      </is>
    </oc>
    <nc r="E394" t="inlineStr">
      <is>
        <t>Pass</t>
      </is>
    </nc>
  </rcc>
  <rcc rId="2709" sId="1">
    <oc r="E395" t="inlineStr">
      <is>
        <t>pass</t>
      </is>
    </oc>
    <nc r="E395" t="inlineStr">
      <is>
        <t>Pass</t>
      </is>
    </nc>
  </rcc>
  <rcc rId="2710" sId="1">
    <oc r="E396" t="inlineStr">
      <is>
        <t>pass</t>
      </is>
    </oc>
    <nc r="E396" t="inlineStr">
      <is>
        <t>Pass</t>
      </is>
    </nc>
  </rcc>
  <rcc rId="2711" sId="1">
    <oc r="E397" t="inlineStr">
      <is>
        <t>pass</t>
      </is>
    </oc>
    <nc r="E397" t="inlineStr">
      <is>
        <t>Pass</t>
      </is>
    </nc>
  </rcc>
  <rcc rId="2712" sId="1">
    <oc r="E398" t="inlineStr">
      <is>
        <t>pass</t>
      </is>
    </oc>
    <nc r="E398" t="inlineStr">
      <is>
        <t>Pass</t>
      </is>
    </nc>
  </rcc>
  <rcc rId="2713" sId="1">
    <oc r="E399" t="inlineStr">
      <is>
        <t>pass</t>
      </is>
    </oc>
    <nc r="E399" t="inlineStr">
      <is>
        <t>Pass</t>
      </is>
    </nc>
  </rcc>
  <rcc rId="2714" sId="1">
    <oc r="E400" t="inlineStr">
      <is>
        <t>pass</t>
      </is>
    </oc>
    <nc r="E400" t="inlineStr">
      <is>
        <t>Pass</t>
      </is>
    </nc>
  </rcc>
  <rcc rId="2715" sId="1">
    <oc r="E401" t="inlineStr">
      <is>
        <t>pass</t>
      </is>
    </oc>
    <nc r="E401" t="inlineStr">
      <is>
        <t>Pass</t>
      </is>
    </nc>
  </rcc>
  <rcc rId="2716" sId="1">
    <oc r="E402" t="inlineStr">
      <is>
        <t>pass</t>
      </is>
    </oc>
    <nc r="E402" t="inlineStr">
      <is>
        <t>Pass</t>
      </is>
    </nc>
  </rcc>
  <rcc rId="2717" sId="1">
    <oc r="E420" t="inlineStr">
      <is>
        <t>PASS</t>
      </is>
    </oc>
    <nc r="E420" t="inlineStr">
      <is>
        <t>Pass</t>
      </is>
    </nc>
  </rcc>
  <rcc rId="2718" sId="1">
    <oc r="E423" t="inlineStr">
      <is>
        <t>pass</t>
      </is>
    </oc>
    <nc r="E423" t="inlineStr">
      <is>
        <t>Pass</t>
      </is>
    </nc>
  </rcc>
  <rcc rId="2719" sId="1">
    <oc r="E428" t="inlineStr">
      <is>
        <t>PASS</t>
      </is>
    </oc>
    <nc r="E428" t="inlineStr">
      <is>
        <t>Pass</t>
      </is>
    </nc>
  </rcc>
  <rcc rId="2720" sId="1">
    <oc r="E429" t="inlineStr">
      <is>
        <t>PASS</t>
      </is>
    </oc>
    <nc r="E429" t="inlineStr">
      <is>
        <t>Pass</t>
      </is>
    </nc>
  </rcc>
  <rcc rId="2721" sId="1">
    <oc r="E430" t="inlineStr">
      <is>
        <t>PASS</t>
      </is>
    </oc>
    <nc r="E430" t="inlineStr">
      <is>
        <t>Pass</t>
      </is>
    </nc>
  </rcc>
  <rcc rId="2722" sId="1">
    <oc r="E432" t="inlineStr">
      <is>
        <t>PASS</t>
      </is>
    </oc>
    <nc r="E432" t="inlineStr">
      <is>
        <t>Pass</t>
      </is>
    </nc>
  </rcc>
  <rcc rId="2723" sId="1">
    <oc r="E441" t="inlineStr">
      <is>
        <t>PASS</t>
      </is>
    </oc>
    <nc r="E441" t="inlineStr">
      <is>
        <t>Pass</t>
      </is>
    </nc>
  </rcc>
  <rcc rId="2724" sId="1">
    <oc r="E442" t="inlineStr">
      <is>
        <t>PASS</t>
      </is>
    </oc>
    <nc r="E442" t="inlineStr">
      <is>
        <t>Pass</t>
      </is>
    </nc>
  </rcc>
  <rcc rId="2725" sId="1">
    <oc r="E443" t="inlineStr">
      <is>
        <t>PASS</t>
      </is>
    </oc>
    <nc r="E443" t="inlineStr">
      <is>
        <t>Pass</t>
      </is>
    </nc>
  </rcc>
  <rcc rId="2726" sId="1">
    <oc r="E446" t="inlineStr">
      <is>
        <t>PASS</t>
      </is>
    </oc>
    <nc r="E446" t="inlineStr">
      <is>
        <t>Pass</t>
      </is>
    </nc>
  </rcc>
  <rcc rId="2727" sId="1">
    <oc r="E447" t="inlineStr">
      <is>
        <t>PASS</t>
      </is>
    </oc>
    <nc r="E447" t="inlineStr">
      <is>
        <t>Pass</t>
      </is>
    </nc>
  </rcc>
  <rcc rId="2728" sId="1">
    <oc r="E448" t="inlineStr">
      <is>
        <t>PASS</t>
      </is>
    </oc>
    <nc r="E448" t="inlineStr">
      <is>
        <t>Pass</t>
      </is>
    </nc>
  </rcc>
  <rcc rId="2729" sId="1">
    <oc r="E449" t="inlineStr">
      <is>
        <t>PASS</t>
      </is>
    </oc>
    <nc r="E449" t="inlineStr">
      <is>
        <t>Pass</t>
      </is>
    </nc>
  </rcc>
  <rcc rId="2730" sId="1">
    <oc r="E451" t="inlineStr">
      <is>
        <t>PASS</t>
      </is>
    </oc>
    <nc r="E451" t="inlineStr">
      <is>
        <t>Pass</t>
      </is>
    </nc>
  </rcc>
  <rcc rId="2731" sId="1">
    <oc r="E452" t="inlineStr">
      <is>
        <t>PASS</t>
      </is>
    </oc>
    <nc r="E452" t="inlineStr">
      <is>
        <t>Pass</t>
      </is>
    </nc>
  </rcc>
  <rcc rId="2732" sId="1">
    <oc r="E453" t="inlineStr">
      <is>
        <t>PASS</t>
      </is>
    </oc>
    <nc r="E453" t="inlineStr">
      <is>
        <t>Pass</t>
      </is>
    </nc>
  </rcc>
  <rcc rId="2733" sId="1">
    <oc r="E454" t="inlineStr">
      <is>
        <t>PASS</t>
      </is>
    </oc>
    <nc r="E454" t="inlineStr">
      <is>
        <t>Pass</t>
      </is>
    </nc>
  </rcc>
  <rcc rId="2734" sId="1">
    <oc r="E455" t="inlineStr">
      <is>
        <t>PASS</t>
      </is>
    </oc>
    <nc r="E455" t="inlineStr">
      <is>
        <t>Pass</t>
      </is>
    </nc>
  </rcc>
  <rcc rId="2735" sId="1">
    <oc r="E456" t="inlineStr">
      <is>
        <t>PASS</t>
      </is>
    </oc>
    <nc r="E456" t="inlineStr">
      <is>
        <t>Pass</t>
      </is>
    </nc>
  </rcc>
  <rcc rId="2736" sId="1" odxf="1" dxf="1">
    <oc r="E458" t="inlineStr">
      <is>
        <t>pass</t>
      </is>
    </oc>
    <nc r="E458" t="inlineStr">
      <is>
        <t>Pass</t>
      </is>
    </nc>
    <odxf>
      <border outline="0">
        <top/>
        <bottom/>
      </border>
    </odxf>
    <ndxf>
      <border outline="0">
        <top style="thin">
          <color indexed="64"/>
        </top>
        <bottom style="thin">
          <color indexed="64"/>
        </bottom>
      </border>
    </ndxf>
  </rcc>
  <rcc rId="2737" sId="1" odxf="1" dxf="1">
    <oc r="E459" t="inlineStr">
      <is>
        <t>pass</t>
      </is>
    </oc>
    <nc r="E459" t="inlineStr">
      <is>
        <t>Pass</t>
      </is>
    </nc>
    <odxf>
      <border outline="0">
        <top/>
        <bottom/>
      </border>
    </odxf>
    <ndxf>
      <border outline="0">
        <top style="thin">
          <color indexed="64"/>
        </top>
        <bottom style="thin">
          <color indexed="64"/>
        </bottom>
      </border>
    </ndxf>
  </rcc>
  <rfmt sheetId="1" sqref="E460" start="0" length="0">
    <dxf>
      <border outline="0">
        <top style="thin">
          <color indexed="64"/>
        </top>
        <bottom style="thin">
          <color indexed="64"/>
        </bottom>
      </border>
    </dxf>
  </rfmt>
  <rfmt sheetId="1" sqref="E461" start="0" length="0">
    <dxf>
      <border outline="0">
        <top style="thin">
          <color indexed="64"/>
        </top>
        <bottom style="thin">
          <color indexed="64"/>
        </bottom>
      </border>
    </dxf>
  </rfmt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8" sId="1">
    <oc r="E231" t="inlineStr">
      <is>
        <t>fail</t>
      </is>
    </oc>
    <nc r="E231" t="inlineStr">
      <is>
        <t>Pass</t>
      </is>
    </nc>
  </rcc>
  <rfmt sheetId="1" sqref="E231">
    <dxf>
      <fill>
        <patternFill>
          <bgColor rgb="FF92D050"/>
        </patternFill>
      </fill>
    </dxf>
  </rfmt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9" sId="1">
    <oc r="L5" t="inlineStr">
      <is>
        <t>in block and fail list failed</t>
      </is>
    </oc>
    <nc r="L5" t="inlineStr">
      <is>
        <t xml:space="preserve">Address map dump command not working </t>
      </is>
    </nc>
  </rcc>
  <rcc rId="2740" sId="1">
    <oc r="L135" t="inlineStr">
      <is>
        <t xml:space="preserve">New HSD raised </t>
      </is>
    </oc>
    <nc r="L135" t="inlineStr">
      <is>
        <t xml:space="preserve">New HSD raised, register value mismatch </t>
      </is>
    </nc>
  </rcc>
  <rcc rId="2741" sId="1">
    <oc r="L219" t="inlineStr">
      <is>
        <t>Sent reminder mail to domain owner</t>
      </is>
    </oc>
    <nc r="L219" t="inlineStr">
      <is>
        <t xml:space="preserve">value mismatch from step 13 </t>
      </is>
    </nc>
  </rcc>
  <rcc rId="2742" sId="1">
    <oc r="L328" t="inlineStr">
      <is>
        <t>python cmd16018292321</t>
      </is>
    </oc>
    <nc r="L328" t="inlineStr">
      <is>
        <t>pythonSV value mismatch for register t_rrsg</t>
      </is>
    </nc>
  </rcc>
  <rcc rId="2743" sId="1">
    <oc r="L415" t="inlineStr">
      <is>
        <t xml:space="preserve">this HSD is cloned to server_bugecho (16017736338) no update need to checck with MJ </t>
      </is>
    </oc>
    <nc r="L415" t="inlineStr">
      <is>
        <t xml:space="preserve">link_major_mode_en register value mismatch
this HSD is cloned to server_bugecho (16017736338) no update need to checck with MJ </t>
      </is>
    </nc>
  </rcc>
  <rcc rId="2744" sId="1">
    <oc r="L416" t="inlineStr">
      <is>
        <t xml:space="preserve">this HSD is cloned to server_bugecho (16017736338) no update need to checck with MJ </t>
      </is>
    </oc>
    <nc r="L416" t="inlineStr">
      <is>
        <t xml:space="preserve">link_major_mode_en register value mismatch
this HSD is cloned to server_bugecho (16017736338) no update need to checck with MJ </t>
      </is>
    </nc>
  </rcc>
  <rcc rId="2745" sId="1">
    <oc r="L15" t="inlineStr">
      <is>
        <t>Sent mail to ctc team  (Blocked in block and fail Excel)</t>
      </is>
    </oc>
    <nc r="L15" t="inlineStr">
      <is>
        <t xml:space="preserve">FMOD bios knob failure </t>
      </is>
    </nc>
  </rcc>
  <rcc rId="2746" sId="1">
    <nc r="L43" t="inlineStr">
      <is>
        <t>ZQCAL register value mismatch</t>
      </is>
    </nc>
  </rcc>
  <rcc rId="2747" sId="1">
    <oc r="L70" t="inlineStr">
      <is>
        <t>need to add FMOD script</t>
      </is>
    </oc>
    <nc r="L70" t="inlineStr">
      <is>
        <t xml:space="preserve">FMOD bios knob failure </t>
      </is>
    </nc>
  </rcc>
  <rcc rId="2748" sId="1">
    <nc r="L250" t="inlineStr">
      <is>
        <t xml:space="preserve">register value mismatch 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9" sId="1">
    <nc r="D438" t="inlineStr">
      <is>
        <t>Sajjad</t>
      </is>
    </nc>
  </rcc>
  <rfmt sheetId="1" xfDxf="1" sqref="L4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50" sId="1" odxf="1" dxf="1">
    <oc r="L438" t="inlineStr">
      <is>
        <t>new tc</t>
      </is>
    </oc>
    <nc r="L438" t="inlineStr">
      <is>
        <t xml:space="preserve">link_major_mode_en register value mismatch
this HSD is cloned to server_bugecho (16017736338) no update need to checck with MJ </t>
      </is>
    </nc>
    <ndxf>
      <alignment vertical="top" wrapText="1"/>
      <border outline="0">
        <left/>
        <right/>
        <top/>
        <bottom/>
      </border>
    </ndxf>
  </rcc>
  <rcc rId="2751" sId="1">
    <oc r="L103" t="inlineStr">
      <is>
        <t>step 4: python cmd value mismatch  "Expected : 0"  but  "actual : 1".</t>
      </is>
    </oc>
    <nc r="L103"/>
  </rcc>
  <rcc rId="2752" sId="1">
    <oc r="L124" t="inlineStr">
      <is>
        <t>new tc</t>
      </is>
    </oc>
    <nc r="L124"/>
  </rcc>
  <rcc rId="2753" sId="1">
    <oc r="L148" t="inlineStr">
      <is>
        <t>checked with Non IPClean Debug IFWI</t>
      </is>
    </oc>
    <nc r="L148"/>
  </rcc>
  <rcc rId="2754" sId="1">
    <oc r="L177" t="inlineStr">
      <is>
        <t>new tc</t>
      </is>
    </oc>
    <nc r="L177"/>
  </rcc>
  <rcc rId="2755" sId="1">
    <oc r="L191" t="inlineStr">
      <is>
        <t>testcase is passing after TCD update</t>
      </is>
    </oc>
    <nc r="L191"/>
  </rcc>
  <rcc rId="2756" sId="1">
    <oc r="L182">
      <v>155</v>
    </oc>
    <nc r="L182"/>
  </rcc>
  <rcc rId="2757" sId="1">
    <oc r="L192">
      <v>155</v>
    </oc>
    <nc r="L192"/>
  </rcc>
  <rcc rId="2758" sId="1">
    <oc r="L198">
      <v>155</v>
    </oc>
    <nc r="L198"/>
  </rcc>
  <rcc rId="2759" sId="1" odxf="1" dxf="1">
    <oc r="L199">
      <v>197</v>
    </oc>
    <nc r="L199"/>
    <odxf>
      <alignment horizontal="general" vertical="bottom"/>
    </odxf>
    <ndxf>
      <alignment horizontal="left" vertical="top"/>
    </ndxf>
  </rcc>
  <rcc rId="2760" sId="1" odxf="1" dxf="1">
    <oc r="L202" t="inlineStr">
      <is>
        <t>TestCase is passing after testcase update by sumanth  with 08_D04</t>
      </is>
    </oc>
    <nc r="L202"/>
    <odxf>
      <alignment horizontal="general" vertical="bottom"/>
    </odxf>
    <ndxf>
      <alignment horizontal="left" vertical="top"/>
    </ndxf>
  </rcc>
  <rcc rId="2761" sId="1" odxf="1" dxf="1">
    <oc r="L204">
      <v>155</v>
    </oc>
    <nc r="L204"/>
    <odxf>
      <alignment horizontal="general" vertical="bottom"/>
    </odxf>
    <ndxf>
      <alignment horizontal="left" vertical="top"/>
    </ndxf>
  </rcc>
  <rcc rId="2762" sId="1" odxf="1" dxf="1">
    <oc r="L205" t="inlineStr">
      <is>
        <t>Masked with the available options</t>
      </is>
    </oc>
    <nc r="L205"/>
    <odxf>
      <alignment horizontal="general" vertical="bottom"/>
    </odxf>
    <ndxf>
      <alignment horizontal="left" vertical="top"/>
    </ndxf>
  </rcc>
  <rcc rId="2763" sId="1" odxf="1" dxf="1">
    <oc r="L206">
      <v>155</v>
    </oc>
    <nc r="L206"/>
    <odxf>
      <alignment horizontal="general" vertical="bottom"/>
    </odxf>
    <ndxf>
      <alignment horizontal="left" vertical="top"/>
    </ndxf>
  </rcc>
  <rcc rId="2764" sId="1" odxf="1" dxf="1">
    <oc r="L209" t="inlineStr">
      <is>
        <t>new tc</t>
      </is>
    </oc>
    <nc r="L209"/>
    <odxf>
      <alignment horizontal="general" vertical="bottom"/>
    </odxf>
    <ndxf>
      <alignment horizontal="left" vertical="top"/>
    </ndxf>
  </rcc>
  <rcc rId="2765" sId="1" odxf="1" dxf="1">
    <oc r="L223" t="inlineStr">
      <is>
        <t>Py</t>
      </is>
    </oc>
    <nc r="L223"/>
    <odxf>
      <alignment horizontal="general" vertical="bottom"/>
    </odxf>
    <ndxf>
      <alignment horizontal="left" vertical="top"/>
    </ndxf>
  </rcc>
  <rcc rId="2766" sId="1" odxf="1" dxf="1">
    <oc r="L236">
      <v>155</v>
    </oc>
    <nc r="L236"/>
    <odxf>
      <alignment horizontal="general" vertical="bottom"/>
    </odxf>
    <ndxf>
      <alignment horizontal="left" vertical="top"/>
    </ndxf>
  </rcc>
  <rcc rId="2767" sId="1" odxf="1" dxf="1">
    <oc r="L243">
      <v>197</v>
    </oc>
    <nc r="L243"/>
    <odxf>
      <alignment horizontal="general" vertical="bottom"/>
    </odxf>
    <ndxf>
      <alignment horizontal="left" vertical="top"/>
    </ndxf>
  </rcc>
  <rcc rId="2768" sId="1" odxf="1" dxf="1">
    <oc r="L246" t="inlineStr">
      <is>
        <t xml:space="preserve">Stack id 10 is disabled instead of 7 </t>
      </is>
    </oc>
    <nc r="L246"/>
    <odxf>
      <alignment horizontal="general" vertical="bottom"/>
    </odxf>
    <ndxf>
      <alignment horizontal="left" vertical="top"/>
    </ndxf>
  </rcc>
  <rcc rId="2769" sId="1" odxf="1" dxf="1">
    <oc r="L247" t="inlineStr">
      <is>
        <t xml:space="preserve">New failure mail send to CTC </t>
      </is>
    </oc>
    <nc r="L247"/>
    <odxf>
      <alignment horizontal="general" vertical="bottom"/>
    </odxf>
    <ndxf>
      <alignment horizontal="left" vertical="top"/>
    </ndxf>
  </rcc>
  <rcc rId="2770" sId="1" odxf="1" dxf="1">
    <oc r="L262" t="inlineStr">
      <is>
        <t>check with sajjad gerrit code TC</t>
      </is>
    </oc>
    <nc r="L262"/>
    <odxf>
      <alignment horizontal="general" vertical="bottom"/>
    </odxf>
    <ndxf>
      <alignment horizontal="left" vertical="top"/>
    </ndxf>
  </rcc>
  <rcc rId="2771" sId="1" odxf="1" dxf="1">
    <oc r="L270" t="inlineStr">
      <is>
        <t>check with sajjad gerrit code TC</t>
      </is>
    </oc>
    <nc r="L270"/>
    <odxf>
      <alignment horizontal="general" vertical="bottom"/>
    </odxf>
    <ndxf>
      <alignment horizontal="left" vertical="top"/>
    </ndxf>
  </rcc>
  <rcc rId="2772" sId="1" odxf="1" dxf="1">
    <oc r="L271" t="inlineStr">
      <is>
        <t>new tc</t>
      </is>
    </oc>
    <nc r="L271"/>
    <odxf>
      <alignment horizontal="general" vertical="bottom"/>
    </odxf>
    <ndxf>
      <alignment horizontal="left" vertical="top"/>
    </ndxf>
  </rcc>
  <rcc rId="2773" sId="1" odxf="1" dxf="1">
    <oc r="L273" t="inlineStr">
      <is>
        <t>new tc</t>
      </is>
    </oc>
    <nc r="L273"/>
    <odxf>
      <alignment horizontal="general" vertical="bottom"/>
    </odxf>
    <ndxf>
      <alignment horizontal="left" vertical="top"/>
    </ndxf>
  </rcc>
  <rcc rId="2774" sId="1" odxf="1" dxf="1">
    <oc r="L313" t="inlineStr">
      <is>
        <t>new tc</t>
      </is>
    </oc>
    <nc r="L313"/>
    <odxf>
      <alignment horizontal="general" vertical="bottom"/>
    </odxf>
    <ndxf>
      <alignment horizontal="left" vertical="top"/>
    </ndxf>
  </rcc>
  <rcc rId="2775" sId="1" odxf="1" dxf="1">
    <oc r="L340" t="inlineStr">
      <is>
        <t>Passed with regular ifwi, (Feature platform Megablock - Knob not found with IPClean mentioned path EDKII Menu &gt; Platform Configuration &gt; Reserve Memory &gt; ValidationMegaBlock Version</t>
      </is>
    </oc>
    <nc r="L340"/>
    <odxf>
      <alignment horizontal="general" vertical="bottom"/>
    </odxf>
    <ndxf>
      <alignment horizontal="left" vertical="top"/>
    </ndxf>
  </rcc>
  <rcc rId="2776" sId="1" odxf="1" dxf="1">
    <oc r="L343" t="inlineStr">
      <is>
        <t>in block and fail list passed</t>
      </is>
    </oc>
    <nc r="L343"/>
    <odxf>
      <alignment horizontal="general" vertical="bottom"/>
    </odxf>
    <ndxf>
      <alignment horizontal="left" vertical="top"/>
    </ndxf>
  </rcc>
  <rcc rId="2777" sId="1" odxf="1" dxf="1">
    <oc r="L345" t="inlineStr">
      <is>
        <t>new tc</t>
      </is>
    </oc>
    <nc r="L345"/>
    <odxf>
      <alignment horizontal="general" vertical="bottom"/>
    </odxf>
    <ndxf>
      <alignment horizontal="left" vertical="top"/>
    </ndxf>
  </rcc>
  <rcc rId="2778" sId="1" odxf="1" dxf="1">
    <oc r="L361" t="inlineStr">
      <is>
        <t>in block and fail list passed</t>
      </is>
    </oc>
    <nc r="L361"/>
    <odxf>
      <alignment horizontal="general" vertical="bottom"/>
    </odxf>
    <ndxf>
      <alignment horizontal="left" vertical="top"/>
    </ndxf>
  </rcc>
  <rcc rId="2779" sId="1" odxf="1" dxf="1">
    <oc r="L404" t="inlineStr">
      <is>
        <t>in block and fail list got passed</t>
      </is>
    </oc>
    <nc r="L404"/>
    <odxf>
      <alignment horizontal="general" vertical="bottom"/>
    </odxf>
    <ndxf>
      <alignment horizontal="left" vertical="top"/>
    </ndxf>
  </rcc>
  <rcc rId="2780" sId="1" odxf="1" dxf="1">
    <oc r="L413" t="inlineStr">
      <is>
        <t>new tc</t>
      </is>
    </oc>
    <nc r="L413"/>
    <odxf>
      <alignment horizontal="general" vertical="bottom"/>
    </odxf>
    <ndxf>
      <alignment horizontal="left" vertical="top"/>
    </ndxf>
  </rcc>
  <rcc rId="2781" sId="1" odxf="1" dxf="1">
    <oc r="L414" t="inlineStr">
      <is>
        <t>in block and fail list got passed</t>
      </is>
    </oc>
    <nc r="L414"/>
    <odxf>
      <alignment horizontal="general" vertical="bottom"/>
    </odxf>
    <ndxf>
      <alignment horizontal="left" vertical="top"/>
    </ndxf>
  </rcc>
  <rcc rId="2782" sId="1" odxf="1" dxf="1">
    <oc r="L418" t="inlineStr">
      <is>
        <t>new tc</t>
      </is>
    </oc>
    <nc r="L418"/>
    <odxf>
      <alignment horizontal="general" vertical="bottom"/>
    </odxf>
    <ndxf>
      <alignment horizontal="left" vertical="top"/>
    </ndxf>
  </rcc>
  <rcc rId="2783" sId="1" odxf="1" dxf="1">
    <oc r="L419" t="inlineStr">
      <is>
        <t>new tc</t>
      </is>
    </oc>
    <nc r="L419"/>
    <odxf>
      <alignment horizontal="general" vertical="bottom"/>
    </odxf>
    <ndxf>
      <alignment horizontal="left" vertical="top"/>
    </ndxf>
  </rcc>
  <rcc rId="2784" sId="1" odxf="1" dxf="1">
    <oc r="L420" t="inlineStr">
      <is>
        <t>New TC-passed with regular ifwi   (with ipclean ifwi--Db Dfe Cpgc Serial Pattern,Db Dfe Sw Sweep,Db Dfe Tap1 Init,Tap2 knobs are not preset(Socket Configuration/Memory Configuration/Memory Dfx Configuration/Db Dfe Tap1 Init )</t>
      </is>
    </oc>
    <nc r="L420"/>
    <odxf>
      <alignment horizontal="general" wrapText="1"/>
    </odxf>
    <ndxf>
      <alignment horizontal="left" wrapText="0"/>
    </ndxf>
  </rcc>
  <rcc rId="2785" sId="1" odxf="1" dxf="1">
    <oc r="L423" t="inlineStr">
      <is>
        <t>passed from block and fail list</t>
      </is>
    </oc>
    <nc r="L423"/>
    <odxf>
      <alignment horizontal="general" vertical="bottom"/>
    </odxf>
    <ndxf>
      <alignment horizontal="left" vertical="top"/>
    </ndxf>
  </rcc>
  <rcc rId="2786" sId="1" odxf="1" dxf="1">
    <oc r="L431" t="inlineStr">
      <is>
        <t>new tc</t>
      </is>
    </oc>
    <nc r="L431"/>
    <odxf>
      <alignment horizontal="general" vertical="bottom"/>
    </odxf>
    <ndxf>
      <alignment horizontal="left" vertical="top"/>
    </ndxf>
  </rcc>
  <rcc rId="2787" sId="1" odxf="1" dxf="1">
    <oc r="L433" t="inlineStr">
      <is>
        <t>new tc</t>
      </is>
    </oc>
    <nc r="L433"/>
    <odxf>
      <alignment horizontal="general" vertical="bottom"/>
    </odxf>
    <ndxf>
      <alignment horizontal="left" vertical="top"/>
    </ndxf>
  </rcc>
  <rcc rId="2788" sId="1" odxf="1" dxf="1">
    <oc r="L434" t="inlineStr">
      <is>
        <t>new tc</t>
      </is>
    </oc>
    <nc r="L434"/>
    <odxf>
      <alignment horizontal="general" vertical="bottom"/>
    </odxf>
    <ndxf>
      <alignment horizontal="left" vertical="top"/>
    </ndxf>
  </rcc>
  <rcc rId="2789" sId="1" odxf="1" dxf="1">
    <oc r="L435" t="inlineStr">
      <is>
        <t>new tc</t>
      </is>
    </oc>
    <nc r="L435"/>
    <odxf>
      <alignment horizontal="general" vertical="bottom"/>
    </odxf>
    <ndxf>
      <alignment horizontal="left" vertical="top"/>
    </ndxf>
  </rcc>
  <rcc rId="2790" sId="1" odxf="1" dxf="1">
    <oc r="L436" t="inlineStr">
      <is>
        <t>new tc</t>
      </is>
    </oc>
    <nc r="L436"/>
    <odxf>
      <alignment horizontal="general" vertical="bottom"/>
    </odxf>
    <ndxf>
      <alignment horizontal="left" vertical="top"/>
    </ndxf>
  </rcc>
  <rcc rId="2791" sId="1" odxf="1" dxf="1">
    <oc r="L440" t="inlineStr">
      <is>
        <t>new tc</t>
      </is>
    </oc>
    <nc r="L440"/>
    <odxf>
      <alignment horizontal="general" vertical="bottom"/>
    </odxf>
    <ndxf>
      <alignment horizontal="left" vertical="top"/>
    </ndxf>
  </rcc>
  <rcc rId="2792" sId="1" odxf="1" dxf="1">
    <oc r="L444" t="inlineStr">
      <is>
        <t>ICT tool</t>
      </is>
    </oc>
    <nc r="L444"/>
    <odxf>
      <alignment horizontal="general" wrapText="1"/>
    </odxf>
    <ndxf>
      <alignment horizontal="left" wrapText="0"/>
    </ndxf>
  </rcc>
  <rcc rId="2793" sId="1">
    <oc r="L218" t="inlineStr">
      <is>
        <t>As per sumanth Update Testcase is not applicable for Pre-Silicon and as per the below comments in testcase</t>
      </is>
    </oc>
    <nc r="L218" t="inlineStr">
      <is>
        <t>Not applicable for pre-silicon</t>
      </is>
    </nc>
  </rcc>
  <rcc rId="2794" sId="1">
    <oc r="L392" t="inlineStr">
      <is>
        <t>TestCase NA for GNRD as per Ann and Sumanth Update</t>
      </is>
    </oc>
    <nc r="L392" t="inlineStr">
      <is>
        <t>TestCase NA for GNRD as per CTC</t>
      </is>
    </nc>
  </rcc>
  <rcc rId="2795" sId="1">
    <nc r="G3">
      <v>42</v>
    </nc>
  </rcc>
  <rcc rId="2796" sId="1">
    <nc r="G5">
      <v>42</v>
    </nc>
  </rcc>
  <rcc rId="2797" sId="1">
    <nc r="G9">
      <v>42</v>
    </nc>
  </rcc>
  <rcc rId="2798" sId="1">
    <nc r="G38">
      <v>42</v>
    </nc>
  </rcc>
  <rcc rId="2799" sId="1">
    <nc r="G39">
      <v>42</v>
    </nc>
  </rcc>
  <rcc rId="2800" sId="1">
    <nc r="G40">
      <v>42</v>
    </nc>
  </rcc>
  <rcc rId="2801" sId="1">
    <nc r="G42">
      <v>42</v>
    </nc>
  </rcc>
  <rcc rId="2802" sId="1">
    <nc r="G43">
      <v>42</v>
    </nc>
  </rcc>
  <rcc rId="2803" sId="1">
    <nc r="G69">
      <v>42</v>
    </nc>
  </rcc>
  <rcc rId="2804" sId="1">
    <nc r="G70">
      <v>42</v>
    </nc>
  </rcc>
  <rcc rId="2805" sId="1">
    <nc r="G85">
      <v>42</v>
    </nc>
  </rcc>
  <rcc rId="2806" sId="1">
    <nc r="G86">
      <v>42</v>
    </nc>
  </rcc>
  <rcc rId="2807" sId="1">
    <nc r="G95">
      <v>42</v>
    </nc>
  </rcc>
  <rcc rId="2808" sId="1">
    <nc r="G101">
      <v>42</v>
    </nc>
  </rcc>
  <rcc rId="2809" sId="1">
    <nc r="G102">
      <v>42</v>
    </nc>
  </rcc>
  <rcc rId="2810" sId="1">
    <nc r="G112">
      <v>42</v>
    </nc>
  </rcc>
  <rcc rId="2811" sId="1">
    <nc r="G124">
      <v>42</v>
    </nc>
  </rcc>
  <rcc rId="2812" sId="1">
    <nc r="G133">
      <v>42</v>
    </nc>
  </rcc>
  <rcc rId="2813" sId="1">
    <nc r="G134">
      <v>42</v>
    </nc>
  </rcc>
  <rcc rId="2814" sId="1">
    <nc r="G138">
      <v>42</v>
    </nc>
  </rcc>
  <rcc rId="2815" sId="1">
    <nc r="G139">
      <v>42</v>
    </nc>
  </rcc>
  <rcc rId="2816" sId="1">
    <nc r="G143">
      <v>42</v>
    </nc>
  </rcc>
  <rcc rId="2817" sId="1">
    <nc r="G145">
      <v>42</v>
    </nc>
  </rcc>
  <rcc rId="2818" sId="1">
    <nc r="G157">
      <v>42</v>
    </nc>
  </rcc>
  <rcc rId="2819" sId="1">
    <nc r="G158">
      <v>42</v>
    </nc>
  </rcc>
  <rcc rId="2820" sId="1">
    <nc r="G161">
      <v>42</v>
    </nc>
  </rcc>
  <rcc rId="2821" sId="1">
    <nc r="G168">
      <v>42</v>
    </nc>
  </rcc>
  <rcc rId="2822" sId="1">
    <nc r="G170">
      <v>42</v>
    </nc>
  </rcc>
  <rcc rId="2823" sId="1">
    <nc r="G177">
      <v>42</v>
    </nc>
  </rcc>
  <rcc rId="2824" sId="1" odxf="1" dxf="1">
    <nc r="G187">
      <v>42</v>
    </nc>
    <odxf>
      <font>
        <sz val="7"/>
        <color rgb="FF242424"/>
        <name val="Segoe UI"/>
        <scheme val="none"/>
      </font>
      <fill>
        <patternFill patternType="solid">
          <bgColor rgb="FFFFFFFF"/>
        </patternFill>
      </fill>
      <alignment vertical="center"/>
      <border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5" sId="1">
    <nc r="G209">
      <v>42</v>
    </nc>
  </rcc>
  <rcc rId="2826" sId="1">
    <nc r="G211">
      <v>42</v>
    </nc>
  </rcc>
  <rcc rId="2827" sId="1">
    <nc r="G217">
      <v>42</v>
    </nc>
  </rcc>
  <rcc rId="2828" sId="1">
    <nc r="G219">
      <v>42</v>
    </nc>
  </rcc>
  <rcc rId="2829" sId="1">
    <nc r="G224">
      <v>42</v>
    </nc>
  </rcc>
  <rcc rId="2830" sId="1">
    <nc r="G228">
      <v>42</v>
    </nc>
  </rcc>
  <rcc rId="2831" sId="1">
    <nc r="G235">
      <v>42</v>
    </nc>
  </rcc>
  <rcc rId="2832" sId="1">
    <nc r="G246">
      <v>42</v>
    </nc>
  </rcc>
  <rcc rId="2833" sId="1">
    <nc r="G247">
      <v>42</v>
    </nc>
  </rcc>
  <rcc rId="2834" sId="1">
    <nc r="G248">
      <v>42</v>
    </nc>
  </rcc>
  <rcc rId="2835" sId="1">
    <nc r="G250">
      <v>42</v>
    </nc>
  </rcc>
  <rcc rId="2836" sId="1">
    <nc r="G255">
      <v>42</v>
    </nc>
  </rcc>
  <rcc rId="2837" sId="1">
    <nc r="G256">
      <v>42</v>
    </nc>
  </rcc>
  <rcc rId="2838" sId="1">
    <nc r="G257">
      <v>42</v>
    </nc>
  </rcc>
  <rcc rId="2839" sId="1">
    <nc r="G259">
      <v>42</v>
    </nc>
  </rcc>
  <rcc rId="2840" sId="1">
    <nc r="G260">
      <v>42</v>
    </nc>
  </rcc>
  <rcc rId="2841" sId="1">
    <nc r="G268">
      <v>42</v>
    </nc>
  </rcc>
  <rcc rId="2842" sId="1">
    <nc r="G269">
      <v>42</v>
    </nc>
  </rcc>
  <rcc rId="2843" sId="1">
    <nc r="G271">
      <v>42</v>
    </nc>
  </rcc>
  <rcc rId="2844" sId="1">
    <nc r="G275">
      <v>42</v>
    </nc>
  </rcc>
  <rcc rId="2845" sId="1">
    <nc r="G276">
      <v>42</v>
    </nc>
  </rcc>
  <rcc rId="2846" sId="1">
    <nc r="G278">
      <v>42</v>
    </nc>
  </rcc>
  <rcc rId="2847" sId="1">
    <nc r="G279">
      <v>42</v>
    </nc>
  </rcc>
  <rcc rId="2848" sId="1">
    <nc r="G281">
      <v>42</v>
    </nc>
  </rcc>
  <rcc rId="2849" sId="1">
    <nc r="G282">
      <v>42</v>
    </nc>
  </rcc>
  <rcc rId="2850" sId="1">
    <nc r="G284">
      <v>42</v>
    </nc>
  </rcc>
  <rcc rId="2851" sId="1">
    <nc r="G296">
      <v>42</v>
    </nc>
  </rcc>
  <rcc rId="2852" sId="1">
    <nc r="G300">
      <v>42</v>
    </nc>
  </rcc>
  <rcc rId="2853" sId="1">
    <nc r="G306">
      <v>42</v>
    </nc>
  </rcc>
  <rcc rId="2854" sId="1">
    <nc r="G313">
      <v>42</v>
    </nc>
  </rcc>
  <rcc rId="2855" sId="1">
    <nc r="G317">
      <v>42</v>
    </nc>
  </rcc>
  <rcc rId="2856" sId="1">
    <nc r="G318">
      <v>42</v>
    </nc>
  </rcc>
  <rcc rId="2857" sId="1">
    <nc r="G319">
      <v>42</v>
    </nc>
  </rcc>
  <rcc rId="2858" sId="1">
    <nc r="G320">
      <v>42</v>
    </nc>
  </rcc>
  <rcc rId="2859" sId="1">
    <nc r="G322">
      <v>42</v>
    </nc>
  </rcc>
  <rcc rId="2860" sId="1">
    <nc r="G327">
      <v>42</v>
    </nc>
  </rcc>
  <rcc rId="2861" sId="1">
    <nc r="G328">
      <v>42</v>
    </nc>
  </rcc>
  <rcc rId="2862" sId="1">
    <nc r="G329">
      <v>42</v>
    </nc>
  </rcc>
  <rcc rId="2863" sId="1">
    <nc r="G331">
      <v>42</v>
    </nc>
  </rcc>
  <rcc rId="2864" sId="1">
    <nc r="G332">
      <v>42</v>
    </nc>
  </rcc>
  <rcc rId="2865" sId="1">
    <nc r="G333">
      <v>42</v>
    </nc>
  </rcc>
  <rcc rId="2866" sId="1">
    <nc r="G335">
      <v>42</v>
    </nc>
  </rcc>
  <rcc rId="2867" sId="1">
    <nc r="G336">
      <v>42</v>
    </nc>
  </rcc>
  <rcc rId="2868" sId="1">
    <nc r="G337">
      <v>42</v>
    </nc>
  </rcc>
  <rcc rId="2869" sId="1">
    <nc r="G339">
      <v>42</v>
    </nc>
  </rcc>
  <rcc rId="2870" sId="1">
    <nc r="G340">
      <v>42</v>
    </nc>
  </rcc>
  <rcc rId="2871" sId="1">
    <nc r="G345">
      <v>42</v>
    </nc>
  </rcc>
  <rcc rId="2872" sId="1">
    <nc r="G354">
      <v>42</v>
    </nc>
  </rcc>
  <rcc rId="2873" sId="1">
    <nc r="G356">
      <v>42</v>
    </nc>
  </rcc>
  <rcc rId="2874" sId="1">
    <nc r="G357">
      <v>42</v>
    </nc>
  </rcc>
  <rcc rId="2875" sId="1">
    <nc r="G385">
      <v>42</v>
    </nc>
  </rcc>
  <rcc rId="2876" sId="1">
    <nc r="G392">
      <v>42</v>
    </nc>
  </rcc>
  <rcc rId="2877" sId="1">
    <nc r="G412">
      <v>42</v>
    </nc>
  </rcc>
  <rcc rId="2878" sId="1">
    <nc r="G413">
      <v>42</v>
    </nc>
  </rcc>
  <rcc rId="2879" sId="1">
    <nc r="G418">
      <v>42</v>
    </nc>
  </rcc>
  <rcc rId="2880" sId="1">
    <nc r="G419">
      <v>42</v>
    </nc>
  </rcc>
  <rcc rId="2881" sId="1">
    <nc r="G420">
      <v>42</v>
    </nc>
  </rcc>
  <rcc rId="2882" sId="1">
    <nc r="G421">
      <v>42</v>
    </nc>
  </rcc>
  <rcc rId="2883" sId="1">
    <nc r="G428">
      <v>42</v>
    </nc>
  </rcc>
  <rcc rId="2884" sId="1">
    <nc r="G429">
      <v>42</v>
    </nc>
  </rcc>
  <rcc rId="2885" sId="1">
    <nc r="G430">
      <v>42</v>
    </nc>
  </rcc>
  <rcc rId="2886" sId="1">
    <nc r="G431">
      <v>42</v>
    </nc>
  </rcc>
  <rcc rId="2887" sId="1">
    <nc r="G432">
      <v>42</v>
    </nc>
  </rcc>
  <rcc rId="2888" sId="1">
    <nc r="G433">
      <v>42</v>
    </nc>
  </rcc>
  <rcc rId="2889" sId="1">
    <nc r="G434">
      <v>42</v>
    </nc>
  </rcc>
  <rcc rId="2890" sId="1">
    <nc r="G435">
      <v>42</v>
    </nc>
  </rcc>
  <rcc rId="2891" sId="1">
    <nc r="G436">
      <v>42</v>
    </nc>
  </rcc>
  <rcc rId="2892" sId="1">
    <nc r="G437">
      <v>42</v>
    </nc>
  </rcc>
  <rcc rId="2893" sId="1">
    <nc r="G438">
      <v>42</v>
    </nc>
  </rcc>
  <rcc rId="2894" sId="1">
    <nc r="G439">
      <v>42</v>
    </nc>
  </rcc>
  <rcc rId="2895" sId="1">
    <nc r="G440">
      <v>42</v>
    </nc>
  </rcc>
  <rcc rId="2896" sId="1">
    <oc r="G442" t="inlineStr">
      <is>
        <t>HCC</t>
      </is>
    </oc>
    <nc r="G442">
      <v>42</v>
    </nc>
  </rcc>
  <rcc rId="2897" sId="1">
    <nc r="G443">
      <v>42</v>
    </nc>
  </rcc>
  <rcc rId="2898" sId="1">
    <nc r="G444">
      <v>42</v>
    </nc>
  </rcc>
  <rcc rId="2899" sId="1">
    <nc r="G445">
      <v>42</v>
    </nc>
  </rcc>
  <rcc rId="2900" sId="1">
    <nc r="G446">
      <v>42</v>
    </nc>
  </rcc>
  <rcc rId="2901" sId="1">
    <nc r="G447">
      <v>42</v>
    </nc>
  </rcc>
  <rcc rId="2902" sId="1">
    <nc r="G448">
      <v>42</v>
    </nc>
  </rcc>
  <rcc rId="2903" sId="1">
    <nc r="G449">
      <v>42</v>
    </nc>
  </rcc>
  <rcc rId="2904" sId="1">
    <nc r="G450">
      <v>42</v>
    </nc>
  </rcc>
  <rcc rId="2905" sId="1">
    <nc r="G451">
      <v>42</v>
    </nc>
  </rcc>
  <rcc rId="2906" sId="1">
    <nc r="G452">
      <v>42</v>
    </nc>
  </rcc>
  <rcc rId="2907" sId="1">
    <nc r="G454">
      <v>42</v>
    </nc>
  </rcc>
  <rcc rId="2908" sId="1">
    <nc r="G455">
      <v>42</v>
    </nc>
  </rcc>
  <rcc rId="2909" sId="1">
    <nc r="G456">
      <v>42</v>
    </nc>
  </rcc>
  <rcc rId="2910" sId="1">
    <nc r="G458">
      <v>42</v>
    </nc>
  </rcc>
  <rfmt sheetId="1" sqref="G45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911" sId="1">
    <nc r="H3" t="inlineStr">
      <is>
        <t>HCC</t>
      </is>
    </nc>
  </rcc>
  <rcc rId="2912" sId="1">
    <nc r="H5" t="inlineStr">
      <is>
        <t>HCC</t>
      </is>
    </nc>
  </rcc>
  <rcc rId="2913" sId="1">
    <nc r="H9" t="inlineStr">
      <is>
        <t>HCC</t>
      </is>
    </nc>
  </rcc>
  <rcc rId="2914" sId="1">
    <nc r="H38" t="inlineStr">
      <is>
        <t>HCC</t>
      </is>
    </nc>
  </rcc>
  <rcc rId="2915" sId="1">
    <nc r="H39" t="inlineStr">
      <is>
        <t>HCC</t>
      </is>
    </nc>
  </rcc>
  <rcc rId="2916" sId="1">
    <nc r="H40" t="inlineStr">
      <is>
        <t>HCC</t>
      </is>
    </nc>
  </rcc>
  <rcc rId="2917" sId="1">
    <nc r="H42" t="inlineStr">
      <is>
        <t>HCC</t>
      </is>
    </nc>
  </rcc>
  <rcc rId="2918" sId="1">
    <nc r="H43" t="inlineStr">
      <is>
        <t>HCC</t>
      </is>
    </nc>
  </rcc>
  <rcc rId="2919" sId="1">
    <nc r="H69" t="inlineStr">
      <is>
        <t>HCC</t>
      </is>
    </nc>
  </rcc>
  <rcc rId="2920" sId="1">
    <nc r="H70" t="inlineStr">
      <is>
        <t>HCC</t>
      </is>
    </nc>
  </rcc>
  <rcc rId="2921" sId="1">
    <nc r="H85" t="inlineStr">
      <is>
        <t>HCC</t>
      </is>
    </nc>
  </rcc>
  <rcc rId="2922" sId="1">
    <nc r="H86" t="inlineStr">
      <is>
        <t>HCC</t>
      </is>
    </nc>
  </rcc>
  <rcc rId="2923" sId="1">
    <nc r="H95" t="inlineStr">
      <is>
        <t>HCC</t>
      </is>
    </nc>
  </rcc>
  <rcc rId="2924" sId="1">
    <nc r="H101" t="inlineStr">
      <is>
        <t>HCC</t>
      </is>
    </nc>
  </rcc>
  <rcc rId="2925" sId="1">
    <nc r="H102" t="inlineStr">
      <is>
        <t>HCC</t>
      </is>
    </nc>
  </rcc>
  <rcc rId="2926" sId="1">
    <nc r="H112" t="inlineStr">
      <is>
        <t>HCC</t>
      </is>
    </nc>
  </rcc>
  <rcc rId="2927" sId="1">
    <nc r="H124" t="inlineStr">
      <is>
        <t>HCC</t>
      </is>
    </nc>
  </rcc>
  <rcc rId="2928" sId="1">
    <nc r="H133" t="inlineStr">
      <is>
        <t>HCC</t>
      </is>
    </nc>
  </rcc>
  <rcc rId="2929" sId="1">
    <nc r="H134" t="inlineStr">
      <is>
        <t>HCC</t>
      </is>
    </nc>
  </rcc>
  <rcc rId="2930" sId="1">
    <nc r="H138" t="inlineStr">
      <is>
        <t>HCC</t>
      </is>
    </nc>
  </rcc>
  <rcc rId="2931" sId="1">
    <nc r="H139" t="inlineStr">
      <is>
        <t>HCC</t>
      </is>
    </nc>
  </rcc>
  <rcc rId="2932" sId="1">
    <nc r="H143" t="inlineStr">
      <is>
        <t>HCC</t>
      </is>
    </nc>
  </rcc>
  <rcc rId="2933" sId="1">
    <nc r="H145" t="inlineStr">
      <is>
        <t>HCC</t>
      </is>
    </nc>
  </rcc>
  <rcc rId="2934" sId="1">
    <nc r="H157" t="inlineStr">
      <is>
        <t>HCC</t>
      </is>
    </nc>
  </rcc>
  <rcc rId="2935" sId="1">
    <nc r="H158" t="inlineStr">
      <is>
        <t>HCC</t>
      </is>
    </nc>
  </rcc>
  <rcc rId="2936" sId="1">
    <nc r="H161" t="inlineStr">
      <is>
        <t>HCC</t>
      </is>
    </nc>
  </rcc>
  <rcc rId="2937" sId="1">
    <nc r="H168" t="inlineStr">
      <is>
        <t>HCC</t>
      </is>
    </nc>
  </rcc>
  <rcc rId="2938" sId="1">
    <nc r="H170" t="inlineStr">
      <is>
        <t>HCC</t>
      </is>
    </nc>
  </rcc>
  <rcc rId="2939" sId="1">
    <nc r="H177" t="inlineStr">
      <is>
        <t>HCC</t>
      </is>
    </nc>
  </rcc>
  <rfmt sheetId="1" sqref="H1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0" sId="1">
    <nc r="H209" t="inlineStr">
      <is>
        <t>HCC</t>
      </is>
    </nc>
  </rcc>
  <rcc rId="2941" sId="1">
    <nc r="H211" t="inlineStr">
      <is>
        <t>HCC</t>
      </is>
    </nc>
  </rcc>
  <rcc rId="2942" sId="1">
    <nc r="H217" t="inlineStr">
      <is>
        <t>HCC</t>
      </is>
    </nc>
  </rcc>
  <rcc rId="2943" sId="1">
    <nc r="H219" t="inlineStr">
      <is>
        <t>HCC</t>
      </is>
    </nc>
  </rcc>
  <rcc rId="2944" sId="1">
    <nc r="H224" t="inlineStr">
      <is>
        <t>HCC</t>
      </is>
    </nc>
  </rcc>
  <rcc rId="2945" sId="1">
    <nc r="H228" t="inlineStr">
      <is>
        <t>HCC</t>
      </is>
    </nc>
  </rcc>
  <rcc rId="2946" sId="1">
    <nc r="H235" t="inlineStr">
      <is>
        <t>HCC</t>
      </is>
    </nc>
  </rcc>
  <rcc rId="2947" sId="1">
    <nc r="H246" t="inlineStr">
      <is>
        <t>HCC</t>
      </is>
    </nc>
  </rcc>
  <rcc rId="2948" sId="1">
    <nc r="H247" t="inlineStr">
      <is>
        <t>HCC</t>
      </is>
    </nc>
  </rcc>
  <rcc rId="2949" sId="1">
    <nc r="H248" t="inlineStr">
      <is>
        <t>HCC</t>
      </is>
    </nc>
  </rcc>
  <rcc rId="2950" sId="1">
    <nc r="H250" t="inlineStr">
      <is>
        <t>HCC</t>
      </is>
    </nc>
  </rcc>
  <rcc rId="2951" sId="1">
    <nc r="H255" t="inlineStr">
      <is>
        <t>HCC</t>
      </is>
    </nc>
  </rcc>
  <rcc rId="2952" sId="1">
    <nc r="H256" t="inlineStr">
      <is>
        <t>HCC</t>
      </is>
    </nc>
  </rcc>
  <rcc rId="2953" sId="1">
    <nc r="H257" t="inlineStr">
      <is>
        <t>HCC</t>
      </is>
    </nc>
  </rcc>
  <rcc rId="2954" sId="1">
    <nc r="H259" t="inlineStr">
      <is>
        <t>HCC</t>
      </is>
    </nc>
  </rcc>
  <rcc rId="2955" sId="1">
    <nc r="H260" t="inlineStr">
      <is>
        <t>HCC</t>
      </is>
    </nc>
  </rcc>
  <rcc rId="2956" sId="1">
    <nc r="H268" t="inlineStr">
      <is>
        <t>HCC</t>
      </is>
    </nc>
  </rcc>
  <rcc rId="2957" sId="1">
    <nc r="H269" t="inlineStr">
      <is>
        <t>HCC</t>
      </is>
    </nc>
  </rcc>
  <rcc rId="2958" sId="1">
    <nc r="H271" t="inlineStr">
      <is>
        <t>HCC</t>
      </is>
    </nc>
  </rcc>
  <rcc rId="2959" sId="1">
    <nc r="H275" t="inlineStr">
      <is>
        <t>HCC</t>
      </is>
    </nc>
  </rcc>
  <rcc rId="2960" sId="1">
    <nc r="H276" t="inlineStr">
      <is>
        <t>HCC</t>
      </is>
    </nc>
  </rcc>
  <rcc rId="2961" sId="1">
    <nc r="H278" t="inlineStr">
      <is>
        <t>HCC</t>
      </is>
    </nc>
  </rcc>
  <rcc rId="2962" sId="1">
    <nc r="H279" t="inlineStr">
      <is>
        <t>HCC</t>
      </is>
    </nc>
  </rcc>
  <rcc rId="2963" sId="1">
    <nc r="H281" t="inlineStr">
      <is>
        <t>HCC</t>
      </is>
    </nc>
  </rcc>
  <rcc rId="2964" sId="1">
    <nc r="H282" t="inlineStr">
      <is>
        <t>HCC</t>
      </is>
    </nc>
  </rcc>
  <rcc rId="2965" sId="1">
    <nc r="H284" t="inlineStr">
      <is>
        <t>HCC</t>
      </is>
    </nc>
  </rcc>
  <rcc rId="2966" sId="1">
    <nc r="H296" t="inlineStr">
      <is>
        <t>HCC</t>
      </is>
    </nc>
  </rcc>
  <rcc rId="2967" sId="1">
    <nc r="H300" t="inlineStr">
      <is>
        <t>HCC</t>
      </is>
    </nc>
  </rcc>
  <rcc rId="2968" sId="1">
    <nc r="H306" t="inlineStr">
      <is>
        <t>HCC</t>
      </is>
    </nc>
  </rcc>
  <rcc rId="2969" sId="1">
    <nc r="H313" t="inlineStr">
      <is>
        <t>HCC</t>
      </is>
    </nc>
  </rcc>
  <rcc rId="2970" sId="1">
    <oc r="H320" t="inlineStr">
      <is>
        <t>MCC</t>
      </is>
    </oc>
    <nc r="H320" t="inlineStr">
      <is>
        <t>HCC</t>
      </is>
    </nc>
  </rcc>
  <rcc rId="2971" sId="1">
    <oc r="H327" t="inlineStr">
      <is>
        <t>MCC</t>
      </is>
    </oc>
    <nc r="H327" t="inlineStr">
      <is>
        <t>HCC</t>
      </is>
    </nc>
  </rcc>
  <rcc rId="2972" sId="1">
    <nc r="H328" t="inlineStr">
      <is>
        <t>HCC</t>
      </is>
    </nc>
  </rcc>
  <rcc rId="2973" sId="1">
    <oc r="H329" t="inlineStr">
      <is>
        <t>MCC</t>
      </is>
    </oc>
    <nc r="H329" t="inlineStr">
      <is>
        <t>HCC</t>
      </is>
    </nc>
  </rcc>
  <rcc rId="2974" sId="1">
    <nc r="H332" t="inlineStr">
      <is>
        <t>HCC</t>
      </is>
    </nc>
  </rcc>
  <rcc rId="2975" sId="1">
    <nc r="H333" t="inlineStr">
      <is>
        <t>HCC</t>
      </is>
    </nc>
  </rcc>
  <rcc rId="2976" sId="1">
    <nc r="H335" t="inlineStr">
      <is>
        <t>HCC</t>
      </is>
    </nc>
  </rcc>
  <rcc rId="2977" sId="1">
    <nc r="H339" t="inlineStr">
      <is>
        <t>HCC</t>
      </is>
    </nc>
  </rcc>
  <rcc rId="2978" sId="1">
    <nc r="H345" t="inlineStr">
      <is>
        <t>HCC</t>
      </is>
    </nc>
  </rcc>
  <rcc rId="2979" sId="1">
    <nc r="H354" t="inlineStr">
      <is>
        <t>HCC</t>
      </is>
    </nc>
  </rcc>
  <rcc rId="2980" sId="1">
    <nc r="H356" t="inlineStr">
      <is>
        <t>HCC</t>
      </is>
    </nc>
  </rcc>
  <rcc rId="2981" sId="1">
    <nc r="H357" t="inlineStr">
      <is>
        <t>HCC</t>
      </is>
    </nc>
  </rcc>
  <rcc rId="2982" sId="1">
    <nc r="H385" t="inlineStr">
      <is>
        <t>HCC</t>
      </is>
    </nc>
  </rcc>
  <rcc rId="2983" sId="1">
    <nc r="H392" t="inlineStr">
      <is>
        <t>HCC</t>
      </is>
    </nc>
  </rcc>
  <rcc rId="2984" sId="1">
    <nc r="H412" t="inlineStr">
      <is>
        <t>HCC</t>
      </is>
    </nc>
  </rcc>
  <rcc rId="2985" sId="1">
    <nc r="H413" t="inlineStr">
      <is>
        <t>HCC</t>
      </is>
    </nc>
  </rcc>
  <rcc rId="2986" sId="1">
    <nc r="H418" t="inlineStr">
      <is>
        <t>HCC</t>
      </is>
    </nc>
  </rcc>
  <rcc rId="2987" sId="1">
    <nc r="H419" t="inlineStr">
      <is>
        <t>HCC</t>
      </is>
    </nc>
  </rcc>
  <rcc rId="2988" sId="1">
    <nc r="H421" t="inlineStr">
      <is>
        <t>HCC</t>
      </is>
    </nc>
  </rcc>
  <rcc rId="2989" sId="1">
    <nc r="H430" t="inlineStr">
      <is>
        <t>HCC</t>
      </is>
    </nc>
  </rcc>
  <rcc rId="2990" sId="1">
    <nc r="H431" t="inlineStr">
      <is>
        <t>HCC</t>
      </is>
    </nc>
  </rcc>
  <rcc rId="2991" sId="1">
    <nc r="H433" t="inlineStr">
      <is>
        <t>HCC</t>
      </is>
    </nc>
  </rcc>
  <rcc rId="2992" sId="1">
    <nc r="H434" t="inlineStr">
      <is>
        <t>HCC</t>
      </is>
    </nc>
  </rcc>
  <rcc rId="2993" sId="1">
    <nc r="H435" t="inlineStr">
      <is>
        <t>HCC</t>
      </is>
    </nc>
  </rcc>
  <rcc rId="2994" sId="1">
    <nc r="H436" t="inlineStr">
      <is>
        <t>HCC</t>
      </is>
    </nc>
  </rcc>
  <rcc rId="2995" sId="1">
    <nc r="H437" t="inlineStr">
      <is>
        <t>HCC</t>
      </is>
    </nc>
  </rcc>
  <rcc rId="2996" sId="1">
    <nc r="H438" t="inlineStr">
      <is>
        <t>HCC</t>
      </is>
    </nc>
  </rcc>
  <rcc rId="2997" sId="1">
    <nc r="H439" t="inlineStr">
      <is>
        <t>HCC</t>
      </is>
    </nc>
  </rcc>
  <rcc rId="2998" sId="1">
    <nc r="H440" t="inlineStr">
      <is>
        <t>HCC</t>
      </is>
    </nc>
  </rcc>
  <rcc rId="2999" sId="1">
    <nc r="H442" t="inlineStr">
      <is>
        <t>HCC</t>
      </is>
    </nc>
  </rcc>
  <rcc rId="3000" sId="1">
    <nc r="H444" t="inlineStr">
      <is>
        <t>HCC</t>
      </is>
    </nc>
  </rcc>
  <rcc rId="3001" sId="1">
    <nc r="H446" t="inlineStr">
      <is>
        <t>HCC</t>
      </is>
    </nc>
  </rcc>
  <rcc rId="3002" sId="1">
    <nc r="H450" t="inlineStr">
      <is>
        <t>HCC</t>
      </is>
    </nc>
  </rcc>
  <rfmt sheetId="1" sqref="H458" start="0" length="0">
    <dxf>
      <border outline="0">
        <top style="thin">
          <color indexed="64"/>
        </top>
        <bottom style="thin">
          <color indexed="64"/>
        </bottom>
      </border>
    </dxf>
  </rfmt>
  <rcc rId="3003" sId="1">
    <nc r="I3" t="inlineStr">
      <is>
        <t>BMOD</t>
      </is>
    </nc>
  </rcc>
  <rcc rId="3004" sId="1">
    <nc r="I5" t="inlineStr">
      <is>
        <t>BMOD</t>
      </is>
    </nc>
  </rcc>
  <rcc rId="3005" sId="1">
    <nc r="I9" t="inlineStr">
      <is>
        <t>BMOD</t>
      </is>
    </nc>
  </rcc>
  <rcc rId="3006" sId="1">
    <nc r="I38" t="inlineStr">
      <is>
        <t>BMOD</t>
      </is>
    </nc>
  </rcc>
  <rcc rId="3007" sId="1">
    <nc r="I39" t="inlineStr">
      <is>
        <t>BMOD</t>
      </is>
    </nc>
  </rcc>
  <rcc rId="3008" sId="1">
    <nc r="I40" t="inlineStr">
      <is>
        <t>BMOD</t>
      </is>
    </nc>
  </rcc>
  <rcc rId="3009" sId="1">
    <nc r="I42" t="inlineStr">
      <is>
        <t>BMOD</t>
      </is>
    </nc>
  </rcc>
  <rcc rId="3010" sId="1">
    <nc r="I43" t="inlineStr">
      <is>
        <t>BMOD</t>
      </is>
    </nc>
  </rcc>
  <rcc rId="3011" sId="1">
    <nc r="I69" t="inlineStr">
      <is>
        <t>BMOD</t>
      </is>
    </nc>
  </rcc>
  <rcc rId="3012" sId="1">
    <nc r="I70" t="inlineStr">
      <is>
        <t>BMOD</t>
      </is>
    </nc>
  </rcc>
  <rcc rId="3013" sId="1">
    <nc r="I85" t="inlineStr">
      <is>
        <t>BMOD</t>
      </is>
    </nc>
  </rcc>
  <rcc rId="3014" sId="1">
    <nc r="I86" t="inlineStr">
      <is>
        <t>BMOD</t>
      </is>
    </nc>
  </rcc>
  <rcc rId="3015" sId="1">
    <nc r="I95" t="inlineStr">
      <is>
        <t>BMOD</t>
      </is>
    </nc>
  </rcc>
  <rcc rId="3016" sId="1">
    <nc r="I101" t="inlineStr">
      <is>
        <t>BMOD</t>
      </is>
    </nc>
  </rcc>
  <rcc rId="3017" sId="1">
    <nc r="I102" t="inlineStr">
      <is>
        <t>BMOD</t>
      </is>
    </nc>
  </rcc>
  <rcc rId="3018" sId="1">
    <nc r="I112" t="inlineStr">
      <is>
        <t>BMOD</t>
      </is>
    </nc>
  </rcc>
  <rcc rId="3019" sId="1">
    <nc r="I124" t="inlineStr">
      <is>
        <t>BMOD</t>
      </is>
    </nc>
  </rcc>
  <rcc rId="3020" sId="1">
    <nc r="I133" t="inlineStr">
      <is>
        <t>BMOD</t>
      </is>
    </nc>
  </rcc>
  <rcc rId="3021" sId="1">
    <nc r="I134" t="inlineStr">
      <is>
        <t>BMOD</t>
      </is>
    </nc>
  </rcc>
  <rcc rId="3022" sId="1">
    <nc r="I138" t="inlineStr">
      <is>
        <t>BMOD</t>
      </is>
    </nc>
  </rcc>
  <rcc rId="3023" sId="1">
    <nc r="I139" t="inlineStr">
      <is>
        <t>BMOD</t>
      </is>
    </nc>
  </rcc>
  <rcc rId="3024" sId="1">
    <nc r="I143" t="inlineStr">
      <is>
        <t>BMOD</t>
      </is>
    </nc>
  </rcc>
  <rcc rId="3025" sId="1">
    <nc r="I145" t="inlineStr">
      <is>
        <t>BMOD</t>
      </is>
    </nc>
  </rcc>
  <rcc rId="3026" sId="1">
    <nc r="I157" t="inlineStr">
      <is>
        <t>BMOD</t>
      </is>
    </nc>
  </rcc>
  <rcc rId="3027" sId="1">
    <nc r="I158" t="inlineStr">
      <is>
        <t>BMOD</t>
      </is>
    </nc>
  </rcc>
  <rcc rId="3028" sId="1">
    <nc r="I161" t="inlineStr">
      <is>
        <t>BMOD</t>
      </is>
    </nc>
  </rcc>
  <rcc rId="3029" sId="1">
    <nc r="I168" t="inlineStr">
      <is>
        <t>BMOD</t>
      </is>
    </nc>
  </rcc>
  <rcc rId="3030" sId="1">
    <nc r="I170" t="inlineStr">
      <is>
        <t>BMOD</t>
      </is>
    </nc>
  </rcc>
  <rcc rId="3031" sId="1">
    <nc r="I177" t="inlineStr">
      <is>
        <t>BMOD</t>
      </is>
    </nc>
  </rcc>
  <rfmt sheetId="1" sqref="I1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32" sId="1">
    <nc r="I209" t="inlineStr">
      <is>
        <t>BMOD</t>
      </is>
    </nc>
  </rcc>
  <rcc rId="3033" sId="1">
    <nc r="I211" t="inlineStr">
      <is>
        <t>BMOD</t>
      </is>
    </nc>
  </rcc>
  <rcc rId="3034" sId="1">
    <nc r="I217" t="inlineStr">
      <is>
        <t>BMOD</t>
      </is>
    </nc>
  </rcc>
  <rcc rId="3035" sId="1">
    <nc r="I219" t="inlineStr">
      <is>
        <t>BMOD</t>
      </is>
    </nc>
  </rcc>
  <rcc rId="3036" sId="1">
    <nc r="I224" t="inlineStr">
      <is>
        <t>BMOD</t>
      </is>
    </nc>
  </rcc>
  <rcc rId="3037" sId="1">
    <nc r="I228" t="inlineStr">
      <is>
        <t>BMOD</t>
      </is>
    </nc>
  </rcc>
  <rcc rId="3038" sId="1">
    <nc r="I235" t="inlineStr">
      <is>
        <t>BMOD</t>
      </is>
    </nc>
  </rcc>
  <rcc rId="3039" sId="1">
    <nc r="I246" t="inlineStr">
      <is>
        <t>BMOD</t>
      </is>
    </nc>
  </rcc>
  <rcc rId="3040" sId="1">
    <nc r="I247" t="inlineStr">
      <is>
        <t>BMOD</t>
      </is>
    </nc>
  </rcc>
  <rcc rId="3041" sId="1">
    <nc r="I248" t="inlineStr">
      <is>
        <t>BMOD</t>
      </is>
    </nc>
  </rcc>
  <rcc rId="3042" sId="1">
    <nc r="I250" t="inlineStr">
      <is>
        <t>BMOD</t>
      </is>
    </nc>
  </rcc>
  <rcc rId="3043" sId="1">
    <nc r="I255" t="inlineStr">
      <is>
        <t>BMOD</t>
      </is>
    </nc>
  </rcc>
  <rcc rId="3044" sId="1">
    <nc r="I256" t="inlineStr">
      <is>
        <t>BMOD</t>
      </is>
    </nc>
  </rcc>
  <rcc rId="3045" sId="1">
    <nc r="I257" t="inlineStr">
      <is>
        <t>BMOD</t>
      </is>
    </nc>
  </rcc>
  <rcc rId="3046" sId="1">
    <nc r="I259" t="inlineStr">
      <is>
        <t>BMOD</t>
      </is>
    </nc>
  </rcc>
  <rcc rId="3047" sId="1">
    <nc r="I260" t="inlineStr">
      <is>
        <t>BMOD</t>
      </is>
    </nc>
  </rcc>
  <rcc rId="3048" sId="1">
    <nc r="I268" t="inlineStr">
      <is>
        <t>BMOD</t>
      </is>
    </nc>
  </rcc>
  <rcc rId="3049" sId="1">
    <nc r="I269" t="inlineStr">
      <is>
        <t>BMOD</t>
      </is>
    </nc>
  </rcc>
  <rcc rId="3050" sId="1">
    <nc r="I271" t="inlineStr">
      <is>
        <t>BMOD</t>
      </is>
    </nc>
  </rcc>
  <rcc rId="3051" sId="1">
    <nc r="I275" t="inlineStr">
      <is>
        <t>BMOD</t>
      </is>
    </nc>
  </rcc>
  <rcc rId="3052" sId="1">
    <nc r="I276" t="inlineStr">
      <is>
        <t>BMOD</t>
      </is>
    </nc>
  </rcc>
  <rcc rId="3053" sId="1">
    <nc r="I278" t="inlineStr">
      <is>
        <t>BMOD</t>
      </is>
    </nc>
  </rcc>
  <rcc rId="3054" sId="1">
    <nc r="I279" t="inlineStr">
      <is>
        <t>BMOD</t>
      </is>
    </nc>
  </rcc>
  <rcc rId="3055" sId="1">
    <nc r="I281" t="inlineStr">
      <is>
        <t>BMOD</t>
      </is>
    </nc>
  </rcc>
  <rcc rId="3056" sId="1">
    <nc r="I282" t="inlineStr">
      <is>
        <t>BMOD</t>
      </is>
    </nc>
  </rcc>
  <rcc rId="3057" sId="1">
    <nc r="I284" t="inlineStr">
      <is>
        <t>BMOD</t>
      </is>
    </nc>
  </rcc>
  <rcc rId="3058" sId="1">
    <nc r="I296" t="inlineStr">
      <is>
        <t>BMOD</t>
      </is>
    </nc>
  </rcc>
  <rcc rId="3059" sId="1">
    <nc r="I300" t="inlineStr">
      <is>
        <t>BMOD</t>
      </is>
    </nc>
  </rcc>
  <rcc rId="3060" sId="1">
    <nc r="I306" t="inlineStr">
      <is>
        <t>BMOD</t>
      </is>
    </nc>
  </rcc>
  <rcc rId="3061" sId="1">
    <nc r="I313" t="inlineStr">
      <is>
        <t>BMOD</t>
      </is>
    </nc>
  </rcc>
  <rcc rId="3062" sId="1">
    <oc r="I320">
      <v>18</v>
    </oc>
    <nc r="I320" t="inlineStr">
      <is>
        <t>BMOD</t>
      </is>
    </nc>
  </rcc>
  <rcc rId="3063" sId="1">
    <oc r="I327">
      <v>18</v>
    </oc>
    <nc r="I327" t="inlineStr">
      <is>
        <t>BMOD</t>
      </is>
    </nc>
  </rcc>
  <rcc rId="3064" sId="1">
    <nc r="I328" t="inlineStr">
      <is>
        <t>BMOD</t>
      </is>
    </nc>
  </rcc>
  <rcc rId="3065" sId="1">
    <nc r="I329" t="inlineStr">
      <is>
        <t>BMOD</t>
      </is>
    </nc>
  </rcc>
  <rcc rId="3066" sId="1">
    <nc r="I332" t="inlineStr">
      <is>
        <t>BMOD</t>
      </is>
    </nc>
  </rcc>
  <rcc rId="3067" sId="1">
    <nc r="I333" t="inlineStr">
      <is>
        <t>BMOD</t>
      </is>
    </nc>
  </rcc>
  <rcc rId="3068" sId="1">
    <nc r="I335" t="inlineStr">
      <is>
        <t>BMOD</t>
      </is>
    </nc>
  </rcc>
  <rcc rId="3069" sId="1">
    <nc r="I339" t="inlineStr">
      <is>
        <t>BMOD</t>
      </is>
    </nc>
  </rcc>
  <rcc rId="3070" sId="1">
    <nc r="I345" t="inlineStr">
      <is>
        <t>BMOD</t>
      </is>
    </nc>
  </rcc>
  <rcc rId="3071" sId="1">
    <nc r="I354" t="inlineStr">
      <is>
        <t>BMOD</t>
      </is>
    </nc>
  </rcc>
  <rcc rId="3072" sId="1">
    <nc r="I356" t="inlineStr">
      <is>
        <t>BMOD</t>
      </is>
    </nc>
  </rcc>
  <rcc rId="3073" sId="1">
    <nc r="I357" t="inlineStr">
      <is>
        <t>BMOD</t>
      </is>
    </nc>
  </rcc>
  <rcc rId="3074" sId="1">
    <nc r="I385" t="inlineStr">
      <is>
        <t>BMOD</t>
      </is>
    </nc>
  </rcc>
  <rcc rId="3075" sId="1">
    <nc r="I392" t="inlineStr">
      <is>
        <t>BMOD</t>
      </is>
    </nc>
  </rcc>
  <rcc rId="3076" sId="1">
    <nc r="I412" t="inlineStr">
      <is>
        <t>BMOD</t>
      </is>
    </nc>
  </rcc>
  <rcc rId="3077" sId="1">
    <nc r="I413" t="inlineStr">
      <is>
        <t>BMOD</t>
      </is>
    </nc>
  </rcc>
  <rcc rId="3078" sId="1">
    <nc r="I418" t="inlineStr">
      <is>
        <t>BMOD</t>
      </is>
    </nc>
  </rcc>
  <rcc rId="3079" sId="1">
    <nc r="I419" t="inlineStr">
      <is>
        <t>BMOD</t>
      </is>
    </nc>
  </rcc>
  <rcc rId="3080" sId="1">
    <nc r="I421" t="inlineStr">
      <is>
        <t>BMOD</t>
      </is>
    </nc>
  </rcc>
  <rcc rId="3081" sId="1">
    <nc r="I430" t="inlineStr">
      <is>
        <t>BMOD</t>
      </is>
    </nc>
  </rcc>
  <rcc rId="3082" sId="1">
    <nc r="I431" t="inlineStr">
      <is>
        <t>BMOD</t>
      </is>
    </nc>
  </rcc>
  <rcc rId="3083" sId="1">
    <nc r="I433" t="inlineStr">
      <is>
        <t>BMOD</t>
      </is>
    </nc>
  </rcc>
  <rcc rId="3084" sId="1">
    <nc r="I434" t="inlineStr">
      <is>
        <t>BMOD</t>
      </is>
    </nc>
  </rcc>
  <rcc rId="3085" sId="1">
    <nc r="I435" t="inlineStr">
      <is>
        <t>BMOD</t>
      </is>
    </nc>
  </rcc>
  <rcc rId="3086" sId="1">
    <nc r="I436" t="inlineStr">
      <is>
        <t>BMOD</t>
      </is>
    </nc>
  </rcc>
  <rcc rId="3087" sId="1">
    <nc r="I437" t="inlineStr">
      <is>
        <t>BMOD</t>
      </is>
    </nc>
  </rcc>
  <rcc rId="3088" sId="1">
    <nc r="I438" t="inlineStr">
      <is>
        <t>BMOD</t>
      </is>
    </nc>
  </rcc>
  <rcc rId="3089" sId="1">
    <nc r="I439" t="inlineStr">
      <is>
        <t>BMOD</t>
      </is>
    </nc>
  </rcc>
  <rcc rId="3090" sId="1">
    <nc r="I440" t="inlineStr">
      <is>
        <t>BMOD</t>
      </is>
    </nc>
  </rcc>
  <rcc rId="3091" sId="1">
    <nc r="I442" t="inlineStr">
      <is>
        <t>BMOD</t>
      </is>
    </nc>
  </rcc>
  <rcc rId="3092" sId="1">
    <nc r="I444" t="inlineStr">
      <is>
        <t>BMOD</t>
      </is>
    </nc>
  </rcc>
  <rcc rId="3093" sId="1">
    <nc r="I446" t="inlineStr">
      <is>
        <t>BMOD</t>
      </is>
    </nc>
  </rcc>
  <rcc rId="3094" sId="1">
    <nc r="I450" t="inlineStr">
      <is>
        <t>BMOD</t>
      </is>
    </nc>
  </rcc>
  <rfmt sheetId="1" sqref="I458" start="0" length="0">
    <dxf>
      <border outline="0">
        <top style="thin">
          <color indexed="64"/>
        </top>
        <bottom style="thin">
          <color indexed="64"/>
        </bottom>
      </border>
    </dxf>
  </rfmt>
  <rcc rId="3095" sId="1">
    <oc r="H441" t="inlineStr">
      <is>
        <t>hcc</t>
      </is>
    </oc>
    <nc r="H441" t="inlineStr">
      <is>
        <t>HCC</t>
      </is>
    </nc>
  </rcc>
  <rcc rId="3096" sId="1">
    <nc r="I273" t="inlineStr">
      <is>
        <t>BMOD</t>
      </is>
    </nc>
  </rcc>
  <rcc rId="3097" sId="1">
    <nc r="I321" t="inlineStr">
      <is>
        <t>BMOD</t>
      </is>
    </nc>
  </rcc>
  <rcc rId="3098" sId="1">
    <nc r="I325" t="inlineStr">
      <is>
        <t>BMOD</t>
      </is>
    </nc>
  </rcc>
  <rcc rId="3099" sId="1">
    <nc r="I334" t="inlineStr">
      <is>
        <t>BMOD</t>
      </is>
    </nc>
  </rcc>
  <rcc rId="3100" sId="1">
    <nc r="I441" t="inlineStr">
      <is>
        <t>BMOD</t>
      </is>
    </nc>
  </rcc>
  <rcc rId="3101" sId="1">
    <nc r="I453" t="inlineStr">
      <is>
        <t>BMOD</t>
      </is>
    </nc>
  </rcc>
  <rcc rId="3102" sId="1">
    <oc r="J82" t="inlineStr">
      <is>
        <t xml:space="preserve">Debug  </t>
      </is>
    </oc>
    <nc r="J82" t="inlineStr">
      <is>
        <t>Debug SV</t>
      </is>
    </nc>
  </rcc>
  <rcc rId="3103" sId="1">
    <oc r="J91" t="inlineStr">
      <is>
        <t xml:space="preserve">Debug   </t>
      </is>
    </oc>
    <nc r="J91" t="inlineStr">
      <is>
        <t>Debug SV</t>
      </is>
    </nc>
  </rcc>
  <rcc rId="3104" sId="1">
    <oc r="J108" t="inlineStr">
      <is>
        <t xml:space="preserve">Debug   </t>
      </is>
    </oc>
    <nc r="J108" t="inlineStr">
      <is>
        <t>Debug SV</t>
      </is>
    </nc>
  </rcc>
  <rcc rId="3105" sId="1">
    <oc r="J148" t="inlineStr">
      <is>
        <t>Normal Debug</t>
      </is>
    </oc>
    <nc r="J148" t="inlineStr">
      <is>
        <t>Debug SV</t>
      </is>
    </nc>
  </rcc>
  <rcc rId="3106" sId="1">
    <oc r="J304" t="inlineStr">
      <is>
        <t>Debug</t>
      </is>
    </oc>
    <nc r="J304" t="inlineStr">
      <is>
        <t>Debug SV</t>
      </is>
    </nc>
  </rcc>
  <rcc rId="3107" sId="1">
    <oc r="J305" t="inlineStr">
      <is>
        <t>Debug</t>
      </is>
    </oc>
    <nc r="J305" t="inlineStr">
      <is>
        <t>Debug SV</t>
      </is>
    </nc>
  </rcc>
  <rcc rId="3108" sId="1">
    <oc r="J2" t="inlineStr">
      <is>
        <t>Debug IPClean</t>
      </is>
    </oc>
    <nc r="J2" t="inlineStr">
      <is>
        <t>IP Clean Debug</t>
      </is>
    </nc>
  </rcc>
  <rcc rId="3109" sId="1">
    <oc r="J4" t="inlineStr">
      <is>
        <t>Debug IPClean</t>
      </is>
    </oc>
    <nc r="J4" t="inlineStr">
      <is>
        <t>IP Clean Debug</t>
      </is>
    </nc>
  </rcc>
  <rcc rId="3110" sId="1">
    <oc r="J8" t="inlineStr">
      <is>
        <t>Debug IPClean</t>
      </is>
    </oc>
    <nc r="J8" t="inlineStr">
      <is>
        <t>IP Clean Debug</t>
      </is>
    </nc>
  </rcc>
  <rcc rId="3111" sId="1">
    <oc r="J10" t="inlineStr">
      <is>
        <t>Debug IPClean</t>
      </is>
    </oc>
    <nc r="J10" t="inlineStr">
      <is>
        <t>IP Clean Debug</t>
      </is>
    </nc>
  </rcc>
  <rcc rId="3112" sId="1">
    <oc r="J11" t="inlineStr">
      <is>
        <t>Debug IPClean</t>
      </is>
    </oc>
    <nc r="J11" t="inlineStr">
      <is>
        <t>IP Clean Debug</t>
      </is>
    </nc>
  </rcc>
  <rcc rId="3113" sId="1">
    <oc r="J12" t="inlineStr">
      <is>
        <t>Debug IPClean</t>
      </is>
    </oc>
    <nc r="J12" t="inlineStr">
      <is>
        <t>IP Clean Debug</t>
      </is>
    </nc>
  </rcc>
  <rcc rId="3114" sId="1">
    <oc r="J13" t="inlineStr">
      <is>
        <t>Debug IPClean</t>
      </is>
    </oc>
    <nc r="J13" t="inlineStr">
      <is>
        <t>IP Clean Debug</t>
      </is>
    </nc>
  </rcc>
  <rcc rId="3115" sId="1">
    <oc r="J15" t="inlineStr">
      <is>
        <t>Debug IPClean</t>
      </is>
    </oc>
    <nc r="J15" t="inlineStr">
      <is>
        <t>IP Clean Debug</t>
      </is>
    </nc>
  </rcc>
  <rcc rId="3116" sId="1">
    <oc r="J17" t="inlineStr">
      <is>
        <t>Debug IPClean</t>
      </is>
    </oc>
    <nc r="J17" t="inlineStr">
      <is>
        <t>IP Clean Debug</t>
      </is>
    </nc>
  </rcc>
  <rcc rId="3117" sId="1">
    <oc r="J18" t="inlineStr">
      <is>
        <t>Debug IPClean</t>
      </is>
    </oc>
    <nc r="J18" t="inlineStr">
      <is>
        <t>IP Clean Debug</t>
      </is>
    </nc>
  </rcc>
  <rcc rId="3118" sId="1">
    <oc r="J19" t="inlineStr">
      <is>
        <t>Debug IPClean</t>
      </is>
    </oc>
    <nc r="J19" t="inlineStr">
      <is>
        <t>IP Clean Debug</t>
      </is>
    </nc>
  </rcc>
  <rcc rId="3119" sId="1">
    <oc r="J20" t="inlineStr">
      <is>
        <t>Debug IPClean</t>
      </is>
    </oc>
    <nc r="J20" t="inlineStr">
      <is>
        <t>IP Clean Debug</t>
      </is>
    </nc>
  </rcc>
  <rcc rId="3120" sId="1">
    <oc r="J21" t="inlineStr">
      <is>
        <t>Debug IPClean</t>
      </is>
    </oc>
    <nc r="J21" t="inlineStr">
      <is>
        <t>IP Clean Debug</t>
      </is>
    </nc>
  </rcc>
  <rcc rId="3121" sId="1">
    <oc r="J22" t="inlineStr">
      <is>
        <t>Debug IPClean</t>
      </is>
    </oc>
    <nc r="J22" t="inlineStr">
      <is>
        <t>IP Clean Debug</t>
      </is>
    </nc>
  </rcc>
  <rcc rId="3122" sId="1">
    <oc r="J23" t="inlineStr">
      <is>
        <t>Debug IPClean</t>
      </is>
    </oc>
    <nc r="J23" t="inlineStr">
      <is>
        <t>IP Clean Debug</t>
      </is>
    </nc>
  </rcc>
  <rcc rId="3123" sId="1">
    <oc r="J24" t="inlineStr">
      <is>
        <t>Debug IPClean</t>
      </is>
    </oc>
    <nc r="J24" t="inlineStr">
      <is>
        <t>IP Clean Debug</t>
      </is>
    </nc>
  </rcc>
  <rcc rId="3124" sId="1">
    <oc r="J25" t="inlineStr">
      <is>
        <t>Debug IPClean</t>
      </is>
    </oc>
    <nc r="J25" t="inlineStr">
      <is>
        <t>IP Clean Debug</t>
      </is>
    </nc>
  </rcc>
  <rcc rId="3125" sId="1">
    <oc r="J26" t="inlineStr">
      <is>
        <t>Debug IPClean</t>
      </is>
    </oc>
    <nc r="J26" t="inlineStr">
      <is>
        <t>IP Clean Debug</t>
      </is>
    </nc>
  </rcc>
  <rcc rId="3126" sId="1">
    <oc r="J27" t="inlineStr">
      <is>
        <t>Debug IPClean</t>
      </is>
    </oc>
    <nc r="J27" t="inlineStr">
      <is>
        <t>IP Clean Debug</t>
      </is>
    </nc>
  </rcc>
  <rcc rId="3127" sId="1">
    <oc r="J28" t="inlineStr">
      <is>
        <t>Debug IPClean</t>
      </is>
    </oc>
    <nc r="J28" t="inlineStr">
      <is>
        <t>IP Clean Debug</t>
      </is>
    </nc>
  </rcc>
  <rcc rId="3128" sId="1">
    <oc r="J29" t="inlineStr">
      <is>
        <t>Debug IPClean</t>
      </is>
    </oc>
    <nc r="J29" t="inlineStr">
      <is>
        <t>IP Clean Debug</t>
      </is>
    </nc>
  </rcc>
  <rcc rId="3129" sId="1">
    <oc r="J30" t="inlineStr">
      <is>
        <t>Debug IPClean</t>
      </is>
    </oc>
    <nc r="J30" t="inlineStr">
      <is>
        <t>IP Clean Debug</t>
      </is>
    </nc>
  </rcc>
  <rcc rId="3130" sId="1">
    <oc r="J31" t="inlineStr">
      <is>
        <t>Debug IPClean</t>
      </is>
    </oc>
    <nc r="J31" t="inlineStr">
      <is>
        <t>IP Clean Debug</t>
      </is>
    </nc>
  </rcc>
  <rcc rId="3131" sId="1">
    <oc r="J32" t="inlineStr">
      <is>
        <t>Debug IPClean</t>
      </is>
    </oc>
    <nc r="J32" t="inlineStr">
      <is>
        <t>IP Clean Debug</t>
      </is>
    </nc>
  </rcc>
  <rcc rId="3132" sId="1">
    <oc r="J33" t="inlineStr">
      <is>
        <t>DebugIpclean</t>
      </is>
    </oc>
    <nc r="J33" t="inlineStr">
      <is>
        <t>IP Clean Debug</t>
      </is>
    </nc>
  </rcc>
  <rcc rId="3133" sId="1">
    <oc r="J34" t="inlineStr">
      <is>
        <t>DebugIpClean</t>
      </is>
    </oc>
    <nc r="J34" t="inlineStr">
      <is>
        <t>IP Clean Debug</t>
      </is>
    </nc>
  </rcc>
  <rcc rId="3134" sId="1">
    <oc r="J35" t="inlineStr">
      <is>
        <t>Debug IPClean</t>
      </is>
    </oc>
    <nc r="J35" t="inlineStr">
      <is>
        <t>IP Clean Debug</t>
      </is>
    </nc>
  </rcc>
  <rcc rId="3135" sId="1">
    <oc r="J37" t="inlineStr">
      <is>
        <t>Debug ipclean</t>
      </is>
    </oc>
    <nc r="J37" t="inlineStr">
      <is>
        <t>IP Clean Debug</t>
      </is>
    </nc>
  </rcc>
  <rcc rId="3136" sId="1">
    <oc r="J44" t="inlineStr">
      <is>
        <t>Debug ipclean</t>
      </is>
    </oc>
    <nc r="J44" t="inlineStr">
      <is>
        <t>IP Clean Debug</t>
      </is>
    </nc>
  </rcc>
  <rcc rId="3137" sId="1">
    <oc r="J45" t="inlineStr">
      <is>
        <t>Debug ipclean</t>
      </is>
    </oc>
    <nc r="J45" t="inlineStr">
      <is>
        <t>IP Clean Debug</t>
      </is>
    </nc>
  </rcc>
  <rcc rId="3138" sId="1">
    <oc r="J46" t="inlineStr">
      <is>
        <t>Debug ipclean</t>
      </is>
    </oc>
    <nc r="J46" t="inlineStr">
      <is>
        <t>IP Clean Debug</t>
      </is>
    </nc>
  </rcc>
  <rcc rId="3139" sId="1">
    <oc r="J47" t="inlineStr">
      <is>
        <t>Debug ipclean</t>
      </is>
    </oc>
    <nc r="J47" t="inlineStr">
      <is>
        <t>IP Clean Debug</t>
      </is>
    </nc>
  </rcc>
  <rcc rId="3140" sId="1">
    <oc r="J48" t="inlineStr">
      <is>
        <t>Debug ipclean</t>
      </is>
    </oc>
    <nc r="J48" t="inlineStr">
      <is>
        <t>IP Clean Debug</t>
      </is>
    </nc>
  </rcc>
  <rcc rId="3141" sId="1">
    <oc r="J50" t="inlineStr">
      <is>
        <t>Debug ipclean</t>
      </is>
    </oc>
    <nc r="J50" t="inlineStr">
      <is>
        <t>IP Clean Debug</t>
      </is>
    </nc>
  </rcc>
  <rcc rId="3142" sId="1">
    <oc r="J51" t="inlineStr">
      <is>
        <t>Debug ipclean</t>
      </is>
    </oc>
    <nc r="J51" t="inlineStr">
      <is>
        <t>IP Clean Debug</t>
      </is>
    </nc>
  </rcc>
  <rcc rId="3143" sId="1">
    <oc r="J52" t="inlineStr">
      <is>
        <t>Debug ipclean</t>
      </is>
    </oc>
    <nc r="J52" t="inlineStr">
      <is>
        <t>IP Clean Debug</t>
      </is>
    </nc>
  </rcc>
  <rcc rId="3144" sId="1">
    <oc r="J53" t="inlineStr">
      <is>
        <t>Debug ipclean</t>
      </is>
    </oc>
    <nc r="J53" t="inlineStr">
      <is>
        <t>IP Clean Debug</t>
      </is>
    </nc>
  </rcc>
  <rcc rId="3145" sId="1">
    <oc r="J55" t="inlineStr">
      <is>
        <t>Debug ipclean</t>
      </is>
    </oc>
    <nc r="J55" t="inlineStr">
      <is>
        <t>IP Clean Debug</t>
      </is>
    </nc>
  </rcc>
  <rcc rId="3146" sId="1">
    <oc r="J56" t="inlineStr">
      <is>
        <t>Debug ipclean</t>
      </is>
    </oc>
    <nc r="J56" t="inlineStr">
      <is>
        <t>IP Clean Debug</t>
      </is>
    </nc>
  </rcc>
  <rcc rId="3147" sId="1">
    <oc r="J57" t="inlineStr">
      <is>
        <t>Debug ipclean</t>
      </is>
    </oc>
    <nc r="J57" t="inlineStr">
      <is>
        <t>IP Clean Debug</t>
      </is>
    </nc>
  </rcc>
  <rcc rId="3148" sId="1">
    <oc r="J58" t="inlineStr">
      <is>
        <t>Debug ipclean</t>
      </is>
    </oc>
    <nc r="J58" t="inlineStr">
      <is>
        <t>IP Clean Debug</t>
      </is>
    </nc>
  </rcc>
  <rcc rId="3149" sId="1">
    <oc r="J59" t="inlineStr">
      <is>
        <t>Debug ipclean</t>
      </is>
    </oc>
    <nc r="J59" t="inlineStr">
      <is>
        <t>IP Clean Debug</t>
      </is>
    </nc>
  </rcc>
  <rcc rId="3150" sId="1">
    <oc r="J60" t="inlineStr">
      <is>
        <t>Debug ipclean</t>
      </is>
    </oc>
    <nc r="J60" t="inlineStr">
      <is>
        <t>IP Clean Debug</t>
      </is>
    </nc>
  </rcc>
  <rcc rId="3151" sId="1">
    <oc r="J61" t="inlineStr">
      <is>
        <t>Debug ipclean</t>
      </is>
    </oc>
    <nc r="J61" t="inlineStr">
      <is>
        <t>IP Clean Debug</t>
      </is>
    </nc>
  </rcc>
  <rcc rId="3152" sId="1">
    <oc r="J62" t="inlineStr">
      <is>
        <t>Debug ipclean</t>
      </is>
    </oc>
    <nc r="J62" t="inlineStr">
      <is>
        <t>IP Clean Debug</t>
      </is>
    </nc>
  </rcc>
  <rcc rId="3153" sId="1">
    <oc r="J63" t="inlineStr">
      <is>
        <t>Debug ipclean</t>
      </is>
    </oc>
    <nc r="J63" t="inlineStr">
      <is>
        <t>IP Clean Debug</t>
      </is>
    </nc>
  </rcc>
  <rcc rId="3154" sId="1">
    <oc r="J64" t="inlineStr">
      <is>
        <t>Debug ipclean</t>
      </is>
    </oc>
    <nc r="J64" t="inlineStr">
      <is>
        <t>IP Clean Debug</t>
      </is>
    </nc>
  </rcc>
  <rcc rId="3155" sId="1">
    <oc r="J65" t="inlineStr">
      <is>
        <t>Debug ipclean</t>
      </is>
    </oc>
    <nc r="J65" t="inlineStr">
      <is>
        <t>IP Clean Debug</t>
      </is>
    </nc>
  </rcc>
  <rcc rId="3156" sId="1">
    <oc r="J66" t="inlineStr">
      <is>
        <t>Debug ipclean</t>
      </is>
    </oc>
    <nc r="J66" t="inlineStr">
      <is>
        <t>IP Clean Debug</t>
      </is>
    </nc>
  </rcc>
  <rcc rId="3157" sId="1">
    <oc r="J67" t="inlineStr">
      <is>
        <t>Debug ipclean</t>
      </is>
    </oc>
    <nc r="J67" t="inlineStr">
      <is>
        <t>IP Clean Debug</t>
      </is>
    </nc>
  </rcc>
  <rcc rId="3158" sId="1">
    <oc r="J68" t="inlineStr">
      <is>
        <t>Debug ipclean</t>
      </is>
    </oc>
    <nc r="J68" t="inlineStr">
      <is>
        <t>IP Clean Debug</t>
      </is>
    </nc>
  </rcc>
  <rcc rId="3159" sId="1">
    <oc r="J71" t="inlineStr">
      <is>
        <t>Debug ipclean</t>
      </is>
    </oc>
    <nc r="J71" t="inlineStr">
      <is>
        <t>IP Clean Debug</t>
      </is>
    </nc>
  </rcc>
  <rcc rId="3160" sId="1">
    <oc r="J73" t="inlineStr">
      <is>
        <t>Debug ipclean</t>
      </is>
    </oc>
    <nc r="J73" t="inlineStr">
      <is>
        <t>IP Clean Debug</t>
      </is>
    </nc>
  </rcc>
  <rcc rId="3161" sId="1">
    <oc r="J74" t="inlineStr">
      <is>
        <t>Debug ipclean</t>
      </is>
    </oc>
    <nc r="J74" t="inlineStr">
      <is>
        <t>IP Clean Debug</t>
      </is>
    </nc>
  </rcc>
  <rcc rId="3162" sId="1">
    <oc r="J75" t="inlineStr">
      <is>
        <t>Debug ipclean</t>
      </is>
    </oc>
    <nc r="J75" t="inlineStr">
      <is>
        <t>IP Clean Debug</t>
      </is>
    </nc>
  </rcc>
  <rcc rId="3163" sId="1">
    <oc r="J76" t="inlineStr">
      <is>
        <t>Debug ipclean</t>
      </is>
    </oc>
    <nc r="J76" t="inlineStr">
      <is>
        <t>IP Clean Debug</t>
      </is>
    </nc>
  </rcc>
  <rcc rId="3164" sId="1">
    <oc r="J77" t="inlineStr">
      <is>
        <t>Debug ipclean</t>
      </is>
    </oc>
    <nc r="J77" t="inlineStr">
      <is>
        <t>IP Clean Debug</t>
      </is>
    </nc>
  </rcc>
  <rcc rId="3165" sId="1">
    <oc r="J78" t="inlineStr">
      <is>
        <t>Debug IPClean</t>
      </is>
    </oc>
    <nc r="J78" t="inlineStr">
      <is>
        <t>IP Clean Debug</t>
      </is>
    </nc>
  </rcc>
  <rcc rId="3166" sId="1">
    <oc r="J79" t="inlineStr">
      <is>
        <t>Debug ipclean</t>
      </is>
    </oc>
    <nc r="J79" t="inlineStr">
      <is>
        <t>IP Clean Debug</t>
      </is>
    </nc>
  </rcc>
  <rcc rId="3167" sId="1">
    <oc r="J80" t="inlineStr">
      <is>
        <t>Debug ipclean</t>
      </is>
    </oc>
    <nc r="J80" t="inlineStr">
      <is>
        <t>IP Clean Debug</t>
      </is>
    </nc>
  </rcc>
  <rcc rId="3168" sId="1">
    <oc r="J81" t="inlineStr">
      <is>
        <t>Debug ipclean</t>
      </is>
    </oc>
    <nc r="J81" t="inlineStr">
      <is>
        <t>IP Clean Debug</t>
      </is>
    </nc>
  </rcc>
  <rcc rId="3169" sId="1">
    <oc r="J83" t="inlineStr">
      <is>
        <t>Debug ipclean</t>
      </is>
    </oc>
    <nc r="J83" t="inlineStr">
      <is>
        <t>IP Clean Debug</t>
      </is>
    </nc>
  </rcc>
  <rcc rId="3170" sId="1">
    <oc r="J84" t="inlineStr">
      <is>
        <t>Debug ipclean</t>
      </is>
    </oc>
    <nc r="J84" t="inlineStr">
      <is>
        <t>IP Clean Debug</t>
      </is>
    </nc>
  </rcc>
  <rcc rId="3171" sId="1">
    <oc r="J87" t="inlineStr">
      <is>
        <t>Debug ipclean</t>
      </is>
    </oc>
    <nc r="J87" t="inlineStr">
      <is>
        <t>IP Clean Debug</t>
      </is>
    </nc>
  </rcc>
  <rcc rId="3172" sId="1">
    <oc r="J88" t="inlineStr">
      <is>
        <t>Debug ipclean</t>
      </is>
    </oc>
    <nc r="J88" t="inlineStr">
      <is>
        <t>IP Clean Debug</t>
      </is>
    </nc>
  </rcc>
  <rcc rId="3173" sId="1">
    <oc r="J89" t="inlineStr">
      <is>
        <t>Debug ipclean</t>
      </is>
    </oc>
    <nc r="J89" t="inlineStr">
      <is>
        <t>IP Clean Debug</t>
      </is>
    </nc>
  </rcc>
  <rcc rId="3174" sId="1">
    <oc r="J90" t="inlineStr">
      <is>
        <t>Debug ipclean</t>
      </is>
    </oc>
    <nc r="J90" t="inlineStr">
      <is>
        <t>IP Clean Debug</t>
      </is>
    </nc>
  </rcc>
  <rcc rId="3175" sId="1">
    <oc r="J92" t="inlineStr">
      <is>
        <t>Debug ipclean</t>
      </is>
    </oc>
    <nc r="J92" t="inlineStr">
      <is>
        <t>IP Clean Debug</t>
      </is>
    </nc>
  </rcc>
  <rcc rId="3176" sId="1">
    <oc r="J93" t="inlineStr">
      <is>
        <t>Debug ipclean</t>
      </is>
    </oc>
    <nc r="J93" t="inlineStr">
      <is>
        <t>IP Clean Debug</t>
      </is>
    </nc>
  </rcc>
  <rcc rId="3177" sId="1">
    <oc r="J94" t="inlineStr">
      <is>
        <t>Debug ipclean</t>
      </is>
    </oc>
    <nc r="J94" t="inlineStr">
      <is>
        <t>IP Clean Debug</t>
      </is>
    </nc>
  </rcc>
  <rcc rId="3178" sId="1">
    <oc r="J96" t="inlineStr">
      <is>
        <t>Debug ipclean</t>
      </is>
    </oc>
    <nc r="J96" t="inlineStr">
      <is>
        <t>IP Clean Debug</t>
      </is>
    </nc>
  </rcc>
  <rcc rId="3179" sId="1">
    <oc r="J97" t="inlineStr">
      <is>
        <t>Debug ipclean</t>
      </is>
    </oc>
    <nc r="J97" t="inlineStr">
      <is>
        <t>IP Clean Debug</t>
      </is>
    </nc>
  </rcc>
  <rcc rId="3180" sId="1">
    <oc r="J99" t="inlineStr">
      <is>
        <t>Debug ipclean</t>
      </is>
    </oc>
    <nc r="J99" t="inlineStr">
      <is>
        <t>IP Clean Debug</t>
      </is>
    </nc>
  </rcc>
  <rcc rId="3181" sId="1">
    <oc r="J100" t="inlineStr">
      <is>
        <t>Debug ipclean</t>
      </is>
    </oc>
    <nc r="J100" t="inlineStr">
      <is>
        <t>IP Clean Debug</t>
      </is>
    </nc>
  </rcc>
  <rcc rId="3182" sId="1">
    <oc r="J103" t="inlineStr">
      <is>
        <t>Debug ipclean</t>
      </is>
    </oc>
    <nc r="J103" t="inlineStr">
      <is>
        <t>IP Clean Debug</t>
      </is>
    </nc>
  </rcc>
  <rcc rId="3183" sId="1">
    <oc r="J104" t="inlineStr">
      <is>
        <t>Debug ipclean</t>
      </is>
    </oc>
    <nc r="J104" t="inlineStr">
      <is>
        <t>IP Clean Debug</t>
      </is>
    </nc>
  </rcc>
  <rcc rId="3184" sId="1">
    <oc r="J105" t="inlineStr">
      <is>
        <t>Debug ipclean</t>
      </is>
    </oc>
    <nc r="J105" t="inlineStr">
      <is>
        <t>IP Clean Debug</t>
      </is>
    </nc>
  </rcc>
  <rcc rId="3185" sId="1">
    <oc r="J106" t="inlineStr">
      <is>
        <t>Debug ipclean</t>
      </is>
    </oc>
    <nc r="J106" t="inlineStr">
      <is>
        <t>IP Clean Debug</t>
      </is>
    </nc>
  </rcc>
  <rcc rId="3186" sId="1">
    <oc r="J107" t="inlineStr">
      <is>
        <t>Debug ipclean</t>
      </is>
    </oc>
    <nc r="J107" t="inlineStr">
      <is>
        <t>IP Clean Debug</t>
      </is>
    </nc>
  </rcc>
  <rcc rId="3187" sId="1">
    <oc r="J109" t="inlineStr">
      <is>
        <t>Debug ipclean</t>
      </is>
    </oc>
    <nc r="J109" t="inlineStr">
      <is>
        <t>IP Clean Debug</t>
      </is>
    </nc>
  </rcc>
  <rcc rId="3188" sId="1">
    <oc r="J122" t="inlineStr">
      <is>
        <t>Debug IPClean</t>
      </is>
    </oc>
    <nc r="J122" t="inlineStr">
      <is>
        <t>IP Clean Debug</t>
      </is>
    </nc>
  </rcc>
  <rcc rId="3189" sId="1">
    <oc r="J123" t="inlineStr">
      <is>
        <t>Debug IPClean</t>
      </is>
    </oc>
    <nc r="J123" t="inlineStr">
      <is>
        <t>IP Clean Debug</t>
      </is>
    </nc>
  </rcc>
  <rcc rId="3190" sId="1">
    <oc r="J125" t="inlineStr">
      <is>
        <t>Debug IPClean</t>
      </is>
    </oc>
    <nc r="J125" t="inlineStr">
      <is>
        <t>IP Clean Debug</t>
      </is>
    </nc>
  </rcc>
  <rcc rId="3191" sId="1">
    <oc r="J129" t="inlineStr">
      <is>
        <t>Debug IPClean</t>
      </is>
    </oc>
    <nc r="J129" t="inlineStr">
      <is>
        <t>IP Clean Debug</t>
      </is>
    </nc>
  </rcc>
  <rcc rId="3192" sId="1">
    <oc r="J130" t="inlineStr">
      <is>
        <t>Debug IPClean</t>
      </is>
    </oc>
    <nc r="J130" t="inlineStr">
      <is>
        <t>IP Clean Debug</t>
      </is>
    </nc>
  </rcc>
  <rcc rId="3193" sId="1">
    <oc r="J131" t="inlineStr">
      <is>
        <t>Debug IPClean</t>
      </is>
    </oc>
    <nc r="J131" t="inlineStr">
      <is>
        <t>IP Clean Debug</t>
      </is>
    </nc>
  </rcc>
  <rcc rId="3194" sId="1">
    <oc r="J132" t="inlineStr">
      <is>
        <t>Debug IPClean</t>
      </is>
    </oc>
    <nc r="J132" t="inlineStr">
      <is>
        <t>IP Clean Debug</t>
      </is>
    </nc>
  </rcc>
  <rcc rId="3195" sId="1">
    <oc r="J135" t="inlineStr">
      <is>
        <t>Debug IPClean</t>
      </is>
    </oc>
    <nc r="J135" t="inlineStr">
      <is>
        <t>IP Clean Debug</t>
      </is>
    </nc>
  </rcc>
  <rcc rId="3196" sId="1">
    <oc r="J142" t="inlineStr">
      <is>
        <t>Debug IPClean</t>
      </is>
    </oc>
    <nc r="J142" t="inlineStr">
      <is>
        <t>IP Clean Debug</t>
      </is>
    </nc>
  </rcc>
  <rcc rId="3197" sId="1">
    <oc r="J144" t="inlineStr">
      <is>
        <t>Debug IPClean</t>
      </is>
    </oc>
    <nc r="J144" t="inlineStr">
      <is>
        <t>IP Clean Debug</t>
      </is>
    </nc>
  </rcc>
  <rcc rId="3198" sId="1">
    <oc r="J146" t="inlineStr">
      <is>
        <t>Debug IPClean</t>
      </is>
    </oc>
    <nc r="J146" t="inlineStr">
      <is>
        <t>IP Clean Debug</t>
      </is>
    </nc>
  </rcc>
  <rcc rId="3199" sId="1">
    <oc r="J147" t="inlineStr">
      <is>
        <t>Debug IPClean</t>
      </is>
    </oc>
    <nc r="J147" t="inlineStr">
      <is>
        <t>IP Clean Debug</t>
      </is>
    </nc>
  </rcc>
  <rcc rId="3200" sId="1">
    <oc r="J149" t="inlineStr">
      <is>
        <t>Debug IPClean</t>
      </is>
    </oc>
    <nc r="J149" t="inlineStr">
      <is>
        <t>IP Clean Debug</t>
      </is>
    </nc>
  </rcc>
  <rcc rId="3201" sId="1">
    <oc r="J150" t="inlineStr">
      <is>
        <t>Debug IPClean</t>
      </is>
    </oc>
    <nc r="J150" t="inlineStr">
      <is>
        <t>IP Clean Debug</t>
      </is>
    </nc>
  </rcc>
  <rcc rId="3202" sId="1">
    <oc r="J151" t="inlineStr">
      <is>
        <t>Debug IPClean</t>
      </is>
    </oc>
    <nc r="J151" t="inlineStr">
      <is>
        <t>IP Clean Debug</t>
      </is>
    </nc>
  </rcc>
  <rcc rId="3203" sId="1">
    <oc r="J152" t="inlineStr">
      <is>
        <t>Debug IPClean</t>
      </is>
    </oc>
    <nc r="J152" t="inlineStr">
      <is>
        <t>IP Clean Debug</t>
      </is>
    </nc>
  </rcc>
  <rcc rId="3204" sId="1">
    <oc r="J154" t="inlineStr">
      <is>
        <t>Debug IPClean</t>
      </is>
    </oc>
    <nc r="J154" t="inlineStr">
      <is>
        <t>IP Clean Debug</t>
      </is>
    </nc>
  </rcc>
  <rcc rId="3205" sId="1">
    <oc r="J155" t="inlineStr">
      <is>
        <t>Debug IPClean</t>
      </is>
    </oc>
    <nc r="J155" t="inlineStr">
      <is>
        <t>IP Clean Debug</t>
      </is>
    </nc>
  </rcc>
  <rcc rId="3206" sId="1">
    <oc r="J159" t="inlineStr">
      <is>
        <t>Debug IPClean</t>
      </is>
    </oc>
    <nc r="J159" t="inlineStr">
      <is>
        <t>IP Clean Debug</t>
      </is>
    </nc>
  </rcc>
  <rcc rId="3207" sId="1">
    <oc r="J160" t="inlineStr">
      <is>
        <t>Debug IPClean</t>
      </is>
    </oc>
    <nc r="J160" t="inlineStr">
      <is>
        <t>IP Clean Debug</t>
      </is>
    </nc>
  </rcc>
  <rcc rId="3208" sId="1">
    <oc r="J162" t="inlineStr">
      <is>
        <t>Debug IPClean</t>
      </is>
    </oc>
    <nc r="J162" t="inlineStr">
      <is>
        <t>IP Clean Debug</t>
      </is>
    </nc>
  </rcc>
  <rcc rId="3209" sId="1">
    <oc r="J163" t="inlineStr">
      <is>
        <t>Debug IPClean</t>
      </is>
    </oc>
    <nc r="J163" t="inlineStr">
      <is>
        <t>IP Clean Debug</t>
      </is>
    </nc>
  </rcc>
  <rcc rId="3210" sId="1">
    <oc r="J164" t="inlineStr">
      <is>
        <t>Debug IPClean</t>
      </is>
    </oc>
    <nc r="J164" t="inlineStr">
      <is>
        <t>IP Clean Debug</t>
      </is>
    </nc>
  </rcc>
  <rcc rId="3211" sId="1">
    <oc r="J165" t="inlineStr">
      <is>
        <t>Debug IPClean</t>
      </is>
    </oc>
    <nc r="J165" t="inlineStr">
      <is>
        <t>IP Clean Debug</t>
      </is>
    </nc>
  </rcc>
  <rcc rId="3212" sId="1">
    <oc r="J166" t="inlineStr">
      <is>
        <t>Debug IPClean</t>
      </is>
    </oc>
    <nc r="J166" t="inlineStr">
      <is>
        <t>IP Clean Debug</t>
      </is>
    </nc>
  </rcc>
  <rcc rId="3213" sId="1">
    <oc r="J167" t="inlineStr">
      <is>
        <t>Debug IPClean</t>
      </is>
    </oc>
    <nc r="J167" t="inlineStr">
      <is>
        <t>IP Clean Debug</t>
      </is>
    </nc>
  </rcc>
  <rcc rId="3214" sId="1">
    <oc r="J169" t="inlineStr">
      <is>
        <t>Debug IPClean</t>
      </is>
    </oc>
    <nc r="J169" t="inlineStr">
      <is>
        <t>IP Clean Debug</t>
      </is>
    </nc>
  </rcc>
  <rcc rId="3215" sId="1">
    <oc r="J171" t="inlineStr">
      <is>
        <t>Debug IPClean</t>
      </is>
    </oc>
    <nc r="J171" t="inlineStr">
      <is>
        <t>IP Clean Debug</t>
      </is>
    </nc>
  </rcc>
  <rcc rId="3216" sId="1">
    <oc r="J172" t="inlineStr">
      <is>
        <t>Debug IPClean</t>
      </is>
    </oc>
    <nc r="J172" t="inlineStr">
      <is>
        <t>IP Clean Debug</t>
      </is>
    </nc>
  </rcc>
  <rcc rId="3217" sId="1">
    <oc r="J173" t="inlineStr">
      <is>
        <t>Debug IPClean</t>
      </is>
    </oc>
    <nc r="J173" t="inlineStr">
      <is>
        <t>IP Clean Debug</t>
      </is>
    </nc>
  </rcc>
  <rcc rId="3218" sId="1">
    <oc r="J174" t="inlineStr">
      <is>
        <t>Debug IPClean</t>
      </is>
    </oc>
    <nc r="J174" t="inlineStr">
      <is>
        <t>IP Clean Debug</t>
      </is>
    </nc>
  </rcc>
  <rcc rId="3219" sId="1">
    <oc r="J175" t="inlineStr">
      <is>
        <t>Debug IPClean</t>
      </is>
    </oc>
    <nc r="J175" t="inlineStr">
      <is>
        <t>IP Clean Debug</t>
      </is>
    </nc>
  </rcc>
  <rcc rId="3220" sId="1">
    <oc r="J178" t="inlineStr">
      <is>
        <t>Debug IPClean</t>
      </is>
    </oc>
    <nc r="J178" t="inlineStr">
      <is>
        <t>IP Clean Debug</t>
      </is>
    </nc>
  </rcc>
  <rcc rId="3221" sId="1">
    <oc r="J179" t="inlineStr">
      <is>
        <t>Debug IPClean</t>
      </is>
    </oc>
    <nc r="J179" t="inlineStr">
      <is>
        <t>IP Clean Debug</t>
      </is>
    </nc>
  </rcc>
  <rcc rId="3222" sId="1">
    <oc r="J180" t="inlineStr">
      <is>
        <t>Debug IPClean</t>
      </is>
    </oc>
    <nc r="J180" t="inlineStr">
      <is>
        <t>IP Clean Debug</t>
      </is>
    </nc>
  </rcc>
  <rcc rId="3223" sId="1">
    <oc r="J186" t="inlineStr">
      <is>
        <t>DebugIpclean</t>
      </is>
    </oc>
    <nc r="J186" t="inlineStr">
      <is>
        <t>IP Clean Debug</t>
      </is>
    </nc>
  </rcc>
  <rcc rId="3224" sId="1">
    <oc r="J188" t="inlineStr">
      <is>
        <t>IPClean Debug</t>
      </is>
    </oc>
    <nc r="J188" t="inlineStr">
      <is>
        <t>IP Clean Debug</t>
      </is>
    </nc>
  </rcc>
  <rcc rId="3225" sId="1">
    <oc r="J191" t="inlineStr">
      <is>
        <t>DebugIpclean</t>
      </is>
    </oc>
    <nc r="J191" t="inlineStr">
      <is>
        <t>IP Clean Debug</t>
      </is>
    </nc>
  </rcc>
  <rcc rId="3226" sId="1">
    <oc r="J196" t="inlineStr">
      <is>
        <t>DebugIpclean</t>
      </is>
    </oc>
    <nc r="J196" t="inlineStr">
      <is>
        <t>IP Clean Debug</t>
      </is>
    </nc>
  </rcc>
  <rcc rId="3227" sId="1">
    <oc r="J197" t="inlineStr">
      <is>
        <t>DebugIpclean</t>
      </is>
    </oc>
    <nc r="J197" t="inlineStr">
      <is>
        <t>IP Clean Debug</t>
      </is>
    </nc>
  </rcc>
  <rcc rId="3228" sId="1">
    <oc r="J207" t="inlineStr">
      <is>
        <t>DebugIpClean</t>
      </is>
    </oc>
    <nc r="J207" t="inlineStr">
      <is>
        <t>IP Clean Debug</t>
      </is>
    </nc>
  </rcc>
  <rcc rId="3229" sId="1">
    <oc r="J208" t="inlineStr">
      <is>
        <t>DebugIpClean</t>
      </is>
    </oc>
    <nc r="J208" t="inlineStr">
      <is>
        <t>IP Clean Debug</t>
      </is>
    </nc>
  </rcc>
  <rcc rId="3230" sId="1">
    <oc r="J213" t="inlineStr">
      <is>
        <t>DebugIpclean</t>
      </is>
    </oc>
    <nc r="J213" t="inlineStr">
      <is>
        <t>IP Clean Debug</t>
      </is>
    </nc>
  </rcc>
  <rcc rId="3231" sId="1">
    <oc r="J215" t="inlineStr">
      <is>
        <t>DebugIpClean</t>
      </is>
    </oc>
    <nc r="J215" t="inlineStr">
      <is>
        <t>IP Clean Debug</t>
      </is>
    </nc>
  </rcc>
  <rcc rId="3232" sId="1">
    <oc r="J221" t="inlineStr">
      <is>
        <t>DebugIpclean</t>
      </is>
    </oc>
    <nc r="J221" t="inlineStr">
      <is>
        <t>IP Clean Debug</t>
      </is>
    </nc>
  </rcc>
  <rcc rId="3233" sId="1">
    <oc r="J225" t="inlineStr">
      <is>
        <t>DebugIpClean</t>
      </is>
    </oc>
    <nc r="J225" t="inlineStr">
      <is>
        <t>IP Clean Debug</t>
      </is>
    </nc>
  </rcc>
  <rcc rId="3234" sId="1">
    <oc r="J226" t="inlineStr">
      <is>
        <t>DebugIpClean</t>
      </is>
    </oc>
    <nc r="J226" t="inlineStr">
      <is>
        <t>IP Clean Debug</t>
      </is>
    </nc>
  </rcc>
  <rcc rId="3235" sId="1">
    <oc r="J230" t="inlineStr">
      <is>
        <t>DebugIpClean</t>
      </is>
    </oc>
    <nc r="J230" t="inlineStr">
      <is>
        <t>IP Clean Debug</t>
      </is>
    </nc>
  </rcc>
  <rcc rId="3236" sId="1">
    <oc r="J231" t="inlineStr">
      <is>
        <t>DebugIpClean</t>
      </is>
    </oc>
    <nc r="J231" t="inlineStr">
      <is>
        <t>IP Clean Debug</t>
      </is>
    </nc>
  </rcc>
  <rcc rId="3237" sId="1">
    <oc r="J232" t="inlineStr">
      <is>
        <t>Debug IPClean</t>
      </is>
    </oc>
    <nc r="J232" t="inlineStr">
      <is>
        <t>IP Clean Debug</t>
      </is>
    </nc>
  </rcc>
  <rcc rId="3238" sId="1">
    <oc r="J237" t="inlineStr">
      <is>
        <t>DebugIpClean</t>
      </is>
    </oc>
    <nc r="J237" t="inlineStr">
      <is>
        <t>IP Clean Debug</t>
      </is>
    </nc>
  </rcc>
  <rcc rId="3239" sId="1">
    <oc r="J240" t="inlineStr">
      <is>
        <t>DebugIpclean</t>
      </is>
    </oc>
    <nc r="J240" t="inlineStr">
      <is>
        <t>IP Clean Debug</t>
      </is>
    </nc>
  </rcc>
  <rcc rId="3240" sId="1">
    <oc r="J241" t="inlineStr">
      <is>
        <t>DebugIpclean</t>
      </is>
    </oc>
    <nc r="J241" t="inlineStr">
      <is>
        <t>IP Clean Debug</t>
      </is>
    </nc>
  </rcc>
  <rcc rId="3241" sId="1">
    <oc r="J244" t="inlineStr">
      <is>
        <t>DebugIpClean</t>
      </is>
    </oc>
    <nc r="J244" t="inlineStr">
      <is>
        <t>IP Clean Debug</t>
      </is>
    </nc>
  </rcc>
  <rcc rId="3242" sId="1">
    <oc r="J245" t="inlineStr">
      <is>
        <t>IPClean Debug</t>
      </is>
    </oc>
    <nc r="J245" t="inlineStr">
      <is>
        <t>IP Clean Debug</t>
      </is>
    </nc>
  </rcc>
  <rcc rId="3243" sId="1">
    <oc r="J249" t="inlineStr">
      <is>
        <t>IPClean Debug</t>
      </is>
    </oc>
    <nc r="J249" t="inlineStr">
      <is>
        <t>IP Clean Debug</t>
      </is>
    </nc>
  </rcc>
  <rcc rId="3244" sId="1">
    <oc r="J251" t="inlineStr">
      <is>
        <t>IPClean Debug</t>
      </is>
    </oc>
    <nc r="J251" t="inlineStr">
      <is>
        <t>IP Clean Debug</t>
      </is>
    </nc>
  </rcc>
  <rcc rId="3245" sId="1">
    <oc r="J252" t="inlineStr">
      <is>
        <t>IPClean Debug</t>
      </is>
    </oc>
    <nc r="J252" t="inlineStr">
      <is>
        <t>IP Clean Debug</t>
      </is>
    </nc>
  </rcc>
  <rcc rId="3246" sId="1">
    <oc r="J253" t="inlineStr">
      <is>
        <t>IPClean Debug</t>
      </is>
    </oc>
    <nc r="J253" t="inlineStr">
      <is>
        <t>IP Clean Debug</t>
      </is>
    </nc>
  </rcc>
  <rcc rId="3247" sId="1">
    <oc r="J254" t="inlineStr">
      <is>
        <t>IPClean Debug</t>
      </is>
    </oc>
    <nc r="J254" t="inlineStr">
      <is>
        <t>IP Clean Debug</t>
      </is>
    </nc>
  </rcc>
  <rcc rId="3248" sId="1">
    <oc r="J258" t="inlineStr">
      <is>
        <t>IPClean Debug</t>
      </is>
    </oc>
    <nc r="J258" t="inlineStr">
      <is>
        <t>IP Clean Debug</t>
      </is>
    </nc>
  </rcc>
  <rcc rId="3249" sId="1">
    <oc r="J261" t="inlineStr">
      <is>
        <t>IPClean Debug</t>
      </is>
    </oc>
    <nc r="J261" t="inlineStr">
      <is>
        <t>IP Clean Debug</t>
      </is>
    </nc>
  </rcc>
  <rcc rId="3250" sId="1">
    <oc r="J263" t="inlineStr">
      <is>
        <t>Debug IPClean</t>
      </is>
    </oc>
    <nc r="J263" t="inlineStr">
      <is>
        <t>IP Clean Debug</t>
      </is>
    </nc>
  </rcc>
  <rcc rId="3251" sId="1">
    <oc r="J264" t="inlineStr">
      <is>
        <t>IPClean Debug</t>
      </is>
    </oc>
    <nc r="J264" t="inlineStr">
      <is>
        <t>IP Clean Debug</t>
      </is>
    </nc>
  </rcc>
  <rcc rId="3252" sId="1">
    <oc r="J265" t="inlineStr">
      <is>
        <t>IPClean Debug</t>
      </is>
    </oc>
    <nc r="J265" t="inlineStr">
      <is>
        <t>IP Clean Debug</t>
      </is>
    </nc>
  </rcc>
  <rcc rId="3253" sId="1">
    <oc r="J266" t="inlineStr">
      <is>
        <t>Debug IPClean</t>
      </is>
    </oc>
    <nc r="J266" t="inlineStr">
      <is>
        <t>IP Clean Debug</t>
      </is>
    </nc>
  </rcc>
  <rcc rId="3254" sId="1">
    <oc r="J267" t="inlineStr">
      <is>
        <t>Debug IPClean</t>
      </is>
    </oc>
    <nc r="J267" t="inlineStr">
      <is>
        <t>IP Clean Debug</t>
      </is>
    </nc>
  </rcc>
  <rcc rId="3255" sId="1">
    <oc r="J272" t="inlineStr">
      <is>
        <t>IPClean Debug</t>
      </is>
    </oc>
    <nc r="J272" t="inlineStr">
      <is>
        <t>IP Clean Debug</t>
      </is>
    </nc>
  </rcc>
  <rcc rId="3256" sId="1">
    <oc r="J274" t="inlineStr">
      <is>
        <t>IPClean Debug</t>
      </is>
    </oc>
    <nc r="J274" t="inlineStr">
      <is>
        <t>IP Clean Debug</t>
      </is>
    </nc>
  </rcc>
  <rcc rId="3257" sId="1">
    <oc r="J277" t="inlineStr">
      <is>
        <t>IPClean Debug</t>
      </is>
    </oc>
    <nc r="J277" t="inlineStr">
      <is>
        <t>IP Clean Debug</t>
      </is>
    </nc>
  </rcc>
  <rcc rId="3258" sId="1">
    <oc r="J280" t="inlineStr">
      <is>
        <t>IPClean Debug</t>
      </is>
    </oc>
    <nc r="J280" t="inlineStr">
      <is>
        <t>IP Clean Debug</t>
      </is>
    </nc>
  </rcc>
  <rcc rId="3259" sId="1">
    <oc r="J283" t="inlineStr">
      <is>
        <t>IPClean Debug</t>
      </is>
    </oc>
    <nc r="J283" t="inlineStr">
      <is>
        <t>IP Clean Debug</t>
      </is>
    </nc>
  </rcc>
  <rcc rId="3260" sId="1">
    <oc r="J285" t="inlineStr">
      <is>
        <t>IPClean Debug</t>
      </is>
    </oc>
    <nc r="J285" t="inlineStr">
      <is>
        <t>IP Clean Debug</t>
      </is>
    </nc>
  </rcc>
  <rcc rId="3261" sId="1">
    <oc r="J286" t="inlineStr">
      <is>
        <t>IPClean Debug</t>
      </is>
    </oc>
    <nc r="J286" t="inlineStr">
      <is>
        <t>IP Clean Debug</t>
      </is>
    </nc>
  </rcc>
  <rcc rId="3262" sId="1">
    <oc r="J287" t="inlineStr">
      <is>
        <t>IPClean Debug</t>
      </is>
    </oc>
    <nc r="J287" t="inlineStr">
      <is>
        <t>IP Clean Debug</t>
      </is>
    </nc>
  </rcc>
  <rcc rId="3263" sId="1">
    <oc r="J288" t="inlineStr">
      <is>
        <t>IPClean Debug</t>
      </is>
    </oc>
    <nc r="J288" t="inlineStr">
      <is>
        <t>IP Clean Debug</t>
      </is>
    </nc>
  </rcc>
  <rcc rId="3264" sId="1">
    <oc r="J289" t="inlineStr">
      <is>
        <t>IPClean Debug</t>
      </is>
    </oc>
    <nc r="J289" t="inlineStr">
      <is>
        <t>IP Clean Debug</t>
      </is>
    </nc>
  </rcc>
  <rcc rId="3265" sId="1">
    <oc r="J290" t="inlineStr">
      <is>
        <t>IPClean Debug</t>
      </is>
    </oc>
    <nc r="J290" t="inlineStr">
      <is>
        <t>IP Clean Debug</t>
      </is>
    </nc>
  </rcc>
  <rcc rId="3266" sId="1">
    <oc r="J291" t="inlineStr">
      <is>
        <t>IPClean Debug</t>
      </is>
    </oc>
    <nc r="J291" t="inlineStr">
      <is>
        <t>IP Clean Debug</t>
      </is>
    </nc>
  </rcc>
  <rcc rId="3267" sId="1">
    <oc r="J292" t="inlineStr">
      <is>
        <t>IPClean Debug</t>
      </is>
    </oc>
    <nc r="J292" t="inlineStr">
      <is>
        <t>IP Clean Debug</t>
      </is>
    </nc>
  </rcc>
  <rcc rId="3268" sId="1">
    <oc r="J293" t="inlineStr">
      <is>
        <t>IPClean Debug</t>
      </is>
    </oc>
    <nc r="J293" t="inlineStr">
      <is>
        <t>IP Clean Debug</t>
      </is>
    </nc>
  </rcc>
  <rcc rId="3269" sId="1">
    <oc r="J294" t="inlineStr">
      <is>
        <t>IPClean Debug</t>
      </is>
    </oc>
    <nc r="J294" t="inlineStr">
      <is>
        <t>IP Clean Debug</t>
      </is>
    </nc>
  </rcc>
  <rcc rId="3270" sId="1">
    <oc r="J295" t="inlineStr">
      <is>
        <t>IPClean Debug</t>
      </is>
    </oc>
    <nc r="J295" t="inlineStr">
      <is>
        <t>IP Clean Debug</t>
      </is>
    </nc>
  </rcc>
  <rcc rId="3271" sId="1">
    <oc r="J297" t="inlineStr">
      <is>
        <t>IPClean Debug</t>
      </is>
    </oc>
    <nc r="J297" t="inlineStr">
      <is>
        <t>IP Clean Debug</t>
      </is>
    </nc>
  </rcc>
  <rcc rId="3272" sId="1">
    <oc r="J298" t="inlineStr">
      <is>
        <t>IPClean Debug</t>
      </is>
    </oc>
    <nc r="J298" t="inlineStr">
      <is>
        <t>IP Clean Debug</t>
      </is>
    </nc>
  </rcc>
  <rcc rId="3273" sId="1">
    <oc r="J301" t="inlineStr">
      <is>
        <t>IPClean Debug</t>
      </is>
    </oc>
    <nc r="J301" t="inlineStr">
      <is>
        <t>IP Clean Debug</t>
      </is>
    </nc>
  </rcc>
  <rcc rId="3274" sId="1">
    <oc r="J302" t="inlineStr">
      <is>
        <t>IPClean Debug</t>
      </is>
    </oc>
    <nc r="J302" t="inlineStr">
      <is>
        <t>IP Clean Debug</t>
      </is>
    </nc>
  </rcc>
  <rcc rId="3275" sId="1">
    <oc r="J303" t="inlineStr">
      <is>
        <t>IPClean Debug</t>
      </is>
    </oc>
    <nc r="J303" t="inlineStr">
      <is>
        <t>IP Clean Debug</t>
      </is>
    </nc>
  </rcc>
  <rcc rId="3276" sId="1">
    <oc r="J307" t="inlineStr">
      <is>
        <t>IPClean Debug</t>
      </is>
    </oc>
    <nc r="J307" t="inlineStr">
      <is>
        <t>IP Clean Debug</t>
      </is>
    </nc>
  </rcc>
  <rcc rId="3277" sId="1">
    <oc r="J308" t="inlineStr">
      <is>
        <t>IPClean Debug</t>
      </is>
    </oc>
    <nc r="J308" t="inlineStr">
      <is>
        <t>IP Clean Debug</t>
      </is>
    </nc>
  </rcc>
  <rcc rId="3278" sId="1">
    <oc r="J309" t="inlineStr">
      <is>
        <t>IPClean Debug</t>
      </is>
    </oc>
    <nc r="J309" t="inlineStr">
      <is>
        <t>IP Clean Debug</t>
      </is>
    </nc>
  </rcc>
  <rcc rId="3279" sId="1">
    <oc r="J310" t="inlineStr">
      <is>
        <t>IPClean Debug</t>
      </is>
    </oc>
    <nc r="J310" t="inlineStr">
      <is>
        <t>IP Clean Debug</t>
      </is>
    </nc>
  </rcc>
  <rcc rId="3280" sId="1">
    <oc r="J311" t="inlineStr">
      <is>
        <t>IPClean Debug</t>
      </is>
    </oc>
    <nc r="J311" t="inlineStr">
      <is>
        <t>IP Clean Debug</t>
      </is>
    </nc>
  </rcc>
  <rcc rId="3281" sId="1">
    <oc r="J312" t="inlineStr">
      <is>
        <t>IPClean Debug</t>
      </is>
    </oc>
    <nc r="J312" t="inlineStr">
      <is>
        <t>IP Clean Debug</t>
      </is>
    </nc>
  </rcc>
  <rcc rId="3282" sId="1">
    <oc r="J314" t="inlineStr">
      <is>
        <t>Debug ipclean</t>
      </is>
    </oc>
    <nc r="J314" t="inlineStr">
      <is>
        <t>IP Clean Debug</t>
      </is>
    </nc>
  </rcc>
  <rcc rId="3283" sId="1">
    <oc r="J315" t="inlineStr">
      <is>
        <t>Debug ipclean</t>
      </is>
    </oc>
    <nc r="J315" t="inlineStr">
      <is>
        <t>IP Clean Debug</t>
      </is>
    </nc>
  </rcc>
  <rcc rId="3284" sId="1">
    <oc r="J316" t="inlineStr">
      <is>
        <t>Debug ipclean</t>
      </is>
    </oc>
    <nc r="J316" t="inlineStr">
      <is>
        <t>IP Clean Debug</t>
      </is>
    </nc>
  </rcc>
  <rcc rId="3285" sId="1">
    <oc r="J318" t="inlineStr">
      <is>
        <t>Debug ipclean</t>
      </is>
    </oc>
    <nc r="J318" t="inlineStr">
      <is>
        <t>IP Clean Debug</t>
      </is>
    </nc>
  </rcc>
  <rcc rId="3286" sId="1">
    <oc r="J320" t="inlineStr">
      <is>
        <t>Debug ipclean</t>
      </is>
    </oc>
    <nc r="J320" t="inlineStr">
      <is>
        <t>IP Clean Debug</t>
      </is>
    </nc>
  </rcc>
  <rcc rId="3287" sId="1">
    <oc r="J321" t="inlineStr">
      <is>
        <t>Debug IPClean</t>
      </is>
    </oc>
    <nc r="J321" t="inlineStr">
      <is>
        <t>IP Clean Debug</t>
      </is>
    </nc>
  </rcc>
  <rcc rId="3288" sId="1">
    <oc r="J322" t="inlineStr">
      <is>
        <t>Debug IPClean</t>
      </is>
    </oc>
    <nc r="J322" t="inlineStr">
      <is>
        <t>IP Clean Debug</t>
      </is>
    </nc>
  </rcc>
  <rcc rId="3289" sId="1">
    <oc r="J323" t="inlineStr">
      <is>
        <t>IPClean Debug</t>
      </is>
    </oc>
    <nc r="J323" t="inlineStr">
      <is>
        <t>IP Clean Debug</t>
      </is>
    </nc>
  </rcc>
  <rcc rId="3290" sId="1">
    <oc r="J324" t="inlineStr">
      <is>
        <t>Debug ipclean</t>
      </is>
    </oc>
    <nc r="J324" t="inlineStr">
      <is>
        <t>IP Clean Debug</t>
      </is>
    </nc>
  </rcc>
  <rcc rId="3291" sId="1">
    <oc r="J325" t="inlineStr">
      <is>
        <t>Debug ipclean</t>
      </is>
    </oc>
    <nc r="J325" t="inlineStr">
      <is>
        <t>IP Clean Debug</t>
      </is>
    </nc>
  </rcc>
  <rcc rId="3292" sId="1">
    <oc r="J328" t="inlineStr">
      <is>
        <t>Debug IPClean</t>
      </is>
    </oc>
    <nc r="J328" t="inlineStr">
      <is>
        <t>IP Clean Debug</t>
      </is>
    </nc>
  </rcc>
  <rcc rId="3293" sId="1">
    <oc r="J329" t="inlineStr">
      <is>
        <t>Debug IPClean</t>
      </is>
    </oc>
    <nc r="J329" t="inlineStr">
      <is>
        <t>IP Clean Debug</t>
      </is>
    </nc>
  </rcc>
  <rcc rId="3294" sId="1">
    <oc r="J331" t="inlineStr">
      <is>
        <t>DebugIPClean</t>
      </is>
    </oc>
    <nc r="J331" t="inlineStr">
      <is>
        <t>IP Clean Debug</t>
      </is>
    </nc>
  </rcc>
  <rcc rId="3295" sId="1">
    <oc r="J334" t="inlineStr">
      <is>
        <t>Debug IPClean</t>
      </is>
    </oc>
    <nc r="J334" t="inlineStr">
      <is>
        <t>IP Clean Debug</t>
      </is>
    </nc>
  </rcc>
  <rcc rId="3296" sId="1">
    <oc r="J336" t="inlineStr">
      <is>
        <t>Debug IPClean</t>
      </is>
    </oc>
    <nc r="J336" t="inlineStr">
      <is>
        <t>IP Clean Debug</t>
      </is>
    </nc>
  </rcc>
  <rcc rId="3297" sId="1">
    <oc r="J337" t="inlineStr">
      <is>
        <t>Debug IPClean</t>
      </is>
    </oc>
    <nc r="J337" t="inlineStr">
      <is>
        <t>IP Clean Debug</t>
      </is>
    </nc>
  </rcc>
  <rcc rId="3298" sId="1">
    <oc r="J338" t="inlineStr">
      <is>
        <t>Debug IPClean</t>
      </is>
    </oc>
    <nc r="J338" t="inlineStr">
      <is>
        <t>IP Clean Debug</t>
      </is>
    </nc>
  </rcc>
  <rcc rId="3299" sId="1">
    <oc r="J339" t="inlineStr">
      <is>
        <t>Debug IPClean</t>
      </is>
    </oc>
    <nc r="J339" t="inlineStr">
      <is>
        <t>IP Clean Debug</t>
      </is>
    </nc>
  </rcc>
  <rcc rId="3300" sId="1">
    <oc r="J340" t="inlineStr">
      <is>
        <t>Debug IPClean</t>
      </is>
    </oc>
    <nc r="J340" t="inlineStr">
      <is>
        <t>IP Clean Debug</t>
      </is>
    </nc>
  </rcc>
  <rcc rId="3301" sId="1">
    <oc r="J343" t="inlineStr">
      <is>
        <t>Debug IPClean</t>
      </is>
    </oc>
    <nc r="J343" t="inlineStr">
      <is>
        <t>IP Clean Debug</t>
      </is>
    </nc>
  </rcc>
  <rcc rId="3302" sId="1">
    <oc r="J344" t="inlineStr">
      <is>
        <t>Debug ipclean</t>
      </is>
    </oc>
    <nc r="J344" t="inlineStr">
      <is>
        <t>IP Clean Debug</t>
      </is>
    </nc>
  </rcc>
  <rcc rId="3303" sId="1">
    <oc r="J346" t="inlineStr">
      <is>
        <t>Debug ipclean</t>
      </is>
    </oc>
    <nc r="J346" t="inlineStr">
      <is>
        <t>IP Clean Debug</t>
      </is>
    </nc>
  </rcc>
  <rcc rId="3304" sId="1">
    <oc r="J347" t="inlineStr">
      <is>
        <t>Debug ipclean</t>
      </is>
    </oc>
    <nc r="J347" t="inlineStr">
      <is>
        <t>IP Clean Debug</t>
      </is>
    </nc>
  </rcc>
  <rcc rId="3305" sId="1">
    <oc r="J348" t="inlineStr">
      <is>
        <t>Debug ipclean</t>
      </is>
    </oc>
    <nc r="J348" t="inlineStr">
      <is>
        <t>IP Clean Debug</t>
      </is>
    </nc>
  </rcc>
  <rcc rId="3306" sId="1">
    <oc r="J349" t="inlineStr">
      <is>
        <t>Debug ipclean</t>
      </is>
    </oc>
    <nc r="J349" t="inlineStr">
      <is>
        <t>IP Clean Debug</t>
      </is>
    </nc>
  </rcc>
  <rcc rId="3307" sId="1">
    <oc r="J350" t="inlineStr">
      <is>
        <t>Debug ipclean</t>
      </is>
    </oc>
    <nc r="J350" t="inlineStr">
      <is>
        <t>IP Clean Debug</t>
      </is>
    </nc>
  </rcc>
  <rcc rId="3308" sId="1">
    <oc r="J351" t="inlineStr">
      <is>
        <t>Debug ipclean</t>
      </is>
    </oc>
    <nc r="J351" t="inlineStr">
      <is>
        <t>IP Clean Debug</t>
      </is>
    </nc>
  </rcc>
  <rcc rId="3309" sId="1">
    <oc r="J352" t="inlineStr">
      <is>
        <t>Debug ipclean</t>
      </is>
    </oc>
    <nc r="J352" t="inlineStr">
      <is>
        <t>IP Clean Debug</t>
      </is>
    </nc>
  </rcc>
  <rcc rId="3310" sId="1">
    <oc r="J353" t="inlineStr">
      <is>
        <t>IPClean Debug</t>
      </is>
    </oc>
    <nc r="J353" t="inlineStr">
      <is>
        <t>IP Clean Debug</t>
      </is>
    </nc>
  </rcc>
  <rcc rId="3311" sId="1">
    <oc r="J355" t="inlineStr">
      <is>
        <t>IPClean Debug</t>
      </is>
    </oc>
    <nc r="J355" t="inlineStr">
      <is>
        <t>IP Clean Debug</t>
      </is>
    </nc>
  </rcc>
  <rcc rId="3312" sId="1">
    <oc r="J358" t="inlineStr">
      <is>
        <t>IPClean Debug</t>
      </is>
    </oc>
    <nc r="J358" t="inlineStr">
      <is>
        <t>IP Clean Debug</t>
      </is>
    </nc>
  </rcc>
  <rcc rId="3313" sId="1">
    <oc r="J359" t="inlineStr">
      <is>
        <t>IPClean Debug</t>
      </is>
    </oc>
    <nc r="J359" t="inlineStr">
      <is>
        <t>IP Clean Debug</t>
      </is>
    </nc>
  </rcc>
  <rcc rId="3314" sId="1">
    <oc r="J360" t="inlineStr">
      <is>
        <t>IPClean Debug</t>
      </is>
    </oc>
    <nc r="J360" t="inlineStr">
      <is>
        <t>IP Clean Debug</t>
      </is>
    </nc>
  </rcc>
  <rcc rId="3315" sId="1">
    <oc r="J374" t="inlineStr">
      <is>
        <t>Debug ipclean</t>
      </is>
    </oc>
    <nc r="J374" t="inlineStr">
      <is>
        <t>IP Clean Debug</t>
      </is>
    </nc>
  </rcc>
  <rcc rId="3316" sId="1">
    <oc r="J388" t="inlineStr">
      <is>
        <t>IPClean Debug</t>
      </is>
    </oc>
    <nc r="J388" t="inlineStr">
      <is>
        <t>IP Clean Debug</t>
      </is>
    </nc>
  </rcc>
  <rcc rId="3317" sId="1">
    <oc r="J398" t="inlineStr">
      <is>
        <t>Debug ip clean</t>
      </is>
    </oc>
    <nc r="J398" t="inlineStr">
      <is>
        <t>IP Clean Debug</t>
      </is>
    </nc>
  </rcc>
  <rcc rId="3318" sId="1">
    <oc r="J420" t="inlineStr">
      <is>
        <t>Debug IPClean</t>
      </is>
    </oc>
    <nc r="J420" t="inlineStr">
      <is>
        <t>IP Clean Debug</t>
      </is>
    </nc>
  </rcc>
  <rcc rId="3319" sId="1">
    <oc r="J422" t="inlineStr">
      <is>
        <t>IPClean Debug</t>
      </is>
    </oc>
    <nc r="J422" t="inlineStr">
      <is>
        <t>IP Clean Debug</t>
      </is>
    </nc>
  </rcc>
  <rcc rId="3320" sId="1">
    <oc r="J428" t="inlineStr">
      <is>
        <t>Debug IPClean</t>
      </is>
    </oc>
    <nc r="J428" t="inlineStr">
      <is>
        <t>IP Clean Debug</t>
      </is>
    </nc>
  </rcc>
  <rcc rId="3321" sId="1">
    <oc r="J429" t="inlineStr">
      <is>
        <t>Debug IPClean</t>
      </is>
    </oc>
    <nc r="J429" t="inlineStr">
      <is>
        <t>IP Clean Debug</t>
      </is>
    </nc>
  </rcc>
  <rcc rId="3322" sId="1">
    <oc r="J432" t="inlineStr">
      <is>
        <t>Debug IPClean</t>
      </is>
    </oc>
    <nc r="J432" t="inlineStr">
      <is>
        <t>IP Clean Debug</t>
      </is>
    </nc>
  </rcc>
  <rcc rId="3323" sId="1">
    <oc r="J441" t="inlineStr">
      <is>
        <t>Debug IPClean</t>
      </is>
    </oc>
    <nc r="J441" t="inlineStr">
      <is>
        <t>IP Clean Debug</t>
      </is>
    </nc>
  </rcc>
  <rcc rId="3324" sId="1">
    <oc r="J442" t="inlineStr">
      <is>
        <t>Debug IPClean</t>
      </is>
    </oc>
    <nc r="J442" t="inlineStr">
      <is>
        <t>IP Clean Debug</t>
      </is>
    </nc>
  </rcc>
  <rcc rId="3325" sId="1">
    <oc r="J443" t="inlineStr">
      <is>
        <t>Debug IPClean</t>
      </is>
    </oc>
    <nc r="J443" t="inlineStr">
      <is>
        <t>IP Clean Debug</t>
      </is>
    </nc>
  </rcc>
  <rcc rId="3326" sId="1">
    <oc r="J445" t="inlineStr">
      <is>
        <t>Debug IPClean</t>
      </is>
    </oc>
    <nc r="J445" t="inlineStr">
      <is>
        <t>IP Clean Debug</t>
      </is>
    </nc>
  </rcc>
  <rcc rId="3327" sId="1">
    <oc r="J446" t="inlineStr">
      <is>
        <t>Debug IPClean</t>
      </is>
    </oc>
    <nc r="J446" t="inlineStr">
      <is>
        <t>IP Clean Debug</t>
      </is>
    </nc>
  </rcc>
  <rcc rId="3328" sId="1">
    <oc r="J447" t="inlineStr">
      <is>
        <t>Debug IPClean</t>
      </is>
    </oc>
    <nc r="J447" t="inlineStr">
      <is>
        <t>IP Clean Debug</t>
      </is>
    </nc>
  </rcc>
  <rcc rId="3329" sId="1">
    <oc r="J448" t="inlineStr">
      <is>
        <t>Debug IPClean</t>
      </is>
    </oc>
    <nc r="J448" t="inlineStr">
      <is>
        <t>IP Clean Debug</t>
      </is>
    </nc>
  </rcc>
  <rcc rId="3330" sId="1">
    <oc r="J449" t="inlineStr">
      <is>
        <t>Debug IPClean</t>
      </is>
    </oc>
    <nc r="J449" t="inlineStr">
      <is>
        <t>IP Clean Debug</t>
      </is>
    </nc>
  </rcc>
  <rcc rId="3331" sId="1">
    <oc r="J453" t="inlineStr">
      <is>
        <t>Debug IPClean</t>
      </is>
    </oc>
    <nc r="J453" t="inlineStr">
      <is>
        <t>IP Clean Debug</t>
      </is>
    </nc>
  </rcc>
  <rcc rId="3332" sId="1">
    <oc r="J454" t="inlineStr">
      <is>
        <t>Debug IPClean</t>
      </is>
    </oc>
    <nc r="J454" t="inlineStr">
      <is>
        <t>IP Clean Debug</t>
      </is>
    </nc>
  </rcc>
  <rcc rId="3333" sId="1">
    <oc r="J455" t="inlineStr">
      <is>
        <t>Debug IPClean</t>
      </is>
    </oc>
    <nc r="J455" t="inlineStr">
      <is>
        <t>IP Clean Debug</t>
      </is>
    </nc>
  </rcc>
  <rcc rId="3334" sId="1">
    <oc r="J457" t="inlineStr">
      <is>
        <t>IPClean Debug</t>
      </is>
    </oc>
    <nc r="J457" t="inlineStr">
      <is>
        <t>IP Clean Debug</t>
      </is>
    </nc>
  </rcc>
  <rcc rId="3335" sId="1">
    <oc r="J6" t="inlineStr">
      <is>
        <t>Release IPClean</t>
      </is>
    </oc>
    <nc r="J6" t="inlineStr">
      <is>
        <t>IP Clean Release</t>
      </is>
    </nc>
  </rcc>
  <rfmt sheetId="1" sqref="J1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3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4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6" sId="1">
    <nc r="J3" t="inlineStr">
      <is>
        <t>IP Clean Release</t>
      </is>
    </nc>
  </rcc>
  <rcc rId="3337" sId="1">
    <nc r="J5" t="inlineStr">
      <is>
        <t>IP Clean Release</t>
      </is>
    </nc>
  </rcc>
  <rcc rId="3338" sId="1">
    <oc r="J7" t="inlineStr">
      <is>
        <t>Release IPClean</t>
      </is>
    </oc>
    <nc r="J7" t="inlineStr">
      <is>
        <t>IP Clean Release</t>
      </is>
    </nc>
  </rcc>
  <rcc rId="3339" sId="1">
    <nc r="J9" t="inlineStr">
      <is>
        <t>IP Clean Release</t>
      </is>
    </nc>
  </rcc>
  <rcc rId="3340" sId="1">
    <oc r="J14" t="inlineStr">
      <is>
        <t>Release IPClean</t>
      </is>
    </oc>
    <nc r="J14" t="inlineStr">
      <is>
        <t>IP Clean Release</t>
      </is>
    </nc>
  </rcc>
  <rcc rId="3341" sId="1">
    <oc r="J16" t="inlineStr">
      <is>
        <t>Release IPClean</t>
      </is>
    </oc>
    <nc r="J16" t="inlineStr">
      <is>
        <t>IP Clean Release</t>
      </is>
    </nc>
  </rcc>
  <rcc rId="3342" sId="1">
    <nc r="J36" t="inlineStr">
      <is>
        <t>IP Clean Release</t>
      </is>
    </nc>
  </rcc>
  <rcc rId="3343" sId="1">
    <nc r="J38" t="inlineStr">
      <is>
        <t>IP Clean Release</t>
      </is>
    </nc>
  </rcc>
  <rcc rId="3344" sId="1">
    <nc r="J39" t="inlineStr">
      <is>
        <t>IP Clean Release</t>
      </is>
    </nc>
  </rcc>
  <rcc rId="3345" sId="1">
    <nc r="J40" t="inlineStr">
      <is>
        <t>IP Clean Release</t>
      </is>
    </nc>
  </rcc>
  <rcc rId="3346" sId="1">
    <nc r="J41" t="inlineStr">
      <is>
        <t>IP Clean Release</t>
      </is>
    </nc>
  </rcc>
  <rcc rId="3347" sId="1">
    <nc r="J42" t="inlineStr">
      <is>
        <t>IP Clean Release</t>
      </is>
    </nc>
  </rcc>
  <rcc rId="3348" sId="1">
    <nc r="J43" t="inlineStr">
      <is>
        <t>IP Clean Release</t>
      </is>
    </nc>
  </rcc>
  <rcc rId="3349" sId="1">
    <oc r="J49" t="inlineStr">
      <is>
        <t>ReleaseIpClean</t>
      </is>
    </oc>
    <nc r="J49" t="inlineStr">
      <is>
        <t>IP Clean Release</t>
      </is>
    </nc>
  </rcc>
  <rcc rId="3350" sId="1">
    <oc r="J54" t="inlineStr">
      <is>
        <t>ReleaseIpClean</t>
      </is>
    </oc>
    <nc r="J54" t="inlineStr">
      <is>
        <t>IP Clean Release</t>
      </is>
    </nc>
  </rcc>
  <rcc rId="3351" sId="1">
    <nc r="J69" t="inlineStr">
      <is>
        <t>IP Clean Release</t>
      </is>
    </nc>
  </rcc>
  <rcc rId="3352" sId="1">
    <nc r="J70" t="inlineStr">
      <is>
        <t>IP Clean Release</t>
      </is>
    </nc>
  </rcc>
  <rcc rId="3353" sId="1">
    <nc r="J85" t="inlineStr">
      <is>
        <t>IP Clean Release</t>
      </is>
    </nc>
  </rcc>
  <rcc rId="3354" sId="1">
    <nc r="J86" t="inlineStr">
      <is>
        <t>IP Clean Release</t>
      </is>
    </nc>
  </rcc>
  <rcc rId="3355" sId="1">
    <nc r="J95" t="inlineStr">
      <is>
        <t>IP Clean Release</t>
      </is>
    </nc>
  </rcc>
  <rcc rId="3356" sId="1">
    <nc r="J98" t="inlineStr">
      <is>
        <t>IP Clean Release</t>
      </is>
    </nc>
  </rcc>
  <rcc rId="3357" sId="1">
    <nc r="J101" t="inlineStr">
      <is>
        <t>IP Clean Release</t>
      </is>
    </nc>
  </rcc>
  <rcc rId="3358" sId="1">
    <nc r="J102" t="inlineStr">
      <is>
        <t>IP Clean Release</t>
      </is>
    </nc>
  </rcc>
  <rcc rId="3359" sId="1">
    <oc r="J110" t="inlineStr">
      <is>
        <t>Release IPClean</t>
      </is>
    </oc>
    <nc r="J110" t="inlineStr">
      <is>
        <t>IP Clean Release</t>
      </is>
    </nc>
  </rcc>
  <rcc rId="3360" sId="1">
    <oc r="J111" t="inlineStr">
      <is>
        <t>Release IPClean</t>
      </is>
    </oc>
    <nc r="J111" t="inlineStr">
      <is>
        <t>IP Clean Release</t>
      </is>
    </nc>
  </rcc>
  <rcc rId="3361" sId="1">
    <nc r="J112" t="inlineStr">
      <is>
        <t>IP Clean Release</t>
      </is>
    </nc>
  </rcc>
  <rcc rId="3362" sId="1">
    <oc r="J113" t="inlineStr">
      <is>
        <t>Release IPClean</t>
      </is>
    </oc>
    <nc r="J113" t="inlineStr">
      <is>
        <t>IP Clean Release</t>
      </is>
    </nc>
  </rcc>
  <rcc rId="3363" sId="1">
    <oc r="J114" t="inlineStr">
      <is>
        <t>Release IPClean</t>
      </is>
    </oc>
    <nc r="J114" t="inlineStr">
      <is>
        <t>IP Clean Release</t>
      </is>
    </nc>
  </rcc>
  <rcc rId="3364" sId="1">
    <oc r="J115" t="inlineStr">
      <is>
        <t>Release IPClean</t>
      </is>
    </oc>
    <nc r="J115" t="inlineStr">
      <is>
        <t>IP Clean Release</t>
      </is>
    </nc>
  </rcc>
  <rcc rId="3365" sId="1">
    <oc r="J116" t="inlineStr">
      <is>
        <t>Release IPClean</t>
      </is>
    </oc>
    <nc r="J116" t="inlineStr">
      <is>
        <t>IP Clean Release</t>
      </is>
    </nc>
  </rcc>
  <rcc rId="3366" sId="1">
    <oc r="J117" t="inlineStr">
      <is>
        <t>Release IPClean</t>
      </is>
    </oc>
    <nc r="J117" t="inlineStr">
      <is>
        <t>IP Clean Release</t>
      </is>
    </nc>
  </rcc>
  <rcc rId="3367" sId="1">
    <oc r="J118" t="inlineStr">
      <is>
        <t>Release IPClean</t>
      </is>
    </oc>
    <nc r="J118" t="inlineStr">
      <is>
        <t>IP Clean Release</t>
      </is>
    </nc>
  </rcc>
  <rcc rId="3368" sId="1">
    <oc r="J119" t="inlineStr">
      <is>
        <t>Release IPClean</t>
      </is>
    </oc>
    <nc r="J119" t="inlineStr">
      <is>
        <t>IP Clean Release</t>
      </is>
    </nc>
  </rcc>
  <rcc rId="3369" sId="1">
    <oc r="J120" t="inlineStr">
      <is>
        <t>Release IPClean</t>
      </is>
    </oc>
    <nc r="J120" t="inlineStr">
      <is>
        <t>IP Clean Release</t>
      </is>
    </nc>
  </rcc>
  <rcc rId="3370" sId="1">
    <oc r="J121" t="inlineStr">
      <is>
        <t>Release IPClean</t>
      </is>
    </oc>
    <nc r="J121" t="inlineStr">
      <is>
        <t>IP Clean Release</t>
      </is>
    </nc>
  </rcc>
  <rcc rId="3371" sId="1">
    <nc r="J124" t="inlineStr">
      <is>
        <t>IP Clean Release</t>
      </is>
    </nc>
  </rcc>
  <rcc rId="3372" sId="1">
    <oc r="J126" t="inlineStr">
      <is>
        <t>Release IPClean</t>
      </is>
    </oc>
    <nc r="J126" t="inlineStr">
      <is>
        <t>IP Clean Release</t>
      </is>
    </nc>
  </rcc>
  <rcc rId="3373" sId="1">
    <oc r="J127" t="inlineStr">
      <is>
        <t>Release IPClean</t>
      </is>
    </oc>
    <nc r="J127" t="inlineStr">
      <is>
        <t>IP Clean Release</t>
      </is>
    </nc>
  </rcc>
  <rcc rId="3374" sId="1">
    <oc r="J128" t="inlineStr">
      <is>
        <t>Release IPClean</t>
      </is>
    </oc>
    <nc r="J128" t="inlineStr">
      <is>
        <t>IP Clean Release</t>
      </is>
    </nc>
  </rcc>
  <rcc rId="3375" sId="1">
    <nc r="J133" t="inlineStr">
      <is>
        <t>IP Clean Release</t>
      </is>
    </nc>
  </rcc>
  <rcc rId="3376" sId="1">
    <nc r="J134" t="inlineStr">
      <is>
        <t>IP Clean Release</t>
      </is>
    </nc>
  </rcc>
  <rcc rId="3377" sId="1">
    <oc r="J136" t="inlineStr">
      <is>
        <t>Release IPClean</t>
      </is>
    </oc>
    <nc r="J136" t="inlineStr">
      <is>
        <t>IP Clean Release</t>
      </is>
    </nc>
  </rcc>
  <rcc rId="3378" sId="1">
    <oc r="J137" t="inlineStr">
      <is>
        <t>Release IPClean</t>
      </is>
    </oc>
    <nc r="J137" t="inlineStr">
      <is>
        <t>IP Clean Release</t>
      </is>
    </nc>
  </rcc>
  <rcc rId="3379" sId="1">
    <nc r="J138" t="inlineStr">
      <is>
        <t>IP Clean Release</t>
      </is>
    </nc>
  </rcc>
  <rcc rId="3380" sId="1">
    <nc r="J139" t="inlineStr">
      <is>
        <t>IP Clean Release</t>
      </is>
    </nc>
  </rcc>
  <rcc rId="3381" sId="1">
    <oc r="J140" t="inlineStr">
      <is>
        <t>Release IPClean</t>
      </is>
    </oc>
    <nc r="J140" t="inlineStr">
      <is>
        <t>IP Clean Release</t>
      </is>
    </nc>
  </rcc>
  <rcc rId="3382" sId="1">
    <oc r="J141" t="inlineStr">
      <is>
        <t>Release IPClean</t>
      </is>
    </oc>
    <nc r="J141" t="inlineStr">
      <is>
        <t>IP Clean Release</t>
      </is>
    </nc>
  </rcc>
  <rcc rId="3383" sId="1">
    <nc r="J143" t="inlineStr">
      <is>
        <t>IP Clean Release</t>
      </is>
    </nc>
  </rcc>
  <rcc rId="3384" sId="1">
    <nc r="J145" t="inlineStr">
      <is>
        <t>IP Clean Release</t>
      </is>
    </nc>
  </rcc>
  <rcc rId="3385" sId="1">
    <oc r="J153" t="inlineStr">
      <is>
        <t>Release IPClean</t>
      </is>
    </oc>
    <nc r="J153" t="inlineStr">
      <is>
        <t>IP Clean Release</t>
      </is>
    </nc>
  </rcc>
  <rcc rId="3386" sId="1">
    <oc r="J156" t="inlineStr">
      <is>
        <t>Release IPClean</t>
      </is>
    </oc>
    <nc r="J156" t="inlineStr">
      <is>
        <t>IP Clean Release</t>
      </is>
    </nc>
  </rcc>
  <rcc rId="3387" sId="1">
    <nc r="J157" t="inlineStr">
      <is>
        <t>IP Clean Release</t>
      </is>
    </nc>
  </rcc>
  <rcc rId="3388" sId="1">
    <nc r="J158" t="inlineStr">
      <is>
        <t>IP Clean Release</t>
      </is>
    </nc>
  </rcc>
  <rcc rId="3389" sId="1">
    <nc r="J161" t="inlineStr">
      <is>
        <t>IP Clean Release</t>
      </is>
    </nc>
  </rcc>
  <rcc rId="3390" sId="1">
    <nc r="J168" t="inlineStr">
      <is>
        <t>IP Clean Release</t>
      </is>
    </nc>
  </rcc>
  <rcc rId="3391" sId="1">
    <nc r="J170" t="inlineStr">
      <is>
        <t>IP Clean Release</t>
      </is>
    </nc>
  </rcc>
  <rcc rId="3392" sId="1">
    <oc r="J176" t="inlineStr">
      <is>
        <t>Release IPClean</t>
      </is>
    </oc>
    <nc r="J176" t="inlineStr">
      <is>
        <t>IP Clean Release</t>
      </is>
    </nc>
  </rcc>
  <rcc rId="3393" sId="1">
    <nc r="J177" t="inlineStr">
      <is>
        <t>IP Clean Release</t>
      </is>
    </nc>
  </rcc>
  <rcc rId="3394" sId="1">
    <oc r="J181" t="inlineStr">
      <is>
        <t>Release IPClean</t>
      </is>
    </oc>
    <nc r="J181" t="inlineStr">
      <is>
        <t>IP Clean Release</t>
      </is>
    </nc>
  </rcc>
  <rcc rId="3395" sId="1">
    <oc r="J182" t="inlineStr">
      <is>
        <t>ReleaseIpclean</t>
      </is>
    </oc>
    <nc r="J182" t="inlineStr">
      <is>
        <t>IP Clean Release</t>
      </is>
    </nc>
  </rcc>
  <rcc rId="3396" sId="1">
    <oc r="J183" t="inlineStr">
      <is>
        <t>ReleaseIpclean</t>
      </is>
    </oc>
    <nc r="J183" t="inlineStr">
      <is>
        <t>IP Clean Release</t>
      </is>
    </nc>
  </rcc>
  <rcc rId="3397" sId="1">
    <oc r="J184" t="inlineStr">
      <is>
        <t>ReleaseIpclean</t>
      </is>
    </oc>
    <nc r="J184" t="inlineStr">
      <is>
        <t>IP Clean Release</t>
      </is>
    </nc>
  </rcc>
  <rcc rId="3398" sId="1">
    <oc r="J185" t="inlineStr">
      <is>
        <t>ReleaseIpclean</t>
      </is>
    </oc>
    <nc r="J185" t="inlineStr">
      <is>
        <t>IP Clean Release</t>
      </is>
    </nc>
  </rcc>
  <rcc rId="3399" sId="1">
    <oc r="J187" t="inlineStr">
      <is>
        <t>Release Ipclean</t>
      </is>
    </oc>
    <nc r="J187" t="inlineStr">
      <is>
        <t>IP Clean Release</t>
      </is>
    </nc>
  </rcc>
  <rcc rId="3400" sId="1">
    <oc r="J189" t="inlineStr">
      <is>
        <t>ReleaseIpclean</t>
      </is>
    </oc>
    <nc r="J189" t="inlineStr">
      <is>
        <t>IP Clean Release</t>
      </is>
    </nc>
  </rcc>
  <rcc rId="3401" sId="1">
    <oc r="J190" t="inlineStr">
      <is>
        <t>ReleaseIpclean</t>
      </is>
    </oc>
    <nc r="J190" t="inlineStr">
      <is>
        <t>IP Clean Release</t>
      </is>
    </nc>
  </rcc>
  <rcc rId="3402" sId="1">
    <oc r="J192" t="inlineStr">
      <is>
        <t>ReleaseIpClean</t>
      </is>
    </oc>
    <nc r="J192" t="inlineStr">
      <is>
        <t>IP Clean Release</t>
      </is>
    </nc>
  </rcc>
  <rcc rId="3403" sId="1">
    <oc r="J193" t="inlineStr">
      <is>
        <t>ReleaseIpclean</t>
      </is>
    </oc>
    <nc r="J193" t="inlineStr">
      <is>
        <t>IP Clean Release</t>
      </is>
    </nc>
  </rcc>
  <rcc rId="3404" sId="1">
    <oc r="J194" t="inlineStr">
      <is>
        <t>ReleaseIpclean</t>
      </is>
    </oc>
    <nc r="J194" t="inlineStr">
      <is>
        <t>IP Clean Release</t>
      </is>
    </nc>
  </rcc>
  <rcc rId="3405" sId="1">
    <oc r="J195" t="inlineStr">
      <is>
        <t>ReleaseIpClean</t>
      </is>
    </oc>
    <nc r="J195" t="inlineStr">
      <is>
        <t>IP Clean Release</t>
      </is>
    </nc>
  </rcc>
  <rcc rId="3406" sId="1">
    <oc r="J198" t="inlineStr">
      <is>
        <t>ReleaseIpClean</t>
      </is>
    </oc>
    <nc r="J198" t="inlineStr">
      <is>
        <t>IP Clean Release</t>
      </is>
    </nc>
  </rcc>
  <rcc rId="3407" sId="1">
    <oc r="J199" t="inlineStr">
      <is>
        <t>ReleaseIpClean</t>
      </is>
    </oc>
    <nc r="J199" t="inlineStr">
      <is>
        <t>IP Clean Release</t>
      </is>
    </nc>
  </rcc>
  <rcc rId="3408" sId="1">
    <oc r="J200" t="inlineStr">
      <is>
        <t>ReleaseIpclean</t>
      </is>
    </oc>
    <nc r="J200" t="inlineStr">
      <is>
        <t>IP Clean Release</t>
      </is>
    </nc>
  </rcc>
  <rcc rId="3409" sId="1">
    <oc r="J201" t="inlineStr">
      <is>
        <t>ReleaseIpclean</t>
      </is>
    </oc>
    <nc r="J201" t="inlineStr">
      <is>
        <t>IP Clean Release</t>
      </is>
    </nc>
  </rcc>
  <rcc rId="3410" sId="1">
    <oc r="J202" t="inlineStr">
      <is>
        <t>ReleaseIpclean</t>
      </is>
    </oc>
    <nc r="J202" t="inlineStr">
      <is>
        <t>IP Clean Release</t>
      </is>
    </nc>
  </rcc>
  <rcc rId="3411" sId="1">
    <oc r="J203" t="inlineStr">
      <is>
        <t>ReleaseIpclean</t>
      </is>
    </oc>
    <nc r="J203" t="inlineStr">
      <is>
        <t>IP Clean Release</t>
      </is>
    </nc>
  </rcc>
  <rcc rId="3412" sId="1">
    <oc r="J204" t="inlineStr">
      <is>
        <t>ReleaseIpclean</t>
      </is>
    </oc>
    <nc r="J204" t="inlineStr">
      <is>
        <t>IP Clean Release</t>
      </is>
    </nc>
  </rcc>
  <rcc rId="3413" sId="1">
    <oc r="J205" t="inlineStr">
      <is>
        <t>ReleaseIpclean</t>
      </is>
    </oc>
    <nc r="J205" t="inlineStr">
      <is>
        <t>IP Clean Release</t>
      </is>
    </nc>
  </rcc>
  <rcc rId="3414" sId="1">
    <oc r="J206" t="inlineStr">
      <is>
        <t>ReleaseIpClean</t>
      </is>
    </oc>
    <nc r="J206" t="inlineStr">
      <is>
        <t>IP Clean Release</t>
      </is>
    </nc>
  </rcc>
  <rcc rId="3415" sId="1">
    <nc r="J209" t="inlineStr">
      <is>
        <t>IP Clean Release</t>
      </is>
    </nc>
  </rcc>
  <rcc rId="3416" sId="1">
    <oc r="J210" t="inlineStr">
      <is>
        <t>ReleaseIpClean</t>
      </is>
    </oc>
    <nc r="J210" t="inlineStr">
      <is>
        <t>IP Clean Release</t>
      </is>
    </nc>
  </rcc>
  <rcc rId="3417" sId="1">
    <nc r="J211" t="inlineStr">
      <is>
        <t>IP Clean Release</t>
      </is>
    </nc>
  </rcc>
  <rcc rId="3418" sId="1">
    <oc r="J212" t="inlineStr">
      <is>
        <t>ReleaseIpClean</t>
      </is>
    </oc>
    <nc r="J212" t="inlineStr">
      <is>
        <t>IP Clean Release</t>
      </is>
    </nc>
  </rcc>
  <rcc rId="3419" sId="1">
    <oc r="J214" t="inlineStr">
      <is>
        <t>ReleaseIpClean</t>
      </is>
    </oc>
    <nc r="J214" t="inlineStr">
      <is>
        <t>IP Clean Release</t>
      </is>
    </nc>
  </rcc>
  <rcc rId="3420" sId="1">
    <oc r="J216" t="inlineStr">
      <is>
        <t>ReleaseIpclean</t>
      </is>
    </oc>
    <nc r="J216" t="inlineStr">
      <is>
        <t>IP Clean Release</t>
      </is>
    </nc>
  </rcc>
  <rcc rId="3421" sId="1">
    <nc r="J217" t="inlineStr">
      <is>
        <t>IP Clean Release</t>
      </is>
    </nc>
  </rcc>
  <rcc rId="3422" sId="1">
    <oc r="J218" t="inlineStr">
      <is>
        <t>ReleaseIpClean</t>
      </is>
    </oc>
    <nc r="J218" t="inlineStr">
      <is>
        <t>IP Clean Release</t>
      </is>
    </nc>
  </rcc>
  <rcc rId="3423" sId="1">
    <nc r="J219" t="inlineStr">
      <is>
        <t>IP Clean Release</t>
      </is>
    </nc>
  </rcc>
  <rcc rId="3424" sId="1">
    <oc r="J220" t="inlineStr">
      <is>
        <t>ReleaseIpClean</t>
      </is>
    </oc>
    <nc r="J220" t="inlineStr">
      <is>
        <t>IP Clean Release</t>
      </is>
    </nc>
  </rcc>
  <rcc rId="3425" sId="1">
    <nc r="J222" t="inlineStr">
      <is>
        <t>IP Clean Release</t>
      </is>
    </nc>
  </rcc>
  <rcc rId="3426" sId="1">
    <oc r="J223" t="inlineStr">
      <is>
        <t>ReleaseIpClean</t>
      </is>
    </oc>
    <nc r="J223" t="inlineStr">
      <is>
        <t>IP Clean Release</t>
      </is>
    </nc>
  </rcc>
  <rcc rId="3427" sId="1">
    <nc r="J224" t="inlineStr">
      <is>
        <t>IP Clean Release</t>
      </is>
    </nc>
  </rcc>
  <rcc rId="3428" sId="1">
    <oc r="J227" t="inlineStr">
      <is>
        <t>ReleaseIpclean</t>
      </is>
    </oc>
    <nc r="J227" t="inlineStr">
      <is>
        <t>IP Clean Release</t>
      </is>
    </nc>
  </rcc>
  <rcc rId="3429" sId="1">
    <nc r="J228" t="inlineStr">
      <is>
        <t>IP Clean Release</t>
      </is>
    </nc>
  </rcc>
  <rcc rId="3430" sId="1">
    <oc r="J229" t="inlineStr">
      <is>
        <t>ReleaseIpClean</t>
      </is>
    </oc>
    <nc r="J229" t="inlineStr">
      <is>
        <t>IP Clean Release</t>
      </is>
    </nc>
  </rcc>
  <rcc rId="3431" sId="1">
    <oc r="J233" t="inlineStr">
      <is>
        <t>ReleaseIpClean</t>
      </is>
    </oc>
    <nc r="J233" t="inlineStr">
      <is>
        <t>IP Clean Release</t>
      </is>
    </nc>
  </rcc>
  <rcc rId="3432" sId="1">
    <oc r="J234" t="inlineStr">
      <is>
        <t>ReleaseIpclean</t>
      </is>
    </oc>
    <nc r="J234" t="inlineStr">
      <is>
        <t>IP Clean Release</t>
      </is>
    </nc>
  </rcc>
  <rcc rId="3433" sId="1">
    <nc r="J235" t="inlineStr">
      <is>
        <t>IP Clean Release</t>
      </is>
    </nc>
  </rcc>
  <rcc rId="3434" sId="1">
    <oc r="J236" t="inlineStr">
      <is>
        <t>ReleaseIpClean</t>
      </is>
    </oc>
    <nc r="J236" t="inlineStr">
      <is>
        <t>IP Clean Release</t>
      </is>
    </nc>
  </rcc>
  <rcc rId="3435" sId="1">
    <oc r="J238" t="inlineStr">
      <is>
        <t>ReleaseIpClean</t>
      </is>
    </oc>
    <nc r="J238" t="inlineStr">
      <is>
        <t>IP Clean Release</t>
      </is>
    </nc>
  </rcc>
  <rcc rId="3436" sId="1">
    <oc r="J239" t="inlineStr">
      <is>
        <t>ReleaseIpClean</t>
      </is>
    </oc>
    <nc r="J239" t="inlineStr">
      <is>
        <t>IP Clean Release</t>
      </is>
    </nc>
  </rcc>
  <rcc rId="3437" sId="1">
    <oc r="J242" t="inlineStr">
      <is>
        <t>ReleaseIPClean</t>
      </is>
    </oc>
    <nc r="J242" t="inlineStr">
      <is>
        <t>IP Clean Release</t>
      </is>
    </nc>
  </rcc>
  <rcc rId="3438" sId="1">
    <oc r="J243" t="inlineStr">
      <is>
        <t>ReleaseIPClean</t>
      </is>
    </oc>
    <nc r="J243" t="inlineStr">
      <is>
        <t>IP Clean Release</t>
      </is>
    </nc>
  </rcc>
  <rcc rId="3439" sId="1">
    <nc r="J246" t="inlineStr">
      <is>
        <t>IP Clean Release</t>
      </is>
    </nc>
  </rcc>
  <rcc rId="3440" sId="1">
    <nc r="J247" t="inlineStr">
      <is>
        <t>IP Clean Release</t>
      </is>
    </nc>
  </rcc>
  <rcc rId="3441" sId="1">
    <nc r="J248" t="inlineStr">
      <is>
        <t>IP Clean Release</t>
      </is>
    </nc>
  </rcc>
  <rcc rId="3442" sId="1">
    <nc r="J250" t="inlineStr">
      <is>
        <t>IP Clean Release</t>
      </is>
    </nc>
  </rcc>
  <rcc rId="3443" sId="1">
    <nc r="J255" t="inlineStr">
      <is>
        <t>IP Clean Release</t>
      </is>
    </nc>
  </rcc>
  <rcc rId="3444" sId="1">
    <nc r="J256" t="inlineStr">
      <is>
        <t>IP Clean Release</t>
      </is>
    </nc>
  </rcc>
  <rcc rId="3445" sId="1">
    <nc r="J257" t="inlineStr">
      <is>
        <t>IP Clean Release</t>
      </is>
    </nc>
  </rcc>
  <rcc rId="3446" sId="1">
    <nc r="J259" t="inlineStr">
      <is>
        <t>IP Clean Release</t>
      </is>
    </nc>
  </rcc>
  <rcc rId="3447" sId="1">
    <nc r="J260" t="inlineStr">
      <is>
        <t>IP Clean Release</t>
      </is>
    </nc>
  </rcc>
  <rcc rId="3448" sId="1">
    <oc r="J262" t="inlineStr">
      <is>
        <t>ReleaseIpClean</t>
      </is>
    </oc>
    <nc r="J262" t="inlineStr">
      <is>
        <t>IP Clean Release</t>
      </is>
    </nc>
  </rcc>
  <rcc rId="3449" sId="1">
    <nc r="J268" t="inlineStr">
      <is>
        <t>IP Clean Release</t>
      </is>
    </nc>
  </rcc>
  <rcc rId="3450" sId="1">
    <nc r="J269" t="inlineStr">
      <is>
        <t>IP Clean Release</t>
      </is>
    </nc>
  </rcc>
  <rcc rId="3451" sId="1">
    <oc r="J270" t="inlineStr">
      <is>
        <t>ReleaseIPClean</t>
      </is>
    </oc>
    <nc r="J270" t="inlineStr">
      <is>
        <t>IP Clean Release</t>
      </is>
    </nc>
  </rcc>
  <rcc rId="3452" sId="1">
    <nc r="J271" t="inlineStr">
      <is>
        <t>IP Clean Release</t>
      </is>
    </nc>
  </rcc>
  <rcc rId="3453" sId="1">
    <nc r="J273" t="inlineStr">
      <is>
        <t>IP Clean Release</t>
      </is>
    </nc>
  </rcc>
  <rcc rId="3454" sId="1">
    <nc r="J275" t="inlineStr">
      <is>
        <t>IP Clean Release</t>
      </is>
    </nc>
  </rcc>
  <rcc rId="3455" sId="1">
    <nc r="J276" t="inlineStr">
      <is>
        <t>IP Clean Release</t>
      </is>
    </nc>
  </rcc>
  <rcc rId="3456" sId="1">
    <nc r="J278" t="inlineStr">
      <is>
        <t>IP Clean Release</t>
      </is>
    </nc>
  </rcc>
  <rcc rId="3457" sId="1">
    <nc r="J279" t="inlineStr">
      <is>
        <t>IP Clean Release</t>
      </is>
    </nc>
  </rcc>
  <rcc rId="3458" sId="1">
    <nc r="J281" t="inlineStr">
      <is>
        <t>IP Clean Release</t>
      </is>
    </nc>
  </rcc>
  <rcc rId="3459" sId="1">
    <nc r="J282" t="inlineStr">
      <is>
        <t>IP Clean Release</t>
      </is>
    </nc>
  </rcc>
  <rcc rId="3460" sId="1">
    <nc r="J284" t="inlineStr">
      <is>
        <t>IP Clean Release</t>
      </is>
    </nc>
  </rcc>
  <rcc rId="3461" sId="1">
    <nc r="J296" t="inlineStr">
      <is>
        <t>IP Clean Release</t>
      </is>
    </nc>
  </rcc>
  <rcc rId="3462" sId="1">
    <oc r="J299" t="inlineStr">
      <is>
        <t>Release IPClean</t>
      </is>
    </oc>
    <nc r="J299" t="inlineStr">
      <is>
        <t>IP Clean Release</t>
      </is>
    </nc>
  </rcc>
  <rcc rId="3463" sId="1">
    <nc r="J300" t="inlineStr">
      <is>
        <t>IP Clean Release</t>
      </is>
    </nc>
  </rcc>
  <rcc rId="3464" sId="1">
    <nc r="J306" t="inlineStr">
      <is>
        <t>IP Clean Release</t>
      </is>
    </nc>
  </rcc>
  <rcc rId="3465" sId="1">
    <nc r="J313" t="inlineStr">
      <is>
        <t>IP Clean Release</t>
      </is>
    </nc>
  </rcc>
  <rcc rId="3466" sId="1">
    <oc r="J317" t="inlineStr">
      <is>
        <t>Release IPClean</t>
      </is>
    </oc>
    <nc r="J317" t="inlineStr">
      <is>
        <t>IP Clean Release</t>
      </is>
    </nc>
  </rcc>
  <rcc rId="3467" sId="1">
    <oc r="J319" t="inlineStr">
      <is>
        <t>Release IPClean</t>
      </is>
    </oc>
    <nc r="J319" t="inlineStr">
      <is>
        <t>IP Clean Release</t>
      </is>
    </nc>
  </rcc>
  <rcc rId="3468" sId="1">
    <nc r="J326" t="inlineStr">
      <is>
        <t>IP Clean Release</t>
      </is>
    </nc>
  </rcc>
  <rcc rId="3469" sId="1">
    <oc r="J327" t="inlineStr">
      <is>
        <t>Release IPClean</t>
      </is>
    </oc>
    <nc r="J327" t="inlineStr">
      <is>
        <t>IP Clean Release</t>
      </is>
    </nc>
  </rcc>
  <rcc rId="3470" sId="1">
    <nc r="J330" t="inlineStr">
      <is>
        <t>IP Clean Release</t>
      </is>
    </nc>
  </rcc>
  <rcc rId="3471" sId="1">
    <nc r="J332" t="inlineStr">
      <is>
        <t>IP Clean Release</t>
      </is>
    </nc>
  </rcc>
  <rcc rId="3472" sId="1">
    <nc r="J333" t="inlineStr">
      <is>
        <t>IP Clean Release</t>
      </is>
    </nc>
  </rcc>
  <rcc rId="3473" sId="1">
    <nc r="J335" t="inlineStr">
      <is>
        <t>IP Clean Release</t>
      </is>
    </nc>
  </rcc>
  <rcc rId="3474" sId="1">
    <nc r="J345" t="inlineStr">
      <is>
        <t>IP Clean Release</t>
      </is>
    </nc>
  </rcc>
  <rcc rId="3475" sId="1">
    <nc r="J354" t="inlineStr">
      <is>
        <t>IP Clean Release</t>
      </is>
    </nc>
  </rcc>
  <rcc rId="3476" sId="1">
    <nc r="J356" t="inlineStr">
      <is>
        <t>IP Clean Release</t>
      </is>
    </nc>
  </rcc>
  <rcc rId="3477" sId="1">
    <nc r="J357" t="inlineStr">
      <is>
        <t>IP Clean Release</t>
      </is>
    </nc>
  </rcc>
  <rcc rId="3478" sId="1">
    <nc r="J362" t="inlineStr">
      <is>
        <t>IP Clean Release</t>
      </is>
    </nc>
  </rcc>
  <rcc rId="3479" sId="1">
    <nc r="J363" t="inlineStr">
      <is>
        <t>IP Clean Release</t>
      </is>
    </nc>
  </rcc>
  <rcc rId="3480" sId="1">
    <nc r="J364" t="inlineStr">
      <is>
        <t>IP Clean Release</t>
      </is>
    </nc>
  </rcc>
  <rcc rId="3481" sId="1">
    <nc r="J365" t="inlineStr">
      <is>
        <t>IP Clean Release</t>
      </is>
    </nc>
  </rcc>
  <rcc rId="3482" sId="1">
    <oc r="J366" t="inlineStr">
      <is>
        <t>Release IPClean</t>
      </is>
    </oc>
    <nc r="J366" t="inlineStr">
      <is>
        <t>IP Clean Release</t>
      </is>
    </nc>
  </rcc>
  <rcc rId="3483" sId="1">
    <nc r="J367" t="inlineStr">
      <is>
        <t>IP Clean Release</t>
      </is>
    </nc>
  </rcc>
  <rcc rId="3484" sId="1">
    <nc r="J368" t="inlineStr">
      <is>
        <t>IP Clean Release</t>
      </is>
    </nc>
  </rcc>
  <rcc rId="3485" sId="1">
    <nc r="J369" t="inlineStr">
      <is>
        <t>IP Clean Release</t>
      </is>
    </nc>
  </rcc>
  <rcc rId="3486" sId="1">
    <nc r="J370" t="inlineStr">
      <is>
        <t>IP Clean Release</t>
      </is>
    </nc>
  </rcc>
  <rcc rId="3487" sId="1">
    <nc r="J371" t="inlineStr">
      <is>
        <t>IP Clean Release</t>
      </is>
    </nc>
  </rcc>
  <rcc rId="3488" sId="1">
    <nc r="J372" t="inlineStr">
      <is>
        <t>IP Clean Release</t>
      </is>
    </nc>
  </rcc>
  <rcc rId="3489" sId="1">
    <nc r="J373" t="inlineStr">
      <is>
        <t>IP Clean Release</t>
      </is>
    </nc>
  </rcc>
  <rcc rId="3490" sId="1">
    <nc r="J375" t="inlineStr">
      <is>
        <t>IP Clean Release</t>
      </is>
    </nc>
  </rcc>
  <rcc rId="3491" sId="1">
    <nc r="J376" t="inlineStr">
      <is>
        <t>IP Clean Release</t>
      </is>
    </nc>
  </rcc>
  <rcc rId="3492" sId="1">
    <nc r="J377" t="inlineStr">
      <is>
        <t>IP Clean Release</t>
      </is>
    </nc>
  </rcc>
  <rcc rId="3493" sId="1">
    <nc r="J378" t="inlineStr">
      <is>
        <t>IP Clean Release</t>
      </is>
    </nc>
  </rcc>
  <rcc rId="3494" sId="1">
    <nc r="J379" t="inlineStr">
      <is>
        <t>IP Clean Release</t>
      </is>
    </nc>
  </rcc>
  <rcc rId="3495" sId="1">
    <nc r="J380" t="inlineStr">
      <is>
        <t>IP Clean Release</t>
      </is>
    </nc>
  </rcc>
  <rcc rId="3496" sId="1">
    <nc r="J381" t="inlineStr">
      <is>
        <t>IP Clean Release</t>
      </is>
    </nc>
  </rcc>
  <rcc rId="3497" sId="1">
    <nc r="J382" t="inlineStr">
      <is>
        <t>IP Clean Release</t>
      </is>
    </nc>
  </rcc>
  <rcc rId="3498" sId="1">
    <nc r="J383" t="inlineStr">
      <is>
        <t>IP Clean Release</t>
      </is>
    </nc>
  </rcc>
  <rcc rId="3499" sId="1">
    <nc r="J384" t="inlineStr">
      <is>
        <t>IP Clean Release</t>
      </is>
    </nc>
  </rcc>
  <rcc rId="3500" sId="1">
    <nc r="J385" t="inlineStr">
      <is>
        <t>IP Clean Release</t>
      </is>
    </nc>
  </rcc>
  <rcc rId="3501" sId="1">
    <nc r="J386" t="inlineStr">
      <is>
        <t>IP Clean Release</t>
      </is>
    </nc>
  </rcc>
  <rcc rId="3502" sId="1">
    <nc r="J387" t="inlineStr">
      <is>
        <t>IP Clean Release</t>
      </is>
    </nc>
  </rcc>
  <rcc rId="3503" sId="1">
    <nc r="J389" t="inlineStr">
      <is>
        <t>IP Clean Release</t>
      </is>
    </nc>
  </rcc>
  <rcc rId="3504" sId="1">
    <nc r="J390" t="inlineStr">
      <is>
        <t>IP Clean Release</t>
      </is>
    </nc>
  </rcc>
  <rcc rId="3505" sId="1">
    <nc r="J391" t="inlineStr">
      <is>
        <t>IP Clean Release</t>
      </is>
    </nc>
  </rcc>
  <rcc rId="3506" sId="1">
    <nc r="J392" t="inlineStr">
      <is>
        <t>IP Clean Release</t>
      </is>
    </nc>
  </rcc>
  <rcc rId="3507" sId="1">
    <nc r="J393" t="inlineStr">
      <is>
        <t>IP Clean Release</t>
      </is>
    </nc>
  </rcc>
  <rcc rId="3508" sId="1">
    <nc r="J394" t="inlineStr">
      <is>
        <t>IP Clean Release</t>
      </is>
    </nc>
  </rcc>
  <rcc rId="3509" sId="1">
    <oc r="J395" t="inlineStr">
      <is>
        <t>Release ip clean</t>
      </is>
    </oc>
    <nc r="J395" t="inlineStr">
      <is>
        <t>IP Clean Release</t>
      </is>
    </nc>
  </rcc>
  <rcc rId="3510" sId="1">
    <oc r="J396" t="inlineStr">
      <is>
        <t>Release ip clean</t>
      </is>
    </oc>
    <nc r="J396" t="inlineStr">
      <is>
        <t>IP Clean Release</t>
      </is>
    </nc>
  </rcc>
  <rcc rId="3511" sId="1">
    <oc r="J397" t="inlineStr">
      <is>
        <t>Release ip clean</t>
      </is>
    </oc>
    <nc r="J397" t="inlineStr">
      <is>
        <t>IP Clean Release</t>
      </is>
    </nc>
  </rcc>
  <rcc rId="3512" sId="1">
    <nc r="J399" t="inlineStr">
      <is>
        <t>IP Clean Release</t>
      </is>
    </nc>
  </rcc>
  <rcc rId="3513" sId="1">
    <nc r="J400" t="inlineStr">
      <is>
        <t>IP Clean Release</t>
      </is>
    </nc>
  </rcc>
  <rcc rId="3514" sId="1">
    <nc r="J401" t="inlineStr">
      <is>
        <t>IP Clean Release</t>
      </is>
    </nc>
  </rcc>
  <rcc rId="3515" sId="1">
    <nc r="J402" t="inlineStr">
      <is>
        <t>IP Clean Release</t>
      </is>
    </nc>
  </rcc>
  <rcc rId="3516" sId="1">
    <nc r="J403" t="inlineStr">
      <is>
        <t>IP Clean Release</t>
      </is>
    </nc>
  </rcc>
  <rcc rId="3517" sId="1">
    <nc r="J404" t="inlineStr">
      <is>
        <t>IP Clean Release</t>
      </is>
    </nc>
  </rcc>
  <rcc rId="3518" sId="1">
    <nc r="J405" t="inlineStr">
      <is>
        <t>IP Clean Release</t>
      </is>
    </nc>
  </rcc>
  <rcc rId="3519" sId="1">
    <nc r="J406" t="inlineStr">
      <is>
        <t>IP Clean Release</t>
      </is>
    </nc>
  </rcc>
  <rcc rId="3520" sId="1">
    <nc r="J407" t="inlineStr">
      <is>
        <t>IP Clean Release</t>
      </is>
    </nc>
  </rcc>
  <rcc rId="3521" sId="1">
    <nc r="J408" t="inlineStr">
      <is>
        <t>IP Clean Release</t>
      </is>
    </nc>
  </rcc>
  <rcc rId="3522" sId="1">
    <nc r="J409" t="inlineStr">
      <is>
        <t>IP Clean Release</t>
      </is>
    </nc>
  </rcc>
  <rcc rId="3523" sId="1">
    <nc r="J410" t="inlineStr">
      <is>
        <t>IP Clean Release</t>
      </is>
    </nc>
  </rcc>
  <rcc rId="3524" sId="1">
    <nc r="J411" t="inlineStr">
      <is>
        <t>IP Clean Release</t>
      </is>
    </nc>
  </rcc>
  <rcc rId="3525" sId="1">
    <nc r="J412" t="inlineStr">
      <is>
        <t>IP Clean Release</t>
      </is>
    </nc>
  </rcc>
  <rcc rId="3526" sId="1">
    <nc r="J413" t="inlineStr">
      <is>
        <t>IP Clean Release</t>
      </is>
    </nc>
  </rcc>
  <rcc rId="3527" sId="1">
    <nc r="J414" t="inlineStr">
      <is>
        <t>IP Clean Release</t>
      </is>
    </nc>
  </rcc>
  <rcc rId="3528" sId="1">
    <nc r="J415" t="inlineStr">
      <is>
        <t>IP Clean Release</t>
      </is>
    </nc>
  </rcc>
  <rcc rId="3529" sId="1">
    <nc r="J416" t="inlineStr">
      <is>
        <t>IP Clean Release</t>
      </is>
    </nc>
  </rcc>
  <rcc rId="3530" sId="1">
    <nc r="J417" t="inlineStr">
      <is>
        <t>IP Clean Release</t>
      </is>
    </nc>
  </rcc>
  <rcc rId="3531" sId="1">
    <nc r="J418" t="inlineStr">
      <is>
        <t>IP Clean Release</t>
      </is>
    </nc>
  </rcc>
  <rcc rId="3532" sId="1">
    <nc r="J419" t="inlineStr">
      <is>
        <t>IP Clean Release</t>
      </is>
    </nc>
  </rcc>
  <rcc rId="3533" sId="1">
    <nc r="J421" t="inlineStr">
      <is>
        <t>IP Clean Release</t>
      </is>
    </nc>
  </rcc>
  <rcc rId="3534" sId="1">
    <nc r="J423" t="inlineStr">
      <is>
        <t>IP Clean Release</t>
      </is>
    </nc>
  </rcc>
  <rcc rId="3535" sId="1">
    <oc r="J424" t="inlineStr">
      <is>
        <t>Release ip clean</t>
      </is>
    </oc>
    <nc r="J424" t="inlineStr">
      <is>
        <t>IP Clean Release</t>
      </is>
    </nc>
  </rcc>
  <rcc rId="3536" sId="1">
    <oc r="J425" t="inlineStr">
      <is>
        <t>Release ip clean</t>
      </is>
    </oc>
    <nc r="J425" t="inlineStr">
      <is>
        <t>IP Clean Release</t>
      </is>
    </nc>
  </rcc>
  <rcc rId="3537" sId="1">
    <oc r="J426" t="inlineStr">
      <is>
        <t>Release ip clean</t>
      </is>
    </oc>
    <nc r="J426" t="inlineStr">
      <is>
        <t>IP Clean Release</t>
      </is>
    </nc>
  </rcc>
  <rcc rId="3538" sId="1">
    <oc r="J427" t="inlineStr">
      <is>
        <t>Release ip clean</t>
      </is>
    </oc>
    <nc r="J427" t="inlineStr">
      <is>
        <t>IP Clean Release</t>
      </is>
    </nc>
  </rcc>
  <rcc rId="3539" sId="1">
    <nc r="J430" t="inlineStr">
      <is>
        <t>IP Clean Release</t>
      </is>
    </nc>
  </rcc>
  <rcc rId="3540" sId="1">
    <nc r="J431" t="inlineStr">
      <is>
        <t>IP Clean Release</t>
      </is>
    </nc>
  </rcc>
  <rcc rId="3541" sId="1">
    <nc r="J433" t="inlineStr">
      <is>
        <t>IP Clean Release</t>
      </is>
    </nc>
  </rcc>
  <rcc rId="3542" sId="1">
    <nc r="J434" t="inlineStr">
      <is>
        <t>IP Clean Release</t>
      </is>
    </nc>
  </rcc>
  <rcc rId="3543" sId="1">
    <nc r="J435" t="inlineStr">
      <is>
        <t>IP Clean Release</t>
      </is>
    </nc>
  </rcc>
  <rcc rId="3544" sId="1">
    <nc r="J436" t="inlineStr">
      <is>
        <t>IP Clean Release</t>
      </is>
    </nc>
  </rcc>
  <rcc rId="3545" sId="1">
    <nc r="J437" t="inlineStr">
      <is>
        <t>IP Clean Release</t>
      </is>
    </nc>
  </rcc>
  <rcc rId="3546" sId="1">
    <nc r="J438" t="inlineStr">
      <is>
        <t>IP Clean Release</t>
      </is>
    </nc>
  </rcc>
  <rcc rId="3547" sId="1">
    <nc r="J439" t="inlineStr">
      <is>
        <t>IP Clean Release</t>
      </is>
    </nc>
  </rcc>
  <rcc rId="3548" sId="1">
    <nc r="J440" t="inlineStr">
      <is>
        <t>IP Clean Release</t>
      </is>
    </nc>
  </rcc>
  <rcc rId="3549" sId="1">
    <nc r="J444" t="inlineStr">
      <is>
        <t>IP Clean Release</t>
      </is>
    </nc>
  </rcc>
  <rcc rId="3550" sId="1">
    <nc r="J450" t="inlineStr">
      <is>
        <t>IP Clean Release</t>
      </is>
    </nc>
  </rcc>
  <rcc rId="3551" sId="1">
    <oc r="J451" t="inlineStr">
      <is>
        <t>Release IPClean</t>
      </is>
    </oc>
    <nc r="J451" t="inlineStr">
      <is>
        <t>IP Clean Release</t>
      </is>
    </nc>
  </rcc>
  <rcc rId="3552" sId="1">
    <oc r="J452" t="inlineStr">
      <is>
        <t>Release IPClean</t>
      </is>
    </oc>
    <nc r="J452" t="inlineStr">
      <is>
        <t>IP Clean Release</t>
      </is>
    </nc>
  </rcc>
  <rcc rId="3553" sId="1">
    <oc r="J456" t="inlineStr">
      <is>
        <t>Release IPClean</t>
      </is>
    </oc>
    <nc r="J456" t="inlineStr">
      <is>
        <t>IP Clean Release</t>
      </is>
    </nc>
  </rcc>
  <rcc rId="3554" sId="1" odxf="1" dxf="1">
    <nc r="J458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55" sId="1">
    <oc r="J459" t="inlineStr">
      <is>
        <t>Release IPClean</t>
      </is>
    </oc>
    <nc r="J459" t="inlineStr">
      <is>
        <t>IP Clean Release</t>
      </is>
    </nc>
  </rcc>
  <rcc rId="3556" sId="1" odxf="1" dxf="1">
    <nc r="J460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57" sId="1" odxf="1" dxf="1">
    <nc r="J461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58" sId="1">
    <nc r="L138" t="inlineStr">
      <is>
        <t>Executed alternate test case 15011082016</t>
      </is>
    </nc>
  </rcc>
  <rcc rId="3559" sId="1">
    <nc r="L139" t="inlineStr">
      <is>
        <t>Executed alternate test case 16015612982</t>
      </is>
    </nc>
  </rcc>
  <rcc rId="3560" sId="2">
    <oc r="B6">
      <v>5</v>
    </oc>
    <nc r="B6">
      <v>6</v>
    </nc>
  </rcc>
  <rcc rId="3561" sId="2">
    <oc r="B5">
      <v>38</v>
    </oc>
    <nc r="B5">
      <v>57</v>
    </nc>
  </rcc>
  <rcc rId="3562" sId="2">
    <oc r="B7">
      <v>155</v>
    </oc>
    <nc r="B7">
      <v>0</v>
    </nc>
  </rcc>
  <rcc rId="3563" sId="2">
    <oc r="B3">
      <v>249</v>
    </oc>
    <nc r="B3">
      <v>386</v>
    </nc>
  </rcc>
  <rcc rId="3564" sId="2">
    <oc r="B8">
      <v>458</v>
    </oc>
    <nc r="B8">
      <v>460</v>
    </nc>
  </rcc>
  <rcc rId="3565" sId="2">
    <nc r="A10" t="inlineStr">
      <is>
        <t>Status</t>
      </is>
    </nc>
  </rcc>
  <rfmt sheetId="2" sqref="A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Intel Clear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cc rId="3566" sId="2">
    <nc r="B10" t="inlineStr">
      <is>
        <t xml:space="preserve">Percentage </t>
      </is>
    </nc>
  </rcc>
  <rrc rId="3567" sId="2" eol="1" ref="A11:XFD11" action="insertRow"/>
  <rcc rId="3568" sId="2">
    <nc r="A11" t="inlineStr">
      <is>
        <t>Pass</t>
      </is>
    </nc>
  </rcc>
  <rfmt sheetId="2" sqref="A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Intel Clear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cc rId="3569" sId="2">
    <nc r="B11">
      <f>(B3/B8)*100</f>
    </nc>
  </rcc>
  <rrc rId="3570" sId="2" eol="1" ref="A12:XFD12" action="insertRow"/>
  <rcc rId="3571" sId="2">
    <nc r="A12" t="inlineStr">
      <is>
        <t>Fail</t>
      </is>
    </nc>
  </rcc>
  <rfmt sheetId="2" sqref="A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Intel Clear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cc rId="3572" sId="2">
    <nc r="B12">
      <f>(B4/B8)*100</f>
    </nc>
  </rcc>
  <rrc rId="3573" sId="2" eol="1" ref="A13:XFD13" action="insertRow"/>
  <rcc rId="3574" sId="2">
    <nc r="A13" t="inlineStr">
      <is>
        <t>Block</t>
      </is>
    </nc>
  </rcc>
  <rfmt sheetId="2" sqref="A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Intel Clear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cc rId="3575" sId="2">
    <nc r="B13">
      <f>(B5/B8)*100</f>
    </nc>
  </rcc>
  <rrc rId="3576" sId="2" eol="1" ref="A14:XFD14" action="insertRow"/>
  <rcc rId="3577" sId="2">
    <nc r="A14" t="inlineStr">
      <is>
        <t>NA</t>
      </is>
    </nc>
  </rcc>
  <rfmt sheetId="2" sqref="A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Intel Clear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cc rId="3578" sId="2">
    <nc r="B14">
      <f>(B6/B8)*100</f>
    </nc>
  </rcc>
  <rfmt sheetId="2" sqref="A10:A14" start="0" length="0">
    <dxf>
      <border>
        <left style="thin">
          <color indexed="64"/>
        </left>
      </border>
    </dxf>
  </rfmt>
  <rfmt sheetId="2" sqref="A10:B10" start="0" length="0">
    <dxf>
      <border>
        <top style="thin">
          <color indexed="64"/>
        </top>
      </border>
    </dxf>
  </rfmt>
  <rfmt sheetId="2" sqref="B10:B14" start="0" length="0">
    <dxf>
      <border>
        <right style="thin">
          <color indexed="64"/>
        </right>
      </border>
    </dxf>
  </rfmt>
  <rfmt sheetId="2" sqref="A14:B14" start="0" length="0">
    <dxf>
      <border>
        <bottom style="thin">
          <color indexed="64"/>
        </bottom>
      </border>
    </dxf>
  </rfmt>
  <rfmt sheetId="2" sqref="A10:B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10:B10">
    <dxf>
      <fill>
        <patternFill patternType="solid">
          <bgColor theme="3" tint="0.59999389629810485"/>
        </patternFill>
      </fill>
    </dxf>
  </rfmt>
  <rcv guid="{13D71D81-0C39-4E8E-BEA1-F287BE62215C}" action="delete"/>
  <rdn rId="0" localSheetId="1" customView="1" name="Z_13D71D81_0C39_4E8E_BEA1_F287BE62215C_.wvu.FilterData" hidden="1" oldHidden="1">
    <formula>'FIV_KVL_D_Blue_TC_Bios_only (3)'!$A$1:$L$461</formula>
    <oldFormula>'FIV_KVL_D_Blue_TC_Bios_only (3)'!$A$1:$L$1</oldFormula>
  </rdn>
  <rcv guid="{13D71D81-0C39-4E8E-BEA1-F287BE62215C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3D71D81-0C39-4E8E-BEA1-F287BE62215C}" action="delete"/>
  <rdn rId="0" localSheetId="1" customView="1" name="Z_13D71D81_0C39_4E8E_BEA1_F287BE62215C_.wvu.FilterData" hidden="1" oldHidden="1">
    <formula>'FIV_KVL_D_Blue_TC_Bios_only (3)'!$A$1:$L$461</formula>
    <oldFormula>'FIV_KVL_D_Blue_TC_Bios_only (3)'!$A$1:$L$461</oldFormula>
  </rdn>
  <rcv guid="{13D71D81-0C39-4E8E-BEA1-F287BE62215C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nc r="E230" t="inlineStr">
      <is>
        <t>Pass</t>
      </is>
    </nc>
  </rcc>
  <rcc rId="112" sId="1">
    <nc r="G230">
      <v>42</v>
    </nc>
  </rcc>
  <rcc rId="113" sId="1">
    <nc r="H230" t="inlineStr">
      <is>
        <t>HCC</t>
      </is>
    </nc>
  </rcc>
  <rcc rId="114" sId="1">
    <nc r="I230" t="inlineStr">
      <is>
        <t>BMOD</t>
      </is>
    </nc>
  </rcc>
  <rcc rId="115" sId="1">
    <nc r="J230" t="inlineStr">
      <is>
        <t>DebugIpClean</t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1048576">
    <dxf>
      <alignment vertical="center"/>
    </dxf>
  </rfmt>
  <rfmt sheetId="1" sqref="A1:A1048576">
    <dxf>
      <alignment horizontal="center"/>
    </dxf>
  </rfmt>
  <rcc rId="3581" sId="1" odxf="1" dxf="1">
    <nc r="A462">
      <v>1508603501</v>
    </nc>
    <odxf>
      <alignment horizontal="center" vertical="center"/>
    </odxf>
    <ndxf>
      <alignment horizontal="general" vertical="bottom"/>
    </ndxf>
  </rcc>
  <rcc rId="3582" sId="1">
    <nc r="B462" t="inlineStr">
      <is>
        <t>[TPM][PSS  Post-Si]TPM2.0 Configuration and settings</t>
      </is>
    </nc>
  </rcc>
  <rcc rId="3583" sId="1">
    <nc r="C462" t="inlineStr">
      <is>
        <t>bios.security</t>
      </is>
    </nc>
  </rcc>
  <rcc rId="3584" sId="1" odxf="1" dxf="1">
    <nc r="E462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62" start="0" length="0">
    <dxf>
      <alignment horizontal="left" vertical="top"/>
    </dxf>
  </rfmt>
  <rcc rId="3585" sId="1" odxf="1" dxf="1">
    <nc r="A463">
      <v>1508605114</v>
    </nc>
    <odxf>
      <alignment horizontal="center" vertical="center"/>
    </odxf>
    <ndxf>
      <alignment horizontal="general" vertical="bottom"/>
    </ndxf>
  </rcc>
  <rcc rId="3586" sId="1">
    <nc r="B463" t="inlineStr">
      <is>
        <t>[SGX][Boot Scenario Test]SGX Boot Scenario First Platform Binding</t>
      </is>
    </nc>
  </rcc>
  <rcc rId="3587" sId="1">
    <nc r="C463" t="inlineStr">
      <is>
        <t>bios.security</t>
      </is>
    </nc>
  </rcc>
  <rcc rId="3588" sId="1" odxf="1" dxf="1">
    <nc r="E463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63" start="0" length="0">
    <dxf>
      <alignment horizontal="left" vertical="top"/>
    </dxf>
  </rfmt>
  <rcc rId="3589" sId="1" odxf="1" dxf="1">
    <nc r="A464">
      <v>1508605439</v>
    </nc>
    <odxf>
      <alignment horizontal="center" vertical="center"/>
    </odxf>
    <ndxf>
      <alignment horizontal="general" vertical="bottom"/>
    </ndxf>
  </rcc>
  <rcc rId="3590" sId="1">
    <nc r="B464" t="inlineStr">
      <is>
        <t>[TPM][PSS  Post-Si]Verify TPM 2.0 Physical Presence</t>
      </is>
    </nc>
  </rcc>
  <rcc rId="3591" sId="1">
    <nc r="C464" t="inlineStr">
      <is>
        <t>bios.security</t>
      </is>
    </nc>
  </rcc>
  <rcc rId="3592" sId="1" odxf="1" dxf="1">
    <nc r="E464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64" start="0" length="0">
    <dxf>
      <alignment horizontal="left" vertical="top"/>
    </dxf>
  </rfmt>
  <rcc rId="3593" sId="1" odxf="1" dxf="1">
    <nc r="A465">
      <v>1508605466</v>
    </nc>
    <odxf>
      <alignment horizontal="center" vertical="center"/>
    </odxf>
    <ndxf>
      <alignment horizontal="general" vertical="bottom"/>
    </ndxf>
  </rcc>
  <rcc rId="3594" sId="1">
    <nc r="B465" t="inlineStr">
      <is>
        <t>[MKTME][PreSi  PostSi]Check whether UEFI FW generate new key or restore previous Key in NVDIMM present or S5 or cold or warm reset.</t>
      </is>
    </nc>
  </rcc>
  <rcc rId="3595" sId="1">
    <nc r="C465" t="inlineStr">
      <is>
        <t>bios.security</t>
      </is>
    </nc>
  </rcc>
  <rcc rId="3596" sId="1" odxf="1" dxf="1">
    <nc r="E46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65" start="0" length="0">
    <dxf>
      <alignment horizontal="left" vertical="top"/>
    </dxf>
  </rfmt>
  <rcc rId="3597" sId="1" odxf="1" dxf="1">
    <nc r="A466">
      <v>1508605538</v>
    </nc>
    <odxf>
      <alignment horizontal="center" vertical="center"/>
    </odxf>
    <ndxf>
      <alignment horizontal="general" vertical="bottom"/>
    </ndxf>
  </rcc>
  <rcc rId="3598" sId="1">
    <nc r="B466" t="inlineStr">
      <is>
        <t>[TPM][PSS  Post-Si] dTPM_PlatformPolicyConfig_before_PlatformAuth</t>
      </is>
    </nc>
  </rcc>
  <rcc rId="3599" sId="1">
    <nc r="C466" t="inlineStr">
      <is>
        <t>bios.security</t>
      </is>
    </nc>
  </rcc>
  <rcc rId="3600" sId="1" odxf="1" dxf="1">
    <nc r="E466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66" start="0" length="0">
    <dxf>
      <alignment horizontal="left" vertical="top"/>
    </dxf>
  </rfmt>
  <rcc rId="3601" sId="1" odxf="1" dxf="1">
    <nc r="A467">
      <v>1508606061</v>
    </nc>
    <odxf>
      <alignment horizontal="center" vertical="center"/>
    </odxf>
    <ndxf>
      <alignment horizontal="general" vertical="bottom"/>
    </ndxf>
  </rcc>
  <rcc rId="3602" sId="1">
    <nc r="B467" t="inlineStr">
      <is>
        <t>[MKTME][Pre-Si  PostS-i]No MKTME Error Code should be displayed in the BIOS Logs for boot without MKTME BIOS flow error cases.</t>
      </is>
    </nc>
  </rcc>
  <rcc rId="3603" sId="1">
    <nc r="C467" t="inlineStr">
      <is>
        <t>bios.security</t>
      </is>
    </nc>
  </rcc>
  <rcc rId="3604" sId="1" odxf="1" dxf="1">
    <nc r="E46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67" start="0" length="0">
    <dxf>
      <alignment horizontal="left" vertical="top"/>
    </dxf>
  </rfmt>
  <rcc rId="3605" sId="1" odxf="1" dxf="1">
    <nc r="A468">
      <v>1508606066</v>
    </nc>
    <odxf>
      <alignment horizontal="center" vertical="center"/>
    </odxf>
    <ndxf>
      <alignment horizontal="general" vertical="bottom"/>
    </ndxf>
  </rcc>
  <rcc rId="3606" sId="1">
    <nc r="B468" t="inlineStr">
      <is>
        <t>[MKTME][PostSi  PreSi]To validate Bios write 0 to CORE_MKTME_ACTIVATION to trigger ucode</t>
      </is>
    </nc>
  </rcc>
  <rcc rId="3607" sId="1">
    <nc r="C468" t="inlineStr">
      <is>
        <t>bios.security</t>
      </is>
    </nc>
  </rcc>
  <rcc rId="3608" sId="1" odxf="1" dxf="1">
    <nc r="E46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68" start="0" length="0">
    <dxf>
      <alignment horizontal="left" vertical="top"/>
    </dxf>
  </rfmt>
  <rcc rId="3609" sId="1" odxf="1" dxf="1">
    <nc r="A469">
      <v>1508606250</v>
    </nc>
    <odxf>
      <alignment horizontal="center" vertical="center"/>
    </odxf>
    <ndxf>
      <alignment horizontal="general" vertical="bottom"/>
    </ndxf>
  </rcc>
  <rcc rId="3610" sId="1">
    <nc r="B469" t="inlineStr">
      <is>
        <t>[MKTME][PreSi  PostSi] Verify keyid bits</t>
      </is>
    </nc>
  </rcc>
  <rcc rId="3611" sId="1" odxf="1" dxf="1">
    <nc r="C469" t="inlineStr">
      <is>
        <t>bios.security</t>
      </is>
    </nc>
    <odxf>
      <alignment vertical="center"/>
    </odxf>
    <ndxf>
      <alignment vertical="bottom"/>
    </ndxf>
  </rcc>
  <rcc rId="3612" sId="1" odxf="1" dxf="1">
    <nc r="E46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69" start="0" length="0">
    <dxf>
      <alignment horizontal="left" vertical="top"/>
    </dxf>
  </rfmt>
  <rcc rId="3613" sId="1" odxf="1" dxf="1">
    <nc r="A470">
      <v>1508606332</v>
    </nc>
    <odxf>
      <alignment horizontal="center" vertical="center"/>
    </odxf>
    <ndxf>
      <alignment horizontal="general" vertical="bottom"/>
    </ndxf>
  </rcc>
  <rcc rId="3614" sId="1">
    <nc r="B470" t="inlineStr">
      <is>
        <t>[MKTME][PreSi  PostSi] To Check if MKTME is able to exclude addresses and CR Persistent memory from memory encryption.</t>
      </is>
    </nc>
  </rcc>
  <rcc rId="3615" sId="1">
    <nc r="C470" t="inlineStr">
      <is>
        <t>bios.security</t>
      </is>
    </nc>
  </rcc>
  <rcc rId="3616" sId="1" odxf="1" dxf="1">
    <nc r="E47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70" start="0" length="0">
    <dxf>
      <alignment horizontal="left" vertical="top"/>
    </dxf>
  </rfmt>
  <rcc rId="3617" sId="1" odxf="1" dxf="1">
    <nc r="A471">
      <v>1508607311</v>
    </nc>
    <odxf>
      <alignment horizontal="center" vertical="center"/>
    </odxf>
    <ndxf>
      <alignment horizontal="general" vertical="bottom"/>
    </ndxf>
  </rcc>
  <rcc rId="3618" sId="1">
    <nc r="B471" t="inlineStr">
      <is>
        <t>[TPM][Pre-Si  Post-Si] To validate TPM2_HierarchyChangeAuth command on every boot.</t>
      </is>
    </nc>
  </rcc>
  <rcc rId="3619" sId="1">
    <nc r="C471" t="inlineStr">
      <is>
        <t>bios.security</t>
      </is>
    </nc>
  </rcc>
  <rcc rId="3620" sId="1" odxf="1" dxf="1">
    <nc r="E471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71" start="0" length="0">
    <dxf>
      <alignment horizontal="left" vertical="top"/>
    </dxf>
  </rfmt>
  <rcc rId="3621" sId="1" odxf="1" dxf="1">
    <nc r="A472">
      <v>1508608475</v>
    </nc>
    <odxf>
      <alignment horizontal="center" vertical="center"/>
    </odxf>
    <ndxf>
      <alignment horizontal="general" vertical="bottom"/>
    </ndxf>
  </rcc>
  <rcc rId="3622" sId="1">
    <nc r="B472" t="inlineStr">
      <is>
        <t>[SecureBoot]SecureBoot_001 - Linux Boot with Secure Boot enabled</t>
      </is>
    </nc>
  </rcc>
  <rcc rId="3623" sId="1">
    <nc r="C472" t="inlineStr">
      <is>
        <t>bios.security</t>
      </is>
    </nc>
  </rcc>
  <rcc rId="3624" sId="1" odxf="1" dxf="1">
    <nc r="E47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72" start="0" length="0">
    <dxf>
      <alignment horizontal="left" vertical="top"/>
    </dxf>
  </rfmt>
  <rcc rId="3625" sId="1" odxf="1" dxf="1">
    <nc r="A473">
      <v>1508608855</v>
    </nc>
    <odxf>
      <alignment horizontal="center" vertical="center"/>
    </odxf>
    <ndxf>
      <alignment horizontal="general" vertical="bottom"/>
    </ndxf>
  </rcc>
  <rcc rId="3626" sId="1">
    <nc r="B473" t="inlineStr">
      <is>
        <t>[MKTME] [PreSi  PostSi] [Security]TME or MKTME Support</t>
      </is>
    </nc>
  </rcc>
  <rcc rId="3627" sId="1">
    <nc r="C473" t="inlineStr">
      <is>
        <t>bios.security</t>
      </is>
    </nc>
  </rcc>
  <rcc rId="3628" sId="1" odxf="1" dxf="1">
    <nc r="E47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73" start="0" length="0">
    <dxf>
      <alignment horizontal="left" vertical="top"/>
    </dxf>
  </rfmt>
  <rcc rId="3629" sId="1" odxf="1" dxf="1">
    <nc r="A474">
      <v>1508609583</v>
    </nc>
    <odxf>
      <alignment horizontal="center" vertical="center"/>
    </odxf>
    <ndxf>
      <alignment horizontal="general" vertical="bottom"/>
    </ndxf>
  </rcc>
  <rcc rId="3630" sId="1">
    <nc r="B474" t="inlineStr">
      <is>
        <t>[TPM][PostSi][Security][RPPC] Check TPM 2.0 PCR7 to measure UEFI Secure Boot authorities</t>
      </is>
    </nc>
  </rcc>
  <rcc rId="3631" sId="1">
    <nc r="C474" t="inlineStr">
      <is>
        <t>bios.security</t>
      </is>
    </nc>
  </rcc>
  <rcc rId="3632" sId="1" odxf="1" dxf="1">
    <nc r="E474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74" start="0" length="0">
    <dxf>
      <alignment horizontal="left" vertical="top"/>
    </dxf>
  </rfmt>
  <rcc rId="3633" sId="1" odxf="1" dxf="1">
    <nc r="A475">
      <v>1508611465</v>
    </nc>
    <odxf>
      <alignment horizontal="center" vertical="center"/>
    </odxf>
    <ndxf>
      <alignment horizontal="general" vertical="bottom"/>
    </ndxf>
  </rcc>
  <rcc rId="3634" sId="1">
    <nc r="B475" t="inlineStr">
      <is>
        <t>[TPM][PSS  Post-Si] TPM Replay Test</t>
      </is>
    </nc>
  </rcc>
  <rcc rId="3635" sId="1">
    <nc r="C475" t="inlineStr">
      <is>
        <t>bios.security</t>
      </is>
    </nc>
  </rcc>
  <rcc rId="3636" sId="1" odxf="1" dxf="1">
    <nc r="E475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75" start="0" length="0">
    <dxf>
      <alignment horizontal="left" vertical="top"/>
    </dxf>
  </rfmt>
  <rcc rId="3637" sId="1" odxf="1" dxf="1">
    <nc r="A476">
      <v>1508611655</v>
    </nc>
    <odxf>
      <alignment horizontal="center" vertical="center"/>
    </odxf>
    <ndxf>
      <alignment horizontal="general" vertical="bottom"/>
    </ndxf>
  </rcc>
  <rcc rId="3638" sId="1">
    <nc r="B476" t="inlineStr">
      <is>
        <t>[TDX][Pre-Si  Post-Si]Verify SEAMRR BASE and SEAMRR MASK is programmed correctly after TDX enable</t>
      </is>
    </nc>
  </rcc>
  <rcc rId="3639" sId="1">
    <nc r="C476" t="inlineStr">
      <is>
        <t>bios.security</t>
      </is>
    </nc>
  </rcc>
  <rcc rId="3640" sId="1" odxf="1" dxf="1">
    <nc r="E476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3641" sId="1" odxf="1" dxf="1">
    <nc r="F476">
      <v>15012108457</v>
    </nc>
    <odxf>
      <alignment horizontal="general" vertical="bottom"/>
    </odxf>
    <ndxf>
      <alignment horizontal="left" vertical="top"/>
    </ndxf>
  </rcc>
  <rcc rId="3642" sId="1" odxf="1" dxf="1">
    <nc r="A477">
      <v>1508611671</v>
    </nc>
    <odxf>
      <alignment horizontal="center" vertical="center"/>
    </odxf>
    <ndxf>
      <alignment horizontal="general" vertical="bottom"/>
    </ndxf>
  </rcc>
  <rcc rId="3643" sId="1">
    <nc r="B477" t="inlineStr">
      <is>
        <t>[TDX][PostSi]Verify SEAMLDR_SVN field in MSR BIOS_SE_SVN is updated when TDX and SGX are both enabled</t>
      </is>
    </nc>
  </rcc>
  <rcc rId="3644" sId="1">
    <nc r="C477" t="inlineStr">
      <is>
        <t>bios.security</t>
      </is>
    </nc>
  </rcc>
  <rcc rId="3645" sId="1" odxf="1" dxf="1">
    <nc r="E477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3646" sId="1" odxf="1" dxf="1">
    <nc r="F477">
      <v>15012112156</v>
    </nc>
    <odxf>
      <alignment horizontal="general" vertical="bottom"/>
    </odxf>
    <ndxf>
      <alignment horizontal="left" vertical="top"/>
    </ndxf>
  </rcc>
  <rcc rId="3647" sId="1" odxf="1" dxf="1">
    <nc r="A478">
      <v>1508611684</v>
    </nc>
    <odxf>
      <alignment horizontal="center" vertical="center"/>
    </odxf>
    <ndxf>
      <alignment horizontal="general" vertical="bottom"/>
    </ndxf>
  </rcc>
  <rcc rId="3648" sId="1">
    <nc r="B478" t="inlineStr">
      <is>
        <t>[TDX][PreSi  PostSi]Verify the keysplit is programmed correctly during TDX initialization</t>
      </is>
    </nc>
  </rcc>
  <rcc rId="3649" sId="1">
    <nc r="C478" t="inlineStr">
      <is>
        <t>bios.security</t>
      </is>
    </nc>
  </rcc>
  <rcc rId="3650" sId="1" odxf="1" dxf="1">
    <nc r="E47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78" start="0" length="0">
    <dxf>
      <alignment horizontal="left" vertical="top"/>
    </dxf>
  </rfmt>
  <rcc rId="3651" sId="1" odxf="1" dxf="1">
    <nc r="A479">
      <v>1508611710</v>
    </nc>
    <odxf>
      <alignment horizontal="center" vertical="center"/>
    </odxf>
    <ndxf>
      <alignment horizontal="general" vertical="bottom"/>
    </ndxf>
  </rcc>
  <rcc rId="3652" sId="1">
    <nc r="B479" t="inlineStr">
      <is>
        <t>[TDX][Pre-Si  Post-Si]verify TDX can be enabled and disabled on BIOS setup menu</t>
      </is>
    </nc>
  </rcc>
  <rcc rId="3653" sId="1">
    <nc r="C479" t="inlineStr">
      <is>
        <t>bios.security</t>
      </is>
    </nc>
  </rcc>
  <rcc rId="3654" sId="1" odxf="1" dxf="1">
    <nc r="E479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3655" sId="1" odxf="1" dxf="1">
    <nc r="F479">
      <v>15012108457</v>
    </nc>
    <odxf>
      <alignment horizontal="general" vertical="bottom"/>
    </odxf>
    <ndxf>
      <alignment horizontal="left" vertical="top"/>
    </ndxf>
  </rcc>
  <rcc rId="3656" sId="1" odxf="1" dxf="1">
    <nc r="A480">
      <v>1508611804</v>
    </nc>
    <odxf>
      <alignment horizontal="center" vertical="center"/>
    </odxf>
    <ndxf>
      <alignment horizontal="general" vertical="bottom"/>
    </ndxf>
  </rcc>
  <rcc rId="3657" sId="1">
    <nc r="B480" t="inlineStr">
      <is>
        <t>[MKTME] [PostSi  PreSi]Check (MK)TME set up option when system support (MK)TME capability or not.</t>
      </is>
    </nc>
  </rcc>
  <rcc rId="3658" sId="1">
    <nc r="C480" t="inlineStr">
      <is>
        <t>bios.security</t>
      </is>
    </nc>
  </rcc>
  <rcc rId="3659" sId="1" odxf="1" dxf="1">
    <nc r="E48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80" start="0" length="0">
    <dxf>
      <alignment horizontal="left" vertical="top"/>
    </dxf>
  </rfmt>
  <rcc rId="3660" sId="1" odxf="1" dxf="1">
    <nc r="A481">
      <v>1508613530</v>
    </nc>
    <odxf>
      <alignment horizontal="center" vertical="center"/>
    </odxf>
    <ndxf>
      <alignment horizontal="general" vertical="bottom"/>
    </ndxf>
  </rcc>
  <rcc rId="3661" sId="1">
    <nc r="B481" t="inlineStr">
      <is>
        <t>[SGX][Boot Scenario Test]SGX Boot Scenario Normal Boot</t>
      </is>
    </nc>
  </rcc>
  <rcc rId="3662" sId="1">
    <nc r="C481" t="inlineStr">
      <is>
        <t>bios.security</t>
      </is>
    </nc>
  </rcc>
  <rcc rId="3663" sId="1" odxf="1" dxf="1">
    <nc r="E481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F481" start="0" length="0">
    <dxf>
      <alignment horizontal="left" vertical="top"/>
    </dxf>
  </rfmt>
  <rcc rId="3664" sId="1" odxf="1" dxf="1">
    <nc r="A482">
      <v>1508613937</v>
    </nc>
    <odxf>
      <alignment horizontal="center" vertical="center"/>
    </odxf>
    <ndxf>
      <alignment horizontal="general" vertical="bottom"/>
    </ndxf>
  </rcc>
  <rcc rId="3665" sId="1">
    <nc r="B482" t="inlineStr">
      <is>
        <t>[SGX][MISC Test]PRMRR register check in UEFI Shell</t>
      </is>
    </nc>
  </rcc>
  <rcc rId="3666" sId="1">
    <nc r="C482" t="inlineStr">
      <is>
        <t>bios.security</t>
      </is>
    </nc>
  </rcc>
  <rcc rId="3667" sId="1" odxf="1" dxf="1">
    <nc r="E482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F482" start="0" length="0">
    <dxf>
      <alignment horizontal="left" vertical="top"/>
    </dxf>
  </rfmt>
  <rcc rId="3668" sId="1" odxf="1" dxf="1">
    <nc r="A483">
      <v>1508614164</v>
    </nc>
    <odxf>
      <alignment horizontal="center" vertical="center"/>
    </odxf>
    <ndxf>
      <alignment horizontal="general" vertical="bottom"/>
    </ndxf>
  </rcc>
  <rcc rId="3669" sId="1">
    <nc r="B483" t="inlineStr">
      <is>
        <t>[SGX][MISC Test]Verify SGX QoS setup option</t>
      </is>
    </nc>
  </rcc>
  <rcc rId="3670" sId="1">
    <nc r="C483" t="inlineStr">
      <is>
        <t>bios.security</t>
      </is>
    </nc>
  </rcc>
  <rcc rId="3671" sId="1" odxf="1" dxf="1">
    <nc r="E483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F483" start="0" length="0">
    <dxf>
      <alignment horizontal="left" vertical="top"/>
    </dxf>
  </rfmt>
  <rcc rId="3672" sId="1" odxf="1" dxf="1">
    <nc r="A484">
      <v>1508615067</v>
    </nc>
    <odxf>
      <alignment horizontal="center" vertical="center"/>
    </odxf>
    <ndxf>
      <alignment horizontal="general" vertical="bottom"/>
    </ndxf>
  </rcc>
  <rcc rId="3673" sId="1">
    <nc r="B484" t="inlineStr">
      <is>
        <t>[TPM] TME status can be extended to PCR1 with event type as 0000000A</t>
      </is>
    </nc>
  </rcc>
  <rcc rId="3674" sId="1">
    <nc r="C484" t="inlineStr">
      <is>
        <t>bios.security</t>
      </is>
    </nc>
  </rcc>
  <rcc rId="3675" sId="1" odxf="1" dxf="1">
    <nc r="E484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84" start="0" length="0">
    <dxf>
      <alignment horizontal="left" vertical="top"/>
    </dxf>
  </rfmt>
  <rcc rId="3676" sId="1" odxf="1" dxf="1">
    <nc r="A485">
      <v>1508615076</v>
    </nc>
    <odxf>
      <alignment horizontal="center" vertical="center"/>
    </odxf>
    <ndxf>
      <alignment horizontal="general" vertical="bottom"/>
    </ndxf>
  </rcc>
  <rcc rId="3677" sId="1">
    <nc r="B485" t="inlineStr">
      <is>
        <t>[TPM] MK-TME status can be extended to PCR1 with event type as 0000000A</t>
      </is>
    </nc>
  </rcc>
  <rcc rId="3678" sId="1">
    <nc r="C485" t="inlineStr">
      <is>
        <t>bios.security</t>
      </is>
    </nc>
  </rcc>
  <rcc rId="3679" sId="1" odxf="1" dxf="1">
    <nc r="E485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85" start="0" length="0">
    <dxf>
      <alignment horizontal="left" vertical="top"/>
    </dxf>
  </rfmt>
  <rcc rId="3680" sId="1" odxf="1" dxf="1">
    <nc r="A486">
      <v>1508615093</v>
    </nc>
    <odxf>
      <alignment horizontal="center" vertical="center"/>
    </odxf>
    <ndxf>
      <alignment horizontal="general" vertical="bottom"/>
    </ndxf>
  </rcc>
  <rcc rId="3681" sId="1">
    <nc r="B486" t="inlineStr">
      <is>
        <t>[TPM] BIOS extend TME status to PCR [1] and its digest is consistent across reboot.</t>
      </is>
    </nc>
  </rcc>
  <rcc rId="3682" sId="1">
    <nc r="C486" t="inlineStr">
      <is>
        <t>bios.security</t>
      </is>
    </nc>
  </rcc>
  <rcc rId="3683" sId="1" odxf="1" dxf="1">
    <nc r="E486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86" start="0" length="0">
    <dxf>
      <alignment horizontal="left" vertical="top"/>
    </dxf>
  </rfmt>
  <rcc rId="3684" sId="1" odxf="1" dxf="1">
    <nc r="A487">
      <v>1508615126</v>
    </nc>
    <odxf>
      <alignment horizontal="center" vertical="center"/>
    </odxf>
    <ndxf>
      <alignment horizontal="general" vertical="bottom"/>
    </ndxf>
  </rcc>
  <rcc rId="3685" sId="1">
    <nc r="B487" t="inlineStr">
      <is>
        <t>[MKTME][PSS  Post-Si] Enable MKTME with Integrity</t>
      </is>
    </nc>
  </rcc>
  <rcc rId="3686" sId="1">
    <nc r="C487" t="inlineStr">
      <is>
        <t>bios.security</t>
      </is>
    </nc>
  </rcc>
  <rcc rId="3687" sId="1" odxf="1" dxf="1">
    <nc r="E48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87" start="0" length="0">
    <dxf>
      <alignment horizontal="left" vertical="top"/>
    </dxf>
  </rfmt>
  <rcc rId="3688" sId="1" odxf="1" dxf="1">
    <nc r="A488">
      <v>1508615361</v>
    </nc>
    <odxf>
      <alignment horizontal="center" vertical="center"/>
    </odxf>
    <ndxf>
      <alignment horizontal="general" vertical="bottom"/>
    </ndxf>
  </rcc>
  <rcc rId="3689" sId="1">
    <nc r="B488" t="inlineStr">
      <is>
        <t>[SGX][MISC Test]BIOS will set SGX_RAS_MSR (0A3h) to opt-in SGX when SGX enabled</t>
      </is>
    </nc>
  </rcc>
  <rcc rId="3690" sId="1">
    <nc r="C488" t="inlineStr">
      <is>
        <t>bios.security</t>
      </is>
    </nc>
  </rcc>
  <rcc rId="3691" sId="1" odxf="1" dxf="1">
    <nc r="E488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F488" start="0" length="0">
    <dxf>
      <alignment horizontal="left" vertical="top"/>
    </dxf>
  </rfmt>
  <rcc rId="3692" sId="1" odxf="1" dxf="1">
    <nc r="A489">
      <v>1508615406</v>
    </nc>
    <odxf>
      <alignment horizontal="center" vertical="center"/>
    </odxf>
    <ndxf>
      <alignment horizontal="general" vertical="bottom"/>
    </ndxf>
  </rcc>
  <rcc rId="3693" sId="1">
    <nc r="B489" t="inlineStr">
      <is>
        <t>[TPM][Post-si] BIOS should extend the values of TME  MSRs to TPM PCR[1]</t>
      </is>
    </nc>
  </rcc>
  <rcc rId="3694" sId="1">
    <nc r="C489" t="inlineStr">
      <is>
        <t>bios.security</t>
      </is>
    </nc>
  </rcc>
  <rcc rId="3695" sId="1" odxf="1" dxf="1">
    <nc r="E489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89" start="0" length="0">
    <dxf>
      <alignment horizontal="left" vertical="top"/>
    </dxf>
  </rfmt>
  <rcc rId="3696" sId="1" odxf="1" dxf="1">
    <nc r="A490">
      <v>1508615672</v>
    </nc>
    <odxf>
      <alignment horizontal="center" vertical="center"/>
    </odxf>
    <ndxf>
      <alignment horizontal="general" vertical="bottom"/>
    </ndxf>
  </rcc>
  <rcc rId="3697" sId="1">
    <nc r="B490" t="inlineStr">
      <is>
        <t>[SECURE TOOL][Pre-si  Post-si] Check FitGen tool to support type 4 and type 5 unified patch</t>
      </is>
    </nc>
  </rcc>
  <rcc rId="3698" sId="1">
    <nc r="C490" t="inlineStr">
      <is>
        <t>bios.security</t>
      </is>
    </nc>
  </rcc>
  <rcc rId="3699" sId="1" odxf="1" dxf="1">
    <nc r="E49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90" start="0" length="0">
    <dxf>
      <alignment horizontal="left" vertical="top"/>
    </dxf>
  </rfmt>
  <rcc rId="3700" sId="1" odxf="1" dxf="1">
    <nc r="A491">
      <v>1508616380</v>
    </nc>
    <odxf>
      <alignment horizontal="center" vertical="center"/>
    </odxf>
    <ndxf>
      <alignment horizontal="general" vertical="bottom"/>
    </ndxf>
  </rcc>
  <rcc rId="3701" sId="1">
    <nc r="B491" t="inlineStr">
      <is>
        <t>[TPM][POST-SI][PSS] Bios should show TPM2_ChangeEPS menu when it is available.</t>
      </is>
    </nc>
  </rcc>
  <rcc rId="3702" sId="1">
    <nc r="C491" t="inlineStr">
      <is>
        <t>bios.security</t>
      </is>
    </nc>
  </rcc>
  <rcc rId="3703" sId="1" odxf="1" dxf="1">
    <nc r="E491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91" start="0" length="0">
    <dxf>
      <alignment horizontal="left" vertical="top"/>
    </dxf>
  </rfmt>
  <rcc rId="3704" sId="1" odxf="1" dxf="1">
    <nc r="A492">
      <v>1508620378</v>
    </nc>
    <odxf>
      <alignment horizontal="center" vertical="center"/>
    </odxf>
    <ndxf>
      <alignment horizontal="general" vertical="bottom"/>
    </ndxf>
  </rcc>
  <rcc rId="3705" sId="1">
    <nc r="B492" t="inlineStr">
      <is>
        <t>[OTA][Post Si] OTA in band test with EFI Shell Resident Commands.</t>
      </is>
    </nc>
  </rcc>
  <rcc rId="3706" sId="1">
    <nc r="C492" t="inlineStr">
      <is>
        <t>bios.security</t>
      </is>
    </nc>
  </rcc>
  <rcc rId="3707" sId="1" odxf="1" dxf="1">
    <nc r="E49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08" sId="1" odxf="1" dxf="1">
    <nc r="F492" t="inlineStr">
      <is>
        <t>CBV</t>
      </is>
    </nc>
    <odxf>
      <alignment horizontal="general" vertical="bottom"/>
    </odxf>
    <ndxf>
      <alignment horizontal="left" vertical="top"/>
    </ndxf>
  </rcc>
  <rcc rId="3709" sId="1" odxf="1" dxf="1">
    <nc r="A493">
      <v>1508690189</v>
    </nc>
    <odxf>
      <alignment horizontal="center" vertical="center"/>
    </odxf>
    <ndxf>
      <alignment horizontal="general" vertical="bottom"/>
    </ndxf>
  </rcc>
  <rcc rId="3710" sId="1">
    <nc r="B493" t="inlineStr">
      <is>
        <t>[CET][Post Si][Security] Verify shadowstack for CET is enabled by default.</t>
      </is>
    </nc>
  </rcc>
  <rcc rId="3711" sId="1">
    <nc r="C493" t="inlineStr">
      <is>
        <t>bios.security</t>
      </is>
    </nc>
  </rcc>
  <rcc rId="3712" sId="1" odxf="1" dxf="1">
    <nc r="E49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13" sId="1" odxf="1" dxf="1">
    <nc r="F493" t="inlineStr">
      <is>
        <t>CBV</t>
      </is>
    </nc>
    <odxf>
      <alignment horizontal="general" vertical="bottom"/>
    </odxf>
    <ndxf>
      <alignment horizontal="left" vertical="top"/>
    </ndxf>
  </rcc>
  <rcc rId="3714" sId="1" odxf="1" dxf="1">
    <nc r="A494">
      <v>1508916350</v>
    </nc>
    <odxf>
      <alignment horizontal="center" vertical="center"/>
    </odxf>
    <ndxf>
      <alignment horizontal="general" vertical="bottom"/>
    </ndxf>
  </rcc>
  <rcc rId="3715" sId="1">
    <nc r="B494" t="inlineStr">
      <is>
        <t>[MKTME][PreSi  PostSi] [Security] Verify 256bit Memory Encryption Engine (with or without integrity)</t>
      </is>
    </nc>
  </rcc>
  <rcc rId="3716" sId="1">
    <nc r="C494" t="inlineStr">
      <is>
        <t>bios.security</t>
      </is>
    </nc>
  </rcc>
  <rcc rId="3717" sId="1" odxf="1" dxf="1">
    <nc r="E49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94" start="0" length="0">
    <dxf>
      <alignment horizontal="left" vertical="top"/>
    </dxf>
  </rfmt>
  <rcc rId="3718" sId="1" odxf="1" dxf="1">
    <nc r="A495">
      <v>1508939880</v>
    </nc>
    <odxf>
      <alignment horizontal="center" vertical="center"/>
    </odxf>
    <ndxf>
      <alignment horizontal="general" vertical="bottom"/>
    </ndxf>
  </rcc>
  <rcc rId="3719" sId="1">
    <nc r="B495" t="inlineStr">
      <is>
        <t>[SECURE TOOL][Pre-si &amp; Post-si] Check FitGen tool to support S3M SOC IP</t>
      </is>
    </nc>
  </rcc>
  <rcc rId="3720" sId="1">
    <nc r="C495" t="inlineStr">
      <is>
        <t>bios.platform,bios.security</t>
      </is>
    </nc>
  </rcc>
  <rcc rId="3721" sId="1" odxf="1" dxf="1">
    <nc r="E49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95" start="0" length="0">
    <dxf>
      <alignment horizontal="left" vertical="top"/>
    </dxf>
  </rfmt>
  <rcc rId="3722" sId="1" odxf="1" dxf="1">
    <nc r="A496">
      <v>1509046717</v>
    </nc>
    <odxf>
      <alignment horizontal="center" vertical="center"/>
    </odxf>
    <ndxf>
      <alignment horizontal="general" vertical="bottom"/>
    </ndxf>
  </rcc>
  <rcc rId="3723" sId="1">
    <nc r="B496" t="inlineStr">
      <is>
        <t>[MKTME][PreSi  PostSi] [Security] Verify TME byPass mode for TME/TME-MT</t>
      </is>
    </nc>
  </rcc>
  <rcc rId="3724" sId="1">
    <nc r="C496" t="inlineStr">
      <is>
        <t>bios.security</t>
      </is>
    </nc>
  </rcc>
  <rcc rId="3725" sId="1" odxf="1" dxf="1">
    <nc r="E49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96" start="0" length="0">
    <dxf>
      <alignment horizontal="left" vertical="top"/>
    </dxf>
  </rfmt>
  <rcc rId="3726" sId="1" odxf="1" dxf="1">
    <nc r="A497">
      <v>1509113388</v>
    </nc>
    <odxf>
      <alignment horizontal="center" vertical="center"/>
    </odxf>
    <ndxf>
      <alignment horizontal="general" vertical="bottom"/>
    </ndxf>
  </rcc>
  <rcc rId="3727" sId="1">
    <nc r="B497" t="inlineStr">
      <is>
        <t>[TPM] Verify TPM PCR[4] Change When Press F2 and Reuse the EFI application</t>
      </is>
    </nc>
  </rcc>
  <rcc rId="3728" sId="1">
    <nc r="C497" t="inlineStr">
      <is>
        <t>bios.security</t>
      </is>
    </nc>
  </rcc>
  <rcc rId="3729" sId="1" odxf="1" dxf="1">
    <nc r="E497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97" start="0" length="0">
    <dxf>
      <alignment horizontal="left" vertical="top"/>
    </dxf>
  </rfmt>
  <rcc rId="3730" sId="1" odxf="1" dxf="1">
    <nc r="A498">
      <v>1509113566</v>
    </nc>
    <odxf>
      <alignment horizontal="center" vertical="center"/>
    </odxf>
    <ndxf>
      <alignment horizontal="general" vertical="bottom"/>
    </ndxf>
  </rcc>
  <rcc rId="3731" sId="1">
    <nc r="B498" t="inlineStr">
      <is>
        <t>[TPM] Verify TPM PCR[1] Change When Change Boot Order</t>
      </is>
    </nc>
  </rcc>
  <rcc rId="3732" sId="1">
    <nc r="C498" t="inlineStr">
      <is>
        <t>bios.security</t>
      </is>
    </nc>
  </rcc>
  <rcc rId="3733" sId="1" odxf="1" dxf="1">
    <nc r="E498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98" start="0" length="0">
    <dxf>
      <alignment horizontal="left" vertical="top"/>
    </dxf>
  </rfmt>
  <rcc rId="3734" sId="1" odxf="1" dxf="1">
    <nc r="A499">
      <v>1509425455</v>
    </nc>
    <odxf>
      <alignment horizontal="center" vertical="center"/>
    </odxf>
    <ndxf>
      <alignment horizontal="general" vertical="bottom"/>
    </ndxf>
  </rcc>
  <rcc rId="3735" sId="1">
    <nc r="B499" t="inlineStr">
      <is>
        <t>[TPM] Verify TPM PCR7 Value Change After Enable Secure Boot</t>
      </is>
    </nc>
  </rcc>
  <rcc rId="3736" sId="1">
    <nc r="C499" t="inlineStr">
      <is>
        <t>bios.security</t>
      </is>
    </nc>
  </rcc>
  <rcc rId="3737" sId="1" odxf="1" dxf="1">
    <nc r="E499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499" start="0" length="0">
    <dxf>
      <alignment horizontal="left" vertical="top"/>
    </dxf>
  </rfmt>
  <rcc rId="3738" sId="1" odxf="1" dxf="1">
    <nc r="A500">
      <v>1509458970</v>
    </nc>
    <odxf>
      <alignment horizontal="center" vertical="center"/>
    </odxf>
    <ndxf>
      <alignment horizontal="general" vertical="bottom"/>
    </ndxf>
  </rcc>
  <rcc rId="3739" sId="1">
    <nc r="B500" t="inlineStr">
      <is>
        <t>[TPM]Verify TPM PCR7 Value Change After Enable Secure Boot When Select SHA384</t>
      </is>
    </nc>
  </rcc>
  <rcc rId="3740" sId="1">
    <nc r="C500" t="inlineStr">
      <is>
        <t>bios.security</t>
      </is>
    </nc>
  </rcc>
  <rcc rId="3741" sId="1" odxf="1" dxf="1">
    <nc r="E500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500" start="0" length="0">
    <dxf>
      <alignment horizontal="left" vertical="top"/>
    </dxf>
  </rfmt>
  <rcc rId="3742" sId="1" odxf="1" dxf="1">
    <nc r="A501">
      <v>1509646275</v>
    </nc>
    <odxf>
      <alignment horizontal="center" vertical="center"/>
    </odxf>
    <ndxf>
      <alignment horizontal="general" vertical="bottom"/>
    </ndxf>
  </rcc>
  <rcc rId="3743" sId="1">
    <nc r="B501" t="inlineStr">
      <is>
        <t>[MKTME][PSS  Post-Si] BIOS shall restore TME_KEY during Fast Warm Reset</t>
      </is>
    </nc>
  </rcc>
  <rcc rId="3744" sId="1">
    <nc r="C501" t="inlineStr">
      <is>
        <t>bios.security</t>
      </is>
    </nc>
  </rcc>
  <rcc rId="3745" sId="1" odxf="1" dxf="1">
    <nc r="E50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501" start="0" length="0">
    <dxf>
      <alignment horizontal="left" vertical="top"/>
    </dxf>
  </rfmt>
  <rcc rId="3746" sId="1" odxf="1" dxf="1">
    <nc r="A502">
      <v>1509916623</v>
    </nc>
    <odxf>
      <alignment horizontal="center" vertical="center"/>
    </odxf>
    <ndxf>
      <alignment horizontal="general" vertical="bottom"/>
    </ndxf>
  </rcc>
  <rcc rId="3747" sId="1">
    <nc r="B502" t="inlineStr">
      <is>
        <t>[TPM] Read TPM_INTF and Check Locality0</t>
      </is>
    </nc>
  </rcc>
  <rcc rId="3748" sId="1">
    <nc r="C502" t="inlineStr">
      <is>
        <t>bios.security</t>
      </is>
    </nc>
  </rcc>
  <rcc rId="3749" sId="1" odxf="1" dxf="1">
    <nc r="E502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502" start="0" length="0">
    <dxf>
      <alignment horizontal="left" vertical="top"/>
    </dxf>
  </rfmt>
  <rcc rId="3750" sId="1" odxf="1" dxf="1">
    <nc r="A503">
      <v>1509935854</v>
    </nc>
    <odxf>
      <alignment horizontal="center" vertical="center"/>
    </odxf>
    <ndxf>
      <alignment horizontal="general" vertical="bottom"/>
    </ndxf>
  </rcc>
  <rcc rId="3751" sId="1">
    <nc r="B503" t="inlineStr">
      <is>
        <t>[TPM] TPM PCR value check - PCR0 and PCR1</t>
      </is>
    </nc>
  </rcc>
  <rcc rId="3752" sId="1">
    <nc r="C503" t="inlineStr">
      <is>
        <t>bios.security</t>
      </is>
    </nc>
  </rcc>
  <rcc rId="3753" sId="1" odxf="1" dxf="1">
    <nc r="E503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503" start="0" length="0">
    <dxf>
      <alignment horizontal="left" vertical="top"/>
    </dxf>
  </rfmt>
  <rcc rId="3754" sId="1" odxf="1" dxf="1">
    <nc r="A504">
      <v>15010281820</v>
    </nc>
    <odxf>
      <alignment horizontal="center" vertical="center"/>
    </odxf>
    <ndxf>
      <alignment horizontal="general" vertical="bottom"/>
    </ndxf>
  </rcc>
  <rcc rId="3755" sId="1">
    <nc r="B504" t="inlineStr">
      <is>
        <t>[SGX][MISC Test][GNR]SGX shall use SHA384 for RegistrationConfiguration Variable</t>
      </is>
    </nc>
  </rcc>
  <rcc rId="3756" sId="1">
    <nc r="C504" t="inlineStr">
      <is>
        <t>bios.security</t>
      </is>
    </nc>
  </rcc>
  <rcc rId="3757" sId="1" odxf="1" dxf="1">
    <nc r="E504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F504" start="0" length="0">
    <dxf>
      <alignment horizontal="left" vertical="top"/>
    </dxf>
  </rfmt>
  <rcc rId="3758" sId="1" odxf="1" dxf="1">
    <nc r="A505">
      <v>15011014225</v>
    </nc>
    <odxf>
      <alignment horizontal="center" vertical="center"/>
    </odxf>
    <ndxf>
      <alignment horizontal="general" vertical="bottom"/>
    </ndxf>
  </rcc>
  <rcc rId="3759" sId="1">
    <nc r="B505" t="inlineStr">
      <is>
        <t>[TPM] TPM ACPI table should be consistent with the definition in TCG ACPI spec</t>
      </is>
    </nc>
  </rcc>
  <rcc rId="3760" sId="1">
    <nc r="C505" t="inlineStr">
      <is>
        <t>bios.security</t>
      </is>
    </nc>
  </rcc>
  <rcc rId="3761" sId="1" odxf="1" dxf="1">
    <nc r="E505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F505" start="0" length="0">
    <dxf>
      <alignment horizontal="left" vertical="top"/>
    </dxf>
  </rfmt>
  <rcc rId="3762" sId="1" odxf="1" dxf="1">
    <nc r="A506">
      <v>15011131624</v>
    </nc>
    <odxf>
      <alignment horizontal="center" vertical="center"/>
    </odxf>
    <ndxf>
      <alignment horizontal="general" vertical="bottom"/>
    </ndxf>
  </rcc>
  <rcc rId="3763" sId="1">
    <nc r="B506" t="inlineStr">
      <is>
        <t>[TXT]Verifying ACM FW Version in BIOS Setup menu</t>
      </is>
    </nc>
  </rcc>
  <rcc rId="3764" sId="1">
    <nc r="C506" t="inlineStr">
      <is>
        <t>bios.security</t>
      </is>
    </nc>
  </rcc>
  <rcc rId="3765" sId="1" odxf="1" dxf="1">
    <nc r="E50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506" start="0" length="0">
    <dxf>
      <alignment horizontal="left" vertical="top"/>
    </dxf>
  </rfmt>
  <rcc rId="3766" sId="1" odxf="1" dxf="1">
    <nc r="A507">
      <v>15011704990</v>
    </nc>
    <odxf>
      <alignment horizontal="center" vertical="center"/>
    </odxf>
    <ndxf>
      <alignment horizontal="general" vertical="bottom"/>
    </ndxf>
  </rcc>
  <rcc rId="3767" sId="1">
    <nc r="B507" t="inlineStr">
      <is>
        <t>[OTA] OTA in band support for both TME and MK-TME feature enable, disable</t>
      </is>
    </nc>
  </rcc>
  <rcc rId="3768" sId="1">
    <nc r="C507" t="inlineStr">
      <is>
        <t>bios.security</t>
      </is>
    </nc>
  </rcc>
  <rcc rId="3769" sId="1" odxf="1" dxf="1">
    <nc r="E50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70" sId="1" odxf="1" dxf="1">
    <nc r="F507" t="inlineStr">
      <is>
        <t>CBV</t>
      </is>
    </nc>
    <odxf>
      <alignment horizontal="general" vertical="bottom"/>
    </odxf>
    <ndxf>
      <alignment horizontal="left" vertical="top"/>
    </ndxf>
  </rcc>
  <rcc rId="3771" sId="1" odxf="1" dxf="1">
    <nc r="A508">
      <v>15011704996</v>
    </nc>
    <odxf>
      <alignment horizontal="center" vertical="center"/>
    </odxf>
    <ndxf>
      <alignment horizontal="general" vertical="bottom"/>
    </ndxf>
  </rcc>
  <rcc rId="3772" sId="1">
    <nc r="B508" t="inlineStr">
      <is>
        <t>[OTA] OTA in band negative test for TME and MK-TME feature enable, disable</t>
      </is>
    </nc>
  </rcc>
  <rcc rId="3773" sId="1">
    <nc r="C508" t="inlineStr">
      <is>
        <t>bios.security</t>
      </is>
    </nc>
  </rcc>
  <rcc rId="3774" sId="1" odxf="1" dxf="1">
    <nc r="E50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75" sId="1" odxf="1" dxf="1">
    <nc r="F508" t="inlineStr">
      <is>
        <t>CBV</t>
      </is>
    </nc>
    <odxf>
      <alignment horizontal="general" vertical="bottom"/>
    </odxf>
    <ndxf>
      <alignment horizontal="left" vertical="top"/>
    </ndxf>
  </rcc>
  <rcc rId="3776" sId="1" odxf="1" dxf="1">
    <nc r="A509">
      <v>15011705034</v>
    </nc>
    <odxf>
      <alignment horizontal="center" vertical="center"/>
    </odxf>
    <ndxf>
      <alignment horizontal="general" vertical="bottom"/>
    </ndxf>
  </rcc>
  <rcc rId="3777" sId="1">
    <nc r="B509" t="inlineStr">
      <is>
        <t>[OTA] OTA in band negative test for unsupported fTPM</t>
      </is>
    </nc>
  </rcc>
  <rcc rId="3778" sId="1">
    <nc r="C509" t="inlineStr">
      <is>
        <t>bios.security</t>
      </is>
    </nc>
  </rcc>
  <rcc rId="3779" sId="1" odxf="1" dxf="1">
    <nc r="E509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3780" sId="1" odxf="1" dxf="1">
    <nc r="F509" t="inlineStr">
      <is>
        <t>16018422304;CBV</t>
      </is>
    </nc>
    <odxf>
      <alignment horizontal="general" vertical="bottom"/>
    </odxf>
    <ndxf>
      <alignment horizontal="left" vertical="top"/>
    </ndxf>
  </rcc>
  <rcc rId="3781" sId="1" odxf="1" dxf="1">
    <nc r="A510">
      <v>15011925969</v>
    </nc>
    <odxf>
      <alignment horizontal="center" vertical="center"/>
    </odxf>
    <ndxf>
      <alignment horizontal="general" vertical="bottom"/>
    </ndxf>
  </rcc>
  <rcc rId="3782" sId="1">
    <nc r="B510" t="inlineStr">
      <is>
        <t>[OTA] OTA in band support for TPM Usage test</t>
      </is>
    </nc>
  </rcc>
  <rcc rId="3783" sId="1">
    <nc r="C510" t="inlineStr">
      <is>
        <t>bios.security</t>
      </is>
    </nc>
  </rcc>
  <rcc rId="3784" sId="1" odxf="1" dxf="1">
    <nc r="E510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3785" sId="1" odxf="1" dxf="1">
    <nc r="F510" t="inlineStr">
      <is>
        <t>16018422304;CBV</t>
      </is>
    </nc>
    <odxf>
      <alignment horizontal="general" vertical="bottom"/>
    </odxf>
    <ndxf>
      <alignment horizontal="left" vertical="top"/>
    </ndxf>
  </rcc>
  <rcc rId="3786" sId="1" odxf="1" dxf="1">
    <nc r="A511">
      <v>15011925974</v>
    </nc>
    <odxf>
      <alignment horizontal="center" vertical="center"/>
    </odxf>
    <ndxf>
      <alignment horizontal="general" vertical="bottom"/>
    </ndxf>
  </rcc>
  <rcc rId="3787" sId="1">
    <nc r="B511" t="inlineStr">
      <is>
        <t>[OTA]OTA in band negative test for invalid data input.</t>
      </is>
    </nc>
  </rcc>
  <rcc rId="3788" sId="1">
    <nc r="C511" t="inlineStr">
      <is>
        <t>bios.security</t>
      </is>
    </nc>
  </rcc>
  <rcc rId="3789" sId="1" odxf="1" dxf="1">
    <nc r="E51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90" sId="1" odxf="1" dxf="1">
    <nc r="F511" t="inlineStr">
      <is>
        <t>CBV</t>
      </is>
    </nc>
    <odxf>
      <alignment horizontal="general" vertical="bottom"/>
    </odxf>
    <ndxf>
      <alignment horizontal="left" vertical="top"/>
    </ndxf>
  </rcc>
  <rcc rId="3791" sId="1" odxf="1" dxf="1">
    <nc r="A512">
      <v>16012239231</v>
    </nc>
    <odxf>
      <alignment horizontal="center" vertical="center"/>
    </odxf>
    <ndxf>
      <alignment horizontal="general" vertical="bottom"/>
    </ndxf>
  </rcc>
  <rcc rId="3792" sId="1">
    <nc r="B512" t="inlineStr">
      <is>
        <t>[BOOT GUARD] Verify system behavior when Boot Guard Profile is set to 0</t>
      </is>
    </nc>
  </rcc>
  <rcc rId="3793" sId="1">
    <nc r="C512" t="inlineStr">
      <is>
        <t>bios.security</t>
      </is>
    </nc>
  </rcc>
  <rcc rId="3794" sId="1" odxf="1" dxf="1">
    <nc r="E512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3795" sId="1" odxf="1" dxf="1">
    <nc r="F512">
      <v>16018422304</v>
    </nc>
    <odxf>
      <alignment horizontal="general" vertical="bottom"/>
    </odxf>
    <ndxf>
      <alignment horizontal="left" vertical="top"/>
    </ndxf>
  </rcc>
  <rcc rId="3796" sId="1" odxf="1" dxf="1">
    <nc r="A513">
      <v>16012239233</v>
    </nc>
    <odxf>
      <alignment horizontal="center" vertical="center"/>
    </odxf>
    <ndxf>
      <alignment horizontal="general" vertical="bottom"/>
    </ndxf>
  </rcc>
  <rcc rId="3797" sId="1">
    <nc r="B513" t="inlineStr">
      <is>
        <t>[BOOT GUARD]Verify system behavior when Boot Guard Profile is set to 5</t>
      </is>
    </nc>
  </rcc>
  <rcc rId="3798" sId="1">
    <nc r="C513" t="inlineStr">
      <is>
        <t>bios.security</t>
      </is>
    </nc>
  </rcc>
  <rcc rId="3799" sId="1" odxf="1" dxf="1">
    <nc r="E513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3800" sId="1" odxf="1" dxf="1">
    <nc r="F513">
      <v>16018422304</v>
    </nc>
    <odxf>
      <alignment horizontal="general" vertical="bottom"/>
    </odxf>
    <ndxf>
      <alignment horizontal="left" vertical="top"/>
    </ndxf>
  </rcc>
  <rcc rId="3801" sId="1" odxf="1" dxf="1">
    <nc r="A514">
      <v>22011877826</v>
    </nc>
    <odxf>
      <alignment horizontal="center" vertical="center"/>
    </odxf>
    <ndxf>
      <alignment horizontal="general" vertical="bottom"/>
    </ndxf>
  </rcc>
  <rcc rId="3802" sId="1">
    <nc r="B514" t="inlineStr">
      <is>
        <t>[SecureBoot][PostSi][Securiey][PC&amp;RP] Verify UEFI Secure Boot Key is Stored in UEFI authenticated variable</t>
      </is>
    </nc>
  </rcc>
  <rcc rId="3803" sId="1">
    <nc r="C514" t="inlineStr">
      <is>
        <t>bios.security</t>
      </is>
    </nc>
  </rcc>
  <rcc rId="3804" sId="1" odxf="1" dxf="1">
    <nc r="E51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514" start="0" length="0">
    <dxf>
      <alignment horizontal="left" vertical="top"/>
    </dxf>
  </rfmt>
  <rcc rId="3805" sId="1" odxf="1" dxf="1">
    <nc r="A515">
      <v>22011877851</v>
    </nc>
    <odxf>
      <alignment horizontal="center" vertical="center"/>
    </odxf>
    <ndxf>
      <alignment horizontal="general" vertical="bottom"/>
    </ndxf>
  </rcc>
  <rcc rId="3806" sId="1">
    <nc r="B515" t="inlineStr">
      <is>
        <t>[TXT]dTPM_TXT_Trust Boot_measured launch_in_RHEL</t>
      </is>
    </nc>
  </rcc>
  <rcc rId="3807" sId="1">
    <nc r="C515" t="inlineStr">
      <is>
        <t>bios.security</t>
      </is>
    </nc>
  </rcc>
  <rcc rId="3808" sId="1" odxf="1" dxf="1">
    <nc r="E515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3809" sId="1" odxf="1" dxf="1">
    <nc r="F515">
      <v>16018422304</v>
    </nc>
    <odxf>
      <alignment horizontal="general" vertical="bottom"/>
    </odxf>
    <ndxf>
      <alignment horizontal="left" vertical="top"/>
    </ndxf>
  </rcc>
  <rcc rId="3810" sId="1" odxf="1" dxf="1">
    <nc r="A516">
      <v>22011893994</v>
    </nc>
    <odxf>
      <alignment horizontal="center" vertical="center"/>
    </odxf>
    <ndxf>
      <alignment horizontal="general" vertical="bottom"/>
    </ndxf>
  </rcc>
  <rcc rId="3811" sId="1">
    <nc r="B516" t="inlineStr">
      <is>
        <t>[TXT]Verify Setup option for BIOS ACM Error Reset</t>
      </is>
    </nc>
  </rcc>
  <rcc rId="3812" sId="1">
    <nc r="C516" t="inlineStr">
      <is>
        <t>bios.security</t>
      </is>
    </nc>
  </rcc>
  <rcc rId="3813" sId="1" odxf="1" dxf="1">
    <nc r="E51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516" start="0" length="0">
    <dxf>
      <alignment horizontal="left" vertical="top"/>
    </dxf>
  </rfmt>
  <rcc rId="3814" sId="1" odxf="1" dxf="1">
    <nc r="A517">
      <v>22011894096</v>
    </nc>
    <odxf>
      <alignment horizontal="center" vertical="center"/>
    </odxf>
    <ndxf>
      <alignment horizontal="general" vertical="bottom"/>
    </ndxf>
  </rcc>
  <rcc rId="3815" sId="1">
    <nc r="B517" t="inlineStr">
      <is>
        <t>[TXT]dTPM_TXT_dTPM_TXTINFO</t>
      </is>
    </nc>
  </rcc>
  <rcc rId="3816" sId="1">
    <nc r="C517" t="inlineStr">
      <is>
        <t>bios.security</t>
      </is>
    </nc>
  </rcc>
  <rcc rId="3817" sId="1" odxf="1" dxf="1">
    <nc r="E517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3818" sId="1" odxf="1" dxf="1">
    <nc r="F517">
      <v>16018422304</v>
    </nc>
    <odxf>
      <alignment horizontal="general" vertical="bottom"/>
    </odxf>
    <ndxf>
      <alignment horizontal="left" vertical="top"/>
    </ndxf>
  </rcc>
  <rcc rId="3819" sId="1" odxf="1" dxf="1">
    <nc r="A518">
      <v>22011894098</v>
    </nc>
    <odxf>
      <alignment horizontal="center" vertical="center"/>
    </odxf>
    <ndxf>
      <alignment horizontal="general" vertical="bottom"/>
    </ndxf>
  </rcc>
  <rcc rId="3820" sId="1">
    <nc r="B518" t="inlineStr">
      <is>
        <t>[TXT]dTPM_TXT_dTPM_GETSEC</t>
      </is>
    </nc>
  </rcc>
  <rcc rId="3821" sId="1">
    <nc r="C518" t="inlineStr">
      <is>
        <t>bios.security</t>
      </is>
    </nc>
  </rcc>
  <rcc rId="3822" sId="1" odxf="1" dxf="1">
    <nc r="E518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3823" sId="1" odxf="1" dxf="1">
    <nc r="F518">
      <v>16018422304</v>
    </nc>
    <odxf>
      <alignment horizontal="general" vertical="bottom"/>
    </odxf>
    <ndxf>
      <alignment horizontal="left" vertical="top"/>
    </ndxf>
  </rcc>
  <rcc rId="3824" sId="1" odxf="1" dxf="1">
    <nc r="A519">
      <v>22011895042</v>
    </nc>
    <odxf>
      <alignment horizontal="center" vertical="center"/>
    </odxf>
    <ndxf>
      <alignment horizontal="general" vertical="bottom"/>
    </ndxf>
  </rcc>
  <rcc rId="3825" sId="1">
    <nc r="B519" t="inlineStr">
      <is>
        <t>[TDX][Pre-Si &amp; Post-Si]Verify M2M SEAMRR BASE and SEAMRR MASK copies are  programmed correctly after TDX enable</t>
      </is>
    </nc>
  </rcc>
  <rcc rId="3826" sId="1">
    <nc r="C519" t="inlineStr">
      <is>
        <t>bios.security</t>
      </is>
    </nc>
  </rcc>
  <rcc rId="3827" sId="1" odxf="1" dxf="1">
    <nc r="E519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3828" sId="1" odxf="1" dxf="1">
    <nc r="F519">
      <v>15012108457</v>
    </nc>
    <odxf>
      <alignment horizontal="general" vertical="bottom"/>
    </odxf>
    <ndxf>
      <alignment horizontal="left" vertical="top"/>
    </ndxf>
  </rcc>
  <rcc rId="3829" sId="1" odxf="1" dxf="1">
    <nc r="A520">
      <v>22011895168</v>
    </nc>
    <odxf>
      <alignment horizontal="center" vertical="center"/>
    </odxf>
    <ndxf>
      <alignment horizontal="general" vertical="bottom"/>
    </ndxf>
  </rcc>
  <rcc rId="3830" sId="1">
    <nc r="B520" t="inlineStr">
      <is>
        <t>[DMA Protection]Test DMA Protection and IOMMU programming function</t>
      </is>
    </nc>
  </rcc>
  <rcc rId="3831" sId="1">
    <nc r="C520" t="inlineStr">
      <is>
        <t>bios.security</t>
      </is>
    </nc>
  </rcc>
  <rcc rId="3832" sId="1" odxf="1" dxf="1">
    <nc r="E52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520" start="0" length="0">
    <dxf>
      <alignment horizontal="left" vertical="top"/>
    </dxf>
  </rfmt>
  <rcc rId="3833" sId="1" odxf="1" dxf="1">
    <nc r="A521">
      <v>22011895404</v>
    </nc>
    <odxf>
      <alignment horizontal="center" vertical="center"/>
    </odxf>
    <ndxf>
      <alignment horizontal="general" vertical="bottom"/>
    </ndxf>
  </rcc>
  <rcc rId="3834" sId="1">
    <nc r="B521" t="inlineStr">
      <is>
        <t>[TDX][PreSi &amp; PostSi]Verify SMRR1 and SMRR2 are Locked when TDX is enabled</t>
      </is>
    </nc>
  </rcc>
  <rcc rId="3835" sId="1">
    <nc r="C521" t="inlineStr">
      <is>
        <t>bios.security</t>
      </is>
    </nc>
  </rcc>
  <rcc rId="3836" sId="1" odxf="1" dxf="1">
    <nc r="E52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521" start="0" length="0">
    <dxf>
      <alignment horizontal="left" vertical="top"/>
    </dxf>
  </rfmt>
  <rcc rId="3837" sId="1" odxf="1" dxf="1">
    <nc r="A522">
      <v>22011895463</v>
    </nc>
    <odxf>
      <alignment horizontal="center" vertical="center"/>
    </odxf>
    <ndxf>
      <alignment horizontal="general" vertical="bottom"/>
    </ndxf>
  </rcc>
  <rcc rId="3838" sId="1">
    <nc r="B522" t="inlineStr">
      <is>
        <t>[MKTME][PSS  Post-Si] Enable MKTME with Integrity disabled</t>
      </is>
    </nc>
  </rcc>
  <rcc rId="3839" sId="1">
    <nc r="C522" t="inlineStr">
      <is>
        <t>bios.security</t>
      </is>
    </nc>
  </rcc>
  <rcc rId="3840" sId="1" odxf="1" dxf="1">
    <nc r="E52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522" start="0" length="0">
    <dxf>
      <alignment horizontal="left" vertical="top"/>
    </dxf>
  </rfmt>
  <rcc rId="3841" sId="1">
    <nc r="F462">
      <v>16018422304</v>
    </nc>
  </rcc>
  <rfmt sheetId="1" xfDxf="1" sqref="L462" start="0" length="0">
    <dxf>
      <alignment wrapText="1"/>
    </dxf>
  </rfmt>
  <rcc rId="3842" sId="1">
    <nc r="L462" t="inlineStr">
      <is>
        <t>CBV</t>
      </is>
    </nc>
  </rcc>
  <rcc rId="3843" sId="1">
    <nc r="F463">
      <v>15012108457</v>
    </nc>
  </rcc>
  <rcc rId="3844" sId="1">
    <nc r="F464">
      <v>16018422304</v>
    </nc>
  </rcc>
  <rcc rId="3845" sId="1">
    <nc r="F466">
      <v>16018422304</v>
    </nc>
  </rcc>
  <rcc rId="3846" sId="1">
    <nc r="L463" t="inlineStr">
      <is>
        <t>CBV</t>
      </is>
    </nc>
  </rcc>
  <rcc rId="3847" sId="1">
    <nc r="L464" t="inlineStr">
      <is>
        <t>CBV</t>
      </is>
    </nc>
  </rcc>
  <rcc rId="3848" sId="1">
    <nc r="L466" t="inlineStr">
      <is>
        <t>CBV</t>
      </is>
    </nc>
  </rcc>
  <rcc rId="3849" sId="1">
    <nc r="F471">
      <v>16018422304</v>
    </nc>
  </rcc>
  <rcc rId="3850" sId="1">
    <nc r="F474">
      <v>16018422304</v>
    </nc>
  </rcc>
  <rcc rId="3851" sId="1">
    <nc r="F475">
      <v>16018422304</v>
    </nc>
  </rcc>
  <rcc rId="3852" sId="1">
    <nc r="L471" t="inlineStr">
      <is>
        <t>CBV</t>
      </is>
    </nc>
  </rcc>
  <rcc rId="3853" sId="1">
    <nc r="L474" t="inlineStr">
      <is>
        <t>CBV</t>
      </is>
    </nc>
  </rcc>
  <rcc rId="3854" sId="1">
    <nc r="L475" t="inlineStr">
      <is>
        <t>CBV</t>
      </is>
    </nc>
  </rcc>
  <rcc rId="3855" sId="1">
    <nc r="L481" t="inlineStr">
      <is>
        <t>CBV</t>
      </is>
    </nc>
  </rcc>
  <rcc rId="3856" sId="1">
    <nc r="L482" t="inlineStr">
      <is>
        <t>CBV</t>
      </is>
    </nc>
  </rcc>
  <rcc rId="3857" sId="1">
    <nc r="L483" t="inlineStr">
      <is>
        <t>CBV</t>
      </is>
    </nc>
  </rcc>
  <rcc rId="3858" sId="1">
    <nc r="F481">
      <v>15012108457</v>
    </nc>
  </rcc>
  <rcc rId="3859" sId="1">
    <nc r="F482">
      <v>15012108457</v>
    </nc>
  </rcc>
  <rcc rId="3860" sId="1">
    <nc r="F483">
      <v>15012108457</v>
    </nc>
  </rcc>
  <rcc rId="3861" sId="1">
    <nc r="F484">
      <v>16018422304</v>
    </nc>
  </rcc>
  <rcc rId="3862" sId="1">
    <nc r="F485">
      <v>16018422304</v>
    </nc>
  </rcc>
  <rcc rId="3863" sId="1">
    <nc r="F486">
      <v>16018422304</v>
    </nc>
  </rcc>
  <rcc rId="3864" sId="1">
    <nc r="L484" t="inlineStr">
      <is>
        <t>CBV</t>
      </is>
    </nc>
  </rcc>
  <rcc rId="3865" sId="1">
    <nc r="L485" t="inlineStr">
      <is>
        <t>CBV</t>
      </is>
    </nc>
  </rcc>
  <rcc rId="3866" sId="1">
    <nc r="L486" t="inlineStr">
      <is>
        <t>CBV</t>
      </is>
    </nc>
  </rcc>
  <rcc rId="3867" sId="1">
    <nc r="F488">
      <v>15012108457</v>
    </nc>
  </rcc>
  <rcc rId="3868" sId="1">
    <nc r="L488" t="inlineStr">
      <is>
        <t>CBV</t>
      </is>
    </nc>
  </rcc>
  <rcc rId="3869" sId="1">
    <nc r="F489">
      <v>16018422304</v>
    </nc>
  </rcc>
  <rcc rId="3870" sId="1">
    <nc r="F491">
      <v>16018422304</v>
    </nc>
  </rcc>
  <rcc rId="3871" sId="1">
    <nc r="L489" t="inlineStr">
      <is>
        <t>CBV</t>
      </is>
    </nc>
  </rcc>
  <rcc rId="3872" sId="1">
    <nc r="L491" t="inlineStr">
      <is>
        <t>CBV</t>
      </is>
    </nc>
  </rcc>
  <rcc rId="3873" sId="1" xfDxf="1" dxf="1">
    <nc r="L497" t="inlineStr">
      <is>
        <t>CBV</t>
      </is>
    </nc>
    <ndxf>
      <alignment wrapText="1"/>
    </ndxf>
  </rcc>
  <rcc rId="3874" sId="1">
    <nc r="F497">
      <v>16018422304</v>
    </nc>
  </rcc>
  <rcc rId="3875" sId="1">
    <nc r="F498">
      <v>16018422304</v>
    </nc>
  </rcc>
  <rcc rId="3876" sId="1">
    <nc r="F499">
      <v>16018422304</v>
    </nc>
  </rcc>
  <rcc rId="3877" sId="1">
    <nc r="F500">
      <v>16018422304</v>
    </nc>
  </rcc>
  <rcc rId="3878" sId="1">
    <nc r="F502">
      <v>16018422304</v>
    </nc>
  </rcc>
  <rcc rId="3879" sId="1">
    <nc r="F503">
      <v>16018422304</v>
    </nc>
  </rcc>
  <rcc rId="3880" sId="1">
    <nc r="F504">
      <v>15012108457</v>
    </nc>
  </rcc>
  <rcc rId="3881" sId="1">
    <nc r="F505">
      <v>16018422304</v>
    </nc>
  </rcc>
  <rcc rId="3882" sId="1">
    <nc r="L504" t="inlineStr">
      <is>
        <t>CBV</t>
      </is>
    </nc>
  </rcc>
  <rcc rId="3883" sId="1">
    <nc r="L503" t="inlineStr">
      <is>
        <t>CBV</t>
      </is>
    </nc>
  </rcc>
  <rcc rId="3884" sId="1">
    <nc r="L498" t="inlineStr">
      <is>
        <t>CBV</t>
      </is>
    </nc>
  </rcc>
  <rcc rId="3885" sId="1">
    <nc r="L499" t="inlineStr">
      <is>
        <t>CBV</t>
      </is>
    </nc>
  </rcc>
  <rcc rId="3886" sId="1">
    <nc r="L500" t="inlineStr">
      <is>
        <t>CBV</t>
      </is>
    </nc>
  </rcc>
  <rcc rId="3887" sId="1">
    <nc r="L502" t="inlineStr">
      <is>
        <t>CBV</t>
      </is>
    </nc>
  </rcc>
  <rdn rId="0" localSheetId="1" customView="1" name="Z_072FA3AE_34DB_499E_ACC5_02B28750F8AE_.wvu.FilterData" hidden="1" oldHidden="1">
    <formula>'FIV_KVL_D_Blue_TC_Bios_only (3)'!$A$1:$L$522</formula>
  </rdn>
  <rcv guid="{072FA3AE-34DB-499E-ACC5-02B28750F8AE}" action="add"/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9" sId="1">
    <oc r="F509" t="inlineStr">
      <is>
        <t>16018422304;CBV</t>
      </is>
    </oc>
    <nc r="F509">
      <v>16018422304</v>
    </nc>
  </rcc>
  <rcc rId="3890" sId="1">
    <oc r="F510" t="inlineStr">
      <is>
        <t>16018422304;CBV</t>
      </is>
    </oc>
    <nc r="F510">
      <v>16018422304</v>
    </nc>
  </rcc>
  <rcc rId="3891" sId="1">
    <nc r="L509" t="inlineStr">
      <is>
        <t>CBV</t>
      </is>
    </nc>
  </rcc>
  <rcc rId="3892" sId="1">
    <nc r="L510" t="inlineStr">
      <is>
        <t>CBV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38" start="0" length="0">
    <dxf>
      <border>
        <left style="thin">
          <color indexed="64"/>
        </left>
      </border>
    </dxf>
  </rfmt>
  <rfmt sheetId="1" sqref="A438:L438" start="0" length="0">
    <dxf>
      <border>
        <top style="thin">
          <color indexed="64"/>
        </top>
      </border>
    </dxf>
  </rfmt>
  <rfmt sheetId="1" sqref="L438" start="0" length="0">
    <dxf>
      <border>
        <right style="thin">
          <color indexed="64"/>
        </right>
      </border>
    </dxf>
  </rfmt>
  <rfmt sheetId="1" sqref="A438:L438" start="0" length="0">
    <dxf>
      <border>
        <bottom style="thin">
          <color indexed="64"/>
        </bottom>
      </border>
    </dxf>
  </rfmt>
  <rfmt sheetId="1" sqref="A445" start="0" length="0">
    <dxf>
      <border>
        <left style="thin">
          <color indexed="64"/>
        </left>
      </border>
    </dxf>
  </rfmt>
  <rfmt sheetId="1" sqref="A445:L445" start="0" length="0">
    <dxf>
      <border>
        <top style="thin">
          <color indexed="64"/>
        </top>
      </border>
    </dxf>
  </rfmt>
  <rfmt sheetId="1" sqref="L445" start="0" length="0">
    <dxf>
      <border>
        <right style="thin">
          <color indexed="64"/>
        </right>
      </border>
    </dxf>
  </rfmt>
  <rfmt sheetId="1" sqref="A445:L445" start="0" length="0">
    <dxf>
      <border>
        <bottom style="thin">
          <color indexed="64"/>
        </bottom>
      </border>
    </dxf>
  </rfmt>
  <rfmt sheetId="1" sqref="A463" start="0" length="0">
    <dxf>
      <border>
        <left style="thin">
          <color indexed="64"/>
        </left>
      </border>
    </dxf>
  </rfmt>
  <rfmt sheetId="1" sqref="A463:L463" start="0" length="0">
    <dxf>
      <border>
        <top style="thin">
          <color indexed="64"/>
        </top>
      </border>
    </dxf>
  </rfmt>
  <rfmt sheetId="1" sqref="L463" start="0" length="0">
    <dxf>
      <border>
        <right style="thin">
          <color indexed="64"/>
        </right>
      </border>
    </dxf>
  </rfmt>
  <rfmt sheetId="1" sqref="A463:L463" start="0" length="0">
    <dxf>
      <border>
        <bottom style="thin">
          <color indexed="64"/>
        </bottom>
      </border>
    </dxf>
  </rfmt>
  <rfmt sheetId="1" sqref="A476:A477" start="0" length="0">
    <dxf>
      <border>
        <left style="thin">
          <color indexed="64"/>
        </left>
      </border>
    </dxf>
  </rfmt>
  <rfmt sheetId="1" sqref="A476:L476" start="0" length="0">
    <dxf>
      <border>
        <top style="thin">
          <color indexed="64"/>
        </top>
      </border>
    </dxf>
  </rfmt>
  <rfmt sheetId="1" sqref="L476:L477" start="0" length="0">
    <dxf>
      <border>
        <right style="thin">
          <color indexed="64"/>
        </right>
      </border>
    </dxf>
  </rfmt>
  <rfmt sheetId="1" sqref="A477:L477" start="0" length="0">
    <dxf>
      <border>
        <bottom style="thin">
          <color indexed="64"/>
        </bottom>
      </border>
    </dxf>
  </rfmt>
  <rfmt sheetId="1" sqref="A479" start="0" length="0">
    <dxf>
      <border>
        <left style="thin">
          <color indexed="64"/>
        </left>
      </border>
    </dxf>
  </rfmt>
  <rfmt sheetId="1" sqref="A479:L479" start="0" length="0">
    <dxf>
      <border>
        <top style="thin">
          <color indexed="64"/>
        </top>
      </border>
    </dxf>
  </rfmt>
  <rfmt sheetId="1" sqref="L479" start="0" length="0">
    <dxf>
      <border>
        <right style="thin">
          <color indexed="64"/>
        </right>
      </border>
    </dxf>
  </rfmt>
  <rfmt sheetId="1" sqref="A479:L479" start="0" length="0">
    <dxf>
      <border>
        <bottom style="thin">
          <color indexed="64"/>
        </bottom>
      </border>
    </dxf>
  </rfmt>
  <rfmt sheetId="1" sqref="A481:A483" start="0" length="0">
    <dxf>
      <border>
        <left style="thin">
          <color indexed="64"/>
        </left>
      </border>
    </dxf>
  </rfmt>
  <rfmt sheetId="1" sqref="A481:L481" start="0" length="0">
    <dxf>
      <border>
        <top style="thin">
          <color indexed="64"/>
        </top>
      </border>
    </dxf>
  </rfmt>
  <rfmt sheetId="1" sqref="L481:L483" start="0" length="0">
    <dxf>
      <border>
        <right style="thin">
          <color indexed="64"/>
        </right>
      </border>
    </dxf>
  </rfmt>
  <rfmt sheetId="1" sqref="A483:L483" start="0" length="0">
    <dxf>
      <border>
        <bottom style="thin">
          <color indexed="64"/>
        </bottom>
      </border>
    </dxf>
  </rfmt>
  <rfmt sheetId="1" sqref="A488" start="0" length="0">
    <dxf>
      <border>
        <left style="thin">
          <color indexed="64"/>
        </left>
      </border>
    </dxf>
  </rfmt>
  <rfmt sheetId="1" sqref="A488:L488" start="0" length="0">
    <dxf>
      <border>
        <top style="thin">
          <color indexed="64"/>
        </top>
      </border>
    </dxf>
  </rfmt>
  <rfmt sheetId="1" sqref="L488" start="0" length="0">
    <dxf>
      <border>
        <right style="thin">
          <color indexed="64"/>
        </right>
      </border>
    </dxf>
  </rfmt>
  <rfmt sheetId="1" sqref="A488:L488" start="0" length="0">
    <dxf>
      <border>
        <bottom style="thin">
          <color indexed="64"/>
        </bottom>
      </border>
    </dxf>
  </rfmt>
  <rfmt sheetId="1" sqref="A492:A493" start="0" length="0">
    <dxf>
      <border>
        <left style="thin">
          <color indexed="64"/>
        </left>
      </border>
    </dxf>
  </rfmt>
  <rfmt sheetId="1" sqref="A492:L492" start="0" length="0">
    <dxf>
      <border>
        <top style="thin">
          <color indexed="64"/>
        </top>
      </border>
    </dxf>
  </rfmt>
  <rfmt sheetId="1" sqref="L492:L493" start="0" length="0">
    <dxf>
      <border>
        <right style="thin">
          <color indexed="64"/>
        </right>
      </border>
    </dxf>
  </rfmt>
  <rfmt sheetId="1" sqref="A493:L493" start="0" length="0">
    <dxf>
      <border>
        <bottom style="thin">
          <color indexed="64"/>
        </bottom>
      </border>
    </dxf>
  </rfmt>
  <rfmt sheetId="1" sqref="A504" start="0" length="0">
    <dxf>
      <border>
        <left style="thin">
          <color indexed="64"/>
        </left>
      </border>
    </dxf>
  </rfmt>
  <rfmt sheetId="1" sqref="A504:L504" start="0" length="0">
    <dxf>
      <border>
        <top style="thin">
          <color indexed="64"/>
        </top>
      </border>
    </dxf>
  </rfmt>
  <rfmt sheetId="1" sqref="L504" start="0" length="0">
    <dxf>
      <border>
        <right style="thin">
          <color indexed="64"/>
        </right>
      </border>
    </dxf>
  </rfmt>
  <rfmt sheetId="1" sqref="A504:L504" start="0" length="0">
    <dxf>
      <border>
        <bottom style="thin">
          <color indexed="64"/>
        </bottom>
      </border>
    </dxf>
  </rfmt>
  <rfmt sheetId="1" sqref="A507:A508" start="0" length="0">
    <dxf>
      <border>
        <left style="thin">
          <color indexed="64"/>
        </left>
      </border>
    </dxf>
  </rfmt>
  <rfmt sheetId="1" sqref="A507:L507" start="0" length="0">
    <dxf>
      <border>
        <top style="thin">
          <color indexed="64"/>
        </top>
      </border>
    </dxf>
  </rfmt>
  <rfmt sheetId="1" sqref="L507:L508" start="0" length="0">
    <dxf>
      <border>
        <right style="thin">
          <color indexed="64"/>
        </right>
      </border>
    </dxf>
  </rfmt>
  <rfmt sheetId="1" sqref="A508:L508" start="0" length="0">
    <dxf>
      <border>
        <bottom style="thin">
          <color indexed="64"/>
        </bottom>
      </border>
    </dxf>
  </rfmt>
  <rfmt sheetId="1" sqref="A511" start="0" length="0">
    <dxf>
      <border>
        <left style="thin">
          <color indexed="64"/>
        </left>
      </border>
    </dxf>
  </rfmt>
  <rfmt sheetId="1" sqref="A511:L511" start="0" length="0">
    <dxf>
      <border>
        <top style="thin">
          <color indexed="64"/>
        </top>
      </border>
    </dxf>
  </rfmt>
  <rfmt sheetId="1" sqref="L511" start="0" length="0">
    <dxf>
      <border>
        <right style="thin">
          <color indexed="64"/>
        </right>
      </border>
    </dxf>
  </rfmt>
  <rfmt sheetId="1" sqref="A511:L511" start="0" length="0">
    <dxf>
      <border>
        <bottom style="thin">
          <color indexed="64"/>
        </bottom>
      </border>
    </dxf>
  </rfmt>
  <rfmt sheetId="1" sqref="A519" start="0" length="0">
    <dxf>
      <border>
        <left style="thin">
          <color indexed="64"/>
        </left>
      </border>
    </dxf>
  </rfmt>
  <rfmt sheetId="1" sqref="A519:L519" start="0" length="0">
    <dxf>
      <border>
        <top style="thin">
          <color indexed="64"/>
        </top>
      </border>
    </dxf>
  </rfmt>
  <rfmt sheetId="1" sqref="L519" start="0" length="0">
    <dxf>
      <border>
        <right style="thin">
          <color indexed="64"/>
        </right>
      </border>
    </dxf>
  </rfmt>
  <rfmt sheetId="1" sqref="A519:L519" start="0" length="0">
    <dxf>
      <border>
        <bottom style="thin">
          <color indexed="64"/>
        </bottom>
      </border>
    </dxf>
  </rfmt>
  <rfmt sheetId="1" sqref="A438:L438 A445:L445 A463:L463 A476:L477 A479:L479 A481:L483 A488:L488 A492:L493 A504:L504 A507:L508 A511:L511 A519:L519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1" sqref="F1 F3 F5 F9 F15 F32 F39:F40 F42 F51 F69:F70 F75 F86 F95 F112 F123 F143 F145 F170 F187 F217 F219 F224 F228 F231 F248 F250 F256:F257 F275 F296 F300 F322 F332:F333 F354 F356:F357 F385 F412 F438 F445 F463 F476:F477 F479 F481:F483 F488 F492:F493 F504 F507:F508 F511 F519 F523:F1048576">
    <dxf>
      <alignment horizontal="center"/>
    </dxf>
  </rfmt>
  <rfmt sheetId="1" sqref="F1 F3 F5 F9 F15 F32 F39:F40 F42 F51 F69:F70 F75 F86 F95 F112 F123 F143 F145 F170 F187 F217 F219 F224 F228 F231 F248 F250 F256:F257 F275 F296 F300 F322 F332:F333 F354 F356:F357 F385 F412 F438 F445 F463 F476:F477 F479 F481:F483 F488 F492:F493 F504 F507:F508 F511 F519 F523:F1048576">
    <dxf>
      <alignment horizontal="left"/>
    </dxf>
  </rfmt>
  <rfmt sheetId="1" sqref="A1:A1048576" start="0" length="0">
    <dxf>
      <border>
        <left style="thin">
          <color indexed="64"/>
        </left>
      </border>
    </dxf>
  </rfmt>
  <rfmt sheetId="1" sqref="A1:XFD1" start="0" length="0">
    <dxf>
      <border>
        <top style="thin">
          <color indexed="64"/>
        </top>
      </border>
    </dxf>
  </rfmt>
  <rfmt sheetId="1" sqref="XFD1:XFD1048576" start="0" length="0">
    <dxf>
      <border>
        <right style="thin">
          <color indexed="64"/>
        </right>
      </border>
    </dxf>
  </rfmt>
  <rfmt sheetId="1" sqref="A1048576:XFD1048576" start="0" length="0">
    <dxf>
      <border>
        <bottom style="thin">
          <color indexed="64"/>
        </bottom>
      </border>
    </dxf>
  </rfmt>
  <rcc rId="3893" sId="1" odxf="1" dxf="1">
    <nc r="A523">
      <v>1309576291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894" sId="1" odxf="1" dxf="1">
    <nc r="B523" t="inlineStr">
      <is>
        <t>GNRD MCC config support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895" sId="1" odxf="1" dxf="1">
    <nc r="C52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23" start="0" length="0">
    <dxf>
      <border outline="0">
        <left/>
        <right/>
        <top/>
        <bottom/>
      </border>
    </dxf>
  </rfmt>
  <rfmt sheetId="1" sqref="E523" start="0" length="0">
    <dxf>
      <border outline="0">
        <left/>
        <right/>
        <top/>
        <bottom/>
      </border>
    </dxf>
  </rfmt>
  <rfmt sheetId="1" sqref="F523" start="0" length="0">
    <dxf>
      <alignment horizontal="general" vertical="bottom"/>
      <border outline="0">
        <left/>
        <right/>
        <top/>
        <bottom/>
      </border>
    </dxf>
  </rfmt>
  <rcc rId="3896" sId="1" odxf="1" dxf="1">
    <nc r="A524">
      <v>1508603490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897" sId="1" odxf="1" dxf="1">
    <nc r="B524" t="inlineStr">
      <is>
        <t>PCIe Speed Limiting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898" sId="1" odxf="1" dxf="1">
    <nc r="C524" t="inlineStr">
      <is>
        <t>bios.iio,bios.platform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24" start="0" length="0">
    <dxf>
      <border outline="0">
        <left/>
        <right/>
        <top/>
        <bottom/>
      </border>
    </dxf>
  </rfmt>
  <rfmt sheetId="1" sqref="E524" start="0" length="0">
    <dxf>
      <border outline="0">
        <left/>
        <right/>
        <top/>
        <bottom/>
      </border>
    </dxf>
  </rfmt>
  <rfmt sheetId="1" sqref="F524" start="0" length="0">
    <dxf>
      <alignment horizontal="general" vertical="bottom"/>
      <border outline="0">
        <left/>
        <right/>
        <top/>
        <bottom/>
      </border>
    </dxf>
  </rfmt>
  <rcc rId="3899" sId="1" odxf="1" dxf="1">
    <nc r="A525">
      <v>1508603498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00" sId="1" odxf="1" dxf="1">
    <nc r="B525" t="inlineStr">
      <is>
        <t>PCIe ports Max Payload control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01" sId="1" odxf="1" dxf="1">
    <nc r="C52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25" start="0" length="0">
    <dxf>
      <border outline="0">
        <left/>
        <right/>
        <top/>
        <bottom/>
      </border>
    </dxf>
  </rfmt>
  <rfmt sheetId="1" sqref="E525" start="0" length="0">
    <dxf>
      <border outline="0">
        <left/>
        <right/>
        <top/>
        <bottom/>
      </border>
    </dxf>
  </rfmt>
  <rfmt sheetId="1" sqref="F525" start="0" length="0">
    <dxf>
      <alignment horizontal="general" vertical="bottom"/>
      <border outline="0">
        <left/>
        <right/>
        <top/>
        <bottom/>
      </border>
    </dxf>
  </rfmt>
  <rcc rId="3902" sId="1" odxf="1" dxf="1">
    <nc r="A526">
      <v>1508603929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03" sId="1" odxf="1" dxf="1">
    <nc r="B526" t="inlineStr">
      <is>
        <t>SRIS enabling verification 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04" sId="1" odxf="1" dxf="1">
    <nc r="C52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26" start="0" length="0">
    <dxf>
      <border outline="0">
        <left/>
        <right/>
        <top/>
        <bottom/>
      </border>
    </dxf>
  </rfmt>
  <rfmt sheetId="1" sqref="E526" start="0" length="0">
    <dxf>
      <border outline="0">
        <left/>
        <right/>
        <top/>
        <bottom/>
      </border>
    </dxf>
  </rfmt>
  <rfmt sheetId="1" sqref="F526" start="0" length="0">
    <dxf>
      <alignment horizontal="general" vertical="bottom"/>
      <border outline="0">
        <left/>
        <right/>
        <top/>
        <bottom/>
      </border>
    </dxf>
  </rfmt>
  <rcc rId="3905" sId="1" odxf="1" dxf="1">
    <nc r="A527">
      <v>1508603944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06" sId="1" odxf="1" dxf="1">
    <nc r="B527" t="inlineStr">
      <is>
        <t>IIO PTM Support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07" sId="1" odxf="1" dxf="1">
    <nc r="C52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27" start="0" length="0">
    <dxf>
      <border outline="0">
        <left/>
        <right/>
        <top/>
        <bottom/>
      </border>
    </dxf>
  </rfmt>
  <rfmt sheetId="1" sqref="E527" start="0" length="0">
    <dxf>
      <border outline="0">
        <left/>
        <right/>
        <top/>
        <bottom/>
      </border>
    </dxf>
  </rfmt>
  <rfmt sheetId="1" sqref="F527" start="0" length="0">
    <dxf>
      <alignment horizontal="general" vertical="bottom"/>
      <border outline="0">
        <left/>
        <right/>
        <top/>
        <bottom/>
      </border>
    </dxf>
  </rfmt>
  <rcc rId="3908" sId="1" odxf="1" dxf="1">
    <nc r="A528">
      <v>1508604005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09" sId="1" odxf="1" dxf="1">
    <nc r="B528" t="inlineStr">
      <is>
        <t>NPK BAR programming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10" sId="1" odxf="1" dxf="1">
    <nc r="C52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28" start="0" length="0">
    <dxf>
      <border outline="0">
        <left/>
        <right/>
        <top/>
        <bottom/>
      </border>
    </dxf>
  </rfmt>
  <rfmt sheetId="1" sqref="E528" start="0" length="0">
    <dxf>
      <border outline="0">
        <left/>
        <right/>
        <top/>
        <bottom/>
      </border>
    </dxf>
  </rfmt>
  <rfmt sheetId="1" sqref="F528" start="0" length="0">
    <dxf>
      <alignment horizontal="general" vertical="bottom"/>
      <border outline="0">
        <left/>
        <right/>
        <top/>
        <bottom/>
      </border>
    </dxf>
  </rfmt>
  <rcc rId="3911" sId="1" odxf="1" dxf="1">
    <nc r="A529">
      <v>1508604030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12" sId="1" odxf="1" dxf="1">
    <nc r="B529" t="inlineStr">
      <is>
        <t>NTB Large BAR size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13" sId="1" odxf="1" dxf="1">
    <nc r="C52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29" start="0" length="0">
    <dxf>
      <border outline="0">
        <left/>
        <right/>
        <top/>
        <bottom/>
      </border>
    </dxf>
  </rfmt>
  <rfmt sheetId="1" sqref="E529" start="0" length="0">
    <dxf>
      <border outline="0">
        <left/>
        <right/>
        <top/>
        <bottom/>
      </border>
    </dxf>
  </rfmt>
  <rfmt sheetId="1" sqref="F529" start="0" length="0">
    <dxf>
      <alignment horizontal="general" vertical="bottom"/>
      <border outline="0">
        <left/>
        <right/>
        <top/>
        <bottom/>
      </border>
    </dxf>
  </rfmt>
  <rcc rId="3914" sId="1" odxf="1" dxf="1">
    <nc r="A530">
      <v>1508605583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15" sId="1" odxf="1" dxf="1">
    <nc r="B530" t="inlineStr">
      <is>
        <t>Dynamic Link Width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16" sId="1" odxf="1" dxf="1">
    <nc r="C530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30" start="0" length="0">
    <dxf>
      <border outline="0">
        <left/>
        <right/>
        <top/>
        <bottom/>
      </border>
    </dxf>
  </rfmt>
  <rfmt sheetId="1" sqref="E530" start="0" length="0">
    <dxf>
      <border outline="0">
        <left/>
        <right/>
        <top/>
        <bottom/>
      </border>
    </dxf>
  </rfmt>
  <rfmt sheetId="1" sqref="F530" start="0" length="0">
    <dxf>
      <alignment horizontal="general" vertical="bottom"/>
      <border outline="0">
        <left/>
        <right/>
        <top/>
        <bottom/>
      </border>
    </dxf>
  </rfmt>
  <rcc rId="3917" sId="1" odxf="1" dxf="1">
    <nc r="A531">
      <v>1508605595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18" sId="1" odxf="1" dxf="1">
    <nc r="B531" t="inlineStr">
      <is>
        <t>PCS Mux register programming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19" sId="1" odxf="1" dxf="1">
    <nc r="C531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31" start="0" length="0">
    <dxf>
      <border outline="0">
        <left/>
        <right/>
        <top/>
        <bottom/>
      </border>
    </dxf>
  </rfmt>
  <rfmt sheetId="1" sqref="E531" start="0" length="0">
    <dxf>
      <border outline="0">
        <left/>
        <right/>
        <top/>
        <bottom/>
      </border>
    </dxf>
  </rfmt>
  <rfmt sheetId="1" sqref="F531" start="0" length="0">
    <dxf>
      <alignment horizontal="general" vertical="bottom"/>
      <border outline="0">
        <left/>
        <right/>
        <top/>
        <bottom/>
      </border>
    </dxf>
  </rfmt>
  <rcc rId="3920" sId="1" odxf="1" dxf="1">
    <nc r="A532">
      <v>1508609913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21" sId="1" odxf="1" dxf="1">
    <nc r="B532" t="inlineStr">
      <is>
        <t>Hot Plug support for IIO root ports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22" sId="1" odxf="1" dxf="1">
    <nc r="C53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32" start="0" length="0">
    <dxf>
      <border outline="0">
        <left/>
        <right/>
        <top/>
        <bottom/>
      </border>
    </dxf>
  </rfmt>
  <rfmt sheetId="1" sqref="E532" start="0" length="0">
    <dxf>
      <border outline="0">
        <left/>
        <right/>
        <top/>
        <bottom/>
      </border>
    </dxf>
  </rfmt>
  <rcc rId="3923" sId="1" odxf="1" dxf="1">
    <nc r="F532">
      <v>18021346127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24" sId="1" odxf="1" dxf="1">
    <nc r="A533">
      <v>1508610880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25" sId="1" odxf="1" dxf="1">
    <nc r="B533" t="inlineStr">
      <is>
        <t>ACSCAP register programming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26" sId="1" odxf="1" dxf="1">
    <nc r="C53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33" start="0" length="0">
    <dxf>
      <border outline="0">
        <left/>
        <right/>
        <top/>
        <bottom/>
      </border>
    </dxf>
  </rfmt>
  <rfmt sheetId="1" sqref="E533" start="0" length="0">
    <dxf>
      <border outline="0">
        <left/>
        <right/>
        <top/>
        <bottom/>
      </border>
    </dxf>
  </rfmt>
  <rfmt sheetId="1" sqref="F533" start="0" length="0">
    <dxf>
      <alignment horizontal="general" vertical="bottom"/>
      <border outline="0">
        <left/>
        <right/>
        <top/>
        <bottom/>
      </border>
    </dxf>
  </rfmt>
  <rcc rId="3927" sId="1" odxf="1" dxf="1">
    <nc r="A534">
      <v>1508610971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28" sId="1" odxf="1" dxf="1">
    <nc r="B534" t="inlineStr">
      <is>
        <t>Clock gating support for gen5 root ports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29" sId="1" odxf="1" dxf="1">
    <nc r="C534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34" start="0" length="0">
    <dxf>
      <border outline="0">
        <left/>
        <right/>
        <top/>
        <bottom/>
      </border>
    </dxf>
  </rfmt>
  <rfmt sheetId="1" sqref="E534" start="0" length="0">
    <dxf>
      <border outline="0">
        <left/>
        <right/>
        <top/>
        <bottom/>
      </border>
    </dxf>
  </rfmt>
  <rfmt sheetId="1" sqref="F534" start="0" length="0">
    <dxf>
      <alignment horizontal="general" vertical="bottom"/>
      <border outline="0">
        <left/>
        <right/>
        <top/>
        <bottom/>
      </border>
    </dxf>
  </rfmt>
  <rcc rId="3930" sId="1" odxf="1" dxf="1">
    <nc r="A535">
      <v>1508610990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31" sId="1" odxf="1" dxf="1">
    <nc r="B535" t="inlineStr">
      <is>
        <t>ENQCMD ENQCMDS programming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32" sId="1" odxf="1" dxf="1">
    <nc r="C53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35" start="0" length="0">
    <dxf>
      <border outline="0">
        <left/>
        <right/>
        <top/>
        <bottom/>
      </border>
    </dxf>
  </rfmt>
  <rfmt sheetId="1" sqref="E535" start="0" length="0">
    <dxf>
      <border outline="0">
        <left/>
        <right/>
        <top/>
        <bottom/>
      </border>
    </dxf>
  </rfmt>
  <rfmt sheetId="1" sqref="F535" start="0" length="0">
    <dxf>
      <alignment horizontal="general" vertical="bottom"/>
      <border outline="0">
        <left/>
        <right/>
        <top/>
        <bottom/>
      </border>
    </dxf>
  </rfmt>
  <rcc rId="3933" sId="1" odxf="1" dxf="1">
    <nc r="A536">
      <v>1508611015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34" sId="1" odxf="1" dxf="1">
    <nc r="B536" t="inlineStr">
      <is>
        <t>FlexBusLogPhy initialization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35" sId="1" odxf="1" dxf="1">
    <nc r="C53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36" start="0" length="0">
    <dxf>
      <border outline="0">
        <left/>
        <right/>
        <top/>
        <bottom/>
      </border>
    </dxf>
  </rfmt>
  <rfmt sheetId="1" sqref="E536" start="0" length="0">
    <dxf>
      <border outline="0">
        <left/>
        <right/>
        <top/>
        <bottom/>
      </border>
    </dxf>
  </rfmt>
  <rfmt sheetId="1" sqref="F536" start="0" length="0">
    <dxf>
      <alignment horizontal="general" vertical="bottom"/>
      <border outline="0">
        <left/>
        <right/>
        <top/>
        <bottom/>
      </border>
    </dxf>
  </rfmt>
  <rcc rId="3936" sId="1" odxf="1" dxf="1">
    <nc r="A537">
      <v>1508611558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37" sId="1" odxf="1" dxf="1">
    <nc r="B537" t="inlineStr">
      <is>
        <t>HQM CPM TIP devices visibility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38" sId="1" odxf="1" dxf="1">
    <nc r="C53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37" start="0" length="0">
    <dxf>
      <border outline="0">
        <left/>
        <right/>
        <top/>
        <bottom/>
      </border>
    </dxf>
  </rfmt>
  <rfmt sheetId="1" sqref="E537" start="0" length="0">
    <dxf>
      <border outline="0">
        <left/>
        <right/>
        <top/>
        <bottom/>
      </border>
    </dxf>
  </rfmt>
  <rcc rId="3939" sId="1" odxf="1" dxf="1">
    <nc r="F537">
      <v>16018290943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40" sId="1" odxf="1" dxf="1">
    <nc r="A538">
      <v>1508611616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41" sId="1" odxf="1" dxf="1">
    <nc r="B538" t="inlineStr">
      <is>
        <t>Extended Tag and 10-bit support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42" sId="1" odxf="1" dxf="1">
    <nc r="C53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38" start="0" length="0">
    <dxf>
      <border outline="0">
        <left/>
        <right/>
        <top/>
        <bottom/>
      </border>
    </dxf>
  </rfmt>
  <rfmt sheetId="1" sqref="E538" start="0" length="0">
    <dxf>
      <border outline="0">
        <left/>
        <right/>
        <top/>
        <bottom/>
      </border>
    </dxf>
  </rfmt>
  <rfmt sheetId="1" sqref="F538" start="0" length="0">
    <dxf>
      <alignment horizontal="general" vertical="bottom"/>
      <border outline="0">
        <left/>
        <right/>
        <top/>
        <bottom/>
      </border>
    </dxf>
  </rfmt>
  <rcc rId="3943" sId="1" odxf="1" dxf="1">
    <nc r="A539">
      <v>1508611629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44" sId="1" odxf="1" dxf="1">
    <nc r="B539" t="inlineStr">
      <is>
        <t>DSA devices initialization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45" sId="1" odxf="1" dxf="1">
    <nc r="C53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39" start="0" length="0">
    <dxf>
      <border outline="0">
        <left/>
        <right/>
        <top/>
        <bottom/>
      </border>
    </dxf>
  </rfmt>
  <rfmt sheetId="1" sqref="E539" start="0" length="0">
    <dxf>
      <border outline="0">
        <left/>
        <right/>
        <top/>
        <bottom/>
      </border>
    </dxf>
  </rfmt>
  <rfmt sheetId="1" sqref="F539" start="0" length="0">
    <dxf>
      <alignment horizontal="general" vertical="bottom"/>
      <border outline="0">
        <left/>
        <right/>
        <top/>
        <bottom/>
      </border>
    </dxf>
  </rfmt>
  <rcc rId="3946" sId="1" odxf="1" dxf="1">
    <nc r="A540">
      <v>1508612372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47" sId="1" odxf="1" dxf="1">
    <nc r="B540" t="inlineStr">
      <is>
        <t>Channel select enabling for CXPSMB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48" sId="1" odxf="1" dxf="1">
    <nc r="C540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40" start="0" length="0">
    <dxf>
      <border outline="0">
        <left/>
        <right/>
        <top/>
        <bottom/>
      </border>
    </dxf>
  </rfmt>
  <rfmt sheetId="1" sqref="E540" start="0" length="0">
    <dxf>
      <border outline="0">
        <left/>
        <right/>
        <top/>
        <bottom/>
      </border>
    </dxf>
  </rfmt>
  <rcc rId="3949" sId="1" odxf="1" dxf="1">
    <nc r="F540">
      <v>18021346127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50" sId="1" odxf="1" dxf="1">
    <nc r="A541">
      <v>1508612390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51" sId="1" odxf="1" dxf="1">
    <nc r="B541" t="inlineStr">
      <is>
        <t>CXL Debug mode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52" sId="1" odxf="1" dxf="1">
    <nc r="C541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41" start="0" length="0">
    <dxf>
      <border outline="0">
        <left/>
        <right/>
        <top/>
        <bottom/>
      </border>
    </dxf>
  </rfmt>
  <rfmt sheetId="1" sqref="E541" start="0" length="0">
    <dxf>
      <border outline="0">
        <left/>
        <right/>
        <top/>
        <bottom/>
      </border>
    </dxf>
  </rfmt>
  <rfmt sheetId="1" sqref="F541" start="0" length="0">
    <dxf>
      <alignment horizontal="general" vertical="bottom"/>
      <border outline="0">
        <left/>
        <right/>
        <top/>
        <bottom/>
      </border>
    </dxf>
  </rfmt>
  <rcc rId="3953" sId="1" odxf="1" dxf="1">
    <nc r="A542">
      <v>1508612465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54" sId="1" odxf="1" dxf="1">
    <nc r="B542" t="inlineStr">
      <is>
        <t>Equalization bypass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55" sId="1" odxf="1" dxf="1">
    <nc r="C54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42" start="0" length="0">
    <dxf>
      <border outline="0">
        <left/>
        <right/>
        <top/>
        <bottom/>
      </border>
    </dxf>
  </rfmt>
  <rfmt sheetId="1" sqref="E542" start="0" length="0">
    <dxf>
      <border outline="0">
        <left/>
        <right/>
        <top/>
        <bottom/>
      </border>
    </dxf>
  </rfmt>
  <rfmt sheetId="1" sqref="F542" start="0" length="0">
    <dxf>
      <alignment horizontal="general" vertical="bottom"/>
      <border outline="0">
        <left/>
        <right/>
        <top/>
        <bottom/>
      </border>
    </dxf>
  </rfmt>
  <rcc rId="3956" sId="1" odxf="1" dxf="1">
    <nc r="A543">
      <v>1508612479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57" sId="1" odxf="1" dxf="1">
    <nc r="B543" t="inlineStr">
      <is>
        <t>PXM pci bus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58" sId="1" odxf="1" dxf="1">
    <nc r="C54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43" start="0" length="0">
    <dxf>
      <border outline="0">
        <left/>
        <right/>
        <top/>
        <bottom/>
      </border>
    </dxf>
  </rfmt>
  <rfmt sheetId="1" sqref="E543" start="0" length="0">
    <dxf>
      <border outline="0">
        <left/>
        <right/>
        <top/>
        <bottom/>
      </border>
    </dxf>
  </rfmt>
  <rcc rId="3959" sId="1" odxf="1" dxf="1">
    <nc r="F543">
      <v>15011435965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60" sId="1" odxf="1" dxf="1">
    <nc r="A544">
      <v>1508612491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61" sId="1" odxf="1" dxf="1">
    <nc r="B544" t="inlineStr">
      <is>
        <t>VT-d DMAR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62" sId="1" odxf="1" dxf="1">
    <nc r="C544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44" start="0" length="0">
    <dxf>
      <border outline="0">
        <left/>
        <right/>
        <top/>
        <bottom/>
      </border>
    </dxf>
  </rfmt>
  <rfmt sheetId="1" sqref="E544" start="0" length="0">
    <dxf>
      <border outline="0">
        <left/>
        <right/>
        <top/>
        <bottom/>
      </border>
    </dxf>
  </rfmt>
  <rfmt sheetId="1" sqref="F544" start="0" length="0">
    <dxf>
      <alignment horizontal="general" vertical="bottom"/>
      <border outline="0">
        <left/>
        <right/>
        <top/>
        <bottom/>
      </border>
    </dxf>
  </rfmt>
  <rcc rId="3963" sId="1" odxf="1" dxf="1">
    <nc r="A545">
      <v>1508612607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64" sId="1" odxf="1" dxf="1">
    <nc r="B545" t="inlineStr">
      <is>
        <t>VMD PCIe Stack presence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65" sId="1" odxf="1" dxf="1">
    <nc r="C54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45" start="0" length="0">
    <dxf>
      <border outline="0">
        <left/>
        <right/>
        <top/>
        <bottom/>
      </border>
    </dxf>
  </rfmt>
  <rfmt sheetId="1" sqref="E545" start="0" length="0">
    <dxf>
      <border outline="0">
        <left/>
        <right/>
        <top/>
        <bottom/>
      </border>
    </dxf>
  </rfmt>
  <rcc rId="3966" sId="1" odxf="1" dxf="1">
    <nc r="F545">
      <v>18022811492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67" sId="1" odxf="1" dxf="1">
    <nc r="A546">
      <v>1508614168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68" sId="1" odxf="1" dxf="1">
    <nc r="B546" t="inlineStr">
      <is>
        <t>IOSF data parity check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69" sId="1" odxf="1" dxf="1">
    <nc r="C54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46" start="0" length="0">
    <dxf>
      <border outline="0">
        <left/>
        <right/>
        <top/>
        <bottom/>
      </border>
    </dxf>
  </rfmt>
  <rfmt sheetId="1" sqref="E546" start="0" length="0">
    <dxf>
      <border outline="0">
        <left/>
        <right/>
        <top/>
        <bottom/>
      </border>
    </dxf>
  </rfmt>
  <rfmt sheetId="1" sqref="F546" start="0" length="0">
    <dxf>
      <alignment horizontal="general" vertical="bottom"/>
      <border outline="0">
        <left/>
        <right/>
        <top/>
        <bottom/>
      </border>
    </dxf>
  </rfmt>
  <rcc rId="3970" sId="1" odxf="1" dxf="1">
    <nc r="A547">
      <v>1508615478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71" sId="1" odxf="1" dxf="1">
    <nc r="B547" t="inlineStr">
      <is>
        <t>PSMI SCRPD1 programming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72" sId="1" odxf="1" dxf="1">
    <nc r="C54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47" start="0" length="0">
    <dxf>
      <border outline="0">
        <left/>
        <right/>
        <top/>
        <bottom/>
      </border>
    </dxf>
  </rfmt>
  <rfmt sheetId="1" sqref="E547" start="0" length="0">
    <dxf>
      <border outline="0">
        <left/>
        <right/>
        <top/>
        <bottom/>
      </border>
    </dxf>
  </rfmt>
  <rfmt sheetId="1" sqref="F547" start="0" length="0">
    <dxf>
      <alignment horizontal="general" vertical="bottom"/>
      <border outline="0">
        <left/>
        <right/>
        <top/>
        <bottom/>
      </border>
    </dxf>
  </rfmt>
  <rcc rId="3973" sId="1" odxf="1" dxf="1">
    <nc r="A548">
      <v>1508615928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74" sId="1" odxf="1" dxf="1">
    <nc r="B548" t="inlineStr">
      <is>
        <t>Command Parity Detection and early exit from idle for HCx verifcation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75" sId="1" odxf="1" dxf="1">
    <nc r="C54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48" start="0" length="0">
    <dxf>
      <border outline="0">
        <left/>
        <right/>
        <top/>
        <bottom/>
      </border>
    </dxf>
  </rfmt>
  <rfmt sheetId="1" sqref="E548" start="0" length="0">
    <dxf>
      <border outline="0">
        <left/>
        <right/>
        <top/>
        <bottom/>
      </border>
    </dxf>
  </rfmt>
  <rfmt sheetId="1" sqref="F548" start="0" length="0">
    <dxf>
      <alignment horizontal="general" vertical="bottom"/>
      <border outline="0">
        <left/>
        <right/>
        <top/>
        <bottom/>
      </border>
    </dxf>
  </rfmt>
  <rcc rId="3976" sId="1" odxf="1" dxf="1">
    <nc r="A549">
      <v>1508616162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77" sId="1" odxf="1" dxf="1">
    <nc r="B549" t="inlineStr">
      <is>
        <t>M2IOSF credits programming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78" sId="1" odxf="1" dxf="1">
    <nc r="C54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49" start="0" length="0">
    <dxf>
      <border outline="0">
        <left/>
        <right/>
        <top/>
        <bottom/>
      </border>
    </dxf>
  </rfmt>
  <rfmt sheetId="1" sqref="E549" start="0" length="0">
    <dxf>
      <border outline="0">
        <left/>
        <right/>
        <top/>
        <bottom/>
      </border>
    </dxf>
  </rfmt>
  <rfmt sheetId="1" sqref="F549" start="0" length="0">
    <dxf>
      <alignment horizontal="general" vertical="bottom"/>
      <border outline="0">
        <left/>
        <right/>
        <top/>
        <bottom/>
      </border>
    </dxf>
  </rfmt>
  <rcc rId="3979" sId="1" odxf="1" dxf="1">
    <nc r="A550">
      <v>13010034109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80" sId="1" odxf="1" dxf="1">
    <nc r="B550" t="inlineStr">
      <is>
        <t>Verification of BIOS KNOB for unhide P2SB/PMC/ACPI/UART/SFPC device configuration space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81" sId="1" odxf="1" dxf="1">
    <nc r="C550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50" start="0" length="0">
    <dxf>
      <border outline="0">
        <left/>
        <right/>
        <top/>
        <bottom/>
      </border>
    </dxf>
  </rfmt>
  <rfmt sheetId="1" sqref="E550" start="0" length="0">
    <dxf>
      <border outline="0">
        <left/>
        <right/>
        <top/>
        <bottom/>
      </border>
    </dxf>
  </rfmt>
  <rfmt sheetId="1" sqref="F550" start="0" length="0">
    <dxf>
      <alignment horizontal="general" vertical="bottom"/>
      <border outline="0">
        <left/>
        <right/>
        <top/>
        <bottom/>
      </border>
    </dxf>
  </rfmt>
  <rcc rId="3982" sId="1" odxf="1" dxf="1">
    <nc r="A551">
      <v>13010034109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83" sId="1" odxf="1" dxf="1">
    <nc r="B551" t="inlineStr">
      <is>
        <t>Verification of BIOS KNOB for unhide P2SB/PMC/ACPI/UART/SFPC device configuration space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84" sId="1" odxf="1" dxf="1">
    <nc r="C551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51" start="0" length="0">
    <dxf>
      <border outline="0">
        <left/>
        <right/>
        <top/>
        <bottom/>
      </border>
    </dxf>
  </rfmt>
  <rfmt sheetId="1" sqref="E551" start="0" length="0">
    <dxf>
      <border outline="0">
        <left/>
        <right/>
        <top/>
        <bottom/>
      </border>
    </dxf>
  </rfmt>
  <rcc rId="3985" sId="1" odxf="1" dxf="1">
    <nc r="F551">
      <v>15011899181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86" sId="1" odxf="1" dxf="1">
    <nc r="A552">
      <v>14014498468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87" sId="1" odxf="1" dxf="1">
    <nc r="B552" t="inlineStr">
      <is>
        <t>M2IOSF flags disable vmd rx mailbox and disable vmd tx mailbox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88" sId="1" odxf="1" dxf="1">
    <nc r="C55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52" start="0" length="0">
    <dxf>
      <border outline="0">
        <left/>
        <right/>
        <top/>
        <bottom/>
      </border>
    </dxf>
  </rfmt>
  <rfmt sheetId="1" sqref="E552" start="0" length="0">
    <dxf>
      <border outline="0">
        <left/>
        <right/>
        <top/>
        <bottom/>
      </border>
    </dxf>
  </rfmt>
  <rcc rId="3989" sId="1" odxf="1" dxf="1">
    <nc r="F552">
      <v>18022811492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90" sId="1" odxf="1" dxf="1">
    <nc r="A553">
      <v>14016864022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91" sId="1" odxf="1" dxf="1">
    <nc r="B553" t="inlineStr">
      <is>
        <t>Device and function programming in bank decoders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92" sId="1" odxf="1" dxf="1">
    <nc r="C55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53" start="0" length="0">
    <dxf>
      <border outline="0">
        <left/>
        <right/>
        <top/>
        <bottom/>
      </border>
    </dxf>
  </rfmt>
  <rfmt sheetId="1" sqref="E553" start="0" length="0">
    <dxf>
      <border outline="0">
        <left/>
        <right/>
        <top/>
        <bottom/>
      </border>
    </dxf>
  </rfmt>
  <rfmt sheetId="1" sqref="F553" start="0" length="0">
    <dxf>
      <alignment horizontal="general" vertical="bottom"/>
      <border outline="0">
        <left/>
        <right/>
        <top/>
        <bottom/>
      </border>
    </dxf>
  </rfmt>
  <rcc rId="3993" sId="1" odxf="1" dxf="1">
    <nc r="A554">
      <v>15010304123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94" sId="1" odxf="1" dxf="1">
    <nc r="B554" t="inlineStr">
      <is>
        <t>IBL ITSS initialization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95" sId="1" odxf="1" dxf="1">
    <nc r="C554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54" start="0" length="0">
    <dxf>
      <border outline="0">
        <left/>
        <right/>
        <top/>
        <bottom/>
      </border>
    </dxf>
  </rfmt>
  <rfmt sheetId="1" sqref="E554" start="0" length="0">
    <dxf>
      <border outline="0">
        <left/>
        <right/>
        <top/>
        <bottom/>
      </border>
    </dxf>
  </rfmt>
  <rfmt sheetId="1" sqref="F554" start="0" length="0">
    <dxf>
      <alignment horizontal="general" vertical="bottom"/>
      <border outline="0">
        <left/>
        <right/>
        <top/>
        <bottom/>
      </border>
    </dxf>
  </rfmt>
  <rcc rId="3996" sId="1" odxf="1" dxf="1">
    <nc r="A555">
      <v>18014442584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3997" sId="1" odxf="1" dxf="1">
    <nc r="B555" t="inlineStr">
      <is>
        <t>CXL 2.0 device initialization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998" sId="1" odxf="1" dxf="1">
    <nc r="C55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55" start="0" length="0">
    <dxf>
      <border outline="0">
        <left/>
        <right/>
        <top/>
        <bottom/>
      </border>
    </dxf>
  </rfmt>
  <rfmt sheetId="1" sqref="E555" start="0" length="0">
    <dxf>
      <border outline="0">
        <left/>
        <right/>
        <top/>
        <bottom/>
      </border>
    </dxf>
  </rfmt>
  <rfmt sheetId="1" sqref="F555" start="0" length="0">
    <dxf>
      <alignment horizontal="general" vertical="bottom"/>
      <border outline="0">
        <left/>
        <right/>
        <top/>
        <bottom/>
      </border>
    </dxf>
  </rfmt>
  <rcc rId="3999" sId="1" odxf="1" dxf="1">
    <nc r="A556">
      <v>18014542624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00" sId="1" odxf="1" dxf="1">
    <nc r="B556" t="inlineStr">
      <is>
        <t>CXL 1.1 device initialization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01" sId="1" odxf="1" dxf="1">
    <nc r="C55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56" start="0" length="0">
    <dxf>
      <border outline="0">
        <left/>
        <right/>
        <top/>
        <bottom/>
      </border>
    </dxf>
  </rfmt>
  <rfmt sheetId="1" sqref="E556" start="0" length="0">
    <dxf>
      <border outline="0">
        <left/>
        <right/>
        <top/>
        <bottom/>
      </border>
    </dxf>
  </rfmt>
  <rfmt sheetId="1" sqref="F556" start="0" length="0">
    <dxf>
      <alignment horizontal="general" vertical="bottom"/>
      <border outline="0">
        <left/>
        <right/>
        <top/>
        <bottom/>
      </border>
    </dxf>
  </rfmt>
  <rcc rId="4002" sId="1" odxf="1" dxf="1">
    <nc r="A557">
      <v>18014678546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03" sId="1" odxf="1" dxf="1">
    <nc r="B557" t="inlineStr">
      <is>
        <t>CXL1.1 type 1 link training verification.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04" sId="1" odxf="1" dxf="1">
    <nc r="C55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57" start="0" length="0">
    <dxf>
      <border outline="0">
        <left/>
        <right/>
        <top/>
        <bottom/>
      </border>
    </dxf>
  </rfmt>
  <rfmt sheetId="1" sqref="E557" start="0" length="0">
    <dxf>
      <border outline="0">
        <left/>
        <right/>
        <top/>
        <bottom/>
      </border>
    </dxf>
  </rfmt>
  <rfmt sheetId="1" sqref="F557" start="0" length="0">
    <dxf>
      <alignment horizontal="general" vertical="bottom"/>
      <border outline="0">
        <left/>
        <right/>
        <top/>
        <bottom/>
      </border>
    </dxf>
  </rfmt>
  <rcc rId="4005" sId="1" odxf="1" dxf="1">
    <nc r="A558">
      <v>18014678990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06" sId="1" odxf="1" dxf="1">
    <nc r="B558" t="inlineStr">
      <is>
        <t>CXL1.1 type 2 link training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07" sId="1" odxf="1" dxf="1">
    <nc r="C55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58" start="0" length="0">
    <dxf>
      <border outline="0">
        <left/>
        <right/>
        <top/>
        <bottom/>
      </border>
    </dxf>
  </rfmt>
  <rfmt sheetId="1" sqref="E558" start="0" length="0">
    <dxf>
      <border outline="0">
        <left/>
        <right/>
        <top/>
        <bottom/>
      </border>
    </dxf>
  </rfmt>
  <rfmt sheetId="1" sqref="F558" start="0" length="0">
    <dxf>
      <alignment horizontal="general" vertical="bottom"/>
      <border outline="0">
        <left/>
        <right/>
        <top/>
        <bottom/>
      </border>
    </dxf>
  </rfmt>
  <rcc rId="4008" sId="1" odxf="1" dxf="1">
    <nc r="A559">
      <v>18014679073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09" sId="1" odxf="1" dxf="1">
    <nc r="B559" t="inlineStr">
      <is>
        <t>CXL1.1 type 3 link training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10" sId="1" odxf="1" dxf="1">
    <nc r="C55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59" start="0" length="0">
    <dxf>
      <border outline="0">
        <left/>
        <right/>
        <top/>
        <bottom/>
      </border>
    </dxf>
  </rfmt>
  <rfmt sheetId="1" sqref="E559" start="0" length="0">
    <dxf>
      <border outline="0">
        <left/>
        <right/>
        <top/>
        <bottom/>
      </border>
    </dxf>
  </rfmt>
  <rfmt sheetId="1" sqref="F559" start="0" length="0">
    <dxf>
      <alignment horizontal="general" vertical="bottom"/>
      <border outline="0">
        <left/>
        <right/>
        <top/>
        <bottom/>
      </border>
    </dxf>
  </rfmt>
  <rcc rId="4011" sId="1" odxf="1" dxf="1">
    <nc r="A560">
      <v>18014844349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12" sId="1" odxf="1" dxf="1">
    <nc r="B560" t="inlineStr">
      <is>
        <t>Devices hiding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13" sId="1" odxf="1" dxf="1">
    <nc r="C560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60" start="0" length="0">
    <dxf>
      <border outline="0">
        <left/>
        <right/>
        <top/>
        <bottom/>
      </border>
    </dxf>
  </rfmt>
  <rfmt sheetId="1" sqref="E560" start="0" length="0">
    <dxf>
      <border outline="0">
        <left/>
        <right/>
        <top/>
        <bottom/>
      </border>
    </dxf>
  </rfmt>
  <rfmt sheetId="1" sqref="F560" start="0" length="0">
    <dxf>
      <alignment horizontal="general" vertical="bottom"/>
      <border outline="0">
        <left/>
        <right/>
        <top/>
        <bottom/>
      </border>
    </dxf>
  </rfmt>
  <rcc rId="4014" sId="1" odxf="1" dxf="1">
    <nc r="A561">
      <v>18014846127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15" sId="1" odxf="1" dxf="1">
    <nc r="B561" t="inlineStr">
      <is>
        <t>IBL SMBUS initialization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16" sId="1" odxf="1" dxf="1">
    <nc r="C561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61" start="0" length="0">
    <dxf>
      <border outline="0">
        <left/>
        <right/>
        <top/>
        <bottom/>
      </border>
    </dxf>
  </rfmt>
  <rfmt sheetId="1" sqref="E561" start="0" length="0">
    <dxf>
      <border outline="0">
        <left/>
        <right/>
        <top/>
        <bottom/>
      </border>
    </dxf>
  </rfmt>
  <rfmt sheetId="1" sqref="F561" start="0" length="0">
    <dxf>
      <alignment horizontal="general" vertical="bottom"/>
      <border outline="0">
        <left/>
        <right/>
        <top/>
        <bottom/>
      </border>
    </dxf>
  </rfmt>
  <rcc rId="4017" sId="1" odxf="1" dxf="1">
    <nc r="A562">
      <v>18015428175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18" sId="1" odxf="1" dxf="1">
    <nc r="B562" t="inlineStr">
      <is>
        <t>CXL swizzling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19" sId="1" odxf="1" dxf="1">
    <nc r="C56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62" start="0" length="0">
    <dxf>
      <border outline="0">
        <left/>
        <right/>
        <top/>
        <bottom/>
      </border>
    </dxf>
  </rfmt>
  <rfmt sheetId="1" sqref="E562" start="0" length="0">
    <dxf>
      <border outline="0">
        <left/>
        <right/>
        <top/>
        <bottom/>
      </border>
    </dxf>
  </rfmt>
  <rfmt sheetId="1" sqref="F562" start="0" length="0">
    <dxf>
      <alignment horizontal="general" vertical="bottom"/>
      <border outline="0">
        <left/>
        <right/>
        <top/>
        <bottom/>
      </border>
    </dxf>
  </rfmt>
  <rcc rId="4020" sId="1" odxf="1" dxf="1">
    <nc r="A563">
      <v>18015436622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21" sId="1" odxf="1" dxf="1">
    <nc r="B563" t="inlineStr">
      <is>
        <t>CXL bifurcation support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22" sId="1" odxf="1" dxf="1">
    <nc r="C56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63" start="0" length="0">
    <dxf>
      <border outline="0">
        <left/>
        <right/>
        <top/>
        <bottom/>
      </border>
    </dxf>
  </rfmt>
  <rfmt sheetId="1" sqref="E563" start="0" length="0">
    <dxf>
      <border outline="0">
        <left/>
        <right/>
        <top/>
        <bottom/>
      </border>
    </dxf>
  </rfmt>
  <rcc rId="4023" sId="1" odxf="1" dxf="1">
    <nc r="F563">
      <v>16016566171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24" sId="1" odxf="1" dxf="1">
    <nc r="A564">
      <v>18015474490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25" sId="1" odxf="1" dxf="1">
    <nc r="B564" t="inlineStr">
      <is>
        <t>IBL RTC initialization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26" sId="1" odxf="1" dxf="1">
    <nc r="C564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64" start="0" length="0">
    <dxf>
      <border outline="0">
        <left/>
        <right/>
        <top/>
        <bottom/>
      </border>
    </dxf>
  </rfmt>
  <rfmt sheetId="1" sqref="E564" start="0" length="0">
    <dxf>
      <border outline="0">
        <left/>
        <right/>
        <top/>
        <bottom/>
      </border>
    </dxf>
  </rfmt>
  <rfmt sheetId="1" sqref="F564" start="0" length="0">
    <dxf>
      <alignment horizontal="general" vertical="bottom"/>
      <border outline="0">
        <left/>
        <right/>
        <top/>
        <bottom/>
      </border>
    </dxf>
  </rfmt>
  <rcc rId="4027" sId="1" odxf="1" dxf="1">
    <nc r="A565">
      <v>18015581688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28" sId="1" odxf="1" dxf="1">
    <nc r="B565" t="inlineStr">
      <is>
        <t>CXL1.1 x4 and x8 bifurcation support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29" sId="1" odxf="1" dxf="1">
    <nc r="C56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65" start="0" length="0">
    <dxf>
      <border outline="0">
        <left/>
        <right/>
        <top/>
        <bottom/>
      </border>
    </dxf>
  </rfmt>
  <rfmt sheetId="1" sqref="E565" start="0" length="0">
    <dxf>
      <border outline="0">
        <left/>
        <right/>
        <top/>
        <bottom/>
      </border>
    </dxf>
  </rfmt>
  <rfmt sheetId="1" sqref="F565" start="0" length="0">
    <dxf>
      <alignment horizontal="general" vertical="bottom"/>
      <border outline="0">
        <left/>
        <right/>
        <top/>
        <bottom/>
      </border>
    </dxf>
  </rfmt>
  <rcc rId="4030" sId="1" odxf="1" dxf="1">
    <nc r="A566">
      <v>18016008164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31" sId="1" odxf="1" dxf="1">
    <nc r="B566" t="inlineStr">
      <is>
        <t>ACSCTL register value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32" sId="1" odxf="1" dxf="1">
    <nc r="C56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66" start="0" length="0">
    <dxf>
      <border outline="0">
        <left/>
        <right/>
        <top/>
        <bottom/>
      </border>
    </dxf>
  </rfmt>
  <rfmt sheetId="1" sqref="E566" start="0" length="0">
    <dxf>
      <border outline="0">
        <left/>
        <right/>
        <top/>
        <bottom/>
      </border>
    </dxf>
  </rfmt>
  <rfmt sheetId="1" sqref="F566" start="0" length="0">
    <dxf>
      <alignment horizontal="general" vertical="bottom"/>
      <border outline="0">
        <left/>
        <right/>
        <top/>
        <bottom/>
      </border>
    </dxf>
  </rfmt>
  <rcc rId="4033" sId="1" odxf="1" dxf="1">
    <nc r="A567">
      <v>18016902174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34" sId="1" odxf="1" dxf="1">
    <nc r="B567" t="inlineStr">
      <is>
        <t>Downstream port preset for Gen3 Gen4 Gen5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35" sId="1" odxf="1" dxf="1">
    <nc r="C56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67" start="0" length="0">
    <dxf>
      <border outline="0">
        <left/>
        <right/>
        <top/>
        <bottom/>
      </border>
    </dxf>
  </rfmt>
  <rfmt sheetId="1" sqref="E567" start="0" length="0">
    <dxf>
      <border outline="0">
        <left/>
        <right/>
        <top/>
        <bottom/>
      </border>
    </dxf>
  </rfmt>
  <rfmt sheetId="1" sqref="F567" start="0" length="0">
    <dxf>
      <alignment horizontal="general" vertical="bottom"/>
      <border outline="0">
        <left/>
        <right/>
        <top/>
        <bottom/>
      </border>
    </dxf>
  </rfmt>
  <rcc rId="4036" sId="1" odxf="1" dxf="1">
    <nc r="A568">
      <v>18016910418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37" sId="1" odxf="1" dxf="1">
    <nc r="B568" t="inlineStr">
      <is>
        <t>VMD lock bit programming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38" sId="1" odxf="1" dxf="1">
    <nc r="C56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68" start="0" length="0">
    <dxf>
      <border outline="0">
        <left/>
        <right/>
        <top/>
        <bottom/>
      </border>
    </dxf>
  </rfmt>
  <rfmt sheetId="1" sqref="E568" start="0" length="0">
    <dxf>
      <border outline="0">
        <left/>
        <right/>
        <top/>
        <bottom/>
      </border>
    </dxf>
  </rfmt>
  <rfmt sheetId="1" sqref="F568" start="0" length="0">
    <dxf>
      <alignment horizontal="general" vertical="bottom"/>
      <border outline="0">
        <left/>
        <right/>
        <top/>
        <bottom/>
      </border>
    </dxf>
  </rfmt>
  <rcc rId="4039" sId="1" odxf="1" dxf="1">
    <nc r="A569">
      <v>18017040488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40" sId="1" odxf="1" dxf="1">
    <nc r="B569" t="inlineStr">
      <is>
        <t>Low latency mode for retimers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41" sId="1" odxf="1" dxf="1">
    <nc r="C56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69" start="0" length="0">
    <dxf>
      <border outline="0">
        <left/>
        <right/>
        <top/>
        <bottom/>
      </border>
    </dxf>
  </rfmt>
  <rfmt sheetId="1" sqref="E569" start="0" length="0">
    <dxf>
      <border outline="0">
        <left/>
        <right/>
        <top/>
        <bottom/>
      </border>
    </dxf>
  </rfmt>
  <rfmt sheetId="1" sqref="F569" start="0" length="0">
    <dxf>
      <alignment horizontal="general" vertical="bottom"/>
      <border outline="0">
        <left/>
        <right/>
        <top/>
        <bottom/>
      </border>
    </dxf>
  </rfmt>
  <rcc rId="4042" sId="1" odxf="1" dxf="1">
    <nc r="A570">
      <v>18017163912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43" sId="1" odxf="1" dxf="1">
    <nc r="B570" t="inlineStr">
      <is>
        <t>Drift buffer enabling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44" sId="1" odxf="1" dxf="1">
    <nc r="C570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70" start="0" length="0">
    <dxf>
      <border outline="0">
        <left/>
        <right/>
        <top/>
        <bottom/>
      </border>
    </dxf>
  </rfmt>
  <rfmt sheetId="1" sqref="E570" start="0" length="0">
    <dxf>
      <border outline="0">
        <left/>
        <right/>
        <top/>
        <bottom/>
      </border>
    </dxf>
  </rfmt>
  <rfmt sheetId="1" sqref="F570" start="0" length="0">
    <dxf>
      <alignment horizontal="general" vertical="bottom"/>
      <border outline="0">
        <left/>
        <right/>
        <top/>
        <bottom/>
      </border>
    </dxf>
  </rfmt>
  <rcc rId="4045" sId="1" odxf="1" dxf="1">
    <nc r="A571">
      <v>18017182132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46" sId="1" odxf="1" dxf="1">
    <nc r="B571" t="inlineStr">
      <is>
        <t>RHSA strucure in DMAR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47" sId="1" odxf="1" dxf="1">
    <nc r="C571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71" start="0" length="0">
    <dxf>
      <border outline="0">
        <left/>
        <right/>
        <top/>
        <bottom/>
      </border>
    </dxf>
  </rfmt>
  <rfmt sheetId="1" sqref="E571" start="0" length="0">
    <dxf>
      <border outline="0">
        <left/>
        <right/>
        <top/>
        <bottom/>
      </border>
    </dxf>
  </rfmt>
  <rfmt sheetId="1" sqref="F571" start="0" length="0">
    <dxf>
      <alignment horizontal="general" vertical="bottom"/>
      <border outline="0">
        <left/>
        <right/>
        <top/>
        <bottom/>
      </border>
    </dxf>
  </rfmt>
  <rcc rId="4048" sId="1" odxf="1" dxf="1">
    <nc r="A572">
      <v>18017284388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49" sId="1" odxf="1" dxf="1">
    <nc r="B572" t="inlineStr">
      <is>
        <t>CXL1.1 Extended and 10-b tag support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50" sId="1" odxf="1" dxf="1">
    <nc r="C57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72" start="0" length="0">
    <dxf>
      <border outline="0">
        <left/>
        <right/>
        <top/>
        <bottom/>
      </border>
    </dxf>
  </rfmt>
  <rfmt sheetId="1" sqref="E572" start="0" length="0">
    <dxf>
      <border outline="0">
        <left/>
        <right/>
        <top/>
        <bottom/>
      </border>
    </dxf>
  </rfmt>
  <rfmt sheetId="1" sqref="F572" start="0" length="0">
    <dxf>
      <alignment horizontal="general" vertical="bottom"/>
      <border outline="0">
        <left/>
        <right/>
        <top/>
        <bottom/>
      </border>
    </dxf>
  </rfmt>
  <rcc rId="4051" sId="1" odxf="1" dxf="1">
    <nc r="A573">
      <v>18017293340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52" sId="1" odxf="1" dxf="1">
    <nc r="B573" t="inlineStr">
      <is>
        <t>CXL1.1 ASPM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53" sId="1" odxf="1" dxf="1">
    <nc r="C57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73" start="0" length="0">
    <dxf>
      <border outline="0">
        <left/>
        <right/>
        <top/>
        <bottom/>
      </border>
    </dxf>
  </rfmt>
  <rfmt sheetId="1" sqref="E573" start="0" length="0">
    <dxf>
      <border outline="0">
        <left/>
        <right/>
        <top/>
        <bottom/>
      </border>
    </dxf>
  </rfmt>
  <rfmt sheetId="1" sqref="F573" start="0" length="0">
    <dxf>
      <alignment horizontal="general" vertical="bottom"/>
      <border outline="0">
        <left/>
        <right/>
        <top/>
        <bottom/>
      </border>
    </dxf>
  </rfmt>
  <rcc rId="4054" sId="1" odxf="1" dxf="1">
    <nc r="A574">
      <v>18017293658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55" sId="1" odxf="1" dxf="1">
    <nc r="B574" t="inlineStr">
      <is>
        <t>CXL1.1 Max Payload Size support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56" sId="1" odxf="1" dxf="1">
    <nc r="C574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74" start="0" length="0">
    <dxf>
      <border outline="0">
        <left/>
        <right/>
        <top/>
        <bottom/>
      </border>
    </dxf>
  </rfmt>
  <rfmt sheetId="1" sqref="E574" start="0" length="0">
    <dxf>
      <border outline="0">
        <left/>
        <right/>
        <top/>
        <bottom/>
      </border>
    </dxf>
  </rfmt>
  <rfmt sheetId="1" sqref="F574" start="0" length="0">
    <dxf>
      <alignment horizontal="general" vertical="bottom"/>
      <border outline="0">
        <left/>
        <right/>
        <top/>
        <bottom/>
      </border>
    </dxf>
  </rfmt>
  <rcc rId="4057" sId="1" odxf="1" dxf="1">
    <nc r="A575">
      <v>18017293726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58" sId="1" odxf="1" dxf="1">
    <nc r="B575" t="inlineStr">
      <is>
        <t>CXL1.1 MRRS support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59" sId="1" odxf="1" dxf="1">
    <nc r="C57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75" start="0" length="0">
    <dxf>
      <border outline="0">
        <left/>
        <right/>
        <top/>
        <bottom/>
      </border>
    </dxf>
  </rfmt>
  <rfmt sheetId="1" sqref="E575" start="0" length="0">
    <dxf>
      <border outline="0">
        <left/>
        <right/>
        <top/>
        <bottom/>
      </border>
    </dxf>
  </rfmt>
  <rfmt sheetId="1" sqref="F575" start="0" length="0">
    <dxf>
      <alignment horizontal="general" vertical="bottom"/>
      <border outline="0">
        <left/>
        <right/>
        <top/>
        <bottom/>
      </border>
    </dxf>
  </rfmt>
  <rcc rId="4060" sId="1" odxf="1" dxf="1">
    <nc r="A576">
      <v>18017412257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61" sId="1" odxf="1" dxf="1">
    <nc r="B576" t="inlineStr">
      <is>
        <t>NAC devices enumeration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62" sId="1" odxf="1" dxf="1">
    <nc r="C57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76" start="0" length="0">
    <dxf>
      <border outline="0">
        <left/>
        <right/>
        <top/>
        <bottom/>
      </border>
    </dxf>
  </rfmt>
  <rfmt sheetId="1" sqref="E576" start="0" length="0">
    <dxf>
      <border outline="0">
        <left/>
        <right/>
        <top/>
        <bottom/>
      </border>
    </dxf>
  </rfmt>
  <rfmt sheetId="1" sqref="F576" start="0" length="0">
    <dxf>
      <alignment horizontal="general" vertical="bottom"/>
      <border outline="0">
        <left/>
        <right/>
        <top/>
        <bottom/>
      </border>
    </dxf>
  </rfmt>
  <rcc rId="4063" sId="1" odxf="1" dxf="1">
    <nc r="A577">
      <v>18017670778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64" sId="1" odxf="1" dxf="1">
    <nc r="B577" t="inlineStr">
      <is>
        <t>LVF card training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65" sId="1" odxf="1" dxf="1">
    <nc r="C57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77" start="0" length="0">
    <dxf>
      <border outline="0">
        <left/>
        <right/>
        <top/>
        <bottom/>
      </border>
    </dxf>
  </rfmt>
  <rfmt sheetId="1" sqref="E577" start="0" length="0">
    <dxf>
      <border outline="0">
        <left/>
        <right/>
        <top/>
        <bottom/>
      </border>
    </dxf>
  </rfmt>
  <rfmt sheetId="1" sqref="F577" start="0" length="0">
    <dxf>
      <alignment horizontal="general" vertical="bottom"/>
      <border outline="0">
        <left/>
        <right/>
        <top/>
        <bottom/>
      </border>
    </dxf>
  </rfmt>
  <rcc rId="4066" sId="1" odxf="1" dxf="1">
    <nc r="A578">
      <v>18017760568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67" sId="1" odxf="1" dxf="1">
    <nc r="B578" t="inlineStr">
      <is>
        <t>SRIS in NTB mode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68" sId="1" odxf="1" dxf="1">
    <nc r="C57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78" start="0" length="0">
    <dxf>
      <border outline="0">
        <left/>
        <right/>
        <top/>
        <bottom/>
      </border>
    </dxf>
  </rfmt>
  <rfmt sheetId="1" sqref="E578" start="0" length="0">
    <dxf>
      <border outline="0">
        <left/>
        <right/>
        <top/>
        <bottom/>
      </border>
    </dxf>
  </rfmt>
  <rfmt sheetId="1" sqref="F578" start="0" length="0">
    <dxf>
      <alignment horizontal="general" vertical="bottom"/>
      <border outline="0">
        <left/>
        <right/>
        <top/>
        <bottom/>
      </border>
    </dxf>
  </rfmt>
  <rcc rId="4069" sId="1" odxf="1" dxf="1">
    <nc r="A579">
      <v>18017906762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70" sId="1" odxf="1" dxf="1">
    <nc r="B579" t="inlineStr">
      <is>
        <t>Snoop timer values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71" sId="1" odxf="1" dxf="1">
    <nc r="C57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79" start="0" length="0">
    <dxf>
      <border outline="0">
        <left/>
        <right/>
        <top/>
        <bottom/>
      </border>
    </dxf>
  </rfmt>
  <rfmt sheetId="1" sqref="E579" start="0" length="0">
    <dxf>
      <border outline="0">
        <left/>
        <right/>
        <top/>
        <bottom/>
      </border>
    </dxf>
  </rfmt>
  <rfmt sheetId="1" sqref="F579" start="0" length="0">
    <dxf>
      <alignment horizontal="general" vertical="bottom"/>
      <border outline="0">
        <left/>
        <right/>
        <top/>
        <bottom/>
      </border>
    </dxf>
  </rfmt>
  <rcc rId="4072" sId="1" odxf="1" dxf="1">
    <nc r="A580">
      <v>18017963346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73" sId="1" odxf="1" dxf="1">
    <nc r="B580" t="inlineStr">
      <is>
        <t>Force PCI MMIOL resource allocation rebalance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74" sId="1" odxf="1" dxf="1">
    <nc r="C580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80" start="0" length="0">
    <dxf>
      <border outline="0">
        <left/>
        <right/>
        <top/>
        <bottom/>
      </border>
    </dxf>
  </rfmt>
  <rfmt sheetId="1" sqref="E580" start="0" length="0">
    <dxf>
      <border outline="0">
        <left/>
        <right/>
        <top/>
        <bottom/>
      </border>
    </dxf>
  </rfmt>
  <rfmt sheetId="1" sqref="F580" start="0" length="0">
    <dxf>
      <alignment horizontal="general" vertical="bottom"/>
      <border outline="0">
        <left/>
        <right/>
        <top/>
        <bottom/>
      </border>
    </dxf>
  </rfmt>
  <rcc rId="4075" sId="1" odxf="1" dxf="1">
    <nc r="A581">
      <v>18017968690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76" sId="1" odxf="1" dxf="1">
    <nc r="B581" t="inlineStr">
      <is>
        <t>Force PCI MMIOH resource allocation rebalance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77" sId="1" odxf="1" dxf="1">
    <nc r="C581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81" start="0" length="0">
    <dxf>
      <border outline="0">
        <left/>
        <right/>
        <top/>
        <bottom/>
      </border>
    </dxf>
  </rfmt>
  <rfmt sheetId="1" sqref="E581" start="0" length="0">
    <dxf>
      <border outline="0">
        <left/>
        <right/>
        <top/>
        <bottom/>
      </border>
    </dxf>
  </rfmt>
  <rfmt sheetId="1" sqref="F581" start="0" length="0">
    <dxf>
      <alignment horizontal="general" vertical="bottom"/>
      <border outline="0">
        <left/>
        <right/>
        <top/>
        <bottom/>
      </border>
    </dxf>
  </rfmt>
  <rcc rId="4078" sId="1" odxf="1" dxf="1">
    <nc r="A582">
      <v>18018018062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79" sId="1" odxf="1" dxf="1">
    <nc r="B582" t="inlineStr">
      <is>
        <t>LVF2 card training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80" sId="1" odxf="1" dxf="1">
    <nc r="C58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82" start="0" length="0">
    <dxf>
      <border outline="0">
        <left/>
        <right/>
        <top/>
        <bottom/>
      </border>
    </dxf>
  </rfmt>
  <rfmt sheetId="1" sqref="E582" start="0" length="0">
    <dxf>
      <border outline="0">
        <left/>
        <right/>
        <top/>
        <bottom/>
      </border>
    </dxf>
  </rfmt>
  <rfmt sheetId="1" sqref="F582" start="0" length="0">
    <dxf>
      <alignment horizontal="general" vertical="bottom"/>
      <border outline="0">
        <left/>
        <right/>
        <top/>
        <bottom/>
      </border>
    </dxf>
  </rfmt>
  <rcc rId="4081" sId="1" odxf="1" dxf="1">
    <nc r="A583">
      <v>18018079443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82" sId="1" odxf="1" dxf="1">
    <nc r="B583" t="inlineStr">
      <is>
        <t>Enable all PCI ports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83" sId="1" odxf="1" dxf="1">
    <nc r="C58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83" start="0" length="0">
    <dxf>
      <border outline="0">
        <left/>
        <right/>
        <top/>
        <bottom/>
      </border>
    </dxf>
  </rfmt>
  <rfmt sheetId="1" sqref="E583" start="0" length="0">
    <dxf>
      <border outline="0">
        <left/>
        <right/>
        <top/>
        <bottom/>
      </border>
    </dxf>
  </rfmt>
  <rfmt sheetId="1" sqref="F583" start="0" length="0">
    <dxf>
      <alignment horizontal="general" vertical="bottom"/>
      <border outline="0">
        <left/>
        <right/>
        <top/>
        <bottom/>
      </border>
    </dxf>
  </rfmt>
  <rcc rId="4084" sId="1" odxf="1" dxf="1">
    <nc r="A584">
      <v>18018198275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85" sId="1" odxf="1" dxf="1">
    <nc r="B584" t="inlineStr">
      <is>
        <t>OOBMSM as MCTP Bus Owner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86" sId="1" odxf="1" dxf="1">
    <nc r="C584" t="inlineStr">
      <is>
        <t>bios.iio,bios.uncore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84" start="0" length="0">
    <dxf>
      <border outline="0">
        <left/>
        <right/>
        <top/>
        <bottom/>
      </border>
    </dxf>
  </rfmt>
  <rfmt sheetId="1" sqref="E584" start="0" length="0">
    <dxf>
      <border outline="0">
        <left/>
        <right/>
        <top/>
        <bottom/>
      </border>
    </dxf>
  </rfmt>
  <rfmt sheetId="1" sqref="F584" start="0" length="0">
    <dxf>
      <alignment horizontal="general" vertical="bottom"/>
      <border outline="0">
        <left/>
        <right/>
        <top/>
        <bottom/>
      </border>
    </dxf>
  </rfmt>
  <rcc rId="4087" sId="1" odxf="1" dxf="1">
    <nc r="A585">
      <v>18018319276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88" sId="1" odxf="1" dxf="1">
    <nc r="B585" t="inlineStr">
      <is>
        <t>Enable/Disable CPU Trace Hub for AET event tracing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89" sId="1" odxf="1" dxf="1">
    <nc r="C58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85" start="0" length="0">
    <dxf>
      <border outline="0">
        <left/>
        <right/>
        <top/>
        <bottom/>
      </border>
    </dxf>
  </rfmt>
  <rfmt sheetId="1" sqref="E585" start="0" length="0">
    <dxf>
      <border outline="0">
        <left/>
        <right/>
        <top/>
        <bottom/>
      </border>
    </dxf>
  </rfmt>
  <rfmt sheetId="1" sqref="F585" start="0" length="0">
    <dxf>
      <alignment horizontal="general" vertical="bottom"/>
      <border outline="0">
        <left/>
        <right/>
        <top/>
        <bottom/>
      </border>
    </dxf>
  </rfmt>
  <rcc rId="4090" sId="1" odxf="1" dxf="1">
    <nc r="A586">
      <v>18018322022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91" sId="1" odxf="1" dxf="1">
    <nc r="B586" t="inlineStr">
      <is>
        <t>NTB initial configuration verification GNR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92" sId="1" odxf="1" dxf="1">
    <nc r="C58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86" start="0" length="0">
    <dxf>
      <border outline="0">
        <left/>
        <right/>
        <top/>
        <bottom/>
      </border>
    </dxf>
  </rfmt>
  <rfmt sheetId="1" sqref="E586" start="0" length="0">
    <dxf>
      <border outline="0">
        <left/>
        <right/>
        <top/>
        <bottom/>
      </border>
    </dxf>
  </rfmt>
  <rcc rId="4093" sId="1" odxf="1" dxf="1">
    <nc r="F586">
      <v>14017496817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94" sId="1" odxf="1" dxf="1">
    <nc r="A587">
      <v>18018337578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95" sId="1" odxf="1" dxf="1">
    <nc r="B587" t="inlineStr">
      <is>
        <t>Hot Plug support for CXL2.0 root ports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096" sId="1" odxf="1" dxf="1">
    <nc r="C58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87" start="0" length="0">
    <dxf>
      <border outline="0">
        <left/>
        <right/>
        <top/>
        <bottom/>
      </border>
    </dxf>
  </rfmt>
  <rfmt sheetId="1" sqref="E587" start="0" length="0">
    <dxf>
      <border outline="0">
        <left/>
        <right/>
        <top/>
        <bottom/>
      </border>
    </dxf>
  </rfmt>
  <rcc rId="4097" sId="1" odxf="1" dxf="1">
    <nc r="F587">
      <v>18021346127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98" sId="1" odxf="1" dxf="1">
    <nc r="A588">
      <v>18018447197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099" sId="1" odxf="1" dxf="1">
    <nc r="B588" t="inlineStr">
      <is>
        <t>CXL 2.0 BAR programming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00" sId="1" odxf="1" dxf="1">
    <nc r="C58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88" start="0" length="0">
    <dxf>
      <border outline="0">
        <left/>
        <right/>
        <top/>
        <bottom/>
      </border>
    </dxf>
  </rfmt>
  <rfmt sheetId="1" sqref="E588" start="0" length="0">
    <dxf>
      <border outline="0">
        <left/>
        <right/>
        <top/>
        <bottom/>
      </border>
    </dxf>
  </rfmt>
  <rfmt sheetId="1" sqref="F588" start="0" length="0">
    <dxf>
      <alignment horizontal="general" vertical="bottom"/>
      <border outline="0">
        <left/>
        <right/>
        <top/>
        <bottom/>
      </border>
    </dxf>
  </rfmt>
  <rcc rId="4101" sId="1" odxf="1" dxf="1">
    <nc r="A589">
      <v>18018447269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02" sId="1" odxf="1" dxf="1">
    <nc r="B589" t="inlineStr">
      <is>
        <t>CXL 1.1 BAR programming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03" sId="1" odxf="1" dxf="1">
    <nc r="C58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89" start="0" length="0">
    <dxf>
      <border outline="0">
        <left/>
        <right/>
        <top/>
        <bottom/>
      </border>
    </dxf>
  </rfmt>
  <rfmt sheetId="1" sqref="E589" start="0" length="0">
    <dxf>
      <border outline="0">
        <left/>
        <right/>
        <top/>
        <bottom/>
      </border>
    </dxf>
  </rfmt>
  <rfmt sheetId="1" sqref="F589" start="0" length="0">
    <dxf>
      <alignment horizontal="general" vertical="bottom"/>
      <border outline="0">
        <left/>
        <right/>
        <top/>
        <bottom/>
      </border>
    </dxf>
  </rfmt>
  <rcc rId="4104" sId="1" odxf="1" dxf="1">
    <nc r="A590">
      <v>18018454432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05" sId="1" odxf="1" dxf="1">
    <nc r="B590" t="inlineStr">
      <is>
        <t>CXL 1.1 SR-IOV support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06" sId="1" odxf="1" dxf="1">
    <nc r="C590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90" start="0" length="0">
    <dxf>
      <border outline="0">
        <left/>
        <right/>
        <top/>
        <bottom/>
      </border>
    </dxf>
  </rfmt>
  <rfmt sheetId="1" sqref="E590" start="0" length="0">
    <dxf>
      <border outline="0">
        <left/>
        <right/>
        <top/>
        <bottom/>
      </border>
    </dxf>
  </rfmt>
  <rfmt sheetId="1" sqref="F590" start="0" length="0">
    <dxf>
      <alignment horizontal="general" vertical="bottom"/>
      <border outline="0">
        <left/>
        <right/>
        <top/>
        <bottom/>
      </border>
    </dxf>
  </rfmt>
  <rcc rId="4107" sId="1" odxf="1" dxf="1">
    <nc r="A591">
      <v>18018472644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08" sId="1" odxf="1" dxf="1">
    <nc r="B591" t="inlineStr">
      <is>
        <t>Enable CXL knobs in IIO menu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09" sId="1" odxf="1" dxf="1">
    <nc r="C591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91" start="0" length="0">
    <dxf>
      <border outline="0">
        <left/>
        <right/>
        <top/>
        <bottom/>
      </border>
    </dxf>
  </rfmt>
  <rfmt sheetId="1" sqref="E591" start="0" length="0">
    <dxf>
      <border outline="0">
        <left/>
        <right/>
        <top/>
        <bottom/>
      </border>
    </dxf>
  </rfmt>
  <rfmt sheetId="1" sqref="F591" start="0" length="0">
    <dxf>
      <alignment horizontal="general" vertical="bottom"/>
      <border outline="0">
        <left/>
        <right/>
        <top/>
        <bottom/>
      </border>
    </dxf>
  </rfmt>
  <rcc rId="4110" sId="1" odxf="1" dxf="1">
    <nc r="A592">
      <v>18018644610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11" sId="1" odxf="1" dxf="1">
    <nc r="B592" t="inlineStr">
      <is>
        <t>MCTP enablement over all IIO ports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12" sId="1" odxf="1" dxf="1">
    <nc r="C59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92" start="0" length="0">
    <dxf>
      <border outline="0">
        <left/>
        <right/>
        <top/>
        <bottom/>
      </border>
    </dxf>
  </rfmt>
  <rfmt sheetId="1" sqref="E592" start="0" length="0">
    <dxf>
      <border outline="0">
        <left/>
        <right/>
        <top/>
        <bottom/>
      </border>
    </dxf>
  </rfmt>
  <rfmt sheetId="1" sqref="F592" start="0" length="0">
    <dxf>
      <alignment horizontal="general" vertical="bottom"/>
      <border outline="0">
        <left/>
        <right/>
        <top/>
        <bottom/>
      </border>
    </dxf>
  </rfmt>
  <rcc rId="4113" sId="1" odxf="1" dxf="1">
    <nc r="A593">
      <v>18018661403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14" sId="1" odxf="1" dxf="1">
    <nc r="B593" t="inlineStr">
      <is>
        <t>CXL1.1 cards connected to all available PCIe stacks with enabled VT-d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15" sId="1" odxf="1" dxf="1">
    <nc r="C59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93" start="0" length="0">
    <dxf>
      <border outline="0">
        <left/>
        <right/>
        <top/>
        <bottom/>
      </border>
    </dxf>
  </rfmt>
  <rfmt sheetId="1" sqref="E593" start="0" length="0">
    <dxf>
      <border outline="0">
        <left/>
        <right/>
        <top/>
        <bottom/>
      </border>
    </dxf>
  </rfmt>
  <rfmt sheetId="1" sqref="F593" start="0" length="0">
    <dxf>
      <alignment horizontal="general" vertical="bottom"/>
      <border outline="0">
        <left/>
        <right/>
        <top/>
        <bottom/>
      </border>
    </dxf>
  </rfmt>
  <rcc rId="4116" sId="1" odxf="1" dxf="1">
    <nc r="A594">
      <v>18018737116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17" sId="1" odxf="1" dxf="1">
    <nc r="B594" t="inlineStr">
      <is>
        <t>CXL2.0 devices connected to single IIO stack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18" sId="1" odxf="1" dxf="1">
    <nc r="C594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94" start="0" length="0">
    <dxf>
      <border outline="0">
        <left/>
        <right/>
        <top/>
        <bottom/>
      </border>
    </dxf>
  </rfmt>
  <rfmt sheetId="1" sqref="E594" start="0" length="0">
    <dxf>
      <border outline="0">
        <left/>
        <right/>
        <top/>
        <bottom/>
      </border>
    </dxf>
  </rfmt>
  <rcc rId="4119" sId="1" odxf="1" dxf="1">
    <nc r="F594">
      <v>16016566171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20" sId="1" odxf="1" dxf="1">
    <nc r="A595">
      <v>18018781755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21" sId="1" odxf="1" dxf="1">
    <nc r="B595" t="inlineStr">
      <is>
        <t>Enqueue Capability for PCIe check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22" sId="1" odxf="1" dxf="1">
    <nc r="C59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95" start="0" length="0">
    <dxf>
      <border outline="0">
        <left/>
        <right/>
        <top/>
        <bottom/>
      </border>
    </dxf>
  </rfmt>
  <rfmt sheetId="1" sqref="E595" start="0" length="0">
    <dxf>
      <border outline="0">
        <left/>
        <right/>
        <top/>
        <bottom/>
      </border>
    </dxf>
  </rfmt>
  <rfmt sheetId="1" sqref="F595" start="0" length="0">
    <dxf>
      <alignment horizontal="general" vertical="bottom"/>
      <border outline="0">
        <left/>
        <right/>
        <top/>
        <bottom/>
      </border>
    </dxf>
  </rfmt>
  <rcc rId="4123" sId="1" odxf="1" dxf="1">
    <nc r="A596">
      <v>18018817850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24" sId="1" odxf="1" dxf="1">
    <nc r="B596" t="inlineStr">
      <is>
        <t>Vt-d bar programming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25" sId="1" odxf="1" dxf="1">
    <nc r="C59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96" start="0" length="0">
    <dxf>
      <border outline="0">
        <left/>
        <right/>
        <top/>
        <bottom/>
      </border>
    </dxf>
  </rfmt>
  <rfmt sheetId="1" sqref="E596" start="0" length="0">
    <dxf>
      <border outline="0">
        <left/>
        <right/>
        <top/>
        <bottom/>
      </border>
    </dxf>
  </rfmt>
  <rfmt sheetId="1" sqref="F596" start="0" length="0">
    <dxf>
      <alignment horizontal="general" vertical="bottom"/>
      <border outline="0">
        <left/>
        <right/>
        <top/>
        <bottom/>
      </border>
    </dxf>
  </rfmt>
  <rcc rId="4126" sId="1" odxf="1" dxf="1">
    <nc r="A597">
      <v>18019251844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27" sId="1" odxf="1" dxf="1">
    <nc r="B597" t="inlineStr">
      <is>
        <t>SierraPeak memory allocation (SCF BAR space)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28" sId="1" odxf="1" dxf="1">
    <nc r="C59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97" start="0" length="0">
    <dxf>
      <border outline="0">
        <left/>
        <right/>
        <top/>
        <bottom/>
      </border>
    </dxf>
  </rfmt>
  <rfmt sheetId="1" sqref="E597" start="0" length="0">
    <dxf>
      <border outline="0">
        <left/>
        <right/>
        <top/>
        <bottom/>
      </border>
    </dxf>
  </rfmt>
  <rfmt sheetId="1" sqref="F597" start="0" length="0">
    <dxf>
      <alignment horizontal="general" vertical="bottom"/>
      <border outline="0">
        <left/>
        <right/>
        <top/>
        <bottom/>
      </border>
    </dxf>
  </rfmt>
  <rcc rId="4129" sId="1" odxf="1" dxf="1">
    <nc r="A598">
      <v>18019346249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30" sId="1" odxf="1" dxf="1">
    <nc r="B598" t="inlineStr">
      <is>
        <t>BANK14 registers programming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31" sId="1" odxf="1" dxf="1">
    <nc r="C59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98" start="0" length="0">
    <dxf>
      <border outline="0">
        <left/>
        <right/>
        <top/>
        <bottom/>
      </border>
    </dxf>
  </rfmt>
  <rfmt sheetId="1" sqref="E598" start="0" length="0">
    <dxf>
      <border outline="0">
        <left/>
        <right/>
        <top/>
        <bottom/>
      </border>
    </dxf>
  </rfmt>
  <rfmt sheetId="1" sqref="F598" start="0" length="0">
    <dxf>
      <alignment horizontal="general" vertical="bottom"/>
      <border outline="0">
        <left/>
        <right/>
        <top/>
        <bottom/>
      </border>
    </dxf>
  </rfmt>
  <rcc rId="4132" sId="1" odxf="1" dxf="1">
    <nc r="A599">
      <v>18019377034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33" sId="1" odxf="1" dxf="1">
    <nc r="B599" t="inlineStr">
      <is>
        <t>VMD registers programming GNR/SRF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34" sId="1" odxf="1" dxf="1">
    <nc r="C59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599" start="0" length="0">
    <dxf>
      <border outline="0">
        <left/>
        <right/>
        <top/>
        <bottom/>
      </border>
    </dxf>
  </rfmt>
  <rfmt sheetId="1" sqref="E599" start="0" length="0">
    <dxf>
      <border outline="0">
        <left/>
        <right/>
        <top/>
        <bottom/>
      </border>
    </dxf>
  </rfmt>
  <rcc rId="4135" sId="1" odxf="1" dxf="1">
    <nc r="F599">
      <v>18022811492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36" sId="1" odxf="1" dxf="1">
    <nc r="A600">
      <v>18019386689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37" sId="1" odxf="1" dxf="1">
    <nc r="B600" t="inlineStr">
      <is>
        <t>HIOP bank decoder programming for IIO stack GNR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38" sId="1" odxf="1" dxf="1">
    <nc r="C600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00" start="0" length="0">
    <dxf>
      <border outline="0">
        <left/>
        <right/>
        <top/>
        <bottom/>
      </border>
    </dxf>
  </rfmt>
  <rfmt sheetId="1" sqref="E600" start="0" length="0">
    <dxf>
      <border outline="0">
        <left/>
        <right/>
        <top/>
        <bottom/>
      </border>
    </dxf>
  </rfmt>
  <rfmt sheetId="1" sqref="F600" start="0" length="0">
    <dxf>
      <alignment horizontal="general" vertical="bottom"/>
      <border outline="0">
        <left/>
        <right/>
        <top/>
        <bottom/>
      </border>
    </dxf>
  </rfmt>
  <rcc rId="4139" sId="1" odxf="1" dxf="1">
    <nc r="A601">
      <v>18019386844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40" sId="1" odxf="1" dxf="1">
    <nc r="B601" t="inlineStr">
      <is>
        <t>HIOP bank decoder programming for DINO stack GNR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41" sId="1" odxf="1" dxf="1">
    <nc r="C601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01" start="0" length="0">
    <dxf>
      <border outline="0">
        <left/>
        <right/>
        <top/>
        <bottom/>
      </border>
    </dxf>
  </rfmt>
  <rfmt sheetId="1" sqref="E601" start="0" length="0">
    <dxf>
      <border outline="0">
        <left/>
        <right/>
        <top/>
        <bottom/>
      </border>
    </dxf>
  </rfmt>
  <rfmt sheetId="1" sqref="F601" start="0" length="0">
    <dxf>
      <alignment horizontal="general" vertical="bottom"/>
      <border outline="0">
        <left/>
        <right/>
        <top/>
        <bottom/>
      </border>
    </dxf>
  </rfmt>
  <rcc rId="4142" sId="1" odxf="1" dxf="1">
    <nc r="A602">
      <v>18019412822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43" sId="1" odxf="1" dxf="1">
    <nc r="B602" t="inlineStr">
      <is>
        <t>GNR-D IRDT table generation with CXL1.1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44" sId="1" odxf="1" dxf="1">
    <nc r="C60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02" start="0" length="0">
    <dxf>
      <border outline="0">
        <left/>
        <right/>
        <top/>
        <bottom/>
      </border>
    </dxf>
  </rfmt>
  <rfmt sheetId="1" sqref="E602" start="0" length="0">
    <dxf>
      <border outline="0">
        <left/>
        <right/>
        <top/>
        <bottom/>
      </border>
    </dxf>
  </rfmt>
  <rfmt sheetId="1" sqref="F602" start="0" length="0">
    <dxf>
      <alignment horizontal="general" vertical="bottom"/>
      <border outline="0">
        <left/>
        <right/>
        <top/>
        <bottom/>
      </border>
    </dxf>
  </rfmt>
  <rcc rId="4145" sId="1" odxf="1" dxf="1">
    <nc r="A603">
      <v>18019483594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46" sId="1" odxf="1" dxf="1">
    <nc r="B603" t="inlineStr">
      <is>
        <t>NVME training verification (4xNVME on stack)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47" sId="1" odxf="1" dxf="1">
    <nc r="C60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03" start="0" length="0">
    <dxf>
      <border outline="0">
        <left/>
        <right/>
        <top/>
        <bottom/>
      </border>
    </dxf>
  </rfmt>
  <rfmt sheetId="1" sqref="E603" start="0" length="0">
    <dxf>
      <border outline="0">
        <left/>
        <right/>
        <top/>
        <bottom/>
      </border>
    </dxf>
  </rfmt>
  <rfmt sheetId="1" sqref="F603" start="0" length="0">
    <dxf>
      <alignment horizontal="general" vertical="bottom"/>
      <border outline="0">
        <left/>
        <right/>
        <top/>
        <bottom/>
      </border>
    </dxf>
  </rfmt>
  <rcc rId="4148" sId="1" odxf="1" dxf="1">
    <nc r="A604">
      <v>18019598553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49" sId="1" odxf="1" dxf="1">
    <nc r="B604" t="inlineStr">
      <is>
        <t>CXL Header Bypass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50" sId="1" odxf="1" dxf="1">
    <nc r="C604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04" start="0" length="0">
    <dxf>
      <border outline="0">
        <left/>
        <right/>
        <top/>
        <bottom/>
      </border>
    </dxf>
  </rfmt>
  <rfmt sheetId="1" sqref="E604" start="0" length="0">
    <dxf>
      <border outline="0">
        <left/>
        <right/>
        <top/>
        <bottom/>
      </border>
    </dxf>
  </rfmt>
  <rfmt sheetId="1" sqref="F604" start="0" length="0">
    <dxf>
      <alignment horizontal="general" vertical="bottom"/>
      <border outline="0">
        <left/>
        <right/>
        <top/>
        <bottom/>
      </border>
    </dxf>
  </rfmt>
  <rcc rId="4151" sId="1" odxf="1" dxf="1">
    <nc r="A605">
      <v>18019672169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52" sId="1" odxf="1" dxf="1">
    <nc r="B605" t="inlineStr">
      <is>
        <t>IIO PCIe Compliance Mode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53" sId="1" odxf="1" dxf="1">
    <nc r="C60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05" start="0" length="0">
    <dxf>
      <border outline="0">
        <left/>
        <right/>
        <top/>
        <bottom/>
      </border>
    </dxf>
  </rfmt>
  <rfmt sheetId="1" sqref="E605" start="0" length="0">
    <dxf>
      <border outline="0">
        <left/>
        <right/>
        <top/>
        <bottom/>
      </border>
    </dxf>
  </rfmt>
  <rfmt sheetId="1" sqref="F605" start="0" length="0">
    <dxf>
      <alignment horizontal="general" vertical="bottom"/>
      <border outline="0">
        <left/>
        <right/>
        <top/>
        <bottom/>
      </border>
    </dxf>
  </rfmt>
  <rcc rId="4154" sId="1" odxf="1" dxf="1">
    <nc r="A606">
      <v>18019672193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55" sId="1" odxf="1" dxf="1">
    <nc r="B606" t="inlineStr">
      <is>
        <t>Switching CXL.mem and CXL.cache capability for CXL1.1 device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56" sId="1" odxf="1" dxf="1">
    <nc r="C60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06" start="0" length="0">
    <dxf>
      <border outline="0">
        <left/>
        <right/>
        <top/>
        <bottom/>
      </border>
    </dxf>
  </rfmt>
  <rfmt sheetId="1" sqref="E606" start="0" length="0">
    <dxf>
      <border outline="0">
        <left/>
        <right/>
        <top/>
        <bottom/>
      </border>
    </dxf>
  </rfmt>
  <rfmt sheetId="1" sqref="F606" start="0" length="0">
    <dxf>
      <alignment horizontal="general" vertical="bottom"/>
      <border outline="0">
        <left/>
        <right/>
        <top/>
        <bottom/>
      </border>
    </dxf>
  </rfmt>
  <rcc rId="4157" sId="1" odxf="1" dxf="1">
    <nc r="A607">
      <v>18019888322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58" sId="1" odxf="1" dxf="1">
    <nc r="B607" t="inlineStr">
      <is>
        <t>PCIe ASPM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59" sId="1" odxf="1" dxf="1">
    <nc r="C60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07" start="0" length="0">
    <dxf>
      <border outline="0">
        <left/>
        <right/>
        <top/>
        <bottom/>
      </border>
    </dxf>
  </rfmt>
  <rfmt sheetId="1" sqref="E607" start="0" length="0">
    <dxf>
      <border outline="0">
        <left/>
        <right/>
        <top/>
        <bottom/>
      </border>
    </dxf>
  </rfmt>
  <rfmt sheetId="1" sqref="F607" start="0" length="0">
    <dxf>
      <alignment horizontal="general" vertical="bottom"/>
      <border outline="0">
        <left/>
        <right/>
        <top/>
        <bottom/>
      </border>
    </dxf>
  </rfmt>
  <rcc rId="4160" sId="1" odxf="1" dxf="1">
    <nc r="A608">
      <v>18020097804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61" sId="1" odxf="1" dxf="1">
    <nc r="B608" t="inlineStr">
      <is>
        <t>vGPIO initialization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62" sId="1" odxf="1" dxf="1">
    <nc r="C608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08" start="0" length="0">
    <dxf>
      <border outline="0">
        <left/>
        <right/>
        <top/>
        <bottom/>
      </border>
    </dxf>
  </rfmt>
  <rfmt sheetId="1" sqref="E608" start="0" length="0">
    <dxf>
      <border outline="0">
        <left/>
        <right/>
        <top/>
        <bottom/>
      </border>
    </dxf>
  </rfmt>
  <rfmt sheetId="1" sqref="F608" start="0" length="0">
    <dxf>
      <alignment horizontal="general" vertical="bottom"/>
      <border outline="0">
        <left/>
        <right/>
        <top/>
        <bottom/>
      </border>
    </dxf>
  </rfmt>
  <rcc rId="4163" sId="1" odxf="1" dxf="1">
    <nc r="A609">
      <v>18020194305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64" sId="1" odxf="1" dxf="1">
    <nc r="B609" t="inlineStr">
      <is>
        <t>IIO error checklist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65" sId="1" odxf="1" dxf="1">
    <nc r="C60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09" start="0" length="0">
    <dxf>
      <border outline="0">
        <left/>
        <right/>
        <top/>
        <bottom/>
      </border>
    </dxf>
  </rfmt>
  <rfmt sheetId="1" sqref="E609" start="0" length="0">
    <dxf>
      <border outline="0">
        <left/>
        <right/>
        <top/>
        <bottom/>
      </border>
    </dxf>
  </rfmt>
  <rfmt sheetId="1" sqref="F609" start="0" length="0">
    <dxf>
      <alignment horizontal="general" vertical="bottom"/>
      <border outline="0">
        <left/>
        <right/>
        <top/>
        <bottom/>
      </border>
    </dxf>
  </rfmt>
  <rcc rId="4166" sId="1" odxf="1" dxf="1">
    <nc r="A610">
      <v>18020233623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67" sId="1" odxf="1" dxf="1">
    <nc r="B610" t="inlineStr">
      <is>
        <t>ACPI GPIO Initialization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68" sId="1" odxf="1" dxf="1">
    <nc r="C610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10" start="0" length="0">
    <dxf>
      <border outline="0">
        <left/>
        <right/>
        <top/>
        <bottom/>
      </border>
    </dxf>
  </rfmt>
  <rfmt sheetId="1" sqref="E610" start="0" length="0">
    <dxf>
      <border outline="0">
        <left/>
        <right/>
        <top/>
        <bottom/>
      </border>
    </dxf>
  </rfmt>
  <rfmt sheetId="1" sqref="F610" start="0" length="0">
    <dxf>
      <alignment horizontal="general" vertical="bottom"/>
      <border outline="0">
        <left/>
        <right/>
        <top/>
        <bottom/>
      </border>
    </dxf>
  </rfmt>
  <rcc rId="4169" sId="1" odxf="1" dxf="1">
    <nc r="A611">
      <v>18020233741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70" sId="1" odxf="1" dxf="1">
    <nc r="B611" t="inlineStr">
      <is>
        <t>IBL UART service initialization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71" sId="1" odxf="1" dxf="1">
    <nc r="C611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11" start="0" length="0">
    <dxf>
      <border outline="0">
        <left/>
        <right/>
        <top/>
        <bottom/>
      </border>
    </dxf>
  </rfmt>
  <rfmt sheetId="1" sqref="E611" start="0" length="0">
    <dxf>
      <border outline="0">
        <left/>
        <right/>
        <top/>
        <bottom/>
      </border>
    </dxf>
  </rfmt>
  <rcc rId="4172" sId="1" odxf="1" dxf="1">
    <nc r="F611">
      <v>15011899181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73" sId="1" odxf="1" dxf="1">
    <nc r="A612">
      <v>18020235609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74" sId="1" odxf="1" dxf="1">
    <nc r="B612" t="inlineStr">
      <is>
        <t>Host warm reset using CF9 register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75" sId="1" odxf="1" dxf="1">
    <nc r="C612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12" start="0" length="0">
    <dxf>
      <border outline="0">
        <left/>
        <right/>
        <top/>
        <bottom/>
      </border>
    </dxf>
  </rfmt>
  <rfmt sheetId="1" sqref="E612" start="0" length="0">
    <dxf>
      <border outline="0">
        <left/>
        <right/>
        <top/>
        <bottom/>
      </border>
    </dxf>
  </rfmt>
  <rfmt sheetId="1" sqref="F612" start="0" length="0">
    <dxf>
      <alignment horizontal="general" vertical="bottom"/>
      <border outline="0">
        <left/>
        <right/>
        <top/>
        <bottom/>
      </border>
    </dxf>
  </rfmt>
  <rcc rId="4176" sId="1" odxf="1" dxf="1">
    <nc r="A613">
      <v>18020235622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77" sId="1" odxf="1" dxf="1">
    <nc r="B613" t="inlineStr">
      <is>
        <t>Host cold reset using CF9 register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78" sId="1" odxf="1" dxf="1">
    <nc r="C613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13" start="0" length="0">
    <dxf>
      <border outline="0">
        <left/>
        <right/>
        <top/>
        <bottom/>
      </border>
    </dxf>
  </rfmt>
  <rfmt sheetId="1" sqref="E613" start="0" length="0">
    <dxf>
      <border outline="0">
        <left/>
        <right/>
        <top/>
        <bottom/>
      </border>
    </dxf>
  </rfmt>
  <rfmt sheetId="1" sqref="F613" start="0" length="0">
    <dxf>
      <alignment horizontal="general" vertical="bottom"/>
      <border outline="0">
        <left/>
        <right/>
        <top/>
        <bottom/>
      </border>
    </dxf>
  </rfmt>
  <rcc rId="4179" sId="1" odxf="1" dxf="1">
    <nc r="A614">
      <v>18020320235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80" sId="1" odxf="1" dxf="1">
    <nc r="B614" t="inlineStr">
      <is>
        <t>State after G3 verification (S5 state)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81" sId="1" odxf="1" dxf="1">
    <nc r="C614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14" start="0" length="0">
    <dxf>
      <border outline="0">
        <left/>
        <right/>
        <top/>
        <bottom/>
      </border>
    </dxf>
  </rfmt>
  <rfmt sheetId="1" sqref="E614" start="0" length="0">
    <dxf>
      <border outline="0">
        <left/>
        <right/>
        <top/>
        <bottom/>
      </border>
    </dxf>
  </rfmt>
  <rfmt sheetId="1" sqref="F614" start="0" length="0">
    <dxf>
      <alignment horizontal="general" vertical="bottom"/>
      <border outline="0">
        <left/>
        <right/>
        <top/>
        <bottom/>
      </border>
    </dxf>
  </rfmt>
  <rcc rId="4182" sId="1" odxf="1" dxf="1">
    <nc r="A615">
      <v>18020391143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83" sId="1" odxf="1" dxf="1">
    <nc r="B615" t="inlineStr">
      <is>
        <t>'IOAPIC 24-119 Entries' BIOS Knob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84" sId="1" odxf="1" dxf="1">
    <nc r="C615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15" start="0" length="0">
    <dxf>
      <border outline="0">
        <left/>
        <right/>
        <top/>
        <bottom/>
      </border>
    </dxf>
  </rfmt>
  <rfmt sheetId="1" sqref="E615" start="0" length="0">
    <dxf>
      <border outline="0">
        <left/>
        <right/>
        <top/>
        <bottom/>
      </border>
    </dxf>
  </rfmt>
  <rfmt sheetId="1" sqref="F615" start="0" length="0">
    <dxf>
      <alignment horizontal="general" vertical="bottom"/>
      <border outline="0">
        <left/>
        <right/>
        <top/>
        <bottom/>
      </border>
    </dxf>
  </rfmt>
  <rcc rId="4185" sId="1" odxf="1" dxf="1">
    <nc r="A616">
      <v>18020437963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86" sId="1" odxf="1" dxf="1">
    <nc r="B616" t="inlineStr">
      <is>
        <t>Support CXL IDE for CXL.MEM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87" sId="1" odxf="1" dxf="1">
    <nc r="C61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16" start="0" length="0">
    <dxf>
      <border outline="0">
        <left/>
        <right/>
        <top/>
        <bottom/>
      </border>
    </dxf>
  </rfmt>
  <rfmt sheetId="1" sqref="E616" start="0" length="0">
    <dxf>
      <border outline="0">
        <left/>
        <right/>
        <top/>
        <bottom/>
      </border>
    </dxf>
  </rfmt>
  <rcc rId="4188" sId="1" odxf="1" dxf="1">
    <nc r="F616">
      <v>16016566171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89" sId="1" odxf="1" dxf="1">
    <nc r="A617">
      <v>18020497750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90" sId="1" odxf="1" dxf="1">
    <nc r="B617" t="inlineStr">
      <is>
        <t>'Flash Protection Range Registers (FPRR)' BIOS Knob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91" sId="1" odxf="1" dxf="1">
    <nc r="C617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17" start="0" length="0">
    <dxf>
      <border outline="0">
        <left/>
        <right/>
        <top/>
        <bottom/>
      </border>
    </dxf>
  </rfmt>
  <rfmt sheetId="1" sqref="E617" start="0" length="0">
    <dxf>
      <border outline="0">
        <left/>
        <right/>
        <top/>
        <bottom/>
      </border>
    </dxf>
  </rfmt>
  <rcc rId="4192" sId="1" odxf="1" dxf="1">
    <nc r="F617">
      <v>15011899181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93" sId="1" odxf="1" dxf="1">
    <nc r="A618">
      <v>18020665981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94" sId="1" odxf="1" dxf="1">
    <nc r="B618" t="inlineStr">
      <is>
        <t>SAI violation check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95" sId="1" odxf="1" dxf="1">
    <nc r="C61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18" start="0" length="0">
    <dxf>
      <border outline="0">
        <left/>
        <right/>
        <top/>
        <bottom/>
      </border>
    </dxf>
  </rfmt>
  <rfmt sheetId="1" sqref="E618" start="0" length="0">
    <dxf>
      <border outline="0">
        <left/>
        <right/>
        <top/>
        <bottom/>
      </border>
    </dxf>
  </rfmt>
  <rfmt sheetId="1" sqref="F618" start="0" length="0">
    <dxf>
      <alignment horizontal="general" vertical="bottom"/>
      <border outline="0">
        <left/>
        <right/>
        <top/>
        <bottom/>
      </border>
    </dxf>
  </rfmt>
  <rcc rId="4196" sId="1" odxf="1" dxf="1">
    <nc r="A619">
      <v>18020724582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197" sId="1" odxf="1" dxf="1">
    <nc r="B619" t="inlineStr">
      <is>
        <t>XPTDEF register programming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198" sId="1" odxf="1" dxf="1">
    <nc r="C61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19" start="0" length="0">
    <dxf>
      <border outline="0">
        <left/>
        <right/>
        <top/>
        <bottom/>
      </border>
    </dxf>
  </rfmt>
  <rfmt sheetId="1" sqref="E619" start="0" length="0">
    <dxf>
      <border outline="0">
        <left/>
        <right/>
        <top/>
        <bottom/>
      </border>
    </dxf>
  </rfmt>
  <rfmt sheetId="1" sqref="F619" start="0" length="0">
    <dxf>
      <alignment horizontal="general" vertical="bottom"/>
      <border outline="0">
        <left/>
        <right/>
        <top/>
        <bottom/>
      </border>
    </dxf>
  </rfmt>
  <rcc rId="4199" sId="1" odxf="1" dxf="1">
    <nc r="A620">
      <v>18020821391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00" sId="1" odxf="1" dxf="1">
    <nc r="B620" t="inlineStr">
      <is>
        <t>'After Type 8 Global Reset' BIOS Knob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01" sId="1" odxf="1" dxf="1">
    <nc r="C620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20" start="0" length="0">
    <dxf>
      <border outline="0">
        <left/>
        <right/>
        <top/>
        <bottom/>
      </border>
    </dxf>
  </rfmt>
  <rfmt sheetId="1" sqref="E620" start="0" length="0">
    <dxf>
      <border outline="0">
        <left/>
        <right/>
        <top/>
        <bottom/>
      </border>
    </dxf>
  </rfmt>
  <rfmt sheetId="1" sqref="F620" start="0" length="0">
    <dxf>
      <alignment horizontal="general" vertical="bottom"/>
      <border outline="0">
        <left/>
        <right/>
        <top/>
        <bottom/>
      </border>
    </dxf>
  </rfmt>
  <rcc rId="4202" sId="1" odxf="1" dxf="1">
    <nc r="A621">
      <v>18020911129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03" sId="1" odxf="1" dxf="1">
    <nc r="B621" t="inlineStr">
      <is>
        <t>PCI port numeration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04" sId="1" odxf="1" dxf="1">
    <nc r="C621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21" start="0" length="0">
    <dxf>
      <border outline="0">
        <left/>
        <right/>
        <top/>
        <bottom/>
      </border>
    </dxf>
  </rfmt>
  <rfmt sheetId="1" sqref="E621" start="0" length="0">
    <dxf>
      <border outline="0">
        <left/>
        <right/>
        <top/>
        <bottom/>
      </border>
    </dxf>
  </rfmt>
  <rfmt sheetId="1" sqref="F621" start="0" length="0">
    <dxf>
      <alignment horizontal="general" vertical="bottom"/>
      <border outline="0">
        <left/>
        <right/>
        <top/>
        <bottom/>
      </border>
    </dxf>
  </rfmt>
  <rcc rId="4205" sId="1" odxf="1" dxf="1">
    <nc r="A622">
      <v>18020928624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06" sId="1" odxf="1" dxf="1">
    <nc r="B622" t="inlineStr">
      <is>
        <t>GNR ECRC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07" sId="1" odxf="1" dxf="1">
    <nc r="C62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22" start="0" length="0">
    <dxf>
      <border outline="0">
        <left/>
        <right/>
        <top/>
        <bottom/>
      </border>
    </dxf>
  </rfmt>
  <rfmt sheetId="1" sqref="E622" start="0" length="0">
    <dxf>
      <border outline="0">
        <left/>
        <right/>
        <top/>
        <bottom/>
      </border>
    </dxf>
  </rfmt>
  <rfmt sheetId="1" sqref="F622" start="0" length="0">
    <dxf>
      <alignment horizontal="general" vertical="bottom"/>
      <border outline="0">
        <left/>
        <right/>
        <top/>
        <bottom/>
      </border>
    </dxf>
  </rfmt>
  <rcc rId="4208" sId="1" odxf="1" dxf="1">
    <nc r="A623">
      <v>18020971636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09" sId="1" odxf="1" dxf="1">
    <nc r="B623" t="inlineStr">
      <is>
        <t>PCIe IDE support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10" sId="1" odxf="1" dxf="1">
    <nc r="C62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23" start="0" length="0">
    <dxf>
      <border outline="0">
        <left/>
        <right/>
        <top/>
        <bottom/>
      </border>
    </dxf>
  </rfmt>
  <rfmt sheetId="1" sqref="E623" start="0" length="0">
    <dxf>
      <border outline="0">
        <left/>
        <right/>
        <top/>
        <bottom/>
      </border>
    </dxf>
  </rfmt>
  <rfmt sheetId="1" sqref="F623" start="0" length="0">
    <dxf>
      <alignment horizontal="general" vertical="bottom"/>
      <border outline="0">
        <left/>
        <right/>
        <top/>
        <bottom/>
      </border>
    </dxf>
  </rfmt>
  <rcc rId="4211" sId="1" odxf="1" dxf="1">
    <nc r="A624">
      <v>18020999795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12" sId="1" odxf="1" dxf="1">
    <nc r="B624" t="inlineStr">
      <is>
        <t>PIPECTL2 register programming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13" sId="1" odxf="1" dxf="1">
    <nc r="C624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24" start="0" length="0">
    <dxf>
      <border outline="0">
        <left/>
        <right/>
        <top/>
        <bottom/>
      </border>
    </dxf>
  </rfmt>
  <rfmt sheetId="1" sqref="E624" start="0" length="0">
    <dxf>
      <border outline="0">
        <left/>
        <right/>
        <top/>
        <bottom/>
      </border>
    </dxf>
  </rfmt>
  <rfmt sheetId="1" sqref="F624" start="0" length="0">
    <dxf>
      <alignment horizontal="general" vertical="bottom"/>
      <border outline="0">
        <left/>
        <right/>
        <top/>
        <bottom/>
      </border>
    </dxf>
  </rfmt>
  <rcc rId="4214" sId="1" odxf="1" dxf="1">
    <nc r="A625">
      <v>18021007247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15" sId="1" odxf="1" dxf="1">
    <nc r="B625" t="inlineStr">
      <is>
        <t>HIOP dynamic OOBMSM BAR size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16" sId="1" odxf="1" dxf="1">
    <nc r="C62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25" start="0" length="0">
    <dxf>
      <border outline="0">
        <left/>
        <right/>
        <top/>
        <bottom/>
      </border>
    </dxf>
  </rfmt>
  <rfmt sheetId="1" sqref="E625" start="0" length="0">
    <dxf>
      <border outline="0">
        <left/>
        <right/>
        <top/>
        <bottom/>
      </border>
    </dxf>
  </rfmt>
  <rfmt sheetId="1" sqref="F625" start="0" length="0">
    <dxf>
      <alignment horizontal="general" vertical="bottom"/>
      <border outline="0">
        <left/>
        <right/>
        <top/>
        <bottom/>
      </border>
    </dxf>
  </rfmt>
  <rcc rId="4217" sId="1" odxf="1" dxf="1">
    <nc r="A626">
      <v>18021015987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18" sId="1" odxf="1" dxf="1">
    <nc r="B626" t="inlineStr">
      <is>
        <t>IBL Dirty Warm Reset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19" sId="1" odxf="1" dxf="1">
    <nc r="C626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26" start="0" length="0">
    <dxf>
      <border outline="0">
        <left/>
        <right/>
        <top/>
        <bottom/>
      </border>
    </dxf>
  </rfmt>
  <rfmt sheetId="1" sqref="E626" start="0" length="0">
    <dxf>
      <border outline="0">
        <left/>
        <right/>
        <top/>
        <bottom/>
      </border>
    </dxf>
  </rfmt>
  <rcc rId="4220" sId="1" odxf="1" dxf="1">
    <nc r="F626">
      <v>15011899181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21" sId="1" odxf="1" dxf="1">
    <nc r="A627">
      <v>18021017451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22" sId="1" odxf="1" dxf="1">
    <nc r="B627" t="inlineStr">
      <is>
        <t>CAPSR register programming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23" sId="1" odxf="1" dxf="1">
    <nc r="C62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27" start="0" length="0">
    <dxf>
      <border outline="0">
        <left/>
        <right/>
        <top/>
        <bottom/>
      </border>
    </dxf>
  </rfmt>
  <rfmt sheetId="1" sqref="E627" start="0" length="0">
    <dxf>
      <border outline="0">
        <left/>
        <right/>
        <top/>
        <bottom/>
      </border>
    </dxf>
  </rfmt>
  <rfmt sheetId="1" sqref="F627" start="0" length="0">
    <dxf>
      <alignment horizontal="general" vertical="bottom"/>
      <border outline="0">
        <left/>
        <right/>
        <top/>
        <bottom/>
      </border>
    </dxf>
  </rfmt>
  <rcc rId="4224" sId="1" odxf="1" dxf="1">
    <nc r="A628">
      <v>18021017581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25" sId="1" odxf="1" dxf="1">
    <nc r="B628" t="inlineStr">
      <is>
        <t>CXL memory isolation support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26" sId="1" odxf="1" dxf="1">
    <nc r="C62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28" start="0" length="0">
    <dxf>
      <border outline="0">
        <left/>
        <right/>
        <top/>
        <bottom/>
      </border>
    </dxf>
  </rfmt>
  <rfmt sheetId="1" sqref="E628" start="0" length="0">
    <dxf>
      <border outline="0">
        <left/>
        <right/>
        <top/>
        <bottom/>
      </border>
    </dxf>
  </rfmt>
  <rfmt sheetId="1" sqref="F628" start="0" length="0">
    <dxf>
      <alignment horizontal="general" vertical="bottom"/>
      <border outline="0">
        <left/>
        <right/>
        <top/>
        <bottom/>
      </border>
    </dxf>
  </rfmt>
  <rcc rId="4227" sId="1" odxf="1" dxf="1">
    <nc r="A629">
      <v>18021119052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28" sId="1" odxf="1" dxf="1">
    <nc r="B629" t="inlineStr">
      <is>
        <t>ACPI DSDT vs PCI check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29" sId="1" odxf="1" dxf="1">
    <nc r="C62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29" start="0" length="0">
    <dxf>
      <border outline="0">
        <left/>
        <right/>
        <top/>
        <bottom/>
      </border>
    </dxf>
  </rfmt>
  <rfmt sheetId="1" sqref="E629" start="0" length="0">
    <dxf>
      <border outline="0">
        <left/>
        <right/>
        <top/>
        <bottom/>
      </border>
    </dxf>
  </rfmt>
  <rcc rId="4230" sId="1" odxf="1" dxf="1">
    <nc r="F629">
      <v>18024487270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31" sId="1" odxf="1" dxf="1">
    <nc r="A630">
      <v>18021147741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32" sId="1" odxf="1" dxf="1">
    <nc r="B630" t="inlineStr">
      <is>
        <t>NPK memory allocation verification (SNC)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33" sId="1" odxf="1" dxf="1">
    <nc r="C630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30" start="0" length="0">
    <dxf>
      <border outline="0">
        <left/>
        <right/>
        <top/>
        <bottom/>
      </border>
    </dxf>
  </rfmt>
  <rfmt sheetId="1" sqref="E630" start="0" length="0">
    <dxf>
      <border outline="0">
        <left/>
        <right/>
        <top/>
        <bottom/>
      </border>
    </dxf>
  </rfmt>
  <rfmt sheetId="1" sqref="F630" start="0" length="0">
    <dxf>
      <alignment horizontal="general" vertical="bottom"/>
      <border outline="0">
        <left/>
        <right/>
        <top/>
        <bottom/>
      </border>
    </dxf>
  </rfmt>
  <rcc rId="4234" sId="1" odxf="1" dxf="1">
    <nc r="A631">
      <v>18021147799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35" sId="1" odxf="1" dxf="1">
    <nc r="B631" t="inlineStr">
      <is>
        <t>NPK BAR programming (SNC)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36" sId="1" odxf="1" dxf="1">
    <nc r="C631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31" start="0" length="0">
    <dxf>
      <border outline="0">
        <left/>
        <right/>
        <top/>
        <bottom/>
      </border>
    </dxf>
  </rfmt>
  <rfmt sheetId="1" sqref="E631" start="0" length="0">
    <dxf>
      <border outline="0">
        <left/>
        <right/>
        <top/>
        <bottom/>
      </border>
    </dxf>
  </rfmt>
  <rfmt sheetId="1" sqref="F631" start="0" length="0">
    <dxf>
      <alignment horizontal="general" vertical="bottom"/>
      <border outline="0">
        <left/>
        <right/>
        <top/>
        <bottom/>
      </border>
    </dxf>
  </rfmt>
  <rcc rId="4237" sId="1" odxf="1" dxf="1">
    <nc r="A632">
      <v>18021147802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38" sId="1" odxf="1" dxf="1">
    <nc r="B632" t="inlineStr">
      <is>
        <t>SierraPeak memory allocation (SCF BAR space) (SNC)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39" sId="1" odxf="1" dxf="1">
    <nc r="C63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32" start="0" length="0">
    <dxf>
      <border outline="0">
        <left/>
        <right/>
        <top/>
        <bottom/>
      </border>
    </dxf>
  </rfmt>
  <rfmt sheetId="1" sqref="E632" start="0" length="0">
    <dxf>
      <border outline="0">
        <left/>
        <right/>
        <top/>
        <bottom/>
      </border>
    </dxf>
  </rfmt>
  <rfmt sheetId="1" sqref="F632" start="0" length="0">
    <dxf>
      <alignment horizontal="general" vertical="bottom"/>
      <border outline="0">
        <left/>
        <right/>
        <top/>
        <bottom/>
      </border>
    </dxf>
  </rfmt>
  <rcc rId="4240" sId="1" odxf="1" dxf="1">
    <nc r="A633">
      <v>18021147806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41" sId="1" odxf="1" dxf="1">
    <nc r="B633" t="inlineStr">
      <is>
        <t>Enable/Disable CPU Trace Hub for AET event tracing (SNC)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42" sId="1" odxf="1" dxf="1">
    <nc r="C63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33" start="0" length="0">
    <dxf>
      <border outline="0">
        <left/>
        <right/>
        <top/>
        <bottom/>
      </border>
    </dxf>
  </rfmt>
  <rfmt sheetId="1" sqref="E633" start="0" length="0">
    <dxf>
      <border outline="0">
        <left/>
        <right/>
        <top/>
        <bottom/>
      </border>
    </dxf>
  </rfmt>
  <rfmt sheetId="1" sqref="F633" start="0" length="0">
    <dxf>
      <alignment horizontal="general" vertical="bottom"/>
      <border outline="0">
        <left/>
        <right/>
        <top/>
        <bottom/>
      </border>
    </dxf>
  </rfmt>
  <rcc rId="4243" sId="1" odxf="1" dxf="1">
    <nc r="A634">
      <v>18021181463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44" sId="1" odxf="1" dxf="1">
    <nc r="B634" t="inlineStr">
      <is>
        <t>No resources conflict detected in Linux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45" sId="1" odxf="1" dxf="1">
    <nc r="C634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34" start="0" length="0">
    <dxf>
      <border outline="0">
        <left/>
        <right/>
        <top/>
        <bottom/>
      </border>
    </dxf>
  </rfmt>
  <rfmt sheetId="1" sqref="E634" start="0" length="0">
    <dxf>
      <border outline="0">
        <left/>
        <right/>
        <top/>
        <bottom/>
      </border>
    </dxf>
  </rfmt>
  <rcc rId="4246" sId="1" odxf="1" dxf="1">
    <nc r="F634">
      <v>18024726804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47" sId="1" odxf="1" dxf="1">
    <nc r="A635">
      <v>18021181463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48" sId="1" odxf="1" dxf="1">
    <nc r="B635" t="inlineStr">
      <is>
        <t>No resources conflict detected in Linux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49" sId="1" odxf="1" dxf="1">
    <nc r="C63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35" start="0" length="0">
    <dxf>
      <border outline="0">
        <left/>
        <right/>
        <top/>
        <bottom/>
      </border>
    </dxf>
  </rfmt>
  <rcc rId="4250" sId="1" odxf="1" dxf="1">
    <nc r="E635" t="inlineStr">
      <is>
        <t>rejected.zbb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51" sId="1" odxf="1" dxf="1">
    <nc r="F635">
      <v>18024726804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52" sId="1" odxf="1" dxf="1">
    <nc r="A636">
      <v>18021224181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53" sId="1" odxf="1" dxf="1">
    <nc r="B636" t="inlineStr">
      <is>
        <t>HIOP bank decoder programming for TIP stack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54" sId="1" odxf="1" dxf="1">
    <nc r="C63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36" start="0" length="0">
    <dxf>
      <border outline="0">
        <left/>
        <right/>
        <top/>
        <bottom/>
      </border>
    </dxf>
  </rfmt>
  <rfmt sheetId="1" sqref="E636" start="0" length="0">
    <dxf>
      <border outline="0">
        <left/>
        <right/>
        <top/>
        <bottom/>
      </border>
    </dxf>
  </rfmt>
  <rfmt sheetId="1" sqref="F636" start="0" length="0">
    <dxf>
      <alignment horizontal="general" vertical="bottom"/>
      <border outline="0">
        <left/>
        <right/>
        <top/>
        <bottom/>
      </border>
    </dxf>
  </rfmt>
  <rcc rId="4255" sId="1" odxf="1" dxf="1">
    <nc r="A637">
      <v>18021225124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56" sId="1" odxf="1" dxf="1">
    <nc r="B637" t="inlineStr">
      <is>
        <t>Turbo IP (TIP) accelerator device initialization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57" sId="1" odxf="1" dxf="1">
    <nc r="C63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37" start="0" length="0">
    <dxf>
      <border outline="0">
        <left/>
        <right/>
        <top/>
        <bottom/>
      </border>
    </dxf>
  </rfmt>
  <rfmt sheetId="1" sqref="E637" start="0" length="0">
    <dxf>
      <border outline="0">
        <left/>
        <right/>
        <top/>
        <bottom/>
      </border>
    </dxf>
  </rfmt>
  <rfmt sheetId="1" sqref="F637" start="0" length="0">
    <dxf>
      <alignment horizontal="general" vertical="bottom"/>
      <border outline="0">
        <left/>
        <right/>
        <top/>
        <bottom/>
      </border>
    </dxf>
  </rfmt>
  <rcc rId="4258" sId="1" odxf="1" dxf="1">
    <nc r="A638">
      <v>18021241759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59" sId="1" odxf="1" dxf="1">
    <nc r="B638" t="inlineStr">
      <is>
        <t>HIOP bank decoder programming for NAC stack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60" sId="1" odxf="1" dxf="1">
    <nc r="C63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38" start="0" length="0">
    <dxf>
      <border outline="0">
        <left/>
        <right/>
        <top/>
        <bottom/>
      </border>
    </dxf>
  </rfmt>
  <rfmt sheetId="1" sqref="E638" start="0" length="0">
    <dxf>
      <border outline="0">
        <left/>
        <right/>
        <top/>
        <bottom/>
      </border>
    </dxf>
  </rfmt>
  <rfmt sheetId="1" sqref="F638" start="0" length="0">
    <dxf>
      <alignment horizontal="general" vertical="bottom"/>
      <border outline="0">
        <left/>
        <right/>
        <top/>
        <bottom/>
      </border>
    </dxf>
  </rfmt>
  <rcc rId="4261" sId="1" odxf="1" dxf="1">
    <nc r="A639">
      <v>18021243112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62" sId="1" odxf="1" dxf="1">
    <nc r="B639" t="inlineStr">
      <is>
        <t>Slot number unique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63" sId="1" odxf="1" dxf="1">
    <nc r="C63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39" start="0" length="0">
    <dxf>
      <border outline="0">
        <left/>
        <right/>
        <top/>
        <bottom/>
      </border>
    </dxf>
  </rfmt>
  <rfmt sheetId="1" sqref="E639" start="0" length="0">
    <dxf>
      <border outline="0">
        <left/>
        <right/>
        <top/>
        <bottom/>
      </border>
    </dxf>
  </rfmt>
  <rfmt sheetId="1" sqref="F639" start="0" length="0">
    <dxf>
      <alignment horizontal="general" vertical="bottom"/>
      <border outline="0">
        <left/>
        <right/>
        <top/>
        <bottom/>
      </border>
    </dxf>
  </rfmt>
  <rcc rId="4264" sId="1" odxf="1" dxf="1">
    <nc r="A640">
      <v>18021398422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65" sId="1" odxf="1" dxf="1">
    <nc r="B640" t="inlineStr">
      <is>
        <t>DevTLB invalidation timeout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66" sId="1" odxf="1" dxf="1">
    <nc r="C640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40" start="0" length="0">
    <dxf>
      <border outline="0">
        <left/>
        <right/>
        <top/>
        <bottom/>
      </border>
    </dxf>
  </rfmt>
  <rfmt sheetId="1" sqref="E640" start="0" length="0">
    <dxf>
      <border outline="0">
        <left/>
        <right/>
        <top/>
        <bottom/>
      </border>
    </dxf>
  </rfmt>
  <rfmt sheetId="1" sqref="F640" start="0" length="0">
    <dxf>
      <alignment horizontal="general" vertical="bottom"/>
      <border outline="0">
        <left/>
        <right/>
        <top/>
        <bottom/>
      </border>
    </dxf>
  </rfmt>
  <rcc rId="4267" sId="1" odxf="1" dxf="1">
    <nc r="A641">
      <v>18021419182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68" sId="1" odxf="1" dxf="1">
    <nc r="B641" t="inlineStr">
      <is>
        <t>Enable NOP check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69" sId="1" odxf="1" dxf="1">
    <nc r="C641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41" start="0" length="0">
    <dxf>
      <border outline="0">
        <left/>
        <right/>
        <top/>
        <bottom/>
      </border>
    </dxf>
  </rfmt>
  <rfmt sheetId="1" sqref="E641" start="0" length="0">
    <dxf>
      <border outline="0">
        <left/>
        <right/>
        <top/>
        <bottom/>
      </border>
    </dxf>
  </rfmt>
  <rfmt sheetId="1" sqref="F641" start="0" length="0">
    <dxf>
      <alignment horizontal="general" vertical="bottom"/>
      <border outline="0">
        <left/>
        <right/>
        <top/>
        <bottom/>
      </border>
    </dxf>
  </rfmt>
  <rcc rId="4270" sId="1" odxf="1" dxf="1">
    <nc r="A642">
      <v>18021421167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71" sId="1" odxf="1" dxf="1">
    <nc r="B642" t="inlineStr">
      <is>
        <t>PCIe and CXL1.1 devices on single stack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72" sId="1" odxf="1" dxf="1">
    <nc r="C64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42" start="0" length="0">
    <dxf>
      <border outline="0">
        <left/>
        <right/>
        <top/>
        <bottom/>
      </border>
    </dxf>
  </rfmt>
  <rfmt sheetId="1" sqref="E642" start="0" length="0">
    <dxf>
      <border outline="0">
        <left/>
        <right/>
        <top/>
        <bottom/>
      </border>
    </dxf>
  </rfmt>
  <rcc rId="4273" sId="1" odxf="1" dxf="1">
    <nc r="F642">
      <v>18022214745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74" sId="1" odxf="1" dxf="1">
    <nc r="A643">
      <v>18021593032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75" sId="1" odxf="1" dxf="1">
    <nc r="B643" t="inlineStr">
      <is>
        <t>ARI support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76" sId="1" odxf="1" dxf="1">
    <nc r="C64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43" start="0" length="0">
    <dxf>
      <border outline="0">
        <left/>
        <right/>
        <top/>
        <bottom/>
      </border>
    </dxf>
  </rfmt>
  <rfmt sheetId="1" sqref="E643" start="0" length="0">
    <dxf>
      <border outline="0">
        <left/>
        <right/>
        <top/>
        <bottom/>
      </border>
    </dxf>
  </rfmt>
  <rfmt sheetId="1" sqref="F643" start="0" length="0">
    <dxf>
      <alignment horizontal="general" vertical="bottom"/>
      <border outline="0">
        <left/>
        <right/>
        <top/>
        <bottom/>
      </border>
    </dxf>
  </rfmt>
  <rcc rId="4277" sId="1" odxf="1" dxf="1">
    <nc r="A644">
      <v>18021734933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78" sId="1" odxf="1" dxf="1">
    <nc r="B644" t="inlineStr">
      <is>
        <t>Sending B2P IO CONFIG command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79" sId="1" odxf="1" dxf="1">
    <nc r="C644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44" start="0" length="0">
    <dxf>
      <border outline="0">
        <left/>
        <right/>
        <top/>
        <bottom/>
      </border>
    </dxf>
  </rfmt>
  <rfmt sheetId="1" sqref="E644" start="0" length="0">
    <dxf>
      <border outline="0">
        <left/>
        <right/>
        <top/>
        <bottom/>
      </border>
    </dxf>
  </rfmt>
  <rfmt sheetId="1" sqref="F644" start="0" length="0">
    <dxf>
      <alignment horizontal="general" vertical="bottom"/>
      <border outline="0">
        <left/>
        <right/>
        <top/>
        <bottom/>
      </border>
    </dxf>
  </rfmt>
  <rcc rId="4280" sId="1" odxf="1" dxf="1">
    <nc r="A645">
      <v>18021750355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81" sId="1" odxf="1" dxf="1">
    <nc r="B645" t="inlineStr">
      <is>
        <t>SPI and eSPI initialization verification - IBL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82" sId="1" odxf="1" dxf="1">
    <nc r="C645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45" start="0" length="0">
    <dxf>
      <border outline="0">
        <left/>
        <right/>
        <top/>
        <bottom/>
      </border>
    </dxf>
  </rfmt>
  <rfmt sheetId="1" sqref="E645" start="0" length="0">
    <dxf>
      <border outline="0">
        <left/>
        <right/>
        <top/>
        <bottom/>
      </border>
    </dxf>
  </rfmt>
  <rfmt sheetId="1" sqref="F645" start="0" length="0">
    <dxf>
      <alignment horizontal="general" vertical="bottom"/>
      <border outline="0">
        <left/>
        <right/>
        <top/>
        <bottom/>
      </border>
    </dxf>
  </rfmt>
  <rcc rId="4283" sId="1" odxf="1" dxf="1">
    <nc r="A646">
      <v>18021972691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84" sId="1" odxf="1" dxf="1">
    <nc r="B646" t="inlineStr">
      <is>
        <t>VMD enabled on all domains with MEMBAR check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85" sId="1" odxf="1" dxf="1">
    <nc r="C64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46" start="0" length="0">
    <dxf>
      <border outline="0">
        <left/>
        <right/>
        <top/>
        <bottom/>
      </border>
    </dxf>
  </rfmt>
  <rfmt sheetId="1" sqref="E646" start="0" length="0">
    <dxf>
      <border outline="0">
        <left/>
        <right/>
        <top/>
        <bottom/>
      </border>
    </dxf>
  </rfmt>
  <rcc rId="4286" sId="1" odxf="1" dxf="1">
    <nc r="F646">
      <v>18022811492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87" sId="1" odxf="1" dxf="1">
    <nc r="A647">
      <v>18022143033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88" sId="1" odxf="1" dxf="1">
    <nc r="B647" t="inlineStr">
      <is>
        <t>B2B Shadow Threshold value for ITC pipe programming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89" sId="1" odxf="1" dxf="1">
    <nc r="C64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47" start="0" length="0">
    <dxf>
      <border outline="0">
        <left/>
        <right/>
        <top/>
        <bottom/>
      </border>
    </dxf>
  </rfmt>
  <rfmt sheetId="1" sqref="E647" start="0" length="0">
    <dxf>
      <border outline="0">
        <left/>
        <right/>
        <top/>
        <bottom/>
      </border>
    </dxf>
  </rfmt>
  <rfmt sheetId="1" sqref="F647" start="0" length="0">
    <dxf>
      <alignment horizontal="general" vertical="bottom"/>
      <border outline="0">
        <left/>
        <right/>
        <top/>
        <bottom/>
      </border>
    </dxf>
  </rfmt>
  <rcc rId="4290" sId="1" odxf="1" dxf="1">
    <nc r="A648">
      <v>18022238998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91" sId="1" odxf="1" dxf="1">
    <nc r="B648" t="inlineStr">
      <is>
        <t>Basic PCI device training test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92" sId="1" odxf="1" dxf="1">
    <nc r="C64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48" start="0" length="0">
    <dxf>
      <border outline="0">
        <left/>
        <right/>
        <top/>
        <bottom/>
      </border>
    </dxf>
  </rfmt>
  <rfmt sheetId="1" sqref="E648" start="0" length="0">
    <dxf>
      <border outline="0">
        <left/>
        <right/>
        <top/>
        <bottom/>
      </border>
    </dxf>
  </rfmt>
  <rfmt sheetId="1" sqref="F648" start="0" length="0">
    <dxf>
      <alignment horizontal="general" vertical="bottom"/>
      <border outline="0">
        <left/>
        <right/>
        <top/>
        <bottom/>
      </border>
    </dxf>
  </rfmt>
  <rcc rId="4293" sId="1" odxf="1" dxf="1">
    <nc r="A649">
      <v>18022560768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94" sId="1" odxf="1" dxf="1">
    <nc r="B649" t="inlineStr">
      <is>
        <t>IBL -Bios Lock Enable feature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95" sId="1" odxf="1" dxf="1">
    <nc r="C649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49" start="0" length="0">
    <dxf>
      <border outline="0">
        <left/>
        <right/>
        <top/>
        <bottom/>
      </border>
    </dxf>
  </rfmt>
  <rfmt sheetId="1" sqref="E649" start="0" length="0">
    <dxf>
      <border outline="0">
        <left/>
        <right/>
        <top/>
        <bottom/>
      </border>
    </dxf>
  </rfmt>
  <rfmt sheetId="1" sqref="F649" start="0" length="0">
    <dxf>
      <alignment horizontal="general" vertical="bottom"/>
      <border outline="0">
        <left/>
        <right/>
        <top/>
        <bottom/>
      </border>
    </dxf>
  </rfmt>
  <rcc rId="4296" sId="1" odxf="1" dxf="1">
    <nc r="A650">
      <v>18023004533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297" sId="1" odxf="1" dxf="1">
    <nc r="B650" t="inlineStr">
      <is>
        <t>PCIe Link disable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298" sId="1" odxf="1" dxf="1">
    <nc r="C650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50" start="0" length="0">
    <dxf>
      <border outline="0">
        <left/>
        <right/>
        <top/>
        <bottom/>
      </border>
    </dxf>
  </rfmt>
  <rfmt sheetId="1" sqref="E650" start="0" length="0">
    <dxf>
      <border outline="0">
        <left/>
        <right/>
        <top/>
        <bottom/>
      </border>
    </dxf>
  </rfmt>
  <rfmt sheetId="1" sqref="F650" start="0" length="0">
    <dxf>
      <alignment horizontal="general" vertical="bottom"/>
      <border outline="0">
        <left/>
        <right/>
        <top/>
        <bottom/>
      </border>
    </dxf>
  </rfmt>
  <rcc rId="4299" sId="1" odxf="1" dxf="1">
    <nc r="A651">
      <v>18023258231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00" sId="1" odxf="1" dxf="1">
    <nc r="B651" t="inlineStr">
      <is>
        <t>HQM device initialization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01" sId="1" odxf="1" dxf="1">
    <nc r="C651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51" start="0" length="0">
    <dxf>
      <border outline="0">
        <left/>
        <right/>
        <top/>
        <bottom/>
      </border>
    </dxf>
  </rfmt>
  <rfmt sheetId="1" sqref="E651" start="0" length="0">
    <dxf>
      <border outline="0">
        <left/>
        <right/>
        <top/>
        <bottom/>
      </border>
    </dxf>
  </rfmt>
  <rcc rId="4302" sId="1" odxf="1" dxf="1">
    <nc r="F651">
      <v>16018290943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03" sId="1" odxf="1" dxf="1">
    <nc r="A652">
      <v>18023258572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04" sId="1" odxf="1" dxf="1">
    <nc r="B652" t="inlineStr">
      <is>
        <t>CPM device initialization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05" sId="1" odxf="1" dxf="1">
    <nc r="C652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52" start="0" length="0">
    <dxf>
      <border outline="0">
        <left/>
        <right/>
        <top/>
        <bottom/>
      </border>
    </dxf>
  </rfmt>
  <rfmt sheetId="1" sqref="E652" start="0" length="0">
    <dxf>
      <border outline="0">
        <left/>
        <right/>
        <top/>
        <bottom/>
      </border>
    </dxf>
  </rfmt>
  <rfmt sheetId="1" sqref="F652" start="0" length="0">
    <dxf>
      <alignment horizontal="general" vertical="bottom"/>
      <border outline="0">
        <left/>
        <right/>
        <top/>
        <bottom/>
      </border>
    </dxf>
  </rfmt>
  <rcc rId="4306" sId="1" odxf="1" dxf="1">
    <nc r="A653">
      <v>18023259376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07" sId="1" odxf="1" dxf="1">
    <nc r="B653" t="inlineStr">
      <is>
        <t>NTB Large BAR size (single board version)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08" sId="1" odxf="1" dxf="1">
    <nc r="C653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53" start="0" length="0">
    <dxf>
      <border outline="0">
        <left/>
        <right/>
        <top/>
        <bottom/>
      </border>
    </dxf>
  </rfmt>
  <rfmt sheetId="1" sqref="E653" start="0" length="0">
    <dxf>
      <border outline="0">
        <left/>
        <right/>
        <top/>
        <bottom/>
      </border>
    </dxf>
  </rfmt>
  <rfmt sheetId="1" sqref="F653" start="0" length="0">
    <dxf>
      <alignment horizontal="general" vertical="bottom"/>
      <border outline="0">
        <left/>
        <right/>
        <top/>
        <bottom/>
      </border>
    </dxf>
  </rfmt>
  <rcc rId="4309" sId="1" odxf="1" dxf="1">
    <nc r="A654">
      <v>18023572732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10" sId="1" odxf="1" dxf="1">
    <nc r="B654" t="inlineStr">
      <is>
        <t>Switching CXL.mem and CXL.cache capability for CXL2.0 device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11" sId="1" odxf="1" dxf="1">
    <nc r="C654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54" start="0" length="0">
    <dxf>
      <border outline="0">
        <left/>
        <right/>
        <top/>
        <bottom/>
      </border>
    </dxf>
  </rfmt>
  <rfmt sheetId="1" sqref="E654" start="0" length="0">
    <dxf>
      <border outline="0">
        <left/>
        <right/>
        <top/>
        <bottom/>
      </border>
    </dxf>
  </rfmt>
  <rfmt sheetId="1" sqref="F654" start="0" length="0">
    <dxf>
      <alignment horizontal="general" vertical="bottom"/>
      <border outline="0">
        <left/>
        <right/>
        <top/>
        <bottom/>
      </border>
    </dxf>
  </rfmt>
  <rcc rId="4312" sId="1" odxf="1" dxf="1">
    <nc r="A655">
      <v>18023651864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13" sId="1" odxf="1" dxf="1">
    <nc r="B655" t="inlineStr">
      <is>
        <t>Verification of BIOS KNOB for unhide UART device configuration space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14" sId="1" odxf="1" dxf="1">
    <nc r="C655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55" start="0" length="0">
    <dxf>
      <border outline="0">
        <left/>
        <right/>
        <top/>
        <bottom/>
      </border>
    </dxf>
  </rfmt>
  <rcc rId="4315" sId="1" odxf="1" dxf="1">
    <nc r="E655" t="inlineStr">
      <is>
        <t>rejected.zbb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F655" start="0" length="0">
    <dxf>
      <alignment horizontal="general" vertical="bottom"/>
      <border outline="0">
        <left/>
        <right/>
        <top/>
        <bottom/>
      </border>
    </dxf>
  </rfmt>
  <rcc rId="4316" sId="1" odxf="1" dxf="1">
    <nc r="A656">
      <v>18023651864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17" sId="1" odxf="1" dxf="1">
    <nc r="B656" t="inlineStr">
      <is>
        <t>Verification of BIOS KNOB for unhide UART device configuration space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18" sId="1" odxf="1" dxf="1">
    <nc r="C656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56" start="0" length="0">
    <dxf>
      <border outline="0">
        <left/>
        <right/>
        <top/>
        <bottom/>
      </border>
    </dxf>
  </rfmt>
  <rfmt sheetId="1" sqref="E656" start="0" length="0">
    <dxf>
      <border outline="0">
        <left/>
        <right/>
        <top/>
        <bottom/>
      </border>
    </dxf>
  </rfmt>
  <rcc rId="4319" sId="1" odxf="1" dxf="1">
    <nc r="F656">
      <v>15011899181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20" sId="1" odxf="1" dxf="1">
    <nc r="A657">
      <v>18024016972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21" sId="1" odxf="1" dxf="1">
    <nc r="B657" t="inlineStr">
      <is>
        <t>OOBMSM PECI MMIO downstream access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22" sId="1" odxf="1" dxf="1">
    <nc r="C65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57" start="0" length="0">
    <dxf>
      <border outline="0">
        <left/>
        <right/>
        <top/>
        <bottom/>
      </border>
    </dxf>
  </rfmt>
  <rfmt sheetId="1" sqref="E657" start="0" length="0">
    <dxf>
      <border outline="0">
        <left/>
        <right/>
        <top/>
        <bottom/>
      </border>
    </dxf>
  </rfmt>
  <rfmt sheetId="1" sqref="F657" start="0" length="0">
    <dxf>
      <alignment horizontal="general" vertical="bottom"/>
      <border outline="0">
        <left/>
        <right/>
        <top/>
        <bottom/>
      </border>
    </dxf>
  </rfmt>
  <rcc rId="4323" sId="1" odxf="1" dxf="1">
    <nc r="A658">
      <v>18024018812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24" sId="1" odxf="1" dxf="1">
    <nc r="B658" t="inlineStr">
      <is>
        <t>CSR_EBDIS_LFCLK_EN_FIX programming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25" sId="1" odxf="1" dxf="1">
    <nc r="C658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58" start="0" length="0">
    <dxf>
      <border outline="0">
        <left/>
        <right/>
        <top/>
        <bottom/>
      </border>
    </dxf>
  </rfmt>
  <rfmt sheetId="1" sqref="E658" start="0" length="0">
    <dxf>
      <border outline="0">
        <left/>
        <right/>
        <top/>
        <bottom/>
      </border>
    </dxf>
  </rfmt>
  <rcc rId="4326" sId="1" odxf="1" dxf="1">
    <nc r="F658">
      <v>18022214745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27" sId="1" odxf="1" dxf="1">
    <nc r="A659">
      <v>18024020636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28" sId="1" odxf="1" dxf="1">
    <nc r="B659" t="inlineStr">
      <is>
        <t>NAC capability lock programming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29" sId="1" odxf="1" dxf="1">
    <nc r="C659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59" start="0" length="0">
    <dxf>
      <border outline="0">
        <left/>
        <right/>
        <top/>
        <bottom/>
      </border>
    </dxf>
  </rfmt>
  <rfmt sheetId="1" sqref="E659" start="0" length="0">
    <dxf>
      <border outline="0">
        <left/>
        <right/>
        <top/>
        <bottom/>
      </border>
    </dxf>
  </rfmt>
  <rcc rId="4330" sId="1" odxf="1" dxf="1">
    <nc r="F659">
      <v>14017396701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31" sId="1" odxf="1" dxf="1">
    <nc r="A660">
      <v>18024318052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32" sId="1" odxf="1" dxf="1">
    <nc r="B660" t="inlineStr">
      <is>
        <t>2xPCI switch and 8xCambriaW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33" sId="1" odxf="1" dxf="1">
    <nc r="C660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60" start="0" length="0">
    <dxf>
      <border outline="0">
        <left/>
        <right/>
        <top/>
        <bottom/>
      </border>
    </dxf>
  </rfmt>
  <rfmt sheetId="1" sqref="E660" start="0" length="0">
    <dxf>
      <border outline="0">
        <left/>
        <right/>
        <top/>
        <bottom/>
      </border>
    </dxf>
  </rfmt>
  <rfmt sheetId="1" sqref="F660" start="0" length="0">
    <dxf>
      <alignment horizontal="general" vertical="bottom"/>
      <border outline="0">
        <left/>
        <right/>
        <top/>
        <bottom/>
      </border>
    </dxf>
  </rfmt>
  <rcc rId="4334" sId="1" odxf="1" dxf="1">
    <nc r="A661">
      <v>22011878268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35" sId="1" odxf="1" dxf="1">
    <nc r="B661" t="inlineStr">
      <is>
        <t>PCH information presence during system boot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36" sId="1" odxf="1" dxf="1">
    <nc r="C661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61" start="0" length="0">
    <dxf>
      <border outline="0">
        <left/>
        <right/>
        <top/>
        <bottom/>
      </border>
    </dxf>
  </rfmt>
  <rfmt sheetId="1" sqref="E661" start="0" length="0">
    <dxf>
      <border outline="0">
        <left/>
        <right/>
        <top/>
        <bottom/>
      </border>
    </dxf>
  </rfmt>
  <rfmt sheetId="1" sqref="F661" start="0" length="0">
    <dxf>
      <alignment horizontal="general" vertical="bottom"/>
      <border outline="0">
        <left/>
        <right/>
        <top/>
        <bottom/>
      </border>
    </dxf>
  </rfmt>
  <rcc rId="4337" sId="1" odxf="1" dxf="1">
    <nc r="A662">
      <v>22011878319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38" sId="1" odxf="1" dxf="1">
    <nc r="B662" t="inlineStr">
      <is>
        <t>HPET Timer initialization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39" sId="1" odxf="1" dxf="1">
    <nc r="C662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62" start="0" length="0">
    <dxf>
      <border outline="0">
        <left/>
        <right/>
        <top/>
        <bottom/>
      </border>
    </dxf>
  </rfmt>
  <rfmt sheetId="1" sqref="E662" start="0" length="0">
    <dxf>
      <border outline="0">
        <left/>
        <right/>
        <top/>
        <bottom/>
      </border>
    </dxf>
  </rfmt>
  <rfmt sheetId="1" sqref="F662" start="0" length="0">
    <dxf>
      <alignment horizontal="general" vertical="bottom"/>
      <border outline="0">
        <left/>
        <right/>
        <top/>
        <bottom/>
      </border>
    </dxf>
  </rfmt>
  <rcc rId="4340" sId="1" odxf="1" dxf="1">
    <nc r="A663">
      <v>22011878324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41" sId="1" odxf="1" dxf="1">
    <nc r="B663" t="inlineStr">
      <is>
        <t>Dirty Warm Reset Enablement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42" sId="1" odxf="1" dxf="1">
    <nc r="C663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63" start="0" length="0">
    <dxf>
      <border outline="0">
        <left/>
        <right/>
        <top/>
        <bottom/>
      </border>
    </dxf>
  </rfmt>
  <rfmt sheetId="1" sqref="E663" start="0" length="0">
    <dxf>
      <border outline="0">
        <left/>
        <right/>
        <top/>
        <bottom/>
      </border>
    </dxf>
  </rfmt>
  <rfmt sheetId="1" sqref="F663" start="0" length="0">
    <dxf>
      <alignment horizontal="general" vertical="bottom"/>
      <border outline="0">
        <left/>
        <right/>
        <top/>
        <bottom/>
      </border>
    </dxf>
  </rfmt>
  <rcc rId="4343" sId="1" odxf="1" dxf="1">
    <nc r="A664">
      <v>22011878327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44" sId="1" odxf="1" dxf="1">
    <nc r="B664" t="inlineStr">
      <is>
        <t>State after G3 verification (S0 state)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45" sId="1" odxf="1" dxf="1">
    <nc r="C664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64" start="0" length="0">
    <dxf>
      <border outline="0">
        <left/>
        <right/>
        <top/>
        <bottom/>
      </border>
    </dxf>
  </rfmt>
  <rfmt sheetId="1" sqref="E664" start="0" length="0">
    <dxf>
      <border outline="0">
        <left/>
        <right/>
        <top/>
        <bottom/>
      </border>
    </dxf>
  </rfmt>
  <rfmt sheetId="1" sqref="F664" start="0" length="0">
    <dxf>
      <alignment horizontal="general" vertical="bottom"/>
      <border outline="0">
        <left/>
        <right/>
        <top/>
        <bottom/>
      </border>
    </dxf>
  </rfmt>
  <rcc rId="4346" sId="1" odxf="1" dxf="1">
    <nc r="A665">
      <v>22011878426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47" sId="1" odxf="1" dxf="1">
    <nc r="B665" t="inlineStr">
      <is>
        <t>Check SPD write disable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48" sId="1" odxf="1" dxf="1">
    <nc r="C665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65" start="0" length="0">
    <dxf>
      <border outline="0">
        <left/>
        <right/>
        <top/>
        <bottom/>
      </border>
    </dxf>
  </rfmt>
  <rfmt sheetId="1" sqref="E665" start="0" length="0">
    <dxf>
      <border outline="0">
        <left/>
        <right/>
        <top/>
        <bottom/>
      </border>
    </dxf>
  </rfmt>
  <rfmt sheetId="1" sqref="F665" start="0" length="0">
    <dxf>
      <alignment horizontal="general" vertical="bottom"/>
      <border outline="0">
        <left/>
        <right/>
        <top/>
        <bottom/>
      </border>
    </dxf>
  </rfmt>
  <rcc rId="4349" sId="1" odxf="1" dxf="1">
    <nc r="A666">
      <v>22011878933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50" sId="1" odxf="1" dxf="1">
    <nc r="B666" t="inlineStr">
      <is>
        <t>NPK memory allocation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51" sId="1" odxf="1" dxf="1">
    <nc r="C66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66" start="0" length="0">
    <dxf>
      <border outline="0">
        <left/>
        <right/>
        <top/>
        <bottom/>
      </border>
    </dxf>
  </rfmt>
  <rfmt sheetId="1" sqref="E666" start="0" length="0">
    <dxf>
      <border outline="0">
        <left/>
        <right/>
        <top/>
        <bottom/>
      </border>
    </dxf>
  </rfmt>
  <rfmt sheetId="1" sqref="F666" start="0" length="0">
    <dxf>
      <alignment horizontal="general" vertical="bottom"/>
      <border outline="0">
        <left/>
        <right/>
        <top/>
        <bottom/>
      </border>
    </dxf>
  </rfmt>
  <rcc rId="4352" sId="1" odxf="1" dxf="1">
    <nc r="A667">
      <v>22011879055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53" sId="1" odxf="1" dxf="1">
    <nc r="B667" t="inlineStr">
      <is>
        <t>LTSSMSMSTS register programming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54" sId="1" odxf="1" dxf="1">
    <nc r="C667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67" start="0" length="0">
    <dxf>
      <border outline="0">
        <left/>
        <right/>
        <top/>
        <bottom/>
      </border>
    </dxf>
  </rfmt>
  <rfmt sheetId="1" sqref="E667" start="0" length="0">
    <dxf>
      <border outline="0">
        <left/>
        <right/>
        <top/>
        <bottom/>
      </border>
    </dxf>
  </rfmt>
  <rfmt sheetId="1" sqref="F667" start="0" length="0">
    <dxf>
      <alignment horizontal="general" vertical="bottom"/>
      <border outline="0">
        <left/>
        <right/>
        <top/>
        <bottom/>
      </border>
    </dxf>
  </rfmt>
  <rcc rId="4355" sId="1" odxf="1" dxf="1">
    <nc r="A668">
      <v>22011879104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56" sId="1" odxf="1" dxf="1">
    <nc r="B668" t="inlineStr">
      <is>
        <t>ADR options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57" sId="1" odxf="1" dxf="1">
    <nc r="C668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68" start="0" length="0">
    <dxf>
      <border outline="0">
        <left/>
        <right/>
        <top/>
        <bottom/>
      </border>
    </dxf>
  </rfmt>
  <rfmt sheetId="1" sqref="E668" start="0" length="0">
    <dxf>
      <border outline="0">
        <left/>
        <right/>
        <top/>
        <bottom/>
      </border>
    </dxf>
  </rfmt>
  <rfmt sheetId="1" sqref="F668" start="0" length="0">
    <dxf>
      <alignment horizontal="general" vertical="bottom"/>
      <border outline="0">
        <left/>
        <right/>
        <top/>
        <bottom/>
      </border>
    </dxf>
  </rfmt>
  <rcc rId="4358" sId="1" odxf="1" dxf="1">
    <nc r="A669">
      <v>22011879361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59" sId="1" odxf="1" dxf="1">
    <nc r="B669" t="inlineStr">
      <is>
        <t>No ME BIOS code on IBL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60" sId="1" odxf="1" dxf="1">
    <nc r="C669" t="inlineStr">
      <is>
        <t>bios.me,bios.pch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69" start="0" length="0">
    <dxf>
      <border outline="0">
        <left/>
        <right/>
        <top/>
        <bottom/>
      </border>
    </dxf>
  </rfmt>
  <rfmt sheetId="1" sqref="E669" start="0" length="0">
    <dxf>
      <border outline="0">
        <left/>
        <right/>
        <top/>
        <bottom/>
      </border>
    </dxf>
  </rfmt>
  <rfmt sheetId="1" sqref="F669" start="0" length="0">
    <dxf>
      <alignment horizontal="general" vertical="bottom"/>
      <border outline="0">
        <left/>
        <right/>
        <top/>
        <bottom/>
      </border>
    </dxf>
  </rfmt>
  <rcc rId="4361" sId="1" odxf="1" dxf="1">
    <nc r="A670">
      <v>22011879368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62" sId="1" odxf="1" dxf="1">
    <nc r="B670" t="inlineStr">
      <is>
        <t>CXL link encryption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63" sId="1" odxf="1" dxf="1">
    <nc r="C670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70" start="0" length="0">
    <dxf>
      <border outline="0">
        <left/>
        <right/>
        <top/>
        <bottom/>
      </border>
    </dxf>
  </rfmt>
  <rfmt sheetId="1" sqref="E670" start="0" length="0">
    <dxf>
      <border outline="0">
        <left/>
        <right/>
        <top/>
        <bottom/>
      </border>
    </dxf>
  </rfmt>
  <rfmt sheetId="1" sqref="F670" start="0" length="0">
    <dxf>
      <alignment horizontal="general" vertical="bottom"/>
      <border outline="0">
        <left/>
        <right/>
        <top/>
        <bottom/>
      </border>
    </dxf>
  </rfmt>
  <rcc rId="4364" sId="1" odxf="1" dxf="1">
    <nc r="A671">
      <v>22011879384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65" sId="1" odxf="1" dxf="1">
    <nc r="B671" t="inlineStr">
      <is>
        <t>MADT table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66" sId="1" odxf="1" dxf="1">
    <nc r="C671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71" start="0" length="0">
    <dxf>
      <border outline="0">
        <left/>
        <right/>
        <top/>
        <bottom/>
      </border>
    </dxf>
  </rfmt>
  <rfmt sheetId="1" sqref="E671" start="0" length="0">
    <dxf>
      <border outline="0">
        <left/>
        <right/>
        <top/>
        <bottom/>
      </border>
    </dxf>
  </rfmt>
  <rfmt sheetId="1" sqref="F671" start="0" length="0">
    <dxf>
      <alignment horizontal="general" vertical="bottom"/>
      <border outline="0">
        <left/>
        <right/>
        <top/>
        <bottom/>
      </border>
    </dxf>
  </rfmt>
  <rcc rId="4367" sId="1" odxf="1" dxf="1">
    <nc r="A672">
      <v>22011879387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68" sId="1" odxf="1" dxf="1">
    <nc r="B672" t="inlineStr">
      <is>
        <t>P2SB initialization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69" sId="1" odxf="1" dxf="1">
    <nc r="C672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72" start="0" length="0">
    <dxf>
      <border outline="0">
        <left/>
        <right/>
        <top/>
        <bottom/>
      </border>
    </dxf>
  </rfmt>
  <rfmt sheetId="1" sqref="E672" start="0" length="0">
    <dxf>
      <border outline="0">
        <left/>
        <right/>
        <top/>
        <bottom/>
      </border>
    </dxf>
  </rfmt>
  <rcc rId="4370" sId="1" odxf="1" dxf="1">
    <nc r="F672">
      <v>18024044065</v>
    </nc>
    <o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71" sId="1" odxf="1" dxf="1">
    <nc r="A673">
      <v>22011879390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72" sId="1" odxf="1" dxf="1">
    <nc r="B673" t="inlineStr">
      <is>
        <t>ACPI PM Service initialization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73" sId="1" odxf="1" dxf="1">
    <nc r="C673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73" start="0" length="0">
    <dxf>
      <border outline="0">
        <left/>
        <right/>
        <top/>
        <bottom/>
      </border>
    </dxf>
  </rfmt>
  <rfmt sheetId="1" sqref="E673" start="0" length="0">
    <dxf>
      <border outline="0">
        <left/>
        <right/>
        <top/>
        <bottom/>
      </border>
    </dxf>
  </rfmt>
  <rfmt sheetId="1" sqref="F673" start="0" length="0">
    <dxf>
      <alignment horizontal="general" vertical="bottom"/>
      <border outline="0">
        <left/>
        <right/>
        <top/>
        <bottom/>
      </border>
    </dxf>
  </rfmt>
  <rcc rId="4374" sId="1" odxf="1" dxf="1">
    <nc r="A674">
      <v>22011879396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75" sId="1" odxf="1" dxf="1">
    <nc r="B674" t="inlineStr">
      <is>
        <t>OOB bus ownership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76" sId="1" odxf="1" dxf="1">
    <nc r="C674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74" start="0" length="0">
    <dxf>
      <border outline="0">
        <left/>
        <right/>
        <top/>
        <bottom/>
      </border>
    </dxf>
  </rfmt>
  <rfmt sheetId="1" sqref="E674" start="0" length="0">
    <dxf>
      <border outline="0">
        <left/>
        <right/>
        <top/>
        <bottom/>
      </border>
    </dxf>
  </rfmt>
  <rfmt sheetId="1" sqref="F674" start="0" length="0">
    <dxf>
      <alignment horizontal="general" vertical="bottom"/>
      <border outline="0">
        <left/>
        <right/>
        <top/>
        <bottom/>
      </border>
    </dxf>
  </rfmt>
  <rcc rId="4377" sId="1" odxf="1" dxf="1">
    <nc r="A675">
      <v>22011879397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78" sId="1" odxf="1" dxf="1">
    <nc r="B675" t="inlineStr">
      <is>
        <t>DPC trigger and RP PIO status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79" sId="1" odxf="1" dxf="1">
    <nc r="C675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75" start="0" length="0">
    <dxf>
      <border outline="0">
        <left/>
        <right/>
        <top/>
        <bottom/>
      </border>
    </dxf>
  </rfmt>
  <rfmt sheetId="1" sqref="E675" start="0" length="0">
    <dxf>
      <border outline="0">
        <left/>
        <right/>
        <top/>
        <bottom/>
      </border>
    </dxf>
  </rfmt>
  <rfmt sheetId="1" sqref="F675" start="0" length="0">
    <dxf>
      <alignment horizontal="general" vertical="bottom"/>
      <border outline="0">
        <left/>
        <right/>
        <top/>
        <bottom/>
      </border>
    </dxf>
  </rfmt>
  <rcc rId="4380" sId="1" odxf="1" dxf="1">
    <nc r="A676">
      <v>22011897477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81" sId="1" odxf="1" dxf="1">
    <nc r="B676" t="inlineStr">
      <is>
        <t>Bifurcation Verification for GNR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82" sId="1" odxf="1" dxf="1">
    <nc r="C676" t="inlineStr">
      <is>
        <t>bios.iio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76" start="0" length="0">
    <dxf>
      <border outline="0">
        <left/>
        <right/>
        <top/>
        <bottom/>
      </border>
    </dxf>
  </rfmt>
  <rfmt sheetId="1" sqref="E676" start="0" length="0">
    <dxf>
      <border outline="0">
        <left/>
        <right/>
        <top/>
        <bottom/>
      </border>
    </dxf>
  </rfmt>
  <rfmt sheetId="1" sqref="F676" start="0" length="0">
    <dxf>
      <alignment horizontal="general" vertical="bottom"/>
      <border outline="0">
        <left/>
        <right/>
        <top/>
        <bottom/>
      </border>
    </dxf>
  </rfmt>
  <rcc rId="4383" sId="1" odxf="1" dxf="1">
    <nc r="A677">
      <v>22014703032</v>
    </nc>
    <o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vertical="bottom"/>
      <border outline="0">
        <left/>
        <right/>
        <top/>
        <bottom/>
      </border>
    </ndxf>
  </rcc>
  <rcc rId="4384" sId="1" odxf="1" dxf="1">
    <nc r="B677" t="inlineStr">
      <is>
        <t>IBL Global SMI Lock BIOS Knob verification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4385" sId="1" odxf="1" dxf="1">
    <nc r="C677" t="inlineStr">
      <is>
        <t>bios.pch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D677" start="0" length="0">
    <dxf>
      <border outline="0">
        <left/>
        <right/>
        <top/>
        <bottom/>
      </border>
    </dxf>
  </rfmt>
  <rfmt sheetId="1" sqref="E677" start="0" length="0">
    <dxf>
      <border outline="0">
        <left/>
        <right/>
        <top/>
        <bottom/>
      </border>
    </dxf>
  </rfmt>
  <rfmt sheetId="1" sqref="F677" start="0" length="0">
    <dxf>
      <alignment horizontal="general" vertical="bottom"/>
      <border outline="0">
        <left/>
        <right/>
        <top/>
        <bottom/>
      </border>
    </dxf>
  </rfmt>
  <rcc rId="4386" sId="1">
    <nc r="E523" t="inlineStr">
      <is>
        <t>Pass</t>
      </is>
    </nc>
  </rcc>
  <rfmt sheetId="1" sqref="E523">
    <dxf>
      <fill>
        <patternFill>
          <bgColor rgb="FF92D050"/>
        </patternFill>
      </fill>
    </dxf>
  </rfmt>
  <rcc rId="4387" sId="1">
    <nc r="E524" t="inlineStr">
      <is>
        <t>Pass</t>
      </is>
    </nc>
  </rcc>
  <rfmt sheetId="1" sqref="E524">
    <dxf>
      <fill>
        <patternFill>
          <bgColor rgb="FF92D050"/>
        </patternFill>
      </fill>
    </dxf>
  </rfmt>
  <rcc rId="4388" sId="1">
    <nc r="E525" t="inlineStr">
      <is>
        <t>Pass</t>
      </is>
    </nc>
  </rcc>
  <rfmt sheetId="1" sqref="E525">
    <dxf>
      <fill>
        <patternFill>
          <bgColor rgb="FF92D050"/>
        </patternFill>
      </fill>
    </dxf>
  </rfmt>
  <rcc rId="4389" sId="1">
    <nc r="E526" t="inlineStr">
      <is>
        <t>Pass</t>
      </is>
    </nc>
  </rcc>
  <rfmt sheetId="1" sqref="E526">
    <dxf>
      <fill>
        <patternFill>
          <bgColor rgb="FF92D050"/>
        </patternFill>
      </fill>
    </dxf>
  </rfmt>
  <rcc rId="4390" sId="1">
    <nc r="E527" t="inlineStr">
      <is>
        <t>Pass</t>
      </is>
    </nc>
  </rcc>
  <rfmt sheetId="1" sqref="E527">
    <dxf>
      <fill>
        <patternFill>
          <bgColor rgb="FF92D050"/>
        </patternFill>
      </fill>
    </dxf>
  </rfmt>
  <rcc rId="4391" sId="1">
    <nc r="E528" t="inlineStr">
      <is>
        <t>Pass</t>
      </is>
    </nc>
  </rcc>
  <rfmt sheetId="1" sqref="E528">
    <dxf>
      <fill>
        <patternFill>
          <bgColor rgb="FF92D050"/>
        </patternFill>
      </fill>
    </dxf>
  </rfmt>
  <rcc rId="4392" sId="1">
    <nc r="E529" t="inlineStr">
      <is>
        <t>Pass</t>
      </is>
    </nc>
  </rcc>
  <rfmt sheetId="1" sqref="E529">
    <dxf>
      <fill>
        <patternFill>
          <bgColor rgb="FF92D050"/>
        </patternFill>
      </fill>
    </dxf>
  </rfmt>
  <rcc rId="4393" sId="1">
    <nc r="E530" t="inlineStr">
      <is>
        <t>Pass</t>
      </is>
    </nc>
  </rcc>
  <rfmt sheetId="1" sqref="E530">
    <dxf>
      <fill>
        <patternFill>
          <bgColor rgb="FF92D050"/>
        </patternFill>
      </fill>
    </dxf>
  </rfmt>
  <rcc rId="4394" sId="1">
    <nc r="E531" t="inlineStr">
      <is>
        <t>Pass</t>
      </is>
    </nc>
  </rcc>
  <rfmt sheetId="1" sqref="E531">
    <dxf>
      <fill>
        <patternFill>
          <bgColor rgb="FF92D050"/>
        </patternFill>
      </fill>
    </dxf>
  </rfmt>
  <rcc rId="4395" sId="1">
    <nc r="E533" t="inlineStr">
      <is>
        <t>Pass</t>
      </is>
    </nc>
  </rcc>
  <rfmt sheetId="1" sqref="E533">
    <dxf>
      <fill>
        <patternFill>
          <bgColor rgb="FF92D050"/>
        </patternFill>
      </fill>
    </dxf>
  </rfmt>
  <rcc rId="4396" sId="1">
    <nc r="E534" t="inlineStr">
      <is>
        <t>Pass</t>
      </is>
    </nc>
  </rcc>
  <rfmt sheetId="1" sqref="E534">
    <dxf>
      <fill>
        <patternFill>
          <bgColor rgb="FF92D050"/>
        </patternFill>
      </fill>
    </dxf>
  </rfmt>
  <rcc rId="4397" sId="1">
    <nc r="E535" t="inlineStr">
      <is>
        <t>Pass</t>
      </is>
    </nc>
  </rcc>
  <rfmt sheetId="1" sqref="E535">
    <dxf>
      <fill>
        <patternFill>
          <bgColor rgb="FF92D050"/>
        </patternFill>
      </fill>
    </dxf>
  </rfmt>
  <rcc rId="4398" sId="1">
    <nc r="E536" t="inlineStr">
      <is>
        <t>Pass</t>
      </is>
    </nc>
  </rcc>
  <rfmt sheetId="1" sqref="E536">
    <dxf>
      <fill>
        <patternFill>
          <bgColor rgb="FF92D050"/>
        </patternFill>
      </fill>
    </dxf>
  </rfmt>
  <rcc rId="4399" sId="1">
    <nc r="E538" t="inlineStr">
      <is>
        <t>Pass</t>
      </is>
    </nc>
  </rcc>
  <rfmt sheetId="1" sqref="E538">
    <dxf>
      <fill>
        <patternFill>
          <bgColor rgb="FF92D050"/>
        </patternFill>
      </fill>
    </dxf>
  </rfmt>
  <rcc rId="4400" sId="1">
    <nc r="E539" t="inlineStr">
      <is>
        <t>Pass</t>
      </is>
    </nc>
  </rcc>
  <rfmt sheetId="1" sqref="E539">
    <dxf>
      <fill>
        <patternFill>
          <bgColor rgb="FF92D050"/>
        </patternFill>
      </fill>
    </dxf>
  </rfmt>
  <rcc rId="4401" sId="1">
    <nc r="E541" t="inlineStr">
      <is>
        <t>Pass</t>
      </is>
    </nc>
  </rcc>
  <rfmt sheetId="1" sqref="E541">
    <dxf>
      <fill>
        <patternFill>
          <bgColor rgb="FF92D050"/>
        </patternFill>
      </fill>
    </dxf>
  </rfmt>
  <rcc rId="4402" sId="1">
    <nc r="E542" t="inlineStr">
      <is>
        <t>Pass</t>
      </is>
    </nc>
  </rcc>
  <rfmt sheetId="1" sqref="E542">
    <dxf>
      <fill>
        <patternFill>
          <bgColor rgb="FF92D050"/>
        </patternFill>
      </fill>
    </dxf>
  </rfmt>
  <rcc rId="4403" sId="1">
    <nc r="E544" t="inlineStr">
      <is>
        <t>Pass</t>
      </is>
    </nc>
  </rcc>
  <rfmt sheetId="1" sqref="E544">
    <dxf>
      <fill>
        <patternFill>
          <bgColor rgb="FF92D050"/>
        </patternFill>
      </fill>
    </dxf>
  </rfmt>
  <rcc rId="4404" sId="1">
    <nc r="E546" t="inlineStr">
      <is>
        <t>Pass</t>
      </is>
    </nc>
  </rcc>
  <rfmt sheetId="1" sqref="E546">
    <dxf>
      <fill>
        <patternFill>
          <bgColor rgb="FF92D050"/>
        </patternFill>
      </fill>
    </dxf>
  </rfmt>
  <rcc rId="4405" sId="1">
    <nc r="E547" t="inlineStr">
      <is>
        <t>Pass</t>
      </is>
    </nc>
  </rcc>
  <rfmt sheetId="1" sqref="E547">
    <dxf>
      <fill>
        <patternFill>
          <bgColor rgb="FF92D050"/>
        </patternFill>
      </fill>
    </dxf>
  </rfmt>
  <rcc rId="4406" sId="1">
    <nc r="E548" t="inlineStr">
      <is>
        <t>Pass</t>
      </is>
    </nc>
  </rcc>
  <rfmt sheetId="1" sqref="E548">
    <dxf>
      <fill>
        <patternFill>
          <bgColor rgb="FF92D050"/>
        </patternFill>
      </fill>
    </dxf>
  </rfmt>
  <rcc rId="4407" sId="1">
    <nc r="E549" t="inlineStr">
      <is>
        <t>Pass</t>
      </is>
    </nc>
  </rcc>
  <rfmt sheetId="1" sqref="E549">
    <dxf>
      <fill>
        <patternFill>
          <bgColor rgb="FF92D050"/>
        </patternFill>
      </fill>
    </dxf>
  </rfmt>
  <rcc rId="4408" sId="1">
    <nc r="E550" t="inlineStr">
      <is>
        <t>Pass</t>
      </is>
    </nc>
  </rcc>
  <rfmt sheetId="1" sqref="E550">
    <dxf>
      <fill>
        <patternFill>
          <bgColor rgb="FF92D050"/>
        </patternFill>
      </fill>
    </dxf>
  </rfmt>
  <rcc rId="4409" sId="1">
    <nc r="E553" t="inlineStr">
      <is>
        <t>Pass</t>
      </is>
    </nc>
  </rcc>
  <rfmt sheetId="1" sqref="E553">
    <dxf>
      <fill>
        <patternFill>
          <bgColor rgb="FF92D050"/>
        </patternFill>
      </fill>
    </dxf>
  </rfmt>
  <rcc rId="4410" sId="1">
    <nc r="E554" t="inlineStr">
      <is>
        <t>Pass</t>
      </is>
    </nc>
  </rcc>
  <rfmt sheetId="1" sqref="E554">
    <dxf>
      <fill>
        <patternFill>
          <bgColor rgb="FF92D050"/>
        </patternFill>
      </fill>
    </dxf>
  </rfmt>
  <rcc rId="4411" sId="1">
    <nc r="E555" t="inlineStr">
      <is>
        <t>Pass</t>
      </is>
    </nc>
  </rcc>
  <rfmt sheetId="1" sqref="E555">
    <dxf>
      <fill>
        <patternFill>
          <bgColor rgb="FF92D050"/>
        </patternFill>
      </fill>
    </dxf>
  </rfmt>
  <rcc rId="4412" sId="1">
    <nc r="E556" t="inlineStr">
      <is>
        <t>Pass</t>
      </is>
    </nc>
  </rcc>
  <rfmt sheetId="1" sqref="E556">
    <dxf>
      <fill>
        <patternFill>
          <bgColor rgb="FF92D050"/>
        </patternFill>
      </fill>
    </dxf>
  </rfmt>
  <rcc rId="4413" sId="1">
    <nc r="E557" t="inlineStr">
      <is>
        <t>Pass</t>
      </is>
    </nc>
  </rcc>
  <rfmt sheetId="1" sqref="E557">
    <dxf>
      <fill>
        <patternFill>
          <bgColor rgb="FF92D050"/>
        </patternFill>
      </fill>
    </dxf>
  </rfmt>
  <rcc rId="4414" sId="1">
    <nc r="E558" t="inlineStr">
      <is>
        <t>Pass</t>
      </is>
    </nc>
  </rcc>
  <rfmt sheetId="1" sqref="E558">
    <dxf>
      <fill>
        <patternFill>
          <bgColor rgb="FF92D050"/>
        </patternFill>
      </fill>
    </dxf>
  </rfmt>
  <rcc rId="4415" sId="1">
    <nc r="E559" t="inlineStr">
      <is>
        <t>Pass</t>
      </is>
    </nc>
  </rcc>
  <rfmt sheetId="1" sqref="E559">
    <dxf>
      <fill>
        <patternFill>
          <bgColor rgb="FF92D050"/>
        </patternFill>
      </fill>
    </dxf>
  </rfmt>
  <rcc rId="4416" sId="1">
    <nc r="E560" t="inlineStr">
      <is>
        <t>Pass</t>
      </is>
    </nc>
  </rcc>
  <rfmt sheetId="1" sqref="E560">
    <dxf>
      <fill>
        <patternFill>
          <bgColor rgb="FF92D050"/>
        </patternFill>
      </fill>
    </dxf>
  </rfmt>
  <rcc rId="4417" sId="1">
    <nc r="E561" t="inlineStr">
      <is>
        <t>Pass</t>
      </is>
    </nc>
  </rcc>
  <rfmt sheetId="1" sqref="E561">
    <dxf>
      <fill>
        <patternFill>
          <bgColor rgb="FF92D050"/>
        </patternFill>
      </fill>
    </dxf>
  </rfmt>
  <rcc rId="4418" sId="1">
    <nc r="E562" t="inlineStr">
      <is>
        <t>Pass</t>
      </is>
    </nc>
  </rcc>
  <rfmt sheetId="1" sqref="E562">
    <dxf>
      <fill>
        <patternFill>
          <bgColor rgb="FF92D050"/>
        </patternFill>
      </fill>
    </dxf>
  </rfmt>
  <rcc rId="4419" sId="1">
    <nc r="E564" t="inlineStr">
      <is>
        <t>Pass</t>
      </is>
    </nc>
  </rcc>
  <rfmt sheetId="1" sqref="E564">
    <dxf>
      <fill>
        <patternFill>
          <bgColor rgb="FF92D050"/>
        </patternFill>
      </fill>
    </dxf>
  </rfmt>
  <rcc rId="4420" sId="1">
    <nc r="E565" t="inlineStr">
      <is>
        <t>Pass</t>
      </is>
    </nc>
  </rcc>
  <rfmt sheetId="1" sqref="E565">
    <dxf>
      <fill>
        <patternFill>
          <bgColor rgb="FF92D050"/>
        </patternFill>
      </fill>
    </dxf>
  </rfmt>
  <rcc rId="4421" sId="1">
    <nc r="E566" t="inlineStr">
      <is>
        <t>Pass</t>
      </is>
    </nc>
  </rcc>
  <rfmt sheetId="1" sqref="E566">
    <dxf>
      <fill>
        <patternFill>
          <bgColor rgb="FF92D050"/>
        </patternFill>
      </fill>
    </dxf>
  </rfmt>
  <rcc rId="4422" sId="1">
    <nc r="E567" t="inlineStr">
      <is>
        <t>Pass</t>
      </is>
    </nc>
  </rcc>
  <rfmt sheetId="1" sqref="E567">
    <dxf>
      <fill>
        <patternFill>
          <bgColor rgb="FF92D050"/>
        </patternFill>
      </fill>
    </dxf>
  </rfmt>
  <rcc rId="4423" sId="1">
    <nc r="E568" t="inlineStr">
      <is>
        <t>Pass</t>
      </is>
    </nc>
  </rcc>
  <rfmt sheetId="1" sqref="E568">
    <dxf>
      <fill>
        <patternFill>
          <bgColor rgb="FF92D050"/>
        </patternFill>
      </fill>
    </dxf>
  </rfmt>
  <rcc rId="4424" sId="1">
    <nc r="E569" t="inlineStr">
      <is>
        <t>Pass</t>
      </is>
    </nc>
  </rcc>
  <rfmt sheetId="1" sqref="E569">
    <dxf>
      <fill>
        <patternFill>
          <bgColor rgb="FF92D050"/>
        </patternFill>
      </fill>
    </dxf>
  </rfmt>
  <rcc rId="4425" sId="1">
    <nc r="E570" t="inlineStr">
      <is>
        <t>Pass</t>
      </is>
    </nc>
  </rcc>
  <rfmt sheetId="1" sqref="E570">
    <dxf>
      <fill>
        <patternFill>
          <bgColor rgb="FF92D050"/>
        </patternFill>
      </fill>
    </dxf>
  </rfmt>
  <rcc rId="4426" sId="1">
    <nc r="E571" t="inlineStr">
      <is>
        <t>Pass</t>
      </is>
    </nc>
  </rcc>
  <rfmt sheetId="1" sqref="E571">
    <dxf>
      <fill>
        <patternFill>
          <bgColor rgb="FF92D050"/>
        </patternFill>
      </fill>
    </dxf>
  </rfmt>
  <rcc rId="4427" sId="1">
    <nc r="E572" t="inlineStr">
      <is>
        <t>Pass</t>
      </is>
    </nc>
  </rcc>
  <rfmt sheetId="1" sqref="E572">
    <dxf>
      <fill>
        <patternFill>
          <bgColor rgb="FF92D050"/>
        </patternFill>
      </fill>
    </dxf>
  </rfmt>
  <rcc rId="4428" sId="1">
    <nc r="E573" t="inlineStr">
      <is>
        <t>Pass</t>
      </is>
    </nc>
  </rcc>
  <rfmt sheetId="1" sqref="E573">
    <dxf>
      <fill>
        <patternFill>
          <bgColor rgb="FF92D050"/>
        </patternFill>
      </fill>
    </dxf>
  </rfmt>
  <rcc rId="4429" sId="1">
    <nc r="E574" t="inlineStr">
      <is>
        <t>Pass</t>
      </is>
    </nc>
  </rcc>
  <rfmt sheetId="1" sqref="E574">
    <dxf>
      <fill>
        <patternFill>
          <bgColor rgb="FF92D050"/>
        </patternFill>
      </fill>
    </dxf>
  </rfmt>
  <rcc rId="4430" sId="1">
    <nc r="E575" t="inlineStr">
      <is>
        <t>Pass</t>
      </is>
    </nc>
  </rcc>
  <rfmt sheetId="1" sqref="E575">
    <dxf>
      <fill>
        <patternFill>
          <bgColor rgb="FF92D050"/>
        </patternFill>
      </fill>
    </dxf>
  </rfmt>
  <rcc rId="4431" sId="1">
    <nc r="E576" t="inlineStr">
      <is>
        <t>Pass</t>
      </is>
    </nc>
  </rcc>
  <rfmt sheetId="1" sqref="E576">
    <dxf>
      <fill>
        <patternFill>
          <bgColor rgb="FF92D050"/>
        </patternFill>
      </fill>
    </dxf>
  </rfmt>
  <rcc rId="4432" sId="1">
    <nc r="E577" t="inlineStr">
      <is>
        <t>Pass</t>
      </is>
    </nc>
  </rcc>
  <rfmt sheetId="1" sqref="E577">
    <dxf>
      <fill>
        <patternFill>
          <bgColor rgb="FF92D050"/>
        </patternFill>
      </fill>
    </dxf>
  </rfmt>
  <rcc rId="4433" sId="1">
    <nc r="E578" t="inlineStr">
      <is>
        <t>Pass</t>
      </is>
    </nc>
  </rcc>
  <rfmt sheetId="1" sqref="E578">
    <dxf>
      <fill>
        <patternFill>
          <bgColor rgb="FF92D050"/>
        </patternFill>
      </fill>
    </dxf>
  </rfmt>
  <rcc rId="4434" sId="1">
    <nc r="E579" t="inlineStr">
      <is>
        <t>Pass</t>
      </is>
    </nc>
  </rcc>
  <rfmt sheetId="1" sqref="E579">
    <dxf>
      <fill>
        <patternFill>
          <bgColor rgb="FF92D050"/>
        </patternFill>
      </fill>
    </dxf>
  </rfmt>
  <rcc rId="4435" sId="1">
    <nc r="E580" t="inlineStr">
      <is>
        <t>Pass</t>
      </is>
    </nc>
  </rcc>
  <rfmt sheetId="1" sqref="E580">
    <dxf>
      <fill>
        <patternFill>
          <bgColor rgb="FF92D050"/>
        </patternFill>
      </fill>
    </dxf>
  </rfmt>
  <rcc rId="4436" sId="1">
    <nc r="E581" t="inlineStr">
      <is>
        <t>Pass</t>
      </is>
    </nc>
  </rcc>
  <rfmt sheetId="1" sqref="E581">
    <dxf>
      <fill>
        <patternFill>
          <bgColor rgb="FF92D050"/>
        </patternFill>
      </fill>
    </dxf>
  </rfmt>
  <rcc rId="4437" sId="1">
    <nc r="E582" t="inlineStr">
      <is>
        <t>Pass</t>
      </is>
    </nc>
  </rcc>
  <rfmt sheetId="1" sqref="E582">
    <dxf>
      <fill>
        <patternFill>
          <bgColor rgb="FF92D050"/>
        </patternFill>
      </fill>
    </dxf>
  </rfmt>
  <rcc rId="4438" sId="1">
    <nc r="E583" t="inlineStr">
      <is>
        <t>Pass</t>
      </is>
    </nc>
  </rcc>
  <rfmt sheetId="1" sqref="E583">
    <dxf>
      <fill>
        <patternFill>
          <bgColor rgb="FF92D050"/>
        </patternFill>
      </fill>
    </dxf>
  </rfmt>
  <rcc rId="4439" sId="1">
    <nc r="E584" t="inlineStr">
      <is>
        <t>Pass</t>
      </is>
    </nc>
  </rcc>
  <rfmt sheetId="1" sqref="E584">
    <dxf>
      <fill>
        <patternFill>
          <bgColor rgb="FF92D050"/>
        </patternFill>
      </fill>
    </dxf>
  </rfmt>
  <rcc rId="4440" sId="1">
    <nc r="E585" t="inlineStr">
      <is>
        <t>Pass</t>
      </is>
    </nc>
  </rcc>
  <rfmt sheetId="1" sqref="E585">
    <dxf>
      <fill>
        <patternFill>
          <bgColor rgb="FF92D050"/>
        </patternFill>
      </fill>
    </dxf>
  </rfmt>
  <rcc rId="4441" sId="1">
    <nc r="E588" t="inlineStr">
      <is>
        <t>Pass</t>
      </is>
    </nc>
  </rcc>
  <rfmt sheetId="1" sqref="E588">
    <dxf>
      <fill>
        <patternFill>
          <bgColor rgb="FF92D050"/>
        </patternFill>
      </fill>
    </dxf>
  </rfmt>
  <rcc rId="4442" sId="1">
    <nc r="E589" t="inlineStr">
      <is>
        <t>Pass</t>
      </is>
    </nc>
  </rcc>
  <rfmt sheetId="1" sqref="E589">
    <dxf>
      <fill>
        <patternFill>
          <bgColor rgb="FF92D050"/>
        </patternFill>
      </fill>
    </dxf>
  </rfmt>
  <rcc rId="4443" sId="1">
    <nc r="E590" t="inlineStr">
      <is>
        <t>Pass</t>
      </is>
    </nc>
  </rcc>
  <rfmt sheetId="1" sqref="E590">
    <dxf>
      <fill>
        <patternFill>
          <bgColor rgb="FF92D050"/>
        </patternFill>
      </fill>
    </dxf>
  </rfmt>
  <rcc rId="4444" sId="1">
    <nc r="E591" t="inlineStr">
      <is>
        <t>Pass</t>
      </is>
    </nc>
  </rcc>
  <rfmt sheetId="1" sqref="E591">
    <dxf>
      <fill>
        <patternFill>
          <bgColor rgb="FF92D050"/>
        </patternFill>
      </fill>
    </dxf>
  </rfmt>
  <rcc rId="4445" sId="1">
    <nc r="E592" t="inlineStr">
      <is>
        <t>Pass</t>
      </is>
    </nc>
  </rcc>
  <rfmt sheetId="1" sqref="E592">
    <dxf>
      <fill>
        <patternFill>
          <bgColor rgb="FF92D050"/>
        </patternFill>
      </fill>
    </dxf>
  </rfmt>
  <rcc rId="4446" sId="1">
    <nc r="E593" t="inlineStr">
      <is>
        <t>Pass</t>
      </is>
    </nc>
  </rcc>
  <rfmt sheetId="1" sqref="E593">
    <dxf>
      <fill>
        <patternFill>
          <bgColor rgb="FF92D050"/>
        </patternFill>
      </fill>
    </dxf>
  </rfmt>
  <rcc rId="4447" sId="1">
    <nc r="E595" t="inlineStr">
      <is>
        <t>Pass</t>
      </is>
    </nc>
  </rcc>
  <rfmt sheetId="1" sqref="E595">
    <dxf>
      <fill>
        <patternFill>
          <bgColor rgb="FF92D050"/>
        </patternFill>
      </fill>
    </dxf>
  </rfmt>
  <rcc rId="4448" sId="1">
    <nc r="E596" t="inlineStr">
      <is>
        <t>Pass</t>
      </is>
    </nc>
  </rcc>
  <rfmt sheetId="1" sqref="E596">
    <dxf>
      <fill>
        <patternFill>
          <bgColor rgb="FF92D050"/>
        </patternFill>
      </fill>
    </dxf>
  </rfmt>
  <rcc rId="4449" sId="1">
    <nc r="E597" t="inlineStr">
      <is>
        <t>Pass</t>
      </is>
    </nc>
  </rcc>
  <rfmt sheetId="1" sqref="E597">
    <dxf>
      <fill>
        <patternFill>
          <bgColor rgb="FF92D050"/>
        </patternFill>
      </fill>
    </dxf>
  </rfmt>
  <rcc rId="4450" sId="1">
    <nc r="E598" t="inlineStr">
      <is>
        <t>Pass</t>
      </is>
    </nc>
  </rcc>
  <rfmt sheetId="1" sqref="E598">
    <dxf>
      <fill>
        <patternFill>
          <bgColor rgb="FF92D050"/>
        </patternFill>
      </fill>
    </dxf>
  </rfmt>
  <rcc rId="4451" sId="1">
    <nc r="E600" t="inlineStr">
      <is>
        <t>Pass</t>
      </is>
    </nc>
  </rcc>
  <rfmt sheetId="1" sqref="E600">
    <dxf>
      <fill>
        <patternFill>
          <bgColor rgb="FF92D050"/>
        </patternFill>
      </fill>
    </dxf>
  </rfmt>
  <rcc rId="4452" sId="1">
    <nc r="E601" t="inlineStr">
      <is>
        <t>Pass</t>
      </is>
    </nc>
  </rcc>
  <rfmt sheetId="1" sqref="E601">
    <dxf>
      <fill>
        <patternFill>
          <bgColor rgb="FF92D050"/>
        </patternFill>
      </fill>
    </dxf>
  </rfmt>
  <rcc rId="4453" sId="1">
    <nc r="E602" t="inlineStr">
      <is>
        <t>Pass</t>
      </is>
    </nc>
  </rcc>
  <rfmt sheetId="1" sqref="E602">
    <dxf>
      <fill>
        <patternFill>
          <bgColor rgb="FF92D050"/>
        </patternFill>
      </fill>
    </dxf>
  </rfmt>
  <rcc rId="4454" sId="1">
    <nc r="E603" t="inlineStr">
      <is>
        <t>Pass</t>
      </is>
    </nc>
  </rcc>
  <rfmt sheetId="1" sqref="E603">
    <dxf>
      <fill>
        <patternFill>
          <bgColor rgb="FF92D050"/>
        </patternFill>
      </fill>
    </dxf>
  </rfmt>
  <rcc rId="4455" sId="1">
    <nc r="E604" t="inlineStr">
      <is>
        <t>Pass</t>
      </is>
    </nc>
  </rcc>
  <rfmt sheetId="1" sqref="E604">
    <dxf>
      <fill>
        <patternFill>
          <bgColor rgb="FF92D050"/>
        </patternFill>
      </fill>
    </dxf>
  </rfmt>
  <rcc rId="4456" sId="1">
    <nc r="E605" t="inlineStr">
      <is>
        <t>Pass</t>
      </is>
    </nc>
  </rcc>
  <rfmt sheetId="1" sqref="E605">
    <dxf>
      <fill>
        <patternFill>
          <bgColor rgb="FF92D050"/>
        </patternFill>
      </fill>
    </dxf>
  </rfmt>
  <rcc rId="4457" sId="1">
    <nc r="E606" t="inlineStr">
      <is>
        <t>Pass</t>
      </is>
    </nc>
  </rcc>
  <rfmt sheetId="1" sqref="E606">
    <dxf>
      <fill>
        <patternFill>
          <bgColor rgb="FF92D050"/>
        </patternFill>
      </fill>
    </dxf>
  </rfmt>
  <rcc rId="4458" sId="1">
    <nc r="E607" t="inlineStr">
      <is>
        <t>Pass</t>
      </is>
    </nc>
  </rcc>
  <rfmt sheetId="1" sqref="E607">
    <dxf>
      <fill>
        <patternFill>
          <bgColor rgb="FF92D050"/>
        </patternFill>
      </fill>
    </dxf>
  </rfmt>
  <rcc rId="4459" sId="1">
    <nc r="E608" t="inlineStr">
      <is>
        <t>Pass</t>
      </is>
    </nc>
  </rcc>
  <rfmt sheetId="1" sqref="E608">
    <dxf>
      <fill>
        <patternFill>
          <bgColor rgb="FF92D050"/>
        </patternFill>
      </fill>
    </dxf>
  </rfmt>
  <rcc rId="4460" sId="1">
    <nc r="E609" t="inlineStr">
      <is>
        <t>Pass</t>
      </is>
    </nc>
  </rcc>
  <rfmt sheetId="1" sqref="E609">
    <dxf>
      <fill>
        <patternFill>
          <bgColor rgb="FF92D050"/>
        </patternFill>
      </fill>
    </dxf>
  </rfmt>
  <rcc rId="4461" sId="1">
    <nc r="E610" t="inlineStr">
      <is>
        <t>Pass</t>
      </is>
    </nc>
  </rcc>
  <rfmt sheetId="1" sqref="E610">
    <dxf>
      <fill>
        <patternFill>
          <bgColor rgb="FF92D050"/>
        </patternFill>
      </fill>
    </dxf>
  </rfmt>
  <rcc rId="4462" sId="1">
    <nc r="E612" t="inlineStr">
      <is>
        <t>Pass</t>
      </is>
    </nc>
  </rcc>
  <rfmt sheetId="1" sqref="E612">
    <dxf>
      <fill>
        <patternFill>
          <bgColor rgb="FF92D050"/>
        </patternFill>
      </fill>
    </dxf>
  </rfmt>
  <rcc rId="4463" sId="1">
    <nc r="E613" t="inlineStr">
      <is>
        <t>Pass</t>
      </is>
    </nc>
  </rcc>
  <rfmt sheetId="1" sqref="E613">
    <dxf>
      <fill>
        <patternFill>
          <bgColor rgb="FF92D050"/>
        </patternFill>
      </fill>
    </dxf>
  </rfmt>
  <rcc rId="4464" sId="1">
    <nc r="E614" t="inlineStr">
      <is>
        <t>Pass</t>
      </is>
    </nc>
  </rcc>
  <rfmt sheetId="1" sqref="E614">
    <dxf>
      <fill>
        <patternFill>
          <bgColor rgb="FF92D050"/>
        </patternFill>
      </fill>
    </dxf>
  </rfmt>
  <rcc rId="4465" sId="1">
    <nc r="E615" t="inlineStr">
      <is>
        <t>Pass</t>
      </is>
    </nc>
  </rcc>
  <rfmt sheetId="1" sqref="E615">
    <dxf>
      <fill>
        <patternFill>
          <bgColor rgb="FF92D050"/>
        </patternFill>
      </fill>
    </dxf>
  </rfmt>
  <rcc rId="4466" sId="1">
    <nc r="E618" t="inlineStr">
      <is>
        <t>Pass</t>
      </is>
    </nc>
  </rcc>
  <rfmt sheetId="1" sqref="E618">
    <dxf>
      <fill>
        <patternFill>
          <bgColor rgb="FF92D050"/>
        </patternFill>
      </fill>
    </dxf>
  </rfmt>
  <rcc rId="4467" sId="1">
    <nc r="E619" t="inlineStr">
      <is>
        <t>Pass</t>
      </is>
    </nc>
  </rcc>
  <rfmt sheetId="1" sqref="E619">
    <dxf>
      <fill>
        <patternFill>
          <bgColor rgb="FF92D050"/>
        </patternFill>
      </fill>
    </dxf>
  </rfmt>
  <rcc rId="4468" sId="1">
    <nc r="E620" t="inlineStr">
      <is>
        <t>Pass</t>
      </is>
    </nc>
  </rcc>
  <rfmt sheetId="1" sqref="E620">
    <dxf>
      <fill>
        <patternFill>
          <bgColor rgb="FF92D050"/>
        </patternFill>
      </fill>
    </dxf>
  </rfmt>
  <rcc rId="4469" sId="1">
    <nc r="E621" t="inlineStr">
      <is>
        <t>Pass</t>
      </is>
    </nc>
  </rcc>
  <rfmt sheetId="1" sqref="E621">
    <dxf>
      <fill>
        <patternFill>
          <bgColor rgb="FF92D050"/>
        </patternFill>
      </fill>
    </dxf>
  </rfmt>
  <rcc rId="4470" sId="1">
    <nc r="E622" t="inlineStr">
      <is>
        <t>Pass</t>
      </is>
    </nc>
  </rcc>
  <rfmt sheetId="1" sqref="E622">
    <dxf>
      <fill>
        <patternFill>
          <bgColor rgb="FF92D050"/>
        </patternFill>
      </fill>
    </dxf>
  </rfmt>
  <rcc rId="4471" sId="1">
    <nc r="E623" t="inlineStr">
      <is>
        <t>Pass</t>
      </is>
    </nc>
  </rcc>
  <rfmt sheetId="1" sqref="E623">
    <dxf>
      <fill>
        <patternFill>
          <bgColor rgb="FF92D050"/>
        </patternFill>
      </fill>
    </dxf>
  </rfmt>
  <rcc rId="4472" sId="1">
    <nc r="E624" t="inlineStr">
      <is>
        <t>Pass</t>
      </is>
    </nc>
  </rcc>
  <rfmt sheetId="1" sqref="E624">
    <dxf>
      <fill>
        <patternFill>
          <bgColor rgb="FF92D050"/>
        </patternFill>
      </fill>
    </dxf>
  </rfmt>
  <rcc rId="4473" sId="1">
    <nc r="E625" t="inlineStr">
      <is>
        <t>Pass</t>
      </is>
    </nc>
  </rcc>
  <rfmt sheetId="1" sqref="E625">
    <dxf>
      <fill>
        <patternFill>
          <bgColor rgb="FF92D050"/>
        </patternFill>
      </fill>
    </dxf>
  </rfmt>
  <rcc rId="4474" sId="1">
    <nc r="E627" t="inlineStr">
      <is>
        <t>Pass</t>
      </is>
    </nc>
  </rcc>
  <rfmt sheetId="1" sqref="E627">
    <dxf>
      <fill>
        <patternFill>
          <bgColor rgb="FF92D050"/>
        </patternFill>
      </fill>
    </dxf>
  </rfmt>
  <rcc rId="4475" sId="1">
    <nc r="E628" t="inlineStr">
      <is>
        <t>Pass</t>
      </is>
    </nc>
  </rcc>
  <rfmt sheetId="1" sqref="E628">
    <dxf>
      <fill>
        <patternFill>
          <bgColor rgb="FF92D050"/>
        </patternFill>
      </fill>
    </dxf>
  </rfmt>
  <rcc rId="4476" sId="1">
    <nc r="E630" t="inlineStr">
      <is>
        <t>Pass</t>
      </is>
    </nc>
  </rcc>
  <rfmt sheetId="1" sqref="E630">
    <dxf>
      <fill>
        <patternFill>
          <bgColor rgb="FF92D050"/>
        </patternFill>
      </fill>
    </dxf>
  </rfmt>
  <rcc rId="4477" sId="1">
    <nc r="E631" t="inlineStr">
      <is>
        <t>Pass</t>
      </is>
    </nc>
  </rcc>
  <rfmt sheetId="1" sqref="E631">
    <dxf>
      <fill>
        <patternFill>
          <bgColor rgb="FF92D050"/>
        </patternFill>
      </fill>
    </dxf>
  </rfmt>
  <rcc rId="4478" sId="1">
    <nc r="E632" t="inlineStr">
      <is>
        <t>Pass</t>
      </is>
    </nc>
  </rcc>
  <rfmt sheetId="1" sqref="E632">
    <dxf>
      <fill>
        <patternFill>
          <bgColor rgb="FF92D050"/>
        </patternFill>
      </fill>
    </dxf>
  </rfmt>
  <rcc rId="4479" sId="1">
    <nc r="E633" t="inlineStr">
      <is>
        <t>Pass</t>
      </is>
    </nc>
  </rcc>
  <rfmt sheetId="1" sqref="E633">
    <dxf>
      <fill>
        <patternFill>
          <bgColor rgb="FF92D050"/>
        </patternFill>
      </fill>
    </dxf>
  </rfmt>
  <rcc rId="4480" sId="1">
    <nc r="E636" t="inlineStr">
      <is>
        <t>Pass</t>
      </is>
    </nc>
  </rcc>
  <rfmt sheetId="1" sqref="E636">
    <dxf>
      <fill>
        <patternFill>
          <bgColor rgb="FF92D050"/>
        </patternFill>
      </fill>
    </dxf>
  </rfmt>
  <rcc rId="4481" sId="1">
    <nc r="E637" t="inlineStr">
      <is>
        <t>Pass</t>
      </is>
    </nc>
  </rcc>
  <rfmt sheetId="1" sqref="E637">
    <dxf>
      <fill>
        <patternFill>
          <bgColor rgb="FF92D050"/>
        </patternFill>
      </fill>
    </dxf>
  </rfmt>
  <rcc rId="4482" sId="1">
    <nc r="E638" t="inlineStr">
      <is>
        <t>Pass</t>
      </is>
    </nc>
  </rcc>
  <rfmt sheetId="1" sqref="E638">
    <dxf>
      <fill>
        <patternFill>
          <bgColor rgb="FF92D050"/>
        </patternFill>
      </fill>
    </dxf>
  </rfmt>
  <rcc rId="4483" sId="1">
    <nc r="E639" t="inlineStr">
      <is>
        <t>Pass</t>
      </is>
    </nc>
  </rcc>
  <rfmt sheetId="1" sqref="E639">
    <dxf>
      <fill>
        <patternFill>
          <bgColor rgb="FF92D050"/>
        </patternFill>
      </fill>
    </dxf>
  </rfmt>
  <rcc rId="4484" sId="1">
    <nc r="E640" t="inlineStr">
      <is>
        <t>Pass</t>
      </is>
    </nc>
  </rcc>
  <rfmt sheetId="1" sqref="E640">
    <dxf>
      <fill>
        <patternFill>
          <bgColor rgb="FF92D050"/>
        </patternFill>
      </fill>
    </dxf>
  </rfmt>
  <rcc rId="4485" sId="1">
    <nc r="E641" t="inlineStr">
      <is>
        <t>Pass</t>
      </is>
    </nc>
  </rcc>
  <rfmt sheetId="1" sqref="E641">
    <dxf>
      <fill>
        <patternFill>
          <bgColor rgb="FF92D050"/>
        </patternFill>
      </fill>
    </dxf>
  </rfmt>
  <rcc rId="4486" sId="1">
    <nc r="E643" t="inlineStr">
      <is>
        <t>Pass</t>
      </is>
    </nc>
  </rcc>
  <rfmt sheetId="1" sqref="E643">
    <dxf>
      <fill>
        <patternFill>
          <bgColor rgb="FF92D050"/>
        </patternFill>
      </fill>
    </dxf>
  </rfmt>
  <rcc rId="4487" sId="1">
    <nc r="E644" t="inlineStr">
      <is>
        <t>Pass</t>
      </is>
    </nc>
  </rcc>
  <rfmt sheetId="1" sqref="E644">
    <dxf>
      <fill>
        <patternFill>
          <bgColor rgb="FF92D050"/>
        </patternFill>
      </fill>
    </dxf>
  </rfmt>
  <rcc rId="4488" sId="1">
    <nc r="E645" t="inlineStr">
      <is>
        <t>Pass</t>
      </is>
    </nc>
  </rcc>
  <rfmt sheetId="1" sqref="E645">
    <dxf>
      <fill>
        <patternFill>
          <bgColor rgb="FF92D050"/>
        </patternFill>
      </fill>
    </dxf>
  </rfmt>
  <rcc rId="4489" sId="1">
    <nc r="E647" t="inlineStr">
      <is>
        <t>Pass</t>
      </is>
    </nc>
  </rcc>
  <rfmt sheetId="1" sqref="E647">
    <dxf>
      <fill>
        <patternFill>
          <bgColor rgb="FF92D050"/>
        </patternFill>
      </fill>
    </dxf>
  </rfmt>
  <rcc rId="4490" sId="1">
    <nc r="E648" t="inlineStr">
      <is>
        <t>Pass</t>
      </is>
    </nc>
  </rcc>
  <rfmt sheetId="1" sqref="E648">
    <dxf>
      <fill>
        <patternFill>
          <bgColor rgb="FF92D050"/>
        </patternFill>
      </fill>
    </dxf>
  </rfmt>
  <rcc rId="4491" sId="1">
    <nc r="E649" t="inlineStr">
      <is>
        <t>Pass</t>
      </is>
    </nc>
  </rcc>
  <rfmt sheetId="1" sqref="E649">
    <dxf>
      <fill>
        <patternFill>
          <bgColor rgb="FF92D050"/>
        </patternFill>
      </fill>
    </dxf>
  </rfmt>
  <rcc rId="4492" sId="1">
    <nc r="E650" t="inlineStr">
      <is>
        <t>Pass</t>
      </is>
    </nc>
  </rcc>
  <rfmt sheetId="1" sqref="E650">
    <dxf>
      <fill>
        <patternFill>
          <bgColor rgb="FF92D050"/>
        </patternFill>
      </fill>
    </dxf>
  </rfmt>
  <rcc rId="4493" sId="1">
    <nc r="E652" t="inlineStr">
      <is>
        <t>Pass</t>
      </is>
    </nc>
  </rcc>
  <rfmt sheetId="1" sqref="E652">
    <dxf>
      <fill>
        <patternFill>
          <bgColor rgb="FF92D050"/>
        </patternFill>
      </fill>
    </dxf>
  </rfmt>
  <rcc rId="4494" sId="1">
    <nc r="E653" t="inlineStr">
      <is>
        <t>Pass</t>
      </is>
    </nc>
  </rcc>
  <rfmt sheetId="1" sqref="E653">
    <dxf>
      <fill>
        <patternFill>
          <bgColor rgb="FF92D050"/>
        </patternFill>
      </fill>
    </dxf>
  </rfmt>
  <rcc rId="4495" sId="1">
    <nc r="E654" t="inlineStr">
      <is>
        <t>Pass</t>
      </is>
    </nc>
  </rcc>
  <rfmt sheetId="1" sqref="E654">
    <dxf>
      <fill>
        <patternFill>
          <bgColor rgb="FF92D050"/>
        </patternFill>
      </fill>
    </dxf>
  </rfmt>
  <rcc rId="4496" sId="1">
    <nc r="E657" t="inlineStr">
      <is>
        <t>Pass</t>
      </is>
    </nc>
  </rcc>
  <rfmt sheetId="1" sqref="E657">
    <dxf>
      <fill>
        <patternFill>
          <bgColor rgb="FF92D050"/>
        </patternFill>
      </fill>
    </dxf>
  </rfmt>
  <rcc rId="4497" sId="1">
    <nc r="E660" t="inlineStr">
      <is>
        <t>Pass</t>
      </is>
    </nc>
  </rcc>
  <rfmt sheetId="1" sqref="E660">
    <dxf>
      <fill>
        <patternFill>
          <bgColor rgb="FF92D050"/>
        </patternFill>
      </fill>
    </dxf>
  </rfmt>
  <rcc rId="4498" sId="1">
    <nc r="E661" t="inlineStr">
      <is>
        <t>Pass</t>
      </is>
    </nc>
  </rcc>
  <rfmt sheetId="1" sqref="E661">
    <dxf>
      <fill>
        <patternFill>
          <bgColor rgb="FF92D050"/>
        </patternFill>
      </fill>
    </dxf>
  </rfmt>
  <rcc rId="4499" sId="1">
    <nc r="E662" t="inlineStr">
      <is>
        <t>Pass</t>
      </is>
    </nc>
  </rcc>
  <rfmt sheetId="1" sqref="E662">
    <dxf>
      <fill>
        <patternFill>
          <bgColor rgb="FF92D050"/>
        </patternFill>
      </fill>
    </dxf>
  </rfmt>
  <rcc rId="4500" sId="1">
    <nc r="E663" t="inlineStr">
      <is>
        <t>Pass</t>
      </is>
    </nc>
  </rcc>
  <rfmt sheetId="1" sqref="E663">
    <dxf>
      <fill>
        <patternFill>
          <bgColor rgb="FF92D050"/>
        </patternFill>
      </fill>
    </dxf>
  </rfmt>
  <rcc rId="4501" sId="1">
    <nc r="E664" t="inlineStr">
      <is>
        <t>Pass</t>
      </is>
    </nc>
  </rcc>
  <rfmt sheetId="1" sqref="E664">
    <dxf>
      <fill>
        <patternFill>
          <bgColor rgb="FF92D050"/>
        </patternFill>
      </fill>
    </dxf>
  </rfmt>
  <rcc rId="4502" sId="1">
    <nc r="E665" t="inlineStr">
      <is>
        <t>Pass</t>
      </is>
    </nc>
  </rcc>
  <rfmt sheetId="1" sqref="E665">
    <dxf>
      <fill>
        <patternFill>
          <bgColor rgb="FF92D050"/>
        </patternFill>
      </fill>
    </dxf>
  </rfmt>
  <rcc rId="4503" sId="1">
    <nc r="E666" t="inlineStr">
      <is>
        <t>Pass</t>
      </is>
    </nc>
  </rcc>
  <rfmt sheetId="1" sqref="E666">
    <dxf>
      <fill>
        <patternFill>
          <bgColor rgb="FF92D050"/>
        </patternFill>
      </fill>
    </dxf>
  </rfmt>
  <rcc rId="4504" sId="1">
    <nc r="E667" t="inlineStr">
      <is>
        <t>Pass</t>
      </is>
    </nc>
  </rcc>
  <rfmt sheetId="1" sqref="E667">
    <dxf>
      <fill>
        <patternFill>
          <bgColor rgb="FF92D050"/>
        </patternFill>
      </fill>
    </dxf>
  </rfmt>
  <rcc rId="4505" sId="1">
    <nc r="E668" t="inlineStr">
      <is>
        <t>Pass</t>
      </is>
    </nc>
  </rcc>
  <rfmt sheetId="1" sqref="E668">
    <dxf>
      <fill>
        <patternFill>
          <bgColor rgb="FF92D050"/>
        </patternFill>
      </fill>
    </dxf>
  </rfmt>
  <rcc rId="4506" sId="1">
    <nc r="E669" t="inlineStr">
      <is>
        <t>Pass</t>
      </is>
    </nc>
  </rcc>
  <rfmt sheetId="1" sqref="E669">
    <dxf>
      <fill>
        <patternFill>
          <bgColor rgb="FF92D050"/>
        </patternFill>
      </fill>
    </dxf>
  </rfmt>
  <rcc rId="4507" sId="1">
    <nc r="E670" t="inlineStr">
      <is>
        <t>Pass</t>
      </is>
    </nc>
  </rcc>
  <rfmt sheetId="1" sqref="E670">
    <dxf>
      <fill>
        <patternFill>
          <bgColor rgb="FF92D050"/>
        </patternFill>
      </fill>
    </dxf>
  </rfmt>
  <rcc rId="4508" sId="1">
    <nc r="E671" t="inlineStr">
      <is>
        <t>Pass</t>
      </is>
    </nc>
  </rcc>
  <rfmt sheetId="1" sqref="E671">
    <dxf>
      <fill>
        <patternFill>
          <bgColor rgb="FF92D050"/>
        </patternFill>
      </fill>
    </dxf>
  </rfmt>
  <rcc rId="4509" sId="1">
    <nc r="E673" t="inlineStr">
      <is>
        <t>Pass</t>
      </is>
    </nc>
  </rcc>
  <rfmt sheetId="1" sqref="E673">
    <dxf>
      <fill>
        <patternFill>
          <bgColor rgb="FF92D050"/>
        </patternFill>
      </fill>
    </dxf>
  </rfmt>
  <rcc rId="4510" sId="1">
    <nc r="E674" t="inlineStr">
      <is>
        <t>Pass</t>
      </is>
    </nc>
  </rcc>
  <rfmt sheetId="1" sqref="E674">
    <dxf>
      <fill>
        <patternFill>
          <bgColor rgb="FF92D050"/>
        </patternFill>
      </fill>
    </dxf>
  </rfmt>
  <rcc rId="4511" sId="1">
    <nc r="E675" t="inlineStr">
      <is>
        <t>Pass</t>
      </is>
    </nc>
  </rcc>
  <rfmt sheetId="1" sqref="E675">
    <dxf>
      <fill>
        <patternFill>
          <bgColor rgb="FF92D050"/>
        </patternFill>
      </fill>
    </dxf>
  </rfmt>
  <rcc rId="4512" sId="1">
    <nc r="E676" t="inlineStr">
      <is>
        <t>Pass</t>
      </is>
    </nc>
  </rcc>
  <rfmt sheetId="1" sqref="E676">
    <dxf>
      <fill>
        <patternFill>
          <bgColor rgb="FF92D050"/>
        </patternFill>
      </fill>
    </dxf>
  </rfmt>
  <rcc rId="4513" sId="1">
    <nc r="E677" t="inlineStr">
      <is>
        <t>Pass</t>
      </is>
    </nc>
  </rcc>
  <rfmt sheetId="1" sqref="E677">
    <dxf>
      <fill>
        <patternFill>
          <bgColor rgb="FF92D050"/>
        </patternFill>
      </fill>
    </dxf>
  </rfmt>
  <rcc rId="4514" sId="1">
    <nc r="E532" t="inlineStr">
      <is>
        <t>Block</t>
      </is>
    </nc>
  </rcc>
  <rfmt sheetId="1" sqref="E532">
    <dxf>
      <fill>
        <patternFill>
          <bgColor rgb="FF92D050"/>
        </patternFill>
      </fill>
    </dxf>
  </rfmt>
  <rcc rId="4515" sId="1">
    <nc r="E540" t="inlineStr">
      <is>
        <t>Block</t>
      </is>
    </nc>
  </rcc>
  <rfmt sheetId="1" sqref="E540">
    <dxf>
      <fill>
        <patternFill>
          <bgColor rgb="FF92D050"/>
        </patternFill>
      </fill>
    </dxf>
  </rfmt>
  <rcc rId="4516" sId="1">
    <nc r="E586" t="inlineStr">
      <is>
        <t>Block</t>
      </is>
    </nc>
  </rcc>
  <rfmt sheetId="1" sqref="E586">
    <dxf>
      <fill>
        <patternFill>
          <bgColor rgb="FF92D050"/>
        </patternFill>
      </fill>
    </dxf>
  </rfmt>
  <rcc rId="4517" sId="1">
    <nc r="E587" t="inlineStr">
      <is>
        <t>Block</t>
      </is>
    </nc>
  </rcc>
  <rfmt sheetId="1" sqref="E587">
    <dxf>
      <fill>
        <patternFill>
          <bgColor rgb="FF92D050"/>
        </patternFill>
      </fill>
    </dxf>
  </rfmt>
  <rcc rId="4518" sId="1">
    <nc r="E659" t="inlineStr">
      <is>
        <t>Block</t>
      </is>
    </nc>
  </rcc>
  <rfmt sheetId="1" sqref="E659">
    <dxf>
      <fill>
        <patternFill>
          <bgColor rgb="FF92D050"/>
        </patternFill>
      </fill>
    </dxf>
  </rfmt>
  <rcc rId="4519" sId="1">
    <nc r="E537" t="inlineStr">
      <is>
        <t>Block</t>
      </is>
    </nc>
  </rcc>
  <rfmt sheetId="1" sqref="E537">
    <dxf>
      <fill>
        <patternFill>
          <bgColor rgb="FFFFFF00"/>
        </patternFill>
      </fill>
    </dxf>
  </rfmt>
  <rcc rId="4520" sId="1">
    <nc r="E543" t="inlineStr">
      <is>
        <t>Block</t>
      </is>
    </nc>
  </rcc>
  <rfmt sheetId="1" sqref="E543">
    <dxf>
      <fill>
        <patternFill>
          <bgColor rgb="FFFFFF00"/>
        </patternFill>
      </fill>
    </dxf>
  </rfmt>
  <rcc rId="4521" sId="1">
    <nc r="E545" t="inlineStr">
      <is>
        <t>Block</t>
      </is>
    </nc>
  </rcc>
  <rfmt sheetId="1" sqref="E545">
    <dxf>
      <fill>
        <patternFill>
          <bgColor rgb="FFFFFF00"/>
        </patternFill>
      </fill>
    </dxf>
  </rfmt>
  <rcc rId="4522" sId="1">
    <nc r="E551" t="inlineStr">
      <is>
        <t>Block</t>
      </is>
    </nc>
  </rcc>
  <rfmt sheetId="1" sqref="E551">
    <dxf>
      <fill>
        <patternFill>
          <bgColor rgb="FFFFFF00"/>
        </patternFill>
      </fill>
    </dxf>
  </rfmt>
  <rcc rId="4523" sId="1">
    <nc r="E552" t="inlineStr">
      <is>
        <t>Block</t>
      </is>
    </nc>
  </rcc>
  <rfmt sheetId="1" sqref="E552">
    <dxf>
      <fill>
        <patternFill>
          <bgColor rgb="FFFFFF00"/>
        </patternFill>
      </fill>
    </dxf>
  </rfmt>
  <rcc rId="4524" sId="1">
    <nc r="E563" t="inlineStr">
      <is>
        <t>Block</t>
      </is>
    </nc>
  </rcc>
  <rfmt sheetId="1" sqref="E563">
    <dxf>
      <fill>
        <patternFill>
          <bgColor rgb="FFFFFF00"/>
        </patternFill>
      </fill>
    </dxf>
  </rfmt>
  <rcc rId="4525" sId="1">
    <nc r="E594" t="inlineStr">
      <is>
        <t>Block</t>
      </is>
    </nc>
  </rcc>
  <rfmt sheetId="1" sqref="E594">
    <dxf>
      <fill>
        <patternFill>
          <bgColor rgb="FFFFFF00"/>
        </patternFill>
      </fill>
    </dxf>
  </rfmt>
  <rcc rId="4526" sId="1">
    <nc r="E599" t="inlineStr">
      <is>
        <t>Block</t>
      </is>
    </nc>
  </rcc>
  <rfmt sheetId="1" sqref="E599">
    <dxf>
      <fill>
        <patternFill>
          <bgColor rgb="FFFFFF00"/>
        </patternFill>
      </fill>
    </dxf>
  </rfmt>
  <rcc rId="4527" sId="1">
    <nc r="E611" t="inlineStr">
      <is>
        <t>Block</t>
      </is>
    </nc>
  </rcc>
  <rfmt sheetId="1" sqref="E611">
    <dxf>
      <fill>
        <patternFill>
          <bgColor rgb="FFFFFF00"/>
        </patternFill>
      </fill>
    </dxf>
  </rfmt>
  <rcc rId="4528" sId="1">
    <nc r="E616" t="inlineStr">
      <is>
        <t>Block</t>
      </is>
    </nc>
  </rcc>
  <rfmt sheetId="1" sqref="E616">
    <dxf>
      <fill>
        <patternFill>
          <bgColor rgb="FFFFFF00"/>
        </patternFill>
      </fill>
    </dxf>
  </rfmt>
  <rcc rId="4529" sId="1">
    <nc r="E617" t="inlineStr">
      <is>
        <t>Block</t>
      </is>
    </nc>
  </rcc>
  <rfmt sheetId="1" sqref="E617">
    <dxf>
      <fill>
        <patternFill>
          <bgColor rgb="FFFFFF00"/>
        </patternFill>
      </fill>
    </dxf>
  </rfmt>
  <rcc rId="4530" sId="1">
    <nc r="E626" t="inlineStr">
      <is>
        <t>Block</t>
      </is>
    </nc>
  </rcc>
  <rfmt sheetId="1" sqref="E626">
    <dxf>
      <fill>
        <patternFill>
          <bgColor rgb="FFFFFF00"/>
        </patternFill>
      </fill>
    </dxf>
  </rfmt>
  <rcc rId="4531" sId="1">
    <nc r="E629" t="inlineStr">
      <is>
        <t>Block</t>
      </is>
    </nc>
  </rcc>
  <rfmt sheetId="1" sqref="E629">
    <dxf>
      <fill>
        <patternFill>
          <bgColor rgb="FFFFFF00"/>
        </patternFill>
      </fill>
    </dxf>
  </rfmt>
  <rcc rId="4532" sId="1">
    <nc r="E642" t="inlineStr">
      <is>
        <t>Block</t>
      </is>
    </nc>
  </rcc>
  <rfmt sheetId="1" sqref="E642">
    <dxf>
      <fill>
        <patternFill>
          <bgColor rgb="FFFFFF00"/>
        </patternFill>
      </fill>
    </dxf>
  </rfmt>
  <rcc rId="4533" sId="1">
    <nc r="E646" t="inlineStr">
      <is>
        <t>Block</t>
      </is>
    </nc>
  </rcc>
  <rfmt sheetId="1" sqref="E646">
    <dxf>
      <fill>
        <patternFill>
          <bgColor rgb="FFFFFF00"/>
        </patternFill>
      </fill>
    </dxf>
  </rfmt>
  <rcc rId="4534" sId="1">
    <nc r="E651" t="inlineStr">
      <is>
        <t>Block</t>
      </is>
    </nc>
  </rcc>
  <rfmt sheetId="1" sqref="E651">
    <dxf>
      <fill>
        <patternFill>
          <bgColor rgb="FFFFFF00"/>
        </patternFill>
      </fill>
    </dxf>
  </rfmt>
  <rcc rId="4535" sId="1">
    <nc r="E656" t="inlineStr">
      <is>
        <t>Block</t>
      </is>
    </nc>
  </rcc>
  <rfmt sheetId="1" sqref="E656">
    <dxf>
      <fill>
        <patternFill>
          <bgColor rgb="FFFFFF00"/>
        </patternFill>
      </fill>
    </dxf>
  </rfmt>
  <rcc rId="4536" sId="1">
    <nc r="E658" t="inlineStr">
      <is>
        <t>Block</t>
      </is>
    </nc>
  </rcc>
  <rfmt sheetId="1" sqref="E658">
    <dxf>
      <fill>
        <patternFill>
          <bgColor rgb="FFFFFF00"/>
        </patternFill>
      </fill>
    </dxf>
  </rfmt>
  <rfmt sheetId="1" sqref="E532">
    <dxf>
      <fill>
        <patternFill>
          <bgColor rgb="FFFFFF00"/>
        </patternFill>
      </fill>
    </dxf>
  </rfmt>
  <rfmt sheetId="1" sqref="E540">
    <dxf>
      <fill>
        <patternFill>
          <bgColor rgb="FFFFFF00"/>
        </patternFill>
      </fill>
    </dxf>
  </rfmt>
  <rfmt sheetId="1" sqref="E586">
    <dxf>
      <fill>
        <patternFill>
          <bgColor rgb="FFFFFF00"/>
        </patternFill>
      </fill>
    </dxf>
  </rfmt>
  <rfmt sheetId="1" sqref="E587">
    <dxf>
      <fill>
        <patternFill>
          <bgColor rgb="FFFFFF00"/>
        </patternFill>
      </fill>
    </dxf>
  </rfmt>
  <rfmt sheetId="1" sqref="E659">
    <dxf>
      <fill>
        <patternFill>
          <bgColor rgb="FFFFFF00"/>
        </patternFill>
      </fill>
    </dxf>
  </rfmt>
  <rfmt sheetId="1" sqref="E634">
    <dxf>
      <fill>
        <patternFill>
          <bgColor rgb="FFFFFF00"/>
        </patternFill>
      </fill>
    </dxf>
  </rfmt>
  <rfmt sheetId="1" sqref="E672">
    <dxf>
      <fill>
        <patternFill>
          <bgColor rgb="FFFFFF00"/>
        </patternFill>
      </fill>
    </dxf>
  </rfmt>
  <rfmt sheetId="1" sqref="E634">
    <dxf>
      <fill>
        <patternFill>
          <bgColor rgb="FFFF0000"/>
        </patternFill>
      </fill>
    </dxf>
  </rfmt>
  <rfmt sheetId="1" sqref="E672">
    <dxf>
      <fill>
        <patternFill>
          <bgColor rgb="FFFF0000"/>
        </patternFill>
      </fill>
    </dxf>
  </rfmt>
  <rcc rId="4537" sId="1">
    <oc r="E5" t="inlineStr">
      <is>
        <t>fail</t>
      </is>
    </oc>
    <nc r="E5" t="inlineStr">
      <is>
        <t>Fail</t>
      </is>
    </nc>
  </rcc>
  <rcc rId="4538" sId="1">
    <oc r="E15" t="inlineStr">
      <is>
        <t>fail</t>
      </is>
    </oc>
    <nc r="E15" t="inlineStr">
      <is>
        <t>Fail</t>
      </is>
    </nc>
  </rcc>
  <rcc rId="4539" sId="1">
    <oc r="E43" t="inlineStr">
      <is>
        <t>fail</t>
      </is>
    </oc>
    <nc r="E43" t="inlineStr">
      <is>
        <t>Fail</t>
      </is>
    </nc>
  </rcc>
  <rcc rId="4540" sId="1">
    <oc r="E70" t="inlineStr">
      <is>
        <t>fail</t>
      </is>
    </oc>
    <nc r="E70" t="inlineStr">
      <is>
        <t>Fail</t>
      </is>
    </nc>
  </rcc>
  <rcc rId="4541" sId="1">
    <oc r="E135" t="inlineStr">
      <is>
        <t>fail</t>
      </is>
    </oc>
    <nc r="E135" t="inlineStr">
      <is>
        <t>Fail</t>
      </is>
    </nc>
  </rcc>
  <rcc rId="4542" sId="1">
    <oc r="E219" t="inlineStr">
      <is>
        <t>fail</t>
      </is>
    </oc>
    <nc r="E219" t="inlineStr">
      <is>
        <t>Fail</t>
      </is>
    </nc>
  </rcc>
  <rcc rId="4543" sId="1">
    <oc r="E250" t="inlineStr">
      <is>
        <t>fail</t>
      </is>
    </oc>
    <nc r="E250" t="inlineStr">
      <is>
        <t>Fail</t>
      </is>
    </nc>
  </rcc>
  <rcc rId="4544" sId="1">
    <oc r="E328" t="inlineStr">
      <is>
        <t>fail</t>
      </is>
    </oc>
    <nc r="E328" t="inlineStr">
      <is>
        <t>Fail</t>
      </is>
    </nc>
  </rcc>
  <rcc rId="4545" sId="1">
    <oc r="E415" t="inlineStr">
      <is>
        <t>fail</t>
      </is>
    </oc>
    <nc r="E415" t="inlineStr">
      <is>
        <t>Fail</t>
      </is>
    </nc>
  </rcc>
  <rcc rId="4546" sId="1">
    <oc r="E416" t="inlineStr">
      <is>
        <t>fail</t>
      </is>
    </oc>
    <nc r="E416" t="inlineStr">
      <is>
        <t>Fail</t>
      </is>
    </nc>
  </rcc>
  <rcc rId="4547" sId="1">
    <oc r="E438" t="inlineStr">
      <is>
        <t>fail</t>
      </is>
    </oc>
    <nc r="E438" t="inlineStr">
      <is>
        <t>Fail</t>
      </is>
    </nc>
  </rcc>
  <rcc rId="4548" sId="1" odxf="1" dxf="1">
    <nc r="E634" t="inlineStr">
      <is>
        <t>Fail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49" sId="1" odxf="1" dxf="1">
    <nc r="E672" t="inlineStr">
      <is>
        <t>Fail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072FA3AE-34DB-499E-ACC5-02B28750F8AE}" action="delete"/>
  <rdn rId="0" localSheetId="1" customView="1" name="Z_072FA3AE_34DB_499E_ACC5_02B28750F8AE_.wvu.FilterData" hidden="1" oldHidden="1">
    <formula>'FIV_KVL_D_Blue_TC_Bios_only (3)'!$E$1:$E$677</formula>
    <oldFormula>'FIV_KVL_D_Blue_TC_Bios_only (3)'!$A$1:$L$522</oldFormula>
  </rdn>
  <rcv guid="{072FA3AE-34DB-499E-ACC5-02B28750F8AE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1" sId="1" ref="A635:XFD635" action="deleteRow">
    <rfmt sheetId="1" xfDxf="1" sqref="A635:XFD6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635">
        <v>18021181463</v>
      </nc>
      <ndxf>
        <border outline="0">
          <left/>
          <right/>
          <top/>
          <bottom/>
        </border>
      </ndxf>
    </rcc>
    <rcc rId="0" sId="1" dxf="1">
      <nc r="B635" t="inlineStr">
        <is>
          <t>No resources conflict detected in Linux</t>
        </is>
      </nc>
      <ndxf>
        <border outline="0">
          <left/>
          <right/>
          <top/>
          <bottom/>
        </border>
      </ndxf>
    </rcc>
    <rcc rId="0" sId="1" dxf="1">
      <nc r="C635" t="inlineStr">
        <is>
          <t>bios.iio</t>
        </is>
      </nc>
      <ndxf>
        <border outline="0">
          <left/>
          <right/>
          <top/>
          <bottom/>
        </border>
      </ndxf>
    </rcc>
    <rfmt sheetId="1" sqref="D635" start="0" length="0">
      <dxf>
        <border outline="0">
          <left/>
          <right/>
          <top/>
          <bottom/>
        </border>
      </dxf>
    </rfmt>
    <rcc rId="0" sId="1" dxf="1">
      <nc r="E635" t="inlineStr">
        <is>
          <t>rejected.zbb</t>
        </is>
      </nc>
      <ndxf>
        <border outline="0">
          <left/>
          <right/>
          <top/>
          <bottom/>
        </border>
      </ndxf>
    </rcc>
    <rcc rId="0" sId="1" dxf="1">
      <nc r="F635">
        <v>18024726804</v>
      </nc>
      <ndxf>
        <border outline="0">
          <left/>
          <right/>
          <top/>
          <bottom/>
        </border>
      </ndxf>
    </rcc>
  </rrc>
  <rrc rId="4552" sId="1" ref="A654:XFD654" action="deleteRow">
    <rfmt sheetId="1" xfDxf="1" sqref="A654:XFD6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A654">
        <v>18023651864</v>
      </nc>
      <ndxf>
        <border outline="0">
          <left/>
          <right/>
          <top/>
          <bottom/>
        </border>
      </ndxf>
    </rcc>
    <rcc rId="0" sId="1" dxf="1">
      <nc r="B654" t="inlineStr">
        <is>
          <t>Verification of BIOS KNOB for unhide UART device configuration space</t>
        </is>
      </nc>
      <ndxf>
        <border outline="0">
          <left/>
          <right/>
          <top/>
          <bottom/>
        </border>
      </ndxf>
    </rcc>
    <rcc rId="0" sId="1" dxf="1">
      <nc r="C654" t="inlineStr">
        <is>
          <t>bios.pch</t>
        </is>
      </nc>
      <ndxf>
        <border outline="0">
          <left/>
          <right/>
          <top/>
          <bottom/>
        </border>
      </ndxf>
    </rcc>
    <rfmt sheetId="1" sqref="D654" start="0" length="0">
      <dxf>
        <border outline="0">
          <left/>
          <right/>
          <top/>
          <bottom/>
        </border>
      </dxf>
    </rfmt>
    <rcc rId="0" sId="1" dxf="1">
      <nc r="E654" t="inlineStr">
        <is>
          <t>rejected.zbb</t>
        </is>
      </nc>
      <ndxf>
        <border outline="0">
          <left/>
          <right/>
          <top/>
          <bottom/>
        </border>
      </ndxf>
    </rcc>
    <rfmt sheetId="1" sqref="F654" start="0" length="0">
      <dxf>
        <border outline="0">
          <left/>
          <right/>
          <top/>
          <bottom/>
        </border>
      </dxf>
    </rfmt>
    <rfmt sheetId="1" sqref="L654" start="0" length="0">
      <dxf>
        <alignment vertical="top" wrapText="1"/>
      </dxf>
    </rfmt>
  </rrc>
  <rfmt sheetId="1" sqref="F1:F1048576">
    <dxf>
      <alignment horizontal="center"/>
    </dxf>
  </rfmt>
  <rfmt sheetId="1" sqref="F1:F1048576">
    <dxf>
      <alignment horizontal="left"/>
    </dxf>
  </rfmt>
  <rcc rId="4553" sId="2">
    <oc r="B8">
      <v>460</v>
    </oc>
    <nc r="B8">
      <f>B3+B4+B5+B6+B7</f>
    </nc>
  </rcc>
  <rcc rId="4554" sId="2">
    <oc r="B4">
      <v>11</v>
    </oc>
    <nc r="B4">
      <v>41</v>
    </nc>
  </rcc>
  <rcc rId="4555" sId="2">
    <oc r="B5">
      <v>57</v>
    </oc>
    <nc r="B5">
      <v>87</v>
    </nc>
  </rcc>
  <rcc rId="4556" sId="2">
    <oc r="B3">
      <v>386</v>
    </oc>
    <nc r="B3">
      <v>540</v>
    </nc>
  </rcc>
  <rfmt sheetId="2" sqref="B11:B14">
    <dxf>
      <numFmt numFmtId="164" formatCode="0.0000000"/>
    </dxf>
  </rfmt>
  <rfmt sheetId="2" sqref="B11:B14">
    <dxf>
      <numFmt numFmtId="165" formatCode="0.000000"/>
    </dxf>
  </rfmt>
  <rfmt sheetId="2" sqref="B11:B14">
    <dxf>
      <numFmt numFmtId="166" formatCode="0.00000"/>
    </dxf>
  </rfmt>
  <rfmt sheetId="2" sqref="B11:B14">
    <dxf>
      <numFmt numFmtId="167" formatCode="0.0000"/>
    </dxf>
  </rfmt>
  <rfmt sheetId="2" sqref="B11:B14">
    <dxf>
      <numFmt numFmtId="168" formatCode="0.000"/>
    </dxf>
  </rfmt>
  <rfmt sheetId="2" sqref="B11:B14">
    <dxf>
      <numFmt numFmtId="2" formatCode="0.00"/>
    </dxf>
  </rfmt>
  <rcv guid="{072FA3AE-34DB-499E-ACC5-02B28750F8AE}" action="delete"/>
  <rdn rId="0" localSheetId="1" customView="1" name="Z_072FA3AE_34DB_499E_ACC5_02B28750F8AE_.wvu.FilterData" hidden="1" oldHidden="1">
    <formula>'FIV_KVL_D_Blue_TC_Bios_only (3)'!$E$1:$E$675</formula>
    <oldFormula>'FIV_KVL_D_Blue_TC_Bios_only (3)'!$E$1:$E$675</oldFormula>
  </rdn>
  <rcv guid="{072FA3AE-34DB-499E-ACC5-02B28750F8AE}" action="add"/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72FA3AE-34DB-499E-ACC5-02B28750F8AE}" action="delete"/>
  <rdn rId="0" localSheetId="1" customView="1" name="Z_072FA3AE_34DB_499E_ACC5_02B28750F8AE_.wvu.FilterData" hidden="1" oldHidden="1">
    <formula>FIV_KVL_D_Blue_TC!$E$1:$E$675</formula>
    <oldFormula>FIV_KVL_D_Blue_TC!$E$1:$E$675</oldFormula>
  </rdn>
  <rcv guid="{072FA3AE-34DB-499E-ACC5-02B28750F8AE}" action="add"/>
  <rsnm rId="4559" sheetId="1" oldName="[GNRD_Blue_0008_D04.xlsx]FIV_KVL_D_Blue_TC_Bios_only (3)" newName="[GNRD_Blue_0008_D04.xlsx]FIV_KVL_D_Blue_TC"/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" start="0" length="0">
    <dxf>
      <font>
        <b val="0"/>
        <sz val="11"/>
        <color theme="1"/>
        <name val="Calibri"/>
        <family val="2"/>
        <scheme val="minor"/>
      </font>
    </dxf>
  </rfmt>
  <rfmt sheetId="1" sqref="F5" start="0" length="0">
    <dxf>
      <font>
        <b val="0"/>
        <sz val="11"/>
        <color theme="1"/>
        <name val="Calibri"/>
        <family val="2"/>
        <scheme val="minor"/>
      </font>
    </dxf>
  </rfmt>
  <rfmt sheetId="1" sqref="F32" start="0" length="0">
    <dxf>
      <alignment vertical="top"/>
    </dxf>
  </rfmt>
  <rfmt sheetId="1" sqref="F39" start="0" length="0">
    <dxf>
      <alignment vertical="top"/>
    </dxf>
  </rfmt>
  <rfmt sheetId="1" sqref="F51" start="0" length="0">
    <dxf>
      <alignment vertical="top"/>
    </dxf>
  </rfmt>
  <rfmt sheetId="1" sqref="F69" start="0" length="0">
    <dxf>
      <alignment vertical="top"/>
    </dxf>
  </rfmt>
  <rfmt sheetId="1" sqref="F70" start="0" length="0">
    <dxf>
      <font>
        <sz val="11"/>
        <color theme="1"/>
        <name val="Calibri"/>
        <family val="2"/>
        <scheme val="minor"/>
      </font>
    </dxf>
  </rfmt>
  <rfmt sheetId="1" sqref="F95" start="0" length="0">
    <dxf>
      <alignment vertical="top"/>
    </dxf>
  </rfmt>
  <rfmt sheetId="1" sqref="F103" start="0" length="0">
    <dxf/>
  </rfmt>
  <rfmt sheetId="1" sqref="F143" start="0" length="0">
    <dxf>
      <alignment vertical="top"/>
    </dxf>
  </rfmt>
  <rfmt sheetId="1" sqref="F145" start="0" length="0">
    <dxf>
      <alignment vertical="top"/>
    </dxf>
  </rfmt>
  <rfmt sheetId="1" sqref="F170" start="0" length="0">
    <dxf>
      <alignment vertical="top"/>
    </dxf>
  </rfmt>
  <rfmt sheetId="1" sqref="F187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top"/>
    </dxf>
  </rfmt>
  <rfmt sheetId="1" sqref="F212" start="0" length="0">
    <dxf>
      <font>
        <u val="none"/>
        <sz val="11"/>
        <color theme="1"/>
        <name val="Calibri"/>
        <family val="2"/>
        <scheme val="minor"/>
      </font>
    </dxf>
  </rfmt>
  <rfmt sheetId="1" sqref="F231" start="0" length="0">
    <dxf>
      <font>
        <u val="none"/>
        <sz val="11"/>
        <color theme="1"/>
        <name val="Calibri"/>
        <family val="2"/>
        <scheme val="minor"/>
      </font>
    </dxf>
  </rfmt>
  <rfmt sheetId="1" sqref="F250" start="0" length="0">
    <dxf>
      <alignment wrapText="0"/>
    </dxf>
  </rfmt>
  <rfmt sheetId="1" sqref="F322" start="0" length="0">
    <dxf>
      <alignment vertical="top"/>
    </dxf>
  </rfmt>
  <rfmt sheetId="1" sqref="F445" start="0" length="0">
    <dxf>
      <alignment vertical="top"/>
    </dxf>
  </rfmt>
  <rfmt sheetId="1" sqref="F5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072FA3AE-34DB-499E-ACC5-02B28750F8AE}" action="delete"/>
  <rdn rId="0" localSheetId="1" customView="1" name="Z_072FA3AE_34DB_499E_ACC5_02B28750F8AE_.wvu.FilterData" hidden="1" oldHidden="1">
    <formula>FIV_KVL_D_Blue_TC!$E$1:$E$675</formula>
    <oldFormula>FIV_KVL_D_Blue_TC!$E$1:$E$675</oldFormula>
  </rdn>
  <rcv guid="{072FA3AE-34DB-499E-ACC5-02B28750F8AE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1048576" start="0" length="0">
    <dxf>
      <border>
        <left style="thin">
          <color indexed="64"/>
        </left>
      </border>
    </dxf>
  </rfmt>
  <rcv guid="{072FA3AE-34DB-499E-ACC5-02B28750F8AE}" action="delete"/>
  <rdn rId="0" localSheetId="1" customView="1" name="Z_072FA3AE_34DB_499E_ACC5_02B28750F8AE_.wvu.FilterData" hidden="1" oldHidden="1">
    <formula>FIV_KVL_D_Blue_TC!$E$1:$E$675</formula>
    <oldFormula>FIV_KVL_D_Blue_TC!$E$1:$E$675</oldFormula>
  </rdn>
  <rcv guid="{072FA3AE-34DB-499E-ACC5-02B28750F8AE}" action="add"/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4562" sheetId="2" oldName="[GNRD_Blue_0008_D04.xlsx]Sheet1" newName="[GNRD_Blue_0008_D04.xlsx]Summary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72FA3AE-34DB-499E-ACC5-02B28750F8AE}" action="delete"/>
  <rdn rId="0" localSheetId="1" customView="1" name="Z_072FA3AE_34DB_499E_ACC5_02B28750F8AE_.wvu.FilterData" hidden="1" oldHidden="1">
    <formula>FIV_KVL_D_Blue_TC!$E$1:$E$675</formula>
    <oldFormula>FIV_KVL_D_Blue_TC!$E$1:$E$675</oldFormula>
  </rdn>
  <rcv guid="{072FA3AE-34DB-499E-ACC5-02B28750F8AE}" action="add"/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1048576" start="0" length="0">
    <dxf>
      <border>
        <left/>
      </border>
    </dxf>
  </rfmt>
  <rfmt sheetId="1" sqref="A1:XFD1" start="0" length="0">
    <dxf>
      <border>
        <top/>
      </border>
    </dxf>
  </rfmt>
  <rfmt sheetId="1" sqref="XFD1:XFD1048576" start="0" length="0">
    <dxf>
      <border>
        <right/>
      </border>
    </dxf>
  </rfmt>
  <rfmt sheetId="1" sqref="A1048576:XFD1048576" start="0" length="0">
    <dxf>
      <border>
        <bottom/>
      </border>
    </dxf>
  </rfmt>
  <rfmt sheetId="1" sqref="A1:XFD1048576">
    <dxf>
      <border>
        <left/>
        <right/>
        <top/>
        <bottom/>
        <vertical/>
        <horizontal/>
      </border>
    </dxf>
  </rfmt>
  <rfmt sheetId="1" sqref="A1:A675" start="0" length="0">
    <dxf>
      <border>
        <left style="thin">
          <color indexed="64"/>
        </left>
      </border>
    </dxf>
  </rfmt>
  <rfmt sheetId="1" sqref="A1:F1" start="0" length="0">
    <dxf>
      <border>
        <top style="thin">
          <color indexed="64"/>
        </top>
      </border>
    </dxf>
  </rfmt>
  <rfmt sheetId="1" sqref="F1:F675" start="0" length="0">
    <dxf>
      <border>
        <right style="thin">
          <color indexed="64"/>
        </right>
      </border>
    </dxf>
  </rfmt>
  <rfmt sheetId="1" sqref="A675:F675" start="0" length="0">
    <dxf>
      <border>
        <bottom style="thin">
          <color indexed="64"/>
        </bottom>
      </border>
    </dxf>
  </rfmt>
  <rfmt sheetId="1" sqref="A1:F67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A1:L1" start="0" length="0">
    <dxf>
      <border>
        <top style="thin">
          <color indexed="64"/>
        </top>
      </border>
    </dxf>
  </rfmt>
  <rfmt sheetId="1" sqref="L1:L675" start="0" length="0">
    <dxf>
      <border>
        <right style="thin">
          <color indexed="64"/>
        </right>
      </border>
    </dxf>
  </rfmt>
  <rfmt sheetId="1" sqref="A675:L675" start="0" length="0">
    <dxf>
      <border>
        <bottom style="thin">
          <color indexed="64"/>
        </bottom>
      </border>
    </dxf>
  </rfmt>
  <rcv guid="{072FA3AE-34DB-499E-ACC5-02B28750F8AE}" action="delete"/>
  <rdn rId="0" localSheetId="1" customView="1" name="Z_072FA3AE_34DB_499E_ACC5_02B28750F8AE_.wvu.FilterData" hidden="1" oldHidden="1">
    <formula>FIV_KVL_D_Blue_TC!$A$1:$L$1</formula>
    <oldFormula>FIV_KVL_D_Blue_TC!$E$1:$E$675</oldFormula>
  </rdn>
  <rcv guid="{072FA3AE-34DB-499E-ACC5-02B28750F8AE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E452" t="inlineStr">
      <is>
        <t>PASS</t>
      </is>
    </nc>
  </rcc>
  <rfmt sheetId="1" sqref="E452">
    <dxf>
      <fill>
        <patternFill patternType="solid">
          <bgColor rgb="FF00B050"/>
        </patternFill>
      </fill>
    </dxf>
  </rfmt>
  <rcc rId="117" sId="1">
    <nc r="H452" t="inlineStr">
      <is>
        <t>HCC</t>
      </is>
    </nc>
  </rcc>
  <rcc rId="118" sId="1">
    <nc r="I452" t="inlineStr">
      <is>
        <t>BMOD</t>
      </is>
    </nc>
  </rcc>
  <rcc rId="119" sId="1">
    <nc r="J452" t="inlineStr">
      <is>
        <t>Release IPClean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5" sId="1" ref="A450:XFD450" action="deleteRow">
    <rfmt sheetId="1" xfDxf="1" sqref="A450:XFD450" start="0" length="0">
      <dxf/>
    </rfmt>
    <rcc rId="0" sId="1" dxf="1">
      <nc r="A450">
        <f>HYPERLINK("https://hsdes.intel.com/resource/22011894631","22011894631")</f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50" t="inlineStr">
        <is>
          <t>[Pre-si &amp; Post-Si] To verify FSP build binary after flash can boot successfully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50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0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50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450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450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450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450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450" t="inlineStr">
        <is>
          <t>IP Clean Release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450" t="inlineStr">
        <is>
          <t>FSP is 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566" sId="1" ref="A392:XFD392" action="deleteRow">
    <rfmt sheetId="1" xfDxf="1" sqref="A392:XFD392" start="0" length="0">
      <dxf/>
    </rfmt>
    <rcc rId="0" sId="1" dxf="1">
      <nc r="A392">
        <f>HYPERLINK("https://hsdes.intel.com/resource/16016872628","16016872628")</f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92" t="inlineStr">
        <is>
          <t>Bios should display correct memory size in full mirror and partial mirror mode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92" t="inlineStr">
        <is>
          <t>bios.ras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2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392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392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392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392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392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392" t="inlineStr">
        <is>
          <t>IP Clean Release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392" t="inlineStr">
        <is>
          <t>TestCase NA for GNRD as per CTC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567" sId="1" ref="A218:XFD218" action="deleteRow">
    <rfmt sheetId="1" xfDxf="1" sqref="A218:XFD218" start="0" length="0">
      <dxf/>
    </rfmt>
    <rcc rId="0" sId="1" dxf="1">
      <nc r="A218">
        <f>HYPERLINK("https://hsdes.intel.com/resource/15010466361","15010466361")</f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8" t="inlineStr">
        <is>
          <t>verify register under latest ddrio design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8" t="inlineStr">
        <is>
          <t>bios.mrc_server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218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218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218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218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218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218" t="inlineStr">
        <is>
          <t>IP Clean Release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218" t="inlineStr">
        <is>
          <t>Not applicable for pre-silicon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568" sId="1" ref="A212:XFD212" action="deleteRow">
    <rfmt sheetId="1" xfDxf="1" sqref="A212:XFD212" start="0" length="0">
      <dxf/>
    </rfmt>
    <rcc rId="0" sId="1" dxf="1">
      <nc r="A212">
        <f>HYPERLINK("https://hsdes.intel.com/resource/15010453277","15010453277")</f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2" t="inlineStr">
        <is>
          <t>To verify SNC register related to SPK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2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212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212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212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212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212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212" t="inlineStr">
        <is>
          <t>IP Clean Release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212" t="inlineStr">
        <is>
          <t>SNC option is droped out for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569" sId="1" ref="A138:XFD138" action="deleteRow">
    <rfmt sheetId="1" xfDxf="1" sqref="A138:XFD138" start="0" length="0">
      <dxf/>
    </rfmt>
    <rcc rId="0" sId="1" dxf="1">
      <nc r="A138">
        <f>HYPERLINK("https://hsdes.intel.com/resource/1509008736","1509008736")</f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8" t="inlineStr">
        <is>
          <t>[IP MRC] [GNR] – Update DDRIO initiated RCOMP Static Leg Training to force comp update pulse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8" t="inlineStr">
        <is>
          <t>bios.mrc_server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38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8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38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38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38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138" t="inlineStr">
        <is>
          <t>IP Clean Release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8" t="inlineStr">
        <is>
          <t>Executed alternate test case 15011082016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570" sId="1" ref="A138:XFD138" action="deleteRow">
    <rfmt sheetId="1" xfDxf="1" sqref="A138:XFD138" start="0" length="0">
      <dxf/>
    </rfmt>
    <rcc rId="0" sId="1" dxf="1">
      <nc r="A138">
        <f>HYPERLINK("https://hsdes.intel.com/resource/1509008762","1509008762")</f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8" t="inlineStr">
        <is>
          <t>[IP MRC] [MRC][Setup Options] Enable/Disable DDR Scrambler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8" t="inlineStr">
        <is>
          <t>bios.mrc_server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38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8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38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38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38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138" t="inlineStr">
        <is>
          <t>IP Clean Release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8" t="inlineStr">
        <is>
          <t>Executed alternate test case 16015612982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4571" sId="2">
    <oc r="B6">
      <v>6</v>
    </oc>
    <nc r="B6">
      <v>0</v>
    </nc>
  </rcc>
  <rcv guid="{072FA3AE-34DB-499E-ACC5-02B28750F8AE}" action="delete"/>
  <rdn rId="0" localSheetId="1" customView="1" name="Z_072FA3AE_34DB_499E_ACC5_02B28750F8AE_.wvu.FilterData" hidden="1" oldHidden="1">
    <formula>FIV_KVL_D_Blue_TC!$E$1:$E$669</formula>
    <oldFormula>FIV_KVL_D_Blue_TC!$A$1:$L$1</oldFormula>
  </rdn>
  <rcv guid="{072FA3AE-34DB-499E-ACC5-02B28750F8AE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3" sId="1">
    <oc r="E456" t="inlineStr">
      <is>
        <t>Fail</t>
      </is>
    </oc>
    <nc r="E456" t="inlineStr">
      <is>
        <t>Block</t>
      </is>
    </nc>
  </rcc>
  <rfmt sheetId="1" sqref="E456">
    <dxf>
      <fill>
        <patternFill>
          <bgColor rgb="FFFFFF00"/>
        </patternFill>
      </fill>
    </dxf>
  </rfmt>
  <rcc rId="4574" sId="1" odxf="1" dxf="1">
    <oc r="E458" t="inlineStr">
      <is>
        <t>Fail</t>
      </is>
    </oc>
    <nc r="E458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75" sId="1" odxf="1" dxf="1">
    <oc r="E460" t="inlineStr">
      <is>
        <t>Fail</t>
      </is>
    </oc>
    <nc r="E460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76" sId="1" odxf="1" dxf="1">
    <oc r="E465" t="inlineStr">
      <is>
        <t>Fail</t>
      </is>
    </oc>
    <nc r="E465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77" sId="1" odxf="1" dxf="1">
    <oc r="E468" t="inlineStr">
      <is>
        <t>Fail</t>
      </is>
    </oc>
    <nc r="E468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78" sId="1" odxf="1" dxf="1">
    <oc r="E469" t="inlineStr">
      <is>
        <t>Fail</t>
      </is>
    </oc>
    <nc r="E469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79" sId="1" odxf="1" dxf="1">
    <oc r="E478" t="inlineStr">
      <is>
        <t>Fail</t>
      </is>
    </oc>
    <nc r="E478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80" sId="1" odxf="1" dxf="1">
    <oc r="E479" t="inlineStr">
      <is>
        <t>Fail</t>
      </is>
    </oc>
    <nc r="E479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81" sId="1" odxf="1" dxf="1">
    <oc r="E480" t="inlineStr">
      <is>
        <t>Fail</t>
      </is>
    </oc>
    <nc r="E480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82" sId="1" odxf="1" dxf="1">
    <oc r="E483" t="inlineStr">
      <is>
        <t>Fail</t>
      </is>
    </oc>
    <nc r="E483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83" sId="1" odxf="1" dxf="1">
    <oc r="E485" t="inlineStr">
      <is>
        <t>Fail</t>
      </is>
    </oc>
    <nc r="E485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84" sId="1" odxf="1" dxf="1">
    <oc r="E491" t="inlineStr">
      <is>
        <t>Fail</t>
      </is>
    </oc>
    <nc r="E491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85" sId="1" odxf="1" dxf="1">
    <oc r="E492" t="inlineStr">
      <is>
        <t>Fail</t>
      </is>
    </oc>
    <nc r="E492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86" sId="1" odxf="1" dxf="1">
    <oc r="E493" t="inlineStr">
      <is>
        <t>Fail</t>
      </is>
    </oc>
    <nc r="E493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87" sId="1" odxf="1" dxf="1">
    <oc r="E494" t="inlineStr">
      <is>
        <t>Fail</t>
      </is>
    </oc>
    <nc r="E494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88" sId="1" odxf="1" dxf="1">
    <oc r="E496" t="inlineStr">
      <is>
        <t>Fail</t>
      </is>
    </oc>
    <nc r="E496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89" sId="1" odxf="1" dxf="1">
    <oc r="E497" t="inlineStr">
      <is>
        <t>Fail</t>
      </is>
    </oc>
    <nc r="E497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90" sId="1" odxf="1" dxf="1">
    <oc r="E499" t="inlineStr">
      <is>
        <t>Fail</t>
      </is>
    </oc>
    <nc r="E499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91" sId="1" odxf="1" dxf="1">
    <oc r="E503" t="inlineStr">
      <is>
        <t>Fail</t>
      </is>
    </oc>
    <nc r="E503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92" sId="1" odxf="1" dxf="1">
    <oc r="E504" t="inlineStr">
      <is>
        <t>Fail</t>
      </is>
    </oc>
    <nc r="E504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93" sId="1" odxf="1" dxf="1">
    <oc r="E509" t="inlineStr">
      <is>
        <t>Fail</t>
      </is>
    </oc>
    <nc r="E509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94" sId="1" odxf="1" dxf="1">
    <oc r="E511" t="inlineStr">
      <is>
        <t>Fail</t>
      </is>
    </oc>
    <nc r="E511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95" sId="1" odxf="1" dxf="1">
    <oc r="E512" t="inlineStr">
      <is>
        <t>Fail</t>
      </is>
    </oc>
    <nc r="E512" t="inlineStr">
      <is>
        <t>Block</t>
      </is>
    </nc>
    <odxf>
      <fill>
        <patternFill>
          <bgColor rgb="FFFF0000"/>
        </patternFill>
      </fill>
    </odxf>
    <ndxf>
      <fill>
        <patternFill>
          <bgColor rgb="FFFFFF00"/>
        </patternFill>
      </fill>
    </ndxf>
  </rcc>
  <rcc rId="4596" sId="2">
    <oc r="B4">
      <v>41</v>
    </oc>
    <nc r="B4">
      <v>18</v>
    </nc>
  </rcc>
  <rcc rId="4597" sId="2">
    <oc r="B5">
      <v>87</v>
    </oc>
    <nc r="B5">
      <v>110</v>
    </nc>
  </rcc>
  <rcc rId="4598" sId="1">
    <oc r="L457" t="inlineStr">
      <is>
        <t>CBV</t>
      </is>
    </oc>
    <nc r="L457"/>
  </rcc>
  <rcc rId="4599" sId="1">
    <oc r="L456" t="inlineStr">
      <is>
        <t>CBV</t>
      </is>
    </oc>
    <nc r="L456"/>
  </rcc>
  <rcc rId="4600" sId="1">
    <oc r="L458" t="inlineStr">
      <is>
        <t>CBV</t>
      </is>
    </oc>
    <nc r="L458"/>
  </rcc>
  <rcc rId="4601" sId="1">
    <oc r="L460" t="inlineStr">
      <is>
        <t>CBV</t>
      </is>
    </oc>
    <nc r="L460"/>
  </rcc>
  <rcc rId="4602" sId="1">
    <oc r="L465" t="inlineStr">
      <is>
        <t>CBV</t>
      </is>
    </oc>
    <nc r="L465"/>
  </rcc>
  <rcc rId="4603" sId="1">
    <oc r="L468" t="inlineStr">
      <is>
        <t>CBV</t>
      </is>
    </oc>
    <nc r="L468"/>
  </rcc>
  <rcc rId="4604" sId="1">
    <oc r="L469" t="inlineStr">
      <is>
        <t>CBV</t>
      </is>
    </oc>
    <nc r="L469"/>
  </rcc>
  <rcc rId="4605" sId="1">
    <oc r="L475" t="inlineStr">
      <is>
        <t>CBV</t>
      </is>
    </oc>
    <nc r="L475"/>
  </rcc>
  <rcc rId="4606" sId="1">
    <oc r="L476" t="inlineStr">
      <is>
        <t>CBV</t>
      </is>
    </oc>
    <nc r="L476"/>
  </rcc>
  <rcc rId="4607" sId="1">
    <oc r="L477" t="inlineStr">
      <is>
        <t>CBV</t>
      </is>
    </oc>
    <nc r="L477"/>
  </rcc>
  <rcc rId="4608" sId="1">
    <oc r="L478" t="inlineStr">
      <is>
        <t>CBV</t>
      </is>
    </oc>
    <nc r="L478"/>
  </rcc>
  <rcc rId="4609" sId="1">
    <oc r="L479" t="inlineStr">
      <is>
        <t>CBV</t>
      </is>
    </oc>
    <nc r="L479"/>
  </rcc>
  <rcc rId="4610" sId="1">
    <oc r="L480" t="inlineStr">
      <is>
        <t>CBV</t>
      </is>
    </oc>
    <nc r="L480"/>
  </rcc>
  <rcc rId="4611" sId="1">
    <oc r="L482" t="inlineStr">
      <is>
        <t>CBV</t>
      </is>
    </oc>
    <nc r="L482"/>
  </rcc>
  <rcc rId="4612" sId="1">
    <oc r="L483" t="inlineStr">
      <is>
        <t>CBV</t>
      </is>
    </oc>
    <nc r="L483"/>
  </rcc>
  <rcc rId="4613" sId="1">
    <oc r="L485" t="inlineStr">
      <is>
        <t>CBV</t>
      </is>
    </oc>
    <nc r="L485"/>
  </rcc>
  <rcc rId="4614" sId="1">
    <oc r="L491" t="inlineStr">
      <is>
        <t>CBV</t>
      </is>
    </oc>
    <nc r="L491"/>
  </rcc>
  <rcc rId="4615" sId="1">
    <oc r="L492" t="inlineStr">
      <is>
        <t>CBV</t>
      </is>
    </oc>
    <nc r="L492"/>
  </rcc>
  <rcc rId="4616" sId="1">
    <oc r="L493" t="inlineStr">
      <is>
        <t>CBV</t>
      </is>
    </oc>
    <nc r="L493"/>
  </rcc>
  <rcc rId="4617" sId="1">
    <oc r="L494" t="inlineStr">
      <is>
        <t>CBV</t>
      </is>
    </oc>
    <nc r="L494"/>
  </rcc>
  <rcc rId="4618" sId="1">
    <oc r="L496" t="inlineStr">
      <is>
        <t>CBV</t>
      </is>
    </oc>
    <nc r="L496"/>
  </rcc>
  <rcc rId="4619" sId="1">
    <oc r="L497" t="inlineStr">
      <is>
        <t>CBV</t>
      </is>
    </oc>
    <nc r="L497"/>
  </rcc>
  <rcc rId="4620" sId="1">
    <oc r="L498" t="inlineStr">
      <is>
        <t>CBV</t>
      </is>
    </oc>
    <nc r="L498"/>
  </rcc>
  <rcc rId="4621" sId="1">
    <oc r="L503" t="inlineStr">
      <is>
        <t>CBV</t>
      </is>
    </oc>
    <nc r="L503"/>
  </rcc>
  <rcc rId="4622" sId="1">
    <oc r="L504" t="inlineStr">
      <is>
        <t>CBV</t>
      </is>
    </oc>
    <nc r="L504"/>
  </rcc>
  <rrc rId="4623" sId="2" ref="A14:XFD14" action="deleteRow">
    <rfmt sheetId="2" xfDxf="1" sqref="A14:XFD14" start="0" length="0"/>
    <rcc rId="0" sId="2" dxf="1">
      <nc r="A14" t="inlineStr">
        <is>
          <t>NA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>
        <f>(B6/B8)*100</f>
      </nc>
      <n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624" sId="2" ref="A6:XFD6" action="deleteRow">
    <undo index="65535" exp="ref" v="1" dr="B6" r="B8" sId="2"/>
    <rfmt sheetId="2" xfDxf="1" sqref="A6:XFD6" start="0" length="0"/>
    <rcc rId="0" sId="2" dxf="1">
      <nc r="A6" t="inlineStr">
        <is>
          <t>NA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6">
        <v>0</v>
      </nc>
      <n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4625" sId="2">
    <oc r="B7">
      <f>B3+B4+B5+#REF!+B6</f>
    </oc>
    <nc r="B7">
      <f>SUM(B3:B6)</f>
    </nc>
  </rcc>
  <rcv guid="{072FA3AE-34DB-499E-ACC5-02B28750F8AE}" action="delete"/>
  <rdn rId="0" localSheetId="1" customView="1" name="Z_072FA3AE_34DB_499E_ACC5_02B28750F8AE_.wvu.FilterData" hidden="1" oldHidden="1">
    <formula>FIV_KVL_D_Blue_TC!$A$1:$L$669</formula>
    <oldFormula>FIV_KVL_D_Blue_TC!$E$1:$E$669</oldFormula>
  </rdn>
  <rcv guid="{072FA3AE-34DB-499E-ACC5-02B28750F8AE}" action="add"/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72FA3AE-34DB-499E-ACC5-02B28750F8AE}" action="delete"/>
  <rdn rId="0" localSheetId="1" customView="1" name="Z_072FA3AE_34DB_499E_ACC5_02B28750F8AE_.wvu.FilterData" hidden="1" oldHidden="1">
    <formula>FIV_KVL_D_Blue_TC!$A$1:$L$669</formula>
    <oldFormula>FIV_KVL_D_Blue_TC!$A$1:$L$669</oldFormula>
  </rdn>
  <rcv guid="{072FA3AE-34DB-499E-ACC5-02B28750F8AE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8" sId="1">
    <oc r="A1" t="inlineStr">
      <is>
        <t>id</t>
      </is>
    </oc>
    <nc r="A1" t="inlineStr">
      <is>
        <t>TCD_ID</t>
      </is>
    </nc>
  </rcc>
  <rcc rId="4629" sId="1">
    <oc r="B1" t="inlineStr">
      <is>
        <t>title</t>
      </is>
    </oc>
    <nc r="B1" t="inlineStr">
      <is>
        <t>TCD_Title</t>
      </is>
    </nc>
  </rcc>
  <rdn rId="0" localSheetId="1" customView="1" name="Z_06105731_7348_4151_84DE_14DCFC88123B_.wvu.FilterData" hidden="1" oldHidden="1">
    <formula>FIV_KVL_D_Blue_TC!$A$1:$L$669</formula>
  </rdn>
  <rcv guid="{06105731-7348-4151-84DE-14DCFC88123B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" sId="1">
    <nc r="E237" t="inlineStr">
      <is>
        <t>Pass</t>
      </is>
    </nc>
  </rcc>
  <rcc rId="121" sId="1">
    <nc r="G237">
      <v>42</v>
    </nc>
  </rcc>
  <rcc rId="122" sId="1">
    <nc r="H237" t="inlineStr">
      <is>
        <t>HCC</t>
      </is>
    </nc>
  </rcc>
  <rcc rId="123" sId="1">
    <nc r="I237" t="inlineStr">
      <is>
        <t>BMOD</t>
      </is>
    </nc>
  </rcc>
  <rcc rId="124" sId="1">
    <nc r="J237" t="inlineStr">
      <is>
        <t>DebugIpClean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E454" t="inlineStr">
      <is>
        <t>PASS</t>
      </is>
    </nc>
  </rcc>
  <rfmt sheetId="1" sqref="E454">
    <dxf>
      <fill>
        <patternFill patternType="solid">
          <bgColor rgb="FF00B050"/>
        </patternFill>
      </fill>
    </dxf>
  </rfmt>
  <rcc rId="126" sId="1">
    <nc r="H454" t="inlineStr">
      <is>
        <t>HCC</t>
      </is>
    </nc>
  </rcc>
  <rcc rId="127" sId="1">
    <nc r="I454" t="inlineStr">
      <is>
        <t>BMOD</t>
      </is>
    </nc>
  </rcc>
  <rcc rId="128" sId="1">
    <nc r="J454" t="inlineStr">
      <is>
        <t>Debug IPClean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" sId="1">
    <nc r="E221" t="inlineStr">
      <is>
        <t>Pass</t>
      </is>
    </nc>
  </rcc>
  <rcc rId="130" sId="1">
    <nc r="G221">
      <v>42</v>
    </nc>
  </rcc>
  <rcc rId="131" sId="1">
    <nc r="H221" t="inlineStr">
      <is>
        <t>HCC</t>
      </is>
    </nc>
  </rcc>
  <rcc rId="132" sId="1">
    <nc r="I221" t="inlineStr">
      <is>
        <t>BMOD</t>
      </is>
    </nc>
  </rcc>
  <rcc rId="133" sId="1">
    <nc r="J221" t="inlineStr">
      <is>
        <t>DebugIpclean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K212" t="inlineStr">
      <is>
        <t>Py</t>
      </is>
    </nc>
  </rcc>
  <rcc rId="135" sId="1">
    <nc r="K214" t="inlineStr">
      <is>
        <t>Py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nc r="E450" t="inlineStr">
      <is>
        <t>BLOCK</t>
      </is>
    </nc>
  </rcc>
  <rfmt sheetId="1" sqref="E450">
    <dxf>
      <fill>
        <patternFill patternType="solid">
          <bgColor rgb="FFFFC000"/>
        </patternFill>
      </fill>
    </dxf>
  </rfmt>
  <rcc rId="137" sId="1">
    <nc r="K450" t="inlineStr">
      <is>
        <t>FSP is NA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>
    <nc r="E2" t="inlineStr">
      <is>
        <t>pass</t>
      </is>
    </nc>
  </rcc>
  <rcc rId="139" sId="1">
    <nc r="G2">
      <v>42</v>
    </nc>
  </rcc>
  <rcc rId="140" sId="1">
    <nc r="H2" t="inlineStr">
      <is>
        <t>HCC</t>
      </is>
    </nc>
  </rcc>
  <rcc rId="141" sId="1">
    <nc r="I2" t="inlineStr">
      <is>
        <t>BMOD</t>
      </is>
    </nc>
  </rcc>
  <rcc rId="142" sId="1">
    <nc r="J2" t="inlineStr">
      <is>
        <t>Debug IPClean</t>
      </is>
    </nc>
  </rcc>
  <rcc rId="143" sId="1">
    <nc r="E6" t="inlineStr">
      <is>
        <t>pass</t>
      </is>
    </nc>
  </rcc>
  <rcc rId="144" sId="1">
    <nc r="G6">
      <v>42</v>
    </nc>
  </rcc>
  <rcc rId="145" sId="1">
    <nc r="H6" t="inlineStr">
      <is>
        <t>HCC</t>
      </is>
    </nc>
  </rcc>
  <rcc rId="146" sId="1">
    <nc r="I6" t="inlineStr">
      <is>
        <t>BMOD</t>
      </is>
    </nc>
  </rcc>
  <rcc rId="147" sId="1">
    <nc r="J6" t="inlineStr">
      <is>
        <t>Release IPClean</t>
      </is>
    </nc>
  </rcc>
  <rcc rId="148" sId="1">
    <nc r="E4" t="inlineStr">
      <is>
        <t>pass</t>
      </is>
    </nc>
  </rcc>
  <rcc rId="149" sId="1">
    <nc r="G4">
      <v>42</v>
    </nc>
  </rcc>
  <rcc rId="150" sId="1">
    <nc r="H4" t="inlineStr">
      <is>
        <t>HCC</t>
      </is>
    </nc>
  </rcc>
  <rcc rId="151" sId="1">
    <nc r="I4" t="inlineStr">
      <is>
        <t>BMOD</t>
      </is>
    </nc>
  </rcc>
  <rcc rId="152" sId="1">
    <nc r="J4" t="inlineStr">
      <is>
        <t>Debug IPClean</t>
      </is>
    </nc>
  </rcc>
  <rcc rId="153" sId="1">
    <nc r="E8" t="inlineStr">
      <is>
        <t>pass</t>
      </is>
    </nc>
  </rcc>
  <rcc rId="154" sId="1">
    <nc r="G8">
      <v>42</v>
    </nc>
  </rcc>
  <rcc rId="155" sId="1">
    <nc r="H8" t="inlineStr">
      <is>
        <t>HCC</t>
      </is>
    </nc>
  </rcc>
  <rcc rId="156" sId="1">
    <nc r="I8" t="inlineStr">
      <is>
        <t>BMOD</t>
      </is>
    </nc>
  </rcc>
  <rcc rId="157" sId="1">
    <nc r="J8" t="inlineStr">
      <is>
        <t>Debug IPClean</t>
      </is>
    </nc>
  </rcc>
  <rcc rId="158" sId="1">
    <nc r="E11" t="inlineStr">
      <is>
        <t>pass</t>
      </is>
    </nc>
  </rcc>
  <rcc rId="159" sId="1">
    <nc r="G11">
      <v>42</v>
    </nc>
  </rcc>
  <rcc rId="160" sId="1">
    <nc r="H11" t="inlineStr">
      <is>
        <t>HCC</t>
      </is>
    </nc>
  </rcc>
  <rcc rId="161" sId="1">
    <nc r="I11" t="inlineStr">
      <is>
        <t>BMOD</t>
      </is>
    </nc>
  </rcc>
  <rcc rId="162" sId="1">
    <nc r="J11" t="inlineStr">
      <is>
        <t>Debug IPClean</t>
      </is>
    </nc>
  </rcc>
  <rcc rId="163" sId="1">
    <nc r="E10" t="inlineStr">
      <is>
        <t>pass</t>
      </is>
    </nc>
  </rcc>
  <rcc rId="164" sId="1">
    <nc r="G10">
      <v>42</v>
    </nc>
  </rcc>
  <rcc rId="165" sId="1">
    <nc r="H10" t="inlineStr">
      <is>
        <t>HCC</t>
      </is>
    </nc>
  </rcc>
  <rcc rId="166" sId="1">
    <nc r="I10" t="inlineStr">
      <is>
        <t>BMOD</t>
      </is>
    </nc>
  </rcc>
  <rcc rId="167" sId="1">
    <nc r="J10" t="inlineStr">
      <is>
        <t>Debug IPClean</t>
      </is>
    </nc>
  </rcc>
  <rcc rId="168" sId="1">
    <nc r="E14" t="inlineStr">
      <is>
        <t>pass</t>
      </is>
    </nc>
  </rcc>
  <rcc rId="169" sId="1">
    <nc r="G14">
      <v>42</v>
    </nc>
  </rcc>
  <rcc rId="170" sId="1">
    <nc r="H14" t="inlineStr">
      <is>
        <t>HCC</t>
      </is>
    </nc>
  </rcc>
  <rcc rId="171" sId="1">
    <nc r="I14" t="inlineStr">
      <is>
        <t>BMOD</t>
      </is>
    </nc>
  </rcc>
  <rcc rId="172" sId="1">
    <nc r="J14" t="inlineStr">
      <is>
        <t>Release IPClean</t>
      </is>
    </nc>
  </rcc>
  <rcc rId="173" sId="1">
    <nc r="E12" t="inlineStr">
      <is>
        <t>pass</t>
      </is>
    </nc>
  </rcc>
  <rcc rId="174" sId="1">
    <nc r="G12">
      <v>42</v>
    </nc>
  </rcc>
  <rcc rId="175" sId="1">
    <nc r="H12" t="inlineStr">
      <is>
        <t>HCC</t>
      </is>
    </nc>
  </rcc>
  <rcc rId="176" sId="1">
    <nc r="I12" t="inlineStr">
      <is>
        <t>BMOD</t>
      </is>
    </nc>
  </rcc>
  <rcc rId="177" sId="1">
    <nc r="J12" t="inlineStr">
      <is>
        <t>Debug IPClean</t>
      </is>
    </nc>
  </rcc>
  <rcc rId="178" sId="1">
    <nc r="E110" t="inlineStr">
      <is>
        <t>pass</t>
      </is>
    </nc>
  </rcc>
  <rcc rId="179" sId="1">
    <nc r="G110">
      <v>42</v>
    </nc>
  </rcc>
  <rcc rId="180" sId="1">
    <nc r="H110" t="inlineStr">
      <is>
        <t>HCC</t>
      </is>
    </nc>
  </rcc>
  <rcc rId="181" sId="1">
    <nc r="I110" t="inlineStr">
      <is>
        <t>BMOD</t>
      </is>
    </nc>
  </rcc>
  <rcc rId="182" sId="1">
    <nc r="J110" t="inlineStr">
      <is>
        <t>Release IPClean</t>
      </is>
    </nc>
  </rcc>
  <rcc rId="183" sId="1">
    <nc r="E13" t="inlineStr">
      <is>
        <t>pass</t>
      </is>
    </nc>
  </rcc>
  <rcc rId="184" sId="1">
    <nc r="G13">
      <v>42</v>
    </nc>
  </rcc>
  <rcc rId="185" sId="1">
    <nc r="H13" t="inlineStr">
      <is>
        <t>HCC</t>
      </is>
    </nc>
  </rcc>
  <rcc rId="186" sId="1">
    <nc r="I13" t="inlineStr">
      <is>
        <t>BMOD</t>
      </is>
    </nc>
  </rcc>
  <rcc rId="187" sId="1">
    <nc r="J13" t="inlineStr">
      <is>
        <t>Debug IPClean</t>
      </is>
    </nc>
  </rcc>
  <rcc rId="188" sId="1">
    <nc r="E113" t="inlineStr">
      <is>
        <t>pass</t>
      </is>
    </nc>
  </rcc>
  <rcc rId="189" sId="1">
    <nc r="G113">
      <v>42</v>
    </nc>
  </rcc>
  <rcc rId="190" sId="1">
    <nc r="H113" t="inlineStr">
      <is>
        <t>HCC</t>
      </is>
    </nc>
  </rcc>
  <rcc rId="191" sId="1">
    <nc r="I113" t="inlineStr">
      <is>
        <t>BMOD</t>
      </is>
    </nc>
  </rcc>
  <rcc rId="192" sId="1">
    <nc r="J113" t="inlineStr">
      <is>
        <t>Release IPClean</t>
      </is>
    </nc>
  </rcc>
  <rcc rId="193" sId="1">
    <nc r="E114" t="inlineStr">
      <is>
        <t>pass</t>
      </is>
    </nc>
  </rcc>
  <rcc rId="194" sId="1">
    <nc r="G114">
      <v>42</v>
    </nc>
  </rcc>
  <rcc rId="195" sId="1">
    <nc r="H114" t="inlineStr">
      <is>
        <t>HCC</t>
      </is>
    </nc>
  </rcc>
  <rcc rId="196" sId="1">
    <nc r="I114" t="inlineStr">
      <is>
        <t>BMOD</t>
      </is>
    </nc>
  </rcc>
  <rcc rId="197" sId="1">
    <nc r="J114" t="inlineStr">
      <is>
        <t>Release IPClean</t>
      </is>
    </nc>
  </rcc>
  <rcc rId="198" sId="1">
    <nc r="E116" t="inlineStr">
      <is>
        <t>pass</t>
      </is>
    </nc>
  </rcc>
  <rcc rId="199" sId="1">
    <nc r="G116">
      <v>42</v>
    </nc>
  </rcc>
  <rcc rId="200" sId="1">
    <nc r="H116" t="inlineStr">
      <is>
        <t>HCC</t>
      </is>
    </nc>
  </rcc>
  <rcc rId="201" sId="1">
    <nc r="I116" t="inlineStr">
      <is>
        <t>BMOD</t>
      </is>
    </nc>
  </rcc>
  <rcc rId="202" sId="1">
    <nc r="J116" t="inlineStr">
      <is>
        <t>Release IPClean</t>
      </is>
    </nc>
  </rcc>
  <rcc rId="203" sId="1">
    <nc r="E117" t="inlineStr">
      <is>
        <t>pass</t>
      </is>
    </nc>
  </rcc>
  <rcc rId="204" sId="1">
    <nc r="G117">
      <v>42</v>
    </nc>
  </rcc>
  <rcc rId="205" sId="1">
    <nc r="H117" t="inlineStr">
      <is>
        <t>HCC</t>
      </is>
    </nc>
  </rcc>
  <rcc rId="206" sId="1">
    <nc r="I117" t="inlineStr">
      <is>
        <t>BMOD</t>
      </is>
    </nc>
  </rcc>
  <rcc rId="207" sId="1">
    <nc r="J117" t="inlineStr">
      <is>
        <t>Release IPClean</t>
      </is>
    </nc>
  </rcc>
  <rcc rId="208" sId="1">
    <nc r="E118" t="inlineStr">
      <is>
        <t>pass</t>
      </is>
    </nc>
  </rcc>
  <rcc rId="209" sId="1">
    <nc r="G118">
      <v>42</v>
    </nc>
  </rcc>
  <rcc rId="210" sId="1">
    <nc r="H118" t="inlineStr">
      <is>
        <t>HCC</t>
      </is>
    </nc>
  </rcc>
  <rcc rId="211" sId="1">
    <nc r="I118" t="inlineStr">
      <is>
        <t>BMOD</t>
      </is>
    </nc>
  </rcc>
  <rcc rId="212" sId="1">
    <nc r="J118" t="inlineStr">
      <is>
        <t>Release IPClean</t>
      </is>
    </nc>
  </rcc>
  <rcc rId="213" sId="1">
    <nc r="E119" t="inlineStr">
      <is>
        <t>pass</t>
      </is>
    </nc>
  </rcc>
  <rcc rId="214" sId="1">
    <nc r="G119">
      <v>42</v>
    </nc>
  </rcc>
  <rcc rId="215" sId="1">
    <nc r="H119" t="inlineStr">
      <is>
        <t>HCC</t>
      </is>
    </nc>
  </rcc>
  <rcc rId="216" sId="1">
    <nc r="I119" t="inlineStr">
      <is>
        <t>BMOD</t>
      </is>
    </nc>
  </rcc>
  <rcc rId="217" sId="1">
    <nc r="J119" t="inlineStr">
      <is>
        <t>Release IPClean</t>
      </is>
    </nc>
  </rcc>
  <rcc rId="218" sId="1">
    <nc r="E120" t="inlineStr">
      <is>
        <t>pass</t>
      </is>
    </nc>
  </rcc>
  <rcc rId="219" sId="1">
    <nc r="G120">
      <v>42</v>
    </nc>
  </rcc>
  <rcc rId="220" sId="1">
    <nc r="H120" t="inlineStr">
      <is>
        <t>HCC</t>
      </is>
    </nc>
  </rcc>
  <rcc rId="221" sId="1">
    <nc r="I120" t="inlineStr">
      <is>
        <t>BMOD</t>
      </is>
    </nc>
  </rcc>
  <rcc rId="222" sId="1">
    <nc r="J120" t="inlineStr">
      <is>
        <t>Release IPClean</t>
      </is>
    </nc>
  </rcc>
  <rdn rId="0" localSheetId="1" customView="1" name="Z_D61067A6_EBB7_47E8_B0A3_C589C9D5307B_.wvu.FilterData" hidden="1" oldHidden="1">
    <formula>'FIV_KVL_D_Blue_TC_Bios_only (3)'!$A$1:$K$457</formula>
  </rdn>
  <rcv guid="{D61067A6-EBB7-47E8-B0A3-C589C9D5307B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1">
    <nc r="E203" t="inlineStr">
      <is>
        <t>Pass</t>
      </is>
    </nc>
  </rcc>
  <rcc rId="225" sId="1">
    <nc r="G203">
      <v>42</v>
    </nc>
  </rcc>
  <rcc rId="226" sId="1">
    <nc r="H203" t="inlineStr">
      <is>
        <t>HCC</t>
      </is>
    </nc>
  </rcc>
  <rcc rId="227" sId="1">
    <nc r="I203" t="inlineStr">
      <is>
        <t>BMOD</t>
      </is>
    </nc>
  </rcc>
  <rcc rId="228" sId="1">
    <nc r="J203" t="inlineStr">
      <is>
        <t>ReleaseIpclean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E337" t="inlineStr">
      <is>
        <t>PASS</t>
      </is>
    </nc>
  </rcc>
  <rfmt sheetId="1" sqref="E337">
    <dxf>
      <fill>
        <patternFill patternType="solid">
          <bgColor rgb="FF00B050"/>
        </patternFill>
      </fill>
    </dxf>
  </rfmt>
  <rcc rId="7" sId="1">
    <nc r="H337" t="inlineStr">
      <is>
        <t>HCC</t>
      </is>
    </nc>
  </rcc>
  <rcc rId="8" sId="1">
    <nc r="I337" t="inlineStr">
      <is>
        <t>BMOD</t>
      </is>
    </nc>
  </rcc>
  <rcc rId="9" sId="1">
    <nc r="J337" t="inlineStr">
      <is>
        <t>Debug IPClean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1">
    <nc r="K220" t="inlineStr">
      <is>
        <t>Py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1">
    <nc r="E347" t="inlineStr">
      <is>
        <t>pass</t>
      </is>
    </nc>
  </rcc>
  <rcc rId="231" sId="1">
    <nc r="G347">
      <v>42</v>
    </nc>
  </rcc>
  <rcc rId="232" sId="1">
    <nc r="H347" t="inlineStr">
      <is>
        <t>HCC</t>
      </is>
    </nc>
  </rcc>
  <rcc rId="233" sId="1">
    <nc r="I347" t="inlineStr">
      <is>
        <t>BMOD</t>
      </is>
    </nc>
  </rcc>
  <rcc rId="234" sId="1">
    <nc r="J347" t="inlineStr">
      <is>
        <t>Debug ipclean</t>
      </is>
    </nc>
  </rcc>
  <rcc rId="235" sId="1">
    <nc r="E348" t="inlineStr">
      <is>
        <t>pass</t>
      </is>
    </nc>
  </rcc>
  <rcc rId="236" sId="1">
    <nc r="G348">
      <v>42</v>
    </nc>
  </rcc>
  <rcc rId="237" sId="1">
    <nc r="H348" t="inlineStr">
      <is>
        <t>HCC</t>
      </is>
    </nc>
  </rcc>
  <rcc rId="238" sId="1">
    <nc r="I348" t="inlineStr">
      <is>
        <t>BMOD</t>
      </is>
    </nc>
  </rcc>
  <rcc rId="239" sId="1">
    <nc r="J348" t="inlineStr">
      <is>
        <t>Debug ipclean</t>
      </is>
    </nc>
  </rcc>
  <rcc rId="240" sId="1">
    <nc r="E349" t="inlineStr">
      <is>
        <t>pass</t>
      </is>
    </nc>
  </rcc>
  <rcc rId="241" sId="1">
    <nc r="G349">
      <v>42</v>
    </nc>
  </rcc>
  <rcc rId="242" sId="1">
    <nc r="H349" t="inlineStr">
      <is>
        <t>HCC</t>
      </is>
    </nc>
  </rcc>
  <rcc rId="243" sId="1">
    <nc r="I349" t="inlineStr">
      <is>
        <t>BMOD</t>
      </is>
    </nc>
  </rcc>
  <rcc rId="244" sId="1">
    <nc r="J349" t="inlineStr">
      <is>
        <t>Debug ipclean</t>
      </is>
    </nc>
  </rcc>
  <rcc rId="245" sId="1">
    <nc r="E350" t="inlineStr">
      <is>
        <t>pass</t>
      </is>
    </nc>
  </rcc>
  <rcc rId="246" sId="1">
    <nc r="G350">
      <v>42</v>
    </nc>
  </rcc>
  <rcc rId="247" sId="1">
    <nc r="H350" t="inlineStr">
      <is>
        <t>HCC</t>
      </is>
    </nc>
  </rcc>
  <rcc rId="248" sId="1">
    <nc r="I350" t="inlineStr">
      <is>
        <t>BMOD</t>
      </is>
    </nc>
  </rcc>
  <rcc rId="249" sId="1">
    <nc r="J350" t="inlineStr">
      <is>
        <t>Debug ipclean</t>
      </is>
    </nc>
  </rcc>
  <rcc rId="250" sId="1">
    <nc r="E351" t="inlineStr">
      <is>
        <t>pass</t>
      </is>
    </nc>
  </rcc>
  <rcc rId="251" sId="1">
    <nc r="G351">
      <v>42</v>
    </nc>
  </rcc>
  <rcc rId="252" sId="1">
    <nc r="H351" t="inlineStr">
      <is>
        <t>HCC</t>
      </is>
    </nc>
  </rcc>
  <rcc rId="253" sId="1">
    <nc r="I351" t="inlineStr">
      <is>
        <t>BMOD</t>
      </is>
    </nc>
  </rcc>
  <rcc rId="254" sId="1">
    <nc r="J351" t="inlineStr">
      <is>
        <t>Debug ipclean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" sId="1">
    <nc r="E196" t="inlineStr">
      <is>
        <t>Pass</t>
      </is>
    </nc>
  </rcc>
  <rcc rId="256" sId="1">
    <nc r="G196">
      <v>42</v>
    </nc>
  </rcc>
  <rcc rId="257" sId="1">
    <nc r="H196" t="inlineStr">
      <is>
        <t>HCC</t>
      </is>
    </nc>
  </rcc>
  <rcc rId="258" sId="1">
    <nc r="I196" t="inlineStr">
      <is>
        <t>BMOD</t>
      </is>
    </nc>
  </rcc>
  <rcc rId="259" sId="1">
    <nc r="J196" t="inlineStr">
      <is>
        <t>DebugIpclean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1">
    <nc r="E121" t="inlineStr">
      <is>
        <t>pass</t>
      </is>
    </nc>
  </rcc>
  <rcc rId="261" sId="1">
    <nc r="G121">
      <v>42</v>
    </nc>
  </rcc>
  <rcc rId="262" sId="1">
    <nc r="H121" t="inlineStr">
      <is>
        <t>HCC</t>
      </is>
    </nc>
  </rcc>
  <rcc rId="263" sId="1">
    <nc r="I121" t="inlineStr">
      <is>
        <t>BMOD</t>
      </is>
    </nc>
  </rcc>
  <rcc rId="264" sId="1">
    <nc r="J121" t="inlineStr">
      <is>
        <t>Release IPClean</t>
      </is>
    </nc>
  </rcc>
  <rcc rId="265" sId="1">
    <nc r="E123" t="inlineStr">
      <is>
        <t>Fail</t>
      </is>
    </nc>
  </rcc>
  <rcc rId="266" sId="1">
    <nc r="F123">
      <v>16015631966</v>
    </nc>
  </rcc>
  <rcc rId="267" sId="1">
    <nc r="G123">
      <v>42</v>
    </nc>
  </rcc>
  <rcc rId="268" sId="1">
    <nc r="H123" t="inlineStr">
      <is>
        <t>HCC</t>
      </is>
    </nc>
  </rcc>
  <rcc rId="269" sId="1">
    <nc r="I123" t="inlineStr">
      <is>
        <t>BMOD</t>
      </is>
    </nc>
  </rcc>
  <rcc rId="270" sId="1">
    <nc r="J123" t="inlineStr">
      <is>
        <t>Debug IPClean</t>
      </is>
    </nc>
  </rcc>
  <rcc rId="271" sId="1">
    <nc r="E122" t="inlineStr">
      <is>
        <t>pass</t>
      </is>
    </nc>
  </rcc>
  <rcc rId="272" sId="1">
    <nc r="G122">
      <v>42</v>
    </nc>
  </rcc>
  <rcc rId="273" sId="1">
    <nc r="H122" t="inlineStr">
      <is>
        <t>HCC</t>
      </is>
    </nc>
  </rcc>
  <rcc rId="274" sId="1">
    <nc r="I122" t="inlineStr">
      <is>
        <t>BMOD</t>
      </is>
    </nc>
  </rcc>
  <rcc rId="275" sId="1">
    <nc r="J122" t="inlineStr">
      <is>
        <t>Debug IPClean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1">
    <nc r="E16" t="inlineStr">
      <is>
        <t>pass</t>
      </is>
    </nc>
  </rcc>
  <rcc rId="277" sId="1">
    <nc r="G16">
      <v>42</v>
    </nc>
  </rcc>
  <rcc rId="278" sId="1">
    <nc r="H16" t="inlineStr">
      <is>
        <t>HCC</t>
      </is>
    </nc>
  </rcc>
  <rcc rId="279" sId="1">
    <nc r="I16" t="inlineStr">
      <is>
        <t>BMOD</t>
      </is>
    </nc>
  </rcc>
  <rcc rId="280" sId="1">
    <nc r="J16" t="inlineStr">
      <is>
        <t>Release IPClean</t>
      </is>
    </nc>
  </rcc>
  <rcc rId="281" sId="1">
    <nc r="E126" t="inlineStr">
      <is>
        <t>pass</t>
      </is>
    </nc>
  </rcc>
  <rcc rId="282" sId="1">
    <nc r="E127" t="inlineStr">
      <is>
        <t>pass</t>
      </is>
    </nc>
  </rcc>
  <rcc rId="283" sId="1">
    <nc r="E128" t="inlineStr">
      <is>
        <t>pass</t>
      </is>
    </nc>
  </rcc>
  <rcc rId="284" sId="1">
    <nc r="G126">
      <v>42</v>
    </nc>
  </rcc>
  <rcc rId="285" sId="1">
    <nc r="H126" t="inlineStr">
      <is>
        <t>HCC</t>
      </is>
    </nc>
  </rcc>
  <rcc rId="286" sId="1">
    <nc r="I126" t="inlineStr">
      <is>
        <t>BMOD</t>
      </is>
    </nc>
  </rcc>
  <rcc rId="287" sId="1">
    <nc r="J126" t="inlineStr">
      <is>
        <t>Release IPClean</t>
      </is>
    </nc>
  </rcc>
  <rcc rId="288" sId="1">
    <nc r="J127" t="inlineStr">
      <is>
        <t>Release IPClean</t>
      </is>
    </nc>
  </rcc>
  <rcc rId="289" sId="1">
    <nc r="J128" t="inlineStr">
      <is>
        <t>Release IPClean</t>
      </is>
    </nc>
  </rcc>
  <rcc rId="290" sId="1">
    <nc r="I128" t="inlineStr">
      <is>
        <t>BMOD</t>
      </is>
    </nc>
  </rcc>
  <rcc rId="291" sId="1">
    <nc r="I127" t="inlineStr">
      <is>
        <t>BMOD</t>
      </is>
    </nc>
  </rcc>
  <rcc rId="292" sId="1">
    <nc r="H127" t="inlineStr">
      <is>
        <t>HCC</t>
      </is>
    </nc>
  </rcc>
  <rcc rId="293" sId="1">
    <nc r="H128" t="inlineStr">
      <is>
        <t>HCC</t>
      </is>
    </nc>
  </rcc>
  <rcc rId="294" sId="1">
    <nc r="G128">
      <v>42</v>
    </nc>
  </rcc>
  <rcc rId="295" sId="1">
    <nc r="G127">
      <v>42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1">
    <nc r="E214" t="inlineStr">
      <is>
        <t>Pass</t>
      </is>
    </nc>
  </rcc>
  <rcc rId="297" sId="1">
    <nc r="G214">
      <v>42</v>
    </nc>
  </rcc>
  <rcc rId="298" sId="1">
    <nc r="H214" t="inlineStr">
      <is>
        <t>HCC</t>
      </is>
    </nc>
  </rcc>
  <rcc rId="299" sId="1">
    <nc r="I214" t="inlineStr">
      <is>
        <t>BMOD</t>
      </is>
    </nc>
  </rcc>
  <rcc rId="300" sId="1">
    <nc r="J214" t="inlineStr">
      <is>
        <t>ReleaseIpClean</t>
      </is>
    </nc>
  </rcc>
  <rcc rId="301" sId="1">
    <oc r="K214" t="inlineStr">
      <is>
        <t>Py</t>
      </is>
    </oc>
    <nc r="K214"/>
  </rcc>
  <rdn rId="0" localSheetId="1" customView="1" name="Z_D7EB27AB_1447_4851_9256_F72034FA8438_.wvu.Cols" hidden="1" oldHidden="1">
    <oldFormula>'FIV_KVL_D_Blue_TC_Bios_only (3)'!$K:$K</oldFormula>
  </rdn>
  <rcv guid="{D7EB27AB-1447-4851-9256-F72034FA8438}" action="delete"/>
  <rdn rId="0" localSheetId="1" customView="1" name="Z_D7EB27AB_1447_4851_9256_F72034FA8438_.wvu.FilterData" hidden="1" oldHidden="1">
    <formula>'FIV_KVL_D_Blue_TC_Bios_only (3)'!$A$1:$K$457</formula>
    <oldFormula>'FIV_KVL_D_Blue_TC_Bios_only (3)'!$A$1:$K$457</oldFormula>
  </rdn>
  <rcv guid="{D7EB27AB-1447-4851-9256-F72034FA843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">
    <nc r="E220" t="inlineStr">
      <is>
        <t>Pass</t>
      </is>
    </nc>
  </rcc>
  <rcc rId="305" sId="1">
    <nc r="G220">
      <v>42</v>
    </nc>
  </rcc>
  <rcc rId="306" sId="1">
    <nc r="H220" t="inlineStr">
      <is>
        <t>HCC</t>
      </is>
    </nc>
  </rcc>
  <rcc rId="307" sId="1">
    <nc r="I220" t="inlineStr">
      <is>
        <t>BMOD</t>
      </is>
    </nc>
  </rcc>
  <rcc rId="308" sId="1">
    <nc r="J220" t="inlineStr">
      <is>
        <t>ReleaseIpClean</t>
      </is>
    </nc>
  </rcc>
  <rcc rId="309" sId="1">
    <oc r="K220" t="inlineStr">
      <is>
        <t>Py</t>
      </is>
    </oc>
    <nc r="K220"/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1">
    <nc r="E192" t="inlineStr">
      <is>
        <t>Pass</t>
      </is>
    </nc>
  </rcc>
  <rcc rId="311" sId="1">
    <nc r="G192">
      <v>42</v>
    </nc>
  </rcc>
  <rcc rId="312" sId="1">
    <nc r="H192" t="inlineStr">
      <is>
        <t>HCC</t>
      </is>
    </nc>
  </rcc>
  <rcc rId="313" sId="1">
    <nc r="I192" t="inlineStr">
      <is>
        <t>BMOD</t>
      </is>
    </nc>
  </rcc>
  <rcc rId="314" sId="1">
    <nc r="J192" t="inlineStr">
      <is>
        <t>ReleaseIpClean</t>
      </is>
    </nc>
  </rcc>
  <rcc rId="315" sId="1">
    <oc r="K192" t="inlineStr">
      <is>
        <t>Py</t>
      </is>
    </oc>
    <nc r="K192">
      <v>155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1">
    <nc r="E331" t="inlineStr">
      <is>
        <t>PASS</t>
      </is>
    </nc>
  </rcc>
  <rfmt sheetId="1" sqref="E331">
    <dxf>
      <fill>
        <patternFill patternType="solid">
          <bgColor rgb="FF00B050"/>
        </patternFill>
      </fill>
    </dxf>
  </rfmt>
  <rcc rId="317" sId="1">
    <nc r="H331" t="inlineStr">
      <is>
        <t>HCC</t>
      </is>
    </nc>
  </rcc>
  <rcc rId="318" sId="1">
    <nc r="I331" t="inlineStr">
      <is>
        <t>BMOD</t>
      </is>
    </nc>
  </rcc>
  <rcc rId="319" sId="1">
    <nc r="J331" t="inlineStr">
      <is>
        <t>DebugIPClean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1">
    <nc r="E233" t="inlineStr">
      <is>
        <t>Pass</t>
      </is>
    </nc>
  </rcc>
  <rcc rId="321" sId="1">
    <nc r="H233" t="inlineStr">
      <is>
        <t>MCC</t>
      </is>
    </nc>
  </rcc>
  <rcc rId="322" sId="1">
    <nc r="G233">
      <v>18</v>
    </nc>
  </rcc>
  <rcc rId="323" sId="1">
    <nc r="I233" t="inlineStr">
      <is>
        <t>BMOD</t>
      </is>
    </nc>
  </rcc>
  <rcc rId="324" sId="1">
    <nc r="J233" t="inlineStr">
      <is>
        <t>ReleaseIpClean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nc r="E197" t="inlineStr">
      <is>
        <t>Pass</t>
      </is>
    </nc>
  </rcc>
  <rcc rId="11" sId="1">
    <nc r="G197">
      <v>42</v>
    </nc>
  </rcc>
  <rcc rId="12" sId="1">
    <nc r="H197" t="inlineStr">
      <is>
        <t>HCC</t>
      </is>
    </nc>
  </rcc>
  <rcc rId="13" sId="1">
    <nc r="I197" t="inlineStr">
      <is>
        <t>BMOD</t>
      </is>
    </nc>
  </rcc>
  <rcc rId="14" sId="1">
    <nc r="J197" t="inlineStr">
      <is>
        <t>DebugIpclean</t>
      </is>
    </nc>
  </rcc>
  <rdn rId="0" localSheetId="1" customView="1" name="Z_D7EB27AB_1447_4851_9256_F72034FA8438_.wvu.FilterData" hidden="1" oldHidden="1">
    <formula>'FIV_KVL_D_Blue_TC_Bios_only (3)'!$A$1:$K$457</formula>
  </rdn>
  <rcv guid="{D7EB27AB-1447-4851-9256-F72034FA8438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1">
    <nc r="E238" t="inlineStr">
      <is>
        <t>Pass</t>
      </is>
    </nc>
  </rcc>
  <rcc rId="326" sId="1">
    <nc r="G238">
      <v>42</v>
    </nc>
  </rcc>
  <rcc rId="327" sId="1">
    <nc r="H238" t="inlineStr">
      <is>
        <t>HCC</t>
      </is>
    </nc>
  </rcc>
  <rcc rId="328" sId="1">
    <nc r="I238" t="inlineStr">
      <is>
        <t>BMOD</t>
      </is>
    </nc>
  </rcc>
  <rcc rId="329" sId="1">
    <nc r="J238" t="inlineStr">
      <is>
        <t>ReleaseIpClean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1">
    <nc r="E432" t="inlineStr">
      <is>
        <t>PASS</t>
      </is>
    </nc>
  </rcc>
  <rcc rId="331" sId="1">
    <nc r="H432" t="inlineStr">
      <is>
        <t>HCC</t>
      </is>
    </nc>
  </rcc>
  <rcc rId="332" sId="1">
    <nc r="I432" t="inlineStr">
      <is>
        <t>BMOD</t>
      </is>
    </nc>
  </rcc>
  <rcc rId="333" sId="1">
    <nc r="J432" t="inlineStr">
      <is>
        <t>Debug IPClean</t>
      </is>
    </nc>
  </rcc>
  <rfmt sheetId="1" sqref="E432">
    <dxf>
      <fill>
        <patternFill patternType="solid">
          <bgColor rgb="FF00B050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" sId="1">
    <nc r="E420" t="inlineStr">
      <is>
        <t>BLOCK</t>
      </is>
    </nc>
  </rcc>
  <rfmt sheetId="1" sqref="E420">
    <dxf>
      <fill>
        <patternFill patternType="solid">
          <bgColor rgb="FFFFC000"/>
        </patternFill>
      </fill>
    </dxf>
  </rfmt>
  <rcc rId="335" sId="1">
    <nc r="H420" t="inlineStr">
      <is>
        <t>HCC</t>
      </is>
    </nc>
  </rcc>
  <rcc rId="336" sId="1">
    <nc r="I420" t="inlineStr">
      <is>
        <t>BMOD</t>
      </is>
    </nc>
  </rcc>
  <rcc rId="337" sId="1">
    <nc r="J420" t="inlineStr">
      <is>
        <t>Debug IPClean</t>
      </is>
    </nc>
  </rcc>
  <rcc rId="338" sId="1">
    <nc r="K420" t="inlineStr">
      <is>
        <t>Db Dfe Cpgc Serial Pattern,Db Dfe Sw Sweep,Db Dfe Tap1 Init,Tap2 knobs are not preset(Socket Configuration/Memory Configuration/Memory Dfx Configuration/Db Dfe Tap1 Init )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1">
    <nc r="E184" t="inlineStr">
      <is>
        <t>Pass</t>
      </is>
    </nc>
  </rcc>
  <rcc rId="340" sId="1">
    <nc r="G184">
      <v>42</v>
    </nc>
  </rcc>
  <rcc rId="341" sId="1">
    <nc r="H184" t="inlineStr">
      <is>
        <t>HCC</t>
      </is>
    </nc>
  </rcc>
  <rcc rId="342" sId="1">
    <nc r="I184" t="inlineStr">
      <is>
        <t>BMOD</t>
      </is>
    </nc>
  </rcc>
  <rcc rId="343" sId="1">
    <nc r="J184" t="inlineStr">
      <is>
        <t>ReleaseIpclean</t>
      </is>
    </nc>
  </rcc>
  <rcc rId="344" sId="1">
    <oc r="K184" t="inlineStr">
      <is>
        <t>Py</t>
      </is>
    </oc>
    <nc r="K184"/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" sId="1">
    <oc r="K212" t="inlineStr">
      <is>
        <t>Py</t>
      </is>
    </oc>
    <nc r="K212" t="inlineStr">
      <is>
        <t>SNC option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1">
    <nc r="E182" t="inlineStr">
      <is>
        <t>Pass</t>
      </is>
    </nc>
  </rcc>
  <rcc rId="347" sId="1">
    <nc r="G182">
      <v>42</v>
    </nc>
  </rcc>
  <rcc rId="348" sId="1">
    <nc r="H182" t="inlineStr">
      <is>
        <t>HCC</t>
      </is>
    </nc>
  </rcc>
  <rcc rId="349" sId="1">
    <nc r="I182" t="inlineStr">
      <is>
        <t>BMOD</t>
      </is>
    </nc>
  </rcc>
  <rcc rId="350" sId="1">
    <nc r="J182" t="inlineStr">
      <is>
        <t>ReleaseIpclean</t>
      </is>
    </nc>
  </rcc>
  <rcc rId="351" sId="1">
    <oc r="K182" t="inlineStr">
      <is>
        <t>Py</t>
      </is>
    </oc>
    <nc r="K182">
      <v>155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1">
    <nc r="E198" t="inlineStr">
      <is>
        <t>Pass</t>
      </is>
    </nc>
  </rcc>
  <rcc rId="353" sId="1">
    <nc r="G198">
      <v>42</v>
    </nc>
  </rcc>
  <rcc rId="354" sId="1">
    <nc r="H198" t="inlineStr">
      <is>
        <t>HCC</t>
      </is>
    </nc>
  </rcc>
  <rcc rId="355" sId="1">
    <nc r="I198" t="inlineStr">
      <is>
        <t>BMOD</t>
      </is>
    </nc>
  </rcc>
  <rcc rId="356" sId="1">
    <nc r="J198" t="inlineStr">
      <is>
        <t>ReleaseIpClean</t>
      </is>
    </nc>
  </rcc>
  <rcc rId="357" sId="1">
    <nc r="K198">
      <v>155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" sId="1">
    <nc r="E212" t="inlineStr">
      <is>
        <t>Fail</t>
      </is>
    </nc>
  </rcc>
  <rcc rId="359" sId="1">
    <nc r="G212">
      <v>42</v>
    </nc>
  </rcc>
  <rcc rId="360" sId="1">
    <nc r="H212" t="inlineStr">
      <is>
        <t>HCC</t>
      </is>
    </nc>
  </rcc>
  <rcc rId="361" sId="1">
    <nc r="I212" t="inlineStr">
      <is>
        <t>BMOD</t>
      </is>
    </nc>
  </rcc>
  <rcc rId="362" sId="1">
    <nc r="J212" t="inlineStr">
      <is>
        <t>ReleaseIpClean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212" start="0" length="0">
    <dxf>
      <border outline="0">
        <left/>
        <right/>
        <top/>
        <bottom/>
      </border>
    </dxf>
  </rfmt>
  <rcc rId="363" sId="1" xfDxf="1" dxf="1">
    <nc r="F212">
      <v>16012681492</v>
    </nc>
    <ndxf>
      <font>
        <u/>
        <sz val="7"/>
        <color rgb="FF4F52B2"/>
        <name val="Segoe UI"/>
        <scheme val="none"/>
      </font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" sId="1">
    <nc r="E206" t="inlineStr">
      <is>
        <t>Pass</t>
      </is>
    </nc>
  </rcc>
  <rcc rId="365" sId="1">
    <nc r="G206">
      <v>42</v>
    </nc>
  </rcc>
  <rcc rId="366" sId="1">
    <nc r="H206" t="inlineStr">
      <is>
        <t>HCC</t>
      </is>
    </nc>
  </rcc>
  <rcc rId="367" sId="1">
    <nc r="I206" t="inlineStr">
      <is>
        <t>BMOD</t>
      </is>
    </nc>
  </rcc>
  <rcc rId="368" sId="1">
    <nc r="J206" t="inlineStr">
      <is>
        <t>ReleaseIpClean</t>
      </is>
    </nc>
  </rcc>
  <rcc rId="369" sId="1">
    <nc r="K206">
      <v>155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nc r="E428" t="inlineStr">
      <is>
        <t>PASS</t>
      </is>
    </nc>
  </rcc>
  <rcc rId="17" sId="1">
    <nc r="H428" t="inlineStr">
      <is>
        <t>HCC</t>
      </is>
    </nc>
  </rcc>
  <rcc rId="18" sId="1">
    <nc r="I428" t="inlineStr">
      <is>
        <t>BMOD</t>
      </is>
    </nc>
  </rcc>
  <rcc rId="19" sId="1">
    <nc r="J428" t="inlineStr">
      <is>
        <t>Debug IPClean</t>
      </is>
    </nc>
  </rcc>
  <rfmt sheetId="1" sqref="E428">
    <dxf>
      <fill>
        <patternFill patternType="solid">
          <bgColor rgb="FF00B050"/>
        </patternFill>
      </fill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1">
    <nc r="E317" t="inlineStr">
      <is>
        <t>PASS</t>
      </is>
    </nc>
  </rcc>
  <rcc rId="371" sId="1">
    <nc r="H317" t="inlineStr">
      <is>
        <t>HCC</t>
      </is>
    </nc>
  </rcc>
  <rcc rId="372" sId="1">
    <nc r="I317" t="inlineStr">
      <is>
        <t>BMOD</t>
      </is>
    </nc>
  </rcc>
  <rcc rId="373" sId="1">
    <nc r="J317" t="inlineStr">
      <is>
        <t>Release IPClean</t>
      </is>
    </nc>
  </rcc>
  <rfmt sheetId="1" sqref="E317">
    <dxf>
      <fill>
        <patternFill patternType="solid">
          <bgColor rgb="FF00B050"/>
        </patternFill>
      </fill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1">
    <nc r="E199" t="inlineStr">
      <is>
        <t>Pass</t>
      </is>
    </nc>
  </rcc>
  <rcc rId="375" sId="1">
    <nc r="G199">
      <v>42</v>
    </nc>
  </rcc>
  <rcc rId="376" sId="1">
    <nc r="H199" t="inlineStr">
      <is>
        <t>HCC</t>
      </is>
    </nc>
  </rcc>
  <rcc rId="377" sId="1">
    <nc r="I199" t="inlineStr">
      <is>
        <t>BMOD</t>
      </is>
    </nc>
  </rcc>
  <rcc rId="378" sId="1">
    <nc r="J199" t="inlineStr">
      <is>
        <t>ReleaseIpClean</t>
      </is>
    </nc>
  </rcc>
  <rcc rId="379" sId="1">
    <nc r="K199">
      <v>197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1">
    <nc r="E243" t="inlineStr">
      <is>
        <t>Pass</t>
      </is>
    </nc>
  </rcc>
  <rcc rId="381" sId="1">
    <nc r="G243">
      <v>42</v>
    </nc>
  </rcc>
  <rcc rId="382" sId="1">
    <nc r="H243" t="inlineStr">
      <is>
        <t>HCC</t>
      </is>
    </nc>
  </rcc>
  <rcc rId="383" sId="1">
    <nc r="I243" t="inlineStr">
      <is>
        <t>BMOD</t>
      </is>
    </nc>
  </rcc>
  <rcc rId="384" sId="1">
    <nc r="J243" t="inlineStr">
      <is>
        <t>ReleaseIPClean</t>
      </is>
    </nc>
  </rcc>
  <rcc rId="385" sId="1">
    <nc r="K243">
      <v>197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1">
    <nc r="E318" t="inlineStr">
      <is>
        <t>PASS</t>
      </is>
    </nc>
  </rcc>
  <rcc rId="387" sId="1">
    <nc r="H318" t="inlineStr">
      <is>
        <t>HCC</t>
      </is>
    </nc>
  </rcc>
  <rcc rId="388" sId="1">
    <nc r="I318" t="inlineStr">
      <is>
        <t>BMOD</t>
      </is>
    </nc>
  </rcc>
  <rcc rId="389" sId="1">
    <nc r="J318" t="inlineStr">
      <is>
        <t>Debug ipclean</t>
      </is>
    </nc>
  </rcc>
  <rfmt sheetId="1" sqref="E318">
    <dxf>
      <fill>
        <patternFill patternType="solid">
          <bgColor rgb="FF00B050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nc r="E451" t="inlineStr">
      <is>
        <t>PASS</t>
      </is>
    </nc>
  </rcc>
  <rcc rId="391" sId="1">
    <nc r="H451" t="inlineStr">
      <is>
        <t>HCC</t>
      </is>
    </nc>
  </rcc>
  <rcc rId="392" sId="1">
    <nc r="I451" t="inlineStr">
      <is>
        <t>BMOD</t>
      </is>
    </nc>
  </rcc>
  <rcc rId="393" sId="1">
    <nc r="J451" t="inlineStr">
      <is>
        <t>Release IPClean</t>
      </is>
    </nc>
  </rcc>
  <rfmt sheetId="1" sqref="E451">
    <dxf>
      <fill>
        <patternFill patternType="solid">
          <bgColor rgb="FF00B050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" sId="1">
    <nc r="E429" t="inlineStr">
      <is>
        <t>PASS</t>
      </is>
    </nc>
  </rcc>
  <rfmt sheetId="1" sqref="E429">
    <dxf>
      <fill>
        <patternFill patternType="solid">
          <bgColor rgb="FF00B050"/>
        </patternFill>
      </fill>
    </dxf>
  </rfmt>
  <rcc rId="395" sId="1">
    <nc r="H429" t="inlineStr">
      <is>
        <t>HCC</t>
      </is>
    </nc>
  </rcc>
  <rcc rId="396" sId="1">
    <nc r="I429" t="inlineStr">
      <is>
        <t>BMOD</t>
      </is>
    </nc>
  </rcc>
  <rcc rId="397" sId="1">
    <nc r="J429" t="inlineStr">
      <is>
        <t>Debug IPClean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" sId="1">
    <nc r="E244" t="inlineStr">
      <is>
        <t>Pass</t>
      </is>
    </nc>
  </rcc>
  <rcc rId="399" sId="1">
    <nc r="G244">
      <v>42</v>
    </nc>
  </rcc>
  <rcc rId="400" sId="1">
    <nc r="H244" t="inlineStr">
      <is>
        <t>HCC</t>
      </is>
    </nc>
  </rcc>
  <rcc rId="401" sId="1">
    <nc r="I244" t="inlineStr">
      <is>
        <t>BMOD</t>
      </is>
    </nc>
  </rcc>
  <rcc rId="402" sId="1">
    <nc r="J244" t="inlineStr">
      <is>
        <t>DebugIpClean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1">
    <nc r="E231" t="inlineStr">
      <is>
        <t>Fail</t>
      </is>
    </nc>
  </rcc>
  <rcc rId="404" sId="1">
    <nc r="G231">
      <v>42</v>
    </nc>
  </rcc>
  <rcc rId="405" sId="1">
    <nc r="H231" t="inlineStr">
      <is>
        <t>HCC</t>
      </is>
    </nc>
  </rcc>
  <rcc rId="406" sId="1">
    <nc r="I231" t="inlineStr">
      <is>
        <t>BMOD</t>
      </is>
    </nc>
  </rcc>
  <rcc rId="407" sId="1">
    <nc r="J231" t="inlineStr">
      <is>
        <t>DebugIpClean</t>
      </is>
    </nc>
  </rcc>
  <rcc rId="408" sId="1" odxf="1" dxf="1">
    <nc r="F231">
      <v>16012681492</v>
    </nc>
    <odxf>
      <font>
        <u val="none"/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u/>
        <sz val="7"/>
        <color rgb="FF4F52B2"/>
        <name val="Segoe UI"/>
        <family val="2"/>
        <scheme val="none"/>
      </font>
      <border outline="0">
        <left/>
        <right/>
        <top/>
        <bottom/>
      </border>
    </ndxf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" sId="1">
    <nc r="E430" t="inlineStr">
      <is>
        <t>PASS</t>
      </is>
    </nc>
  </rcc>
  <rfmt sheetId="1" sqref="E430">
    <dxf>
      <fill>
        <patternFill patternType="solid">
          <bgColor rgb="FF00B050"/>
        </patternFill>
      </fill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nc r="E129" t="inlineStr">
      <is>
        <t>pass</t>
      </is>
    </nc>
  </rcc>
  <rcc rId="411" sId="1">
    <nc r="G129">
      <v>42</v>
    </nc>
  </rcc>
  <rcc rId="412" sId="1">
    <nc r="H129" t="inlineStr">
      <is>
        <t>HCC</t>
      </is>
    </nc>
  </rcc>
  <rcc rId="413" sId="1">
    <nc r="I129" t="inlineStr">
      <is>
        <t>BMOD</t>
      </is>
    </nc>
  </rcc>
  <rcc rId="414" sId="1">
    <nc r="J129" t="inlineStr">
      <is>
        <t>Debug IPClean</t>
      </is>
    </nc>
  </rcc>
  <rcc rId="415" sId="1">
    <nc r="E136" t="inlineStr">
      <is>
        <t>pass</t>
      </is>
    </nc>
  </rcc>
  <rcc rId="416" sId="1">
    <nc r="G136">
      <v>42</v>
    </nc>
  </rcc>
  <rcc rId="417" sId="1">
    <nc r="H136" t="inlineStr">
      <is>
        <t>HCC</t>
      </is>
    </nc>
  </rcc>
  <rcc rId="418" sId="1">
    <nc r="I136" t="inlineStr">
      <is>
        <t>BMOD</t>
      </is>
    </nc>
  </rcc>
  <rcc rId="419" sId="1">
    <nc r="J136" t="inlineStr">
      <is>
        <t>Release IPClean</t>
      </is>
    </nc>
  </rcc>
  <rcc rId="420" sId="1">
    <nc r="E137" t="inlineStr">
      <is>
        <t>pass</t>
      </is>
    </nc>
  </rcc>
  <rcc rId="421" sId="1">
    <nc r="G137">
      <v>42</v>
    </nc>
  </rcc>
  <rcc rId="422" sId="1">
    <nc r="H137" t="inlineStr">
      <is>
        <t>HCC</t>
      </is>
    </nc>
  </rcc>
  <rcc rId="423" sId="1">
    <nc r="I137" t="inlineStr">
      <is>
        <t>BMOD</t>
      </is>
    </nc>
  </rcc>
  <rcc rId="424" sId="1">
    <nc r="J137" t="inlineStr">
      <is>
        <t>Release IPClean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E195" t="inlineStr">
      <is>
        <t>Pass</t>
      </is>
    </nc>
  </rcc>
  <rcc rId="21" sId="1">
    <nc r="G195">
      <v>42</v>
    </nc>
  </rcc>
  <rcc rId="22" sId="1">
    <nc r="H195" t="inlineStr">
      <is>
        <t>HCC</t>
      </is>
    </nc>
  </rcc>
  <rcc rId="23" sId="1">
    <nc r="I195" t="inlineStr">
      <is>
        <t>BMOD</t>
      </is>
    </nc>
  </rcc>
  <rcc rId="24" sId="1">
    <nc r="J195" t="inlineStr">
      <is>
        <t>ReleaseIpClean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1">
    <nc r="E340" t="inlineStr">
      <is>
        <t>BLOCK</t>
      </is>
    </nc>
  </rcc>
  <rfmt sheetId="1" sqref="E340">
    <dxf>
      <fill>
        <patternFill patternType="solid">
          <bgColor rgb="FFFFC000"/>
        </patternFill>
      </fill>
    </dxf>
  </rfmt>
  <rcc rId="426" sId="1">
    <nc r="H340" t="inlineStr">
      <is>
        <t>HCC</t>
      </is>
    </nc>
  </rcc>
  <rcc rId="427" sId="1">
    <nc r="I340" t="inlineStr">
      <is>
        <t>BMOD</t>
      </is>
    </nc>
  </rcc>
  <rcc rId="428" sId="1">
    <nc r="J340" t="inlineStr">
      <is>
        <t>Debug IPClean</t>
      </is>
    </nc>
  </rcc>
  <rcc rId="429" sId="1" xfDxf="1" dxf="1">
    <nc r="K340" t="inlineStr">
      <is>
        <t>Feature platform Megablock - Knob not found mentioned path EDKII Menu &gt; Platform Configuration &gt; Reserve Memory &gt; ValidationMegaBlock Version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2ED7FE01-E4A8-4078-90CD-3F593B6061B4}" action="delete"/>
  <rdn rId="0" localSheetId="1" customView="1" name="Z_2ED7FE01_E4A8_4078_90CD_3F593B6061B4_.wvu.FilterData" hidden="1" oldHidden="1">
    <formula>'FIV_KVL_D_Blue_TC_Bios_only (3)'!$A$1:$K$457</formula>
    <oldFormula>'FIV_KVL_D_Blue_TC_Bios_only (3)'!$A$1:$K$457</oldFormula>
  </rdn>
  <rcv guid="{2ED7FE01-E4A8-4078-90CD-3F593B6061B4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" sId="1">
    <oc r="E450" t="inlineStr">
      <is>
        <t>BLOCK</t>
      </is>
    </oc>
    <nc r="E450" t="inlineStr">
      <is>
        <t>NA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" sId="1">
    <nc r="E443" t="inlineStr">
      <is>
        <t>PASS</t>
      </is>
    </nc>
  </rcc>
  <rfmt sheetId="1" sqref="E443">
    <dxf>
      <fill>
        <patternFill patternType="solid">
          <bgColor rgb="FF00B050"/>
        </patternFill>
      </fill>
    </dxf>
  </rfmt>
  <rcc rId="433" sId="1">
    <nc r="E448" t="inlineStr">
      <is>
        <t>PASS</t>
      </is>
    </nc>
  </rcc>
  <rfmt sheetId="1" sqref="E448">
    <dxf>
      <fill>
        <patternFill patternType="solid">
          <bgColor rgb="FF00B050"/>
        </patternFill>
      </fill>
    </dxf>
  </rfmt>
  <rcc rId="434" sId="1">
    <nc r="H448" t="inlineStr">
      <is>
        <t>HCC</t>
      </is>
    </nc>
  </rcc>
  <rcc rId="435" sId="1">
    <nc r="I448" t="inlineStr">
      <is>
        <t>BMOD</t>
      </is>
    </nc>
  </rcc>
  <rcc rId="436" sId="1">
    <nc r="J448" t="inlineStr">
      <is>
        <t>Debug IPClean</t>
      </is>
    </nc>
  </rcc>
  <rcc rId="437" sId="1">
    <nc r="H443" t="inlineStr">
      <is>
        <t>HCC</t>
      </is>
    </nc>
  </rcc>
  <rcc rId="438" sId="1">
    <nc r="I443" t="inlineStr">
      <is>
        <t>BMOD</t>
      </is>
    </nc>
  </rcc>
  <rcc rId="439" sId="1">
    <nc r="J443" t="inlineStr">
      <is>
        <t>Debug IPClean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1">
    <nc r="E141" t="inlineStr">
      <is>
        <t>pass</t>
      </is>
    </nc>
  </rcc>
  <rcc rId="441" sId="1">
    <nc r="G141">
      <v>42</v>
    </nc>
  </rcc>
  <rcc rId="442" sId="1">
    <nc r="H141" t="inlineStr">
      <is>
        <t>HCC</t>
      </is>
    </nc>
  </rcc>
  <rcc rId="443" sId="1">
    <nc r="I141" t="inlineStr">
      <is>
        <t>BMOD</t>
      </is>
    </nc>
  </rcc>
  <rcc rId="444" sId="1">
    <nc r="J141" t="inlineStr">
      <is>
        <t>Release IPClean</t>
      </is>
    </nc>
  </rcc>
  <rcc rId="445" sId="1">
    <nc r="E131" t="inlineStr">
      <is>
        <t>pass</t>
      </is>
    </nc>
  </rcc>
  <rcc rId="446" sId="1">
    <nc r="G131">
      <v>42</v>
    </nc>
  </rcc>
  <rcc rId="447" sId="1">
    <nc r="H131" t="inlineStr">
      <is>
        <t>HCC</t>
      </is>
    </nc>
  </rcc>
  <rcc rId="448" sId="1">
    <nc r="I131" t="inlineStr">
      <is>
        <t>BMOD</t>
      </is>
    </nc>
  </rcc>
  <rcc rId="449" sId="1">
    <nc r="J131" t="inlineStr">
      <is>
        <t>Debug IPClean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1">
    <nc r="E445" t="inlineStr">
      <is>
        <t>BLOCK</t>
      </is>
    </nc>
  </rcc>
  <rcc rId="451" sId="1">
    <nc r="H445" t="inlineStr">
      <is>
        <t>HCC</t>
      </is>
    </nc>
  </rcc>
  <rcc rId="452" sId="1">
    <nc r="I445" t="inlineStr">
      <is>
        <t>BMOD</t>
      </is>
    </nc>
  </rcc>
  <rcc rId="453" sId="1">
    <nc r="J445" t="inlineStr">
      <is>
        <t>Debug IPClean</t>
      </is>
    </nc>
  </rcc>
  <rcc rId="454" sId="1">
    <nc r="K445" t="inlineStr">
      <is>
        <t>CXL not supported in GNRD</t>
      </is>
    </nc>
  </rcc>
  <rfmt sheetId="1" sqref="E445">
    <dxf>
      <fill>
        <patternFill patternType="solid">
          <bgColor rgb="FFFFFF00"/>
        </patternFill>
      </fill>
    </dxf>
  </rfmt>
  <rfmt sheetId="1" sqref="E445">
    <dxf>
      <fill>
        <patternFill>
          <bgColor rgb="FFFFC000"/>
        </patternFill>
      </fill>
    </dxf>
  </rfmt>
  <rcc rId="455" sId="1">
    <nc r="E322" t="inlineStr">
      <is>
        <t>BLOCK</t>
      </is>
    </nc>
  </rcc>
  <rfmt sheetId="1" sqref="E322">
    <dxf>
      <fill>
        <patternFill patternType="solid">
          <bgColor rgb="FFFFC000"/>
        </patternFill>
      </fill>
    </dxf>
  </rfmt>
  <rcc rId="456" sId="1">
    <nc r="H322" t="inlineStr">
      <is>
        <t>HCC</t>
      </is>
    </nc>
  </rcc>
  <rcc rId="457" sId="1">
    <nc r="I322" t="inlineStr">
      <is>
        <t>BMOD</t>
      </is>
    </nc>
  </rcc>
  <rcc rId="458" sId="1">
    <nc r="J322" t="inlineStr">
      <is>
        <t>Debug IPClean</t>
      </is>
    </nc>
  </rcc>
  <rcc rId="459" sId="1">
    <nc r="K322" t="inlineStr">
      <is>
        <t>CXL not supported in GNRD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1">
    <nc r="E18" t="inlineStr">
      <is>
        <t>pass</t>
      </is>
    </nc>
  </rcc>
  <rcc rId="461" sId="1">
    <nc r="E19" t="inlineStr">
      <is>
        <t>pass</t>
      </is>
    </nc>
  </rcc>
  <rcc rId="462" sId="1">
    <nc r="E20" t="inlineStr">
      <is>
        <t>pass</t>
      </is>
    </nc>
  </rcc>
  <rcc rId="463" sId="1">
    <nc r="E22" t="inlineStr">
      <is>
        <t>pass</t>
      </is>
    </nc>
  </rcc>
  <rcc rId="464" sId="1">
    <nc r="E24" t="inlineStr">
      <is>
        <t>pass</t>
      </is>
    </nc>
  </rcc>
  <rcc rId="465" sId="1">
    <nc r="E25" t="inlineStr">
      <is>
        <t>pass</t>
      </is>
    </nc>
  </rcc>
  <rcc rId="466" sId="1">
    <nc r="E26" t="inlineStr">
      <is>
        <t>pass</t>
      </is>
    </nc>
  </rcc>
  <rcc rId="467" sId="1">
    <nc r="E28" t="inlineStr">
      <is>
        <t>pass</t>
      </is>
    </nc>
  </rcc>
  <rcc rId="468" sId="1">
    <nc r="E29" t="inlineStr">
      <is>
        <t>pass</t>
      </is>
    </nc>
  </rcc>
  <rcc rId="469" sId="1">
    <nc r="E30" t="inlineStr">
      <is>
        <t>pass</t>
      </is>
    </nc>
  </rcc>
  <rcc rId="470" sId="1">
    <nc r="K32" t="inlineStr">
      <is>
        <t>cxl</t>
      </is>
    </nc>
  </rcc>
  <rcc rId="471" sId="1">
    <nc r="E36" t="inlineStr">
      <is>
        <t>pass</t>
      </is>
    </nc>
  </rcc>
  <rcc rId="472" sId="1">
    <nc r="E41" t="inlineStr">
      <is>
        <t>pass</t>
      </is>
    </nc>
  </rcc>
  <rcc rId="473" sId="1">
    <nc r="E46" t="inlineStr">
      <is>
        <t>pass</t>
      </is>
    </nc>
  </rcc>
  <rcc rId="474" sId="1">
    <nc r="E47" t="inlineStr">
      <is>
        <t>pass</t>
      </is>
    </nc>
  </rcc>
  <rcc rId="475" sId="1">
    <nc r="E48" t="inlineStr">
      <is>
        <t>pass</t>
      </is>
    </nc>
  </rcc>
  <rcc rId="476" sId="1">
    <nc r="E50" t="inlineStr">
      <is>
        <t>pass</t>
      </is>
    </nc>
  </rcc>
  <rcc rId="477" sId="1">
    <nc r="E52" t="inlineStr">
      <is>
        <t>Fail</t>
      </is>
    </nc>
  </rcc>
  <rcc rId="478" sId="1">
    <nc r="K52" t="inlineStr">
      <is>
        <t>step 4: SNC knob is not found.</t>
      </is>
    </nc>
  </rcc>
  <rcc rId="479" sId="1">
    <nc r="E53" t="inlineStr">
      <is>
        <t>pass</t>
      </is>
    </nc>
  </rcc>
  <rcc rId="480" sId="1">
    <nc r="E58" t="inlineStr">
      <is>
        <t>pass</t>
      </is>
    </nc>
  </rcc>
  <rcc rId="481" sId="1">
    <nc r="E59" t="inlineStr">
      <is>
        <t>pass</t>
      </is>
    </nc>
  </rcc>
  <rcc rId="482" sId="1">
    <nc r="E17" t="inlineStr">
      <is>
        <t>block</t>
      </is>
    </nc>
  </rcc>
  <rcc rId="483" sId="1">
    <nc r="K17" t="inlineStr">
      <is>
        <t>Step 7: "number of memory devices" string is not found.</t>
      </is>
    </nc>
  </rcc>
  <rcc rId="484" sId="1">
    <nc r="K23" t="inlineStr">
      <is>
        <t>Step 15: "processor upgrade" value is different  Exp: SocketLGA46773777  but in act: Other</t>
      </is>
    </nc>
  </rcc>
  <rcc rId="485" sId="1">
    <nc r="E27" t="inlineStr">
      <is>
        <t>pass</t>
      </is>
    </nc>
  </rcc>
  <rcc rId="486" sId="1">
    <nc r="E31" t="inlineStr">
      <is>
        <t>pass</t>
      </is>
    </nc>
  </rcc>
  <rdn rId="0" localSheetId="1" customView="1" name="Z_5B1485DD_1C50_4B07_8B20_7F10BBC1C66B_.wvu.FilterData" hidden="1" oldHidden="1">
    <formula>'FIV_KVL_D_Blue_TC_Bios_only (3)'!$A$1:$K$457</formula>
  </rdn>
  <rcv guid="{5B1485DD-1C50-4B07-8B20-7F10BBC1C66B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" sId="1">
    <nc r="E319" t="inlineStr">
      <is>
        <t>PASS</t>
      </is>
    </nc>
  </rcc>
  <rcc rId="489" sId="1">
    <nc r="H319" t="inlineStr">
      <is>
        <t>HCC</t>
      </is>
    </nc>
  </rcc>
  <rcc rId="490" sId="1">
    <nc r="I319" t="inlineStr">
      <is>
        <t>BMOD</t>
      </is>
    </nc>
  </rcc>
  <rcc rId="491" sId="1">
    <nc r="J319" t="inlineStr">
      <is>
        <t>Release IPClean</t>
      </is>
    </nc>
  </rcc>
  <rfmt sheetId="1" sqref="E319">
    <dxf>
      <fill>
        <patternFill patternType="solid">
          <bgColor rgb="FF00B050"/>
        </patternFill>
      </fill>
    </dxf>
  </rfmt>
  <rcv guid="{2ED7FE01-E4A8-4078-90CD-3F593B6061B4}" action="delete"/>
  <rdn rId="0" localSheetId="1" customView="1" name="Z_2ED7FE01_E4A8_4078_90CD_3F593B6061B4_.wvu.FilterData" hidden="1" oldHidden="1">
    <formula>'FIV_KVL_D_Blue_TC_Bios_only (3)'!$A$1:$K$457</formula>
    <oldFormula>'FIV_KVL_D_Blue_TC_Bios_only (3)'!$A$1:$K$457</oldFormula>
  </rdn>
  <rcv guid="{2ED7FE01-E4A8-4078-90CD-3F593B6061B4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" sId="1">
    <nc r="E326" t="inlineStr">
      <is>
        <t>PASS</t>
      </is>
    </nc>
  </rcc>
  <rfmt sheetId="1" sqref="E326">
    <dxf>
      <fill>
        <patternFill patternType="solid">
          <bgColor rgb="FF00B050"/>
        </patternFill>
      </fill>
    </dxf>
  </rfmt>
  <rcc rId="494" sId="1">
    <nc r="H326" t="inlineStr">
      <is>
        <t>HCC</t>
      </is>
    </nc>
  </rcc>
  <rcc rId="495" sId="1">
    <nc r="G326">
      <v>18</v>
    </nc>
  </rcc>
  <rcc rId="496" sId="1">
    <nc r="I326" t="inlineStr">
      <is>
        <t>MCC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1">
    <nc r="E3" t="inlineStr">
      <is>
        <t>Block</t>
      </is>
    </nc>
  </rcc>
  <rcc rId="498" sId="1">
    <nc r="K3" t="inlineStr">
      <is>
        <t>CXL Feature block</t>
      </is>
    </nc>
  </rcc>
  <rcc rId="499" sId="1">
    <nc r="K112" t="inlineStr">
      <is>
        <t>RAS Feature block</t>
      </is>
    </nc>
  </rcc>
  <rcc rId="500" sId="1">
    <nc r="F112">
      <v>16015631966</v>
    </nc>
  </rcc>
  <rcc rId="501" sId="1">
    <nc r="E112" t="inlineStr">
      <is>
        <t>Block</t>
      </is>
    </nc>
  </rcc>
  <rcc rId="502" sId="1">
    <nc r="E143" t="inlineStr">
      <is>
        <t>Block</t>
      </is>
    </nc>
  </rcc>
  <rcc rId="503" sId="1">
    <nc r="K143" t="inlineStr">
      <is>
        <t>CXL Feature block</t>
      </is>
    </nc>
  </rcc>
  <rcc rId="504" sId="1">
    <nc r="E145" t="inlineStr">
      <is>
        <t>Block</t>
      </is>
    </nc>
  </rcc>
  <rcc rId="505" sId="1">
    <nc r="K145" t="inlineStr">
      <is>
        <t>CXL Feature block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" sId="1">
    <nc r="E330" t="inlineStr">
      <is>
        <t>PASS</t>
      </is>
    </nc>
  </rcc>
  <rcc rId="507" sId="1">
    <nc r="G330">
      <v>42</v>
    </nc>
  </rcc>
  <rcc rId="508" sId="1">
    <nc r="H330" t="inlineStr">
      <is>
        <t>HCC</t>
      </is>
    </nc>
  </rcc>
  <rcc rId="509" sId="1">
    <oc r="H326" t="inlineStr">
      <is>
        <t>HCC</t>
      </is>
    </oc>
    <nc r="H326" t="inlineStr">
      <is>
        <t>MCC</t>
      </is>
    </nc>
  </rcc>
  <rcc rId="510" sId="1">
    <oc r="I326" t="inlineStr">
      <is>
        <t>MCC</t>
      </is>
    </oc>
    <nc r="I326" t="inlineStr">
      <is>
        <t>BMOD</t>
      </is>
    </nc>
  </rcc>
  <rcc rId="511" sId="1">
    <nc r="I330" t="inlineStr">
      <is>
        <t>BMOD</t>
      </is>
    </nc>
  </rcc>
  <rfmt sheetId="1" sqref="E330">
    <dxf>
      <fill>
        <patternFill patternType="solid">
          <bgColor rgb="FF00B050"/>
        </patternFill>
      </fill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nc r="E215" t="inlineStr">
      <is>
        <t>Pass</t>
      </is>
    </nc>
  </rcc>
  <rcc rId="26" sId="1">
    <nc r="G215">
      <v>42</v>
    </nc>
  </rcc>
  <rcc rId="27" sId="1">
    <nc r="H215" t="inlineStr">
      <is>
        <t>HCC</t>
      </is>
    </nc>
  </rcc>
  <rcc rId="28" sId="1">
    <nc r="I215" t="inlineStr">
      <is>
        <t>BMOD</t>
      </is>
    </nc>
  </rcc>
  <rcc rId="29" sId="1">
    <nc r="J215" t="inlineStr">
      <is>
        <t>DebugIpClean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" sId="1">
    <nc r="K5" t="inlineStr">
      <is>
        <t>mail sent ctc team by supriya need to check</t>
      </is>
    </nc>
  </rcc>
  <rcc rId="513" sId="1">
    <nc r="E341" t="inlineStr">
      <is>
        <t>pass</t>
      </is>
    </nc>
  </rcc>
  <rcc rId="514" sId="1">
    <nc r="G341">
      <v>42</v>
    </nc>
  </rcc>
  <rcc rId="515" sId="1">
    <nc r="H341" t="inlineStr">
      <is>
        <t>HCC</t>
      </is>
    </nc>
  </rcc>
  <rcc rId="516" sId="1">
    <nc r="I341" t="inlineStr">
      <is>
        <t>BMOD</t>
      </is>
    </nc>
  </rcc>
  <rcc rId="517" sId="1">
    <nc r="J341" t="inlineStr">
      <is>
        <t>Debug SV</t>
      </is>
    </nc>
  </rcc>
  <rcc rId="518" sId="1">
    <nc r="E342" t="inlineStr">
      <is>
        <t>pass</t>
      </is>
    </nc>
  </rcc>
  <rcc rId="519" sId="1">
    <nc r="G342">
      <v>42</v>
    </nc>
  </rcc>
  <rcc rId="520" sId="1">
    <nc r="H342" t="inlineStr">
      <is>
        <t>HCC</t>
      </is>
    </nc>
  </rcc>
  <rcc rId="521" sId="1">
    <nc r="I342" t="inlineStr">
      <is>
        <t>BMOD</t>
      </is>
    </nc>
  </rcc>
  <rcc rId="522" sId="1">
    <nc r="J342" t="inlineStr">
      <is>
        <t>Debug SV</t>
      </is>
    </nc>
  </rcc>
  <rcc rId="523" sId="1">
    <nc r="K343" t="inlineStr">
      <is>
        <t>need to check with latest pythonsv</t>
      </is>
    </nc>
  </rcc>
  <rcc rId="524" sId="1">
    <nc r="E352" t="inlineStr">
      <is>
        <t>pass</t>
      </is>
    </nc>
  </rcc>
  <rcc rId="525" sId="1">
    <nc r="G352">
      <v>42</v>
    </nc>
  </rcc>
  <rcc rId="526" sId="1">
    <nc r="H352" t="inlineStr">
      <is>
        <t>HCC</t>
      </is>
    </nc>
  </rcc>
  <rcc rId="527" sId="1">
    <nc r="I352" t="inlineStr">
      <is>
        <t>BMOD</t>
      </is>
    </nc>
  </rcc>
  <rcc rId="528" sId="1">
    <nc r="J352" t="inlineStr">
      <is>
        <t>Debug ipclean</t>
      </is>
    </nc>
  </rcc>
  <rcc rId="529" sId="1">
    <nc r="E362" t="inlineStr">
      <is>
        <t>pass</t>
      </is>
    </nc>
  </rcc>
  <rcc rId="530" sId="1">
    <nc r="G362">
      <v>42</v>
    </nc>
  </rcc>
  <rcc rId="531" sId="1">
    <nc r="H362" t="inlineStr">
      <is>
        <t>HCC</t>
      </is>
    </nc>
  </rcc>
  <rcc rId="532" sId="1">
    <nc r="I362" t="inlineStr">
      <is>
        <t>BMOD</t>
      </is>
    </nc>
  </rcc>
  <rcv guid="{3DCAF8A6-22C5-4DB5-AAC8-62B88DFEE42E}" action="delete"/>
  <rdn rId="0" localSheetId="1" customView="1" name="Z_3DCAF8A6_22C5_4DB5_AAC8_62B88DFEE42E_.wvu.FilterData" hidden="1" oldHidden="1">
    <formula>'FIV_KVL_D_Blue_TC_Bios_only (3)'!$A$1:$K$457</formula>
    <oldFormula>'FIV_KVL_D_Blue_TC_Bios_only (3)'!$A$1:$K$457</oldFormula>
  </rdn>
  <rcv guid="{3DCAF8A6-22C5-4DB5-AAC8-62B88DFEE42E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" sId="1">
    <nc r="D9" t="inlineStr">
      <is>
        <t>Chetana</t>
      </is>
    </nc>
  </rcc>
  <rcc rId="535" sId="1">
    <nc r="D21" t="inlineStr">
      <is>
        <t>Gangani</t>
      </is>
    </nc>
  </rcc>
  <rcc rId="536" sId="1">
    <nc r="D40" t="inlineStr">
      <is>
        <t>Gangani</t>
      </is>
    </nc>
  </rcc>
  <rcc rId="537" sId="1">
    <nc r="D115" t="inlineStr">
      <is>
        <t>Chetana</t>
      </is>
    </nc>
  </rcc>
  <rcc rId="538" sId="1">
    <nc r="D33" t="inlineStr">
      <is>
        <t>Arpitha</t>
      </is>
    </nc>
  </rcc>
  <rcc rId="539" sId="1">
    <nc r="D34" t="inlineStr">
      <is>
        <t>Arpitha</t>
      </is>
    </nc>
  </rcc>
  <rcc rId="540" sId="1">
    <nc r="D49" t="inlineStr">
      <is>
        <t>Arpitha</t>
      </is>
    </nc>
  </rcc>
  <rcc rId="541" sId="1">
    <nc r="D54" t="inlineStr">
      <is>
        <t>Chetana</t>
      </is>
    </nc>
  </rcc>
  <rcc rId="542" sId="1">
    <nc r="D56" t="inlineStr">
      <is>
        <t>Gangani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nc r="D138" t="inlineStr">
      <is>
        <t>Chetana</t>
      </is>
    </nc>
  </rcc>
  <rcc rId="544" sId="1">
    <nc r="D139" t="inlineStr">
      <is>
        <t>Chetana</t>
      </is>
    </nc>
  </rcc>
  <rcc rId="545" sId="1">
    <nc r="D173" t="inlineStr">
      <is>
        <t>Chetana</t>
      </is>
    </nc>
  </rcc>
  <rcc rId="546" sId="1">
    <nc r="E173" t="inlineStr">
      <is>
        <t>pass</t>
      </is>
    </nc>
  </rcc>
  <rcc rId="547" sId="1">
    <nc r="G173">
      <v>42</v>
    </nc>
  </rcc>
  <rcc rId="548" sId="1">
    <nc r="H173" t="inlineStr">
      <is>
        <t>HCC</t>
      </is>
    </nc>
  </rcc>
  <rcc rId="549" sId="1">
    <nc r="I173" t="inlineStr">
      <is>
        <t>BMOD</t>
      </is>
    </nc>
  </rcc>
  <rcc rId="550" sId="1" odxf="1" dxf="1">
    <nc r="D187" t="inlineStr">
      <is>
        <t>Arpitha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551" sId="1" odxf="1" dxf="1">
    <nc r="E187" t="inlineStr">
      <is>
        <t>Block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552" sId="1" odxf="1" dxf="1">
    <nc r="F187">
      <v>16016890011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4F52B2"/>
        <name val="Segoe UI"/>
        <family val="2"/>
        <scheme val="none"/>
      </font>
      <fill>
        <patternFill patternType="solid">
          <bgColor rgb="FFFFFFFF"/>
        </patternFill>
      </fill>
      <alignment horizontal="center" vertical="center"/>
      <border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ndxf>
  </rcc>
  <rfmt sheetId="1" sqref="G187" start="0" length="0">
    <dxf>
      <font>
        <sz val="7"/>
        <color rgb="FF242424"/>
        <name val="Segoe UI"/>
        <family val="2"/>
        <scheme val="none"/>
      </font>
      <fill>
        <patternFill patternType="solid">
          <bgColor rgb="FFFFFFFF"/>
        </patternFill>
      </fill>
      <alignment vertical="center"/>
      <border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</rfmt>
  <rcc rId="553" sId="1" odxf="1" dxf="1">
    <nc r="H187" t="inlineStr">
      <is>
        <t>HCC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554" sId="1" odxf="1" dxf="1">
    <nc r="I187" t="inlineStr">
      <is>
        <t>BMOD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555" sId="1" odxf="1" dxf="1">
    <nc r="J187" t="inlineStr">
      <is>
        <t>Release Ipclean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556" sId="1" odxf="1" dxf="1">
    <nc r="K187" t="inlineStr">
      <is>
        <t>Blocking the tc as per vinay update "the TC is about IPMI which needs BMC support"which is not yet enabled in GNR-D " https://hsdes.intel.com/appstore/article/#/16016890011"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557" sId="1">
    <nc r="D217" t="inlineStr">
      <is>
        <t>Chetana</t>
      </is>
    </nc>
  </rcc>
  <rcc rId="558" sId="1">
    <nc r="E217" t="inlineStr">
      <is>
        <t>Block</t>
      </is>
    </nc>
  </rcc>
  <rcc rId="559" sId="1">
    <nc r="K217" t="inlineStr">
      <is>
        <t>RAS feature not enabled(error injection )</t>
      </is>
    </nc>
  </rcc>
  <rcc rId="560" sId="1">
    <nc r="D256" t="inlineStr">
      <is>
        <t>Gangani</t>
      </is>
    </nc>
  </rcc>
  <rcc rId="561" sId="1">
    <nc r="D262" t="inlineStr">
      <is>
        <t>Arpitha</t>
      </is>
    </nc>
  </rcc>
  <rcc rId="562" sId="1">
    <nc r="K262" t="inlineStr">
      <is>
        <t>check with sajjad gerrit code TC</t>
      </is>
    </nc>
  </rcc>
  <rcc rId="563" sId="1">
    <nc r="D270" t="inlineStr">
      <is>
        <t>Arpitha</t>
      </is>
    </nc>
  </rcc>
  <rcc rId="564" sId="1">
    <nc r="K270" t="inlineStr">
      <is>
        <t>check with sajjad gerrit code TC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7EB27AB-1447-4851-9256-F72034FA8438}" action="delete"/>
  <rdn rId="0" localSheetId="1" customView="1" name="Z_D7EB27AB_1447_4851_9256_F72034FA8438_.wvu.FilterData" hidden="1" oldHidden="1">
    <formula>'FIV_KVL_D_Blue_TC_Bios_only (3)'!$A$1:$K$457</formula>
    <oldFormula>'FIV_KVL_D_Blue_TC_Bios_only (3)'!$A$1:$K$457</oldFormula>
  </rdn>
  <rcv guid="{D7EB27AB-1447-4851-9256-F72034FA8438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" sId="1">
    <nc r="E236" t="inlineStr">
      <is>
        <t>Pass</t>
      </is>
    </nc>
  </rcc>
  <rcc rId="567" sId="1">
    <nc r="G236">
      <v>42</v>
    </nc>
  </rcc>
  <rcc rId="568" sId="1">
    <nc r="H236" t="inlineStr">
      <is>
        <t>HCC</t>
      </is>
    </nc>
  </rcc>
  <rcc rId="569" sId="1">
    <nc r="I236" t="inlineStr">
      <is>
        <t>BMOD</t>
      </is>
    </nc>
  </rcc>
  <rcc rId="570" sId="1">
    <nc r="J236" t="inlineStr">
      <is>
        <t>ReleaseIpClean</t>
      </is>
    </nc>
  </rcc>
  <rcc rId="571" sId="1">
    <nc r="K236">
      <v>155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" sId="1">
    <nc r="E191" t="inlineStr">
      <is>
        <t>Block</t>
      </is>
    </nc>
  </rcc>
  <rcc rId="573" sId="1">
    <nc r="G191">
      <v>42</v>
    </nc>
  </rcc>
  <rcc rId="574" sId="1">
    <nc r="H191" t="inlineStr">
      <is>
        <t>HCC</t>
      </is>
    </nc>
  </rcc>
  <rcc rId="575" sId="1">
    <nc r="I191" t="inlineStr">
      <is>
        <t>BMOD</t>
      </is>
    </nc>
  </rcc>
  <rcc rId="576" sId="1">
    <nc r="K191" t="inlineStr">
      <is>
        <t>Unit Discovery state string not found sent mail to CTC team</t>
      </is>
    </nc>
  </rcc>
  <rcc rId="577" sId="1">
    <nc r="J191" t="inlineStr">
      <is>
        <t>DebugIpclean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1">
    <nc r="E216" t="inlineStr">
      <is>
        <t>Block</t>
      </is>
    </nc>
  </rcc>
  <rcc rId="579" sId="1">
    <nc r="G216">
      <v>42</v>
    </nc>
  </rcc>
  <rcc rId="580" sId="1">
    <nc r="H216" t="inlineStr">
      <is>
        <t>HCC</t>
      </is>
    </nc>
  </rcc>
  <rcc rId="581" sId="1">
    <nc r="I216" t="inlineStr">
      <is>
        <t>BMOD</t>
      </is>
    </nc>
  </rcc>
  <rcc rId="582" sId="1">
    <nc r="J216" t="inlineStr">
      <is>
        <t>ReleaseIpclean</t>
      </is>
    </nc>
  </rcc>
  <rcc rId="583" sId="1">
    <nc r="K216" t="inlineStr">
      <is>
        <t>sentmailto ctc team Xinitial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" sId="1">
    <nc r="E241" t="inlineStr">
      <is>
        <t>Pass</t>
      </is>
    </nc>
  </rcc>
  <rcc rId="585" sId="1">
    <nc r="G241">
      <v>42</v>
    </nc>
  </rcc>
  <rcc rId="586" sId="1">
    <nc r="H241" t="inlineStr">
      <is>
        <t>HCC</t>
      </is>
    </nc>
  </rcc>
  <rcc rId="587" sId="1">
    <nc r="I241" t="inlineStr">
      <is>
        <t>BMOD</t>
      </is>
    </nc>
  </rcc>
  <rcc rId="588" sId="1">
    <nc r="J241" t="inlineStr">
      <is>
        <t>DebugIpclean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" sId="1">
    <oc r="E340" t="inlineStr">
      <is>
        <t>BLOCK</t>
      </is>
    </oc>
    <nc r="E340" t="inlineStr">
      <is>
        <t>PASS</t>
      </is>
    </nc>
  </rcc>
  <rfmt sheetId="1" sqref="E340">
    <dxf>
      <fill>
        <patternFill>
          <bgColor rgb="FF00B050"/>
        </patternFill>
      </fill>
    </dxf>
  </rfmt>
  <rcc rId="590" sId="1">
    <oc r="K340" t="inlineStr">
      <is>
        <t>Feature platform Megablock - Knob not found mentioned path EDKII Menu &gt; Platform Configuration &gt; Reserve Memory &gt; ValidationMegaBlock Version</t>
      </is>
    </oc>
    <nc r="K340" t="inlineStr">
      <is>
        <t>Passed with regular ifwi, (Feature platform Megablock - Knob not found with IPClean mentioned path EDKII Menu &gt; Platform Configuration &gt; Reserve Memory &gt; ValidationMegaBlock Version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1">
    <nc r="E447" t="inlineStr">
      <is>
        <t>PASS</t>
      </is>
    </nc>
  </rcc>
  <rcc rId="592" sId="1">
    <nc r="H447" t="inlineStr">
      <is>
        <t>HCC</t>
      </is>
    </nc>
  </rcc>
  <rcc rId="593" sId="1">
    <nc r="I447" t="inlineStr">
      <is>
        <t>BMOD</t>
      </is>
    </nc>
  </rcc>
  <rcc rId="594" sId="1">
    <nc r="J447" t="inlineStr">
      <is>
        <t>Debug IPClean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nc r="E314" t="inlineStr">
      <is>
        <t>pass</t>
      </is>
    </nc>
  </rcc>
  <rcc rId="31" sId="1">
    <nc r="G314">
      <v>42</v>
    </nc>
  </rcc>
  <rcc rId="32" sId="1">
    <nc r="H314" t="inlineStr">
      <is>
        <t>HCC</t>
      </is>
    </nc>
  </rcc>
  <rcc rId="33" sId="1">
    <nc r="I314" t="inlineStr">
      <is>
        <t>BMOD</t>
      </is>
    </nc>
  </rcc>
  <rcc rId="34" sId="1">
    <nc r="J314" t="inlineStr">
      <is>
        <t>Debug ipclean</t>
      </is>
    </nc>
  </rcc>
  <rcc rId="35" sId="1">
    <nc r="G315">
      <v>42</v>
    </nc>
  </rcc>
  <rcc rId="36" sId="1">
    <nc r="H315" t="inlineStr">
      <is>
        <t>HCC</t>
      </is>
    </nc>
  </rcc>
  <rcc rId="37" sId="1">
    <nc r="I315" t="inlineStr">
      <is>
        <t>BMOD</t>
      </is>
    </nc>
  </rcc>
  <rcc rId="38" sId="1">
    <nc r="E315" t="inlineStr">
      <is>
        <t>pass</t>
      </is>
    </nc>
  </rcc>
  <rcc rId="39" sId="1">
    <nc r="E316" t="inlineStr">
      <is>
        <t>Pass</t>
      </is>
    </nc>
  </rcc>
  <rcc rId="40" sId="1">
    <nc r="G316">
      <v>18</v>
    </nc>
  </rcc>
  <rcc rId="41" sId="1">
    <nc r="H316" t="inlineStr">
      <is>
        <t>MCC</t>
      </is>
    </nc>
  </rcc>
  <rcc rId="42" sId="1">
    <nc r="I316" t="inlineStr">
      <is>
        <t>BMOD</t>
      </is>
    </nc>
  </rcc>
  <rcc rId="43" sId="1">
    <nc r="J315" t="inlineStr">
      <is>
        <t>Debug ipclean</t>
      </is>
    </nc>
  </rcc>
  <rcc rId="44" sId="1">
    <nc r="J316" t="inlineStr">
      <is>
        <t>Debug ipclean</t>
      </is>
    </nc>
  </rcc>
  <rcc rId="45" sId="1">
    <nc r="E324" t="inlineStr">
      <is>
        <t>pass</t>
      </is>
    </nc>
  </rcc>
  <rcc rId="46" sId="1">
    <nc r="G324">
      <v>42</v>
    </nc>
  </rcc>
  <rcc rId="47" sId="1">
    <nc r="H324" t="inlineStr">
      <is>
        <t>HCC</t>
      </is>
    </nc>
  </rcc>
  <rcc rId="48" sId="1">
    <nc r="I324" t="inlineStr">
      <is>
        <t>BMOD</t>
      </is>
    </nc>
  </rcc>
  <rcc rId="49" sId="1">
    <nc r="J324" t="inlineStr">
      <is>
        <t>Debug ipclean</t>
      </is>
    </nc>
  </rcc>
  <rcc rId="50" sId="1">
    <nc r="E344" t="inlineStr">
      <is>
        <t>pass</t>
      </is>
    </nc>
  </rcc>
  <rcc rId="51" sId="1">
    <nc r="G344">
      <v>42</v>
    </nc>
  </rcc>
  <rcc rId="52" sId="1">
    <nc r="H344" t="inlineStr">
      <is>
        <t>HCC</t>
      </is>
    </nc>
  </rcc>
  <rcc rId="53" sId="1">
    <nc r="I344" t="inlineStr">
      <is>
        <t>BMOD</t>
      </is>
    </nc>
  </rcc>
  <rcc rId="54" sId="1">
    <nc r="J344" t="inlineStr">
      <is>
        <t>Debug ipclean</t>
      </is>
    </nc>
  </rcc>
  <rcc rId="55" sId="1">
    <nc r="E346" t="inlineStr">
      <is>
        <t>pass</t>
      </is>
    </nc>
  </rcc>
  <rcc rId="56" sId="1">
    <nc r="G346">
      <v>42</v>
    </nc>
  </rcc>
  <rcc rId="57" sId="1">
    <nc r="H346" t="inlineStr">
      <is>
        <t>HCC</t>
      </is>
    </nc>
  </rcc>
  <rcc rId="58" sId="1">
    <nc r="I346" t="inlineStr">
      <is>
        <t>BMOD</t>
      </is>
    </nc>
  </rcc>
  <rcc rId="59" sId="1">
    <nc r="J346" t="inlineStr">
      <is>
        <t>Debug ipclean</t>
      </is>
    </nc>
  </rcc>
  <rdn rId="0" localSheetId="1" customView="1" name="Z_3DCAF8A6_22C5_4DB5_AAC8_62B88DFEE42E_.wvu.FilterData" hidden="1" oldHidden="1">
    <formula>'FIV_KVL_D_Blue_TC_Bios_only (3)'!$A$1:$K$457</formula>
  </rdn>
  <rcv guid="{3DCAF8A6-22C5-4DB5-AAC8-62B88DFEE42E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5" sId="1">
    <nc r="E202" t="inlineStr">
      <is>
        <t>pass</t>
      </is>
    </nc>
  </rcc>
  <rcc rId="596" sId="1">
    <nc r="G202">
      <v>42</v>
    </nc>
  </rcc>
  <rcc rId="597" sId="1">
    <nc r="H202" t="inlineStr">
      <is>
        <t>HCC</t>
      </is>
    </nc>
  </rcc>
  <rcc rId="598" sId="1">
    <nc r="I202" t="inlineStr">
      <is>
        <t>BMOD</t>
      </is>
    </nc>
  </rcc>
  <rcc rId="599" sId="1">
    <nc r="K202" t="inlineStr">
      <is>
        <t>TestCase is passing after testcase update by sumanth  with 08_D04</t>
      </is>
    </nc>
  </rcc>
  <rcc rId="600" sId="1">
    <nc r="J202" t="inlineStr">
      <is>
        <t>ReleaseIpclean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" sId="1">
    <nc r="E204" t="inlineStr">
      <is>
        <t>Pass</t>
      </is>
    </nc>
  </rcc>
  <rcc rId="602" sId="1">
    <nc r="E205" t="inlineStr">
      <is>
        <t>Pass</t>
      </is>
    </nc>
  </rcc>
  <rcc rId="603" sId="1">
    <nc r="G204">
      <v>42</v>
    </nc>
  </rcc>
  <rcc rId="604" sId="1">
    <nc r="G205">
      <v>42</v>
    </nc>
  </rcc>
  <rcc rId="605" sId="1">
    <nc r="H205" t="inlineStr">
      <is>
        <t>HCC</t>
      </is>
    </nc>
  </rcc>
  <rcc rId="606" sId="1">
    <nc r="H204" t="inlineStr">
      <is>
        <t>HCC</t>
      </is>
    </nc>
  </rcc>
  <rcc rId="607" sId="1">
    <nc r="I204" t="inlineStr">
      <is>
        <t>BMOD</t>
      </is>
    </nc>
  </rcc>
  <rcc rId="608" sId="1">
    <nc r="I205" t="inlineStr">
      <is>
        <t>BMOD</t>
      </is>
    </nc>
  </rcc>
  <rcc rId="609" sId="1">
    <nc r="J204" t="inlineStr">
      <is>
        <t>ReleaseIpclean</t>
      </is>
    </nc>
  </rcc>
  <rcc rId="610" sId="1">
    <nc r="J205" t="inlineStr">
      <is>
        <t>ReleaseIpclean</t>
      </is>
    </nc>
  </rcc>
  <rcc rId="611" sId="1">
    <nc r="K205" t="inlineStr">
      <is>
        <t>Masked with the available options</t>
      </is>
    </nc>
  </rcc>
  <rcc rId="612" sId="1">
    <nc r="K204">
      <v>155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3" sId="1">
    <nc r="E207" t="inlineStr">
      <is>
        <t>pass</t>
      </is>
    </nc>
  </rcc>
  <rcc rId="614" sId="1">
    <nc r="G207">
      <v>42</v>
    </nc>
  </rcc>
  <rcc rId="615" sId="1">
    <nc r="H207" t="inlineStr">
      <is>
        <t>HCC</t>
      </is>
    </nc>
  </rcc>
  <rcc rId="616" sId="1">
    <nc r="I207" t="inlineStr">
      <is>
        <t>BMOD</t>
      </is>
    </nc>
  </rcc>
  <rcc rId="617" sId="1">
    <nc r="J207" t="inlineStr">
      <is>
        <t>DebugIpClean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1">
    <nc r="E226" t="inlineStr">
      <is>
        <t>Pass</t>
      </is>
    </nc>
  </rcc>
  <rcc rId="619" sId="1">
    <nc r="G226">
      <v>42</v>
    </nc>
  </rcc>
  <rcc rId="620" sId="1">
    <nc r="H226" t="inlineStr">
      <is>
        <t>HCC</t>
      </is>
    </nc>
  </rcc>
  <rcc rId="621" sId="1">
    <nc r="I226" t="inlineStr">
      <is>
        <t>BMOD</t>
      </is>
    </nc>
  </rcc>
  <rcc rId="622" sId="1">
    <nc r="J226" t="inlineStr">
      <is>
        <t>DebugIpClean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" sId="1">
    <nc r="E240" t="inlineStr">
      <is>
        <t>Pass</t>
      </is>
    </nc>
  </rcc>
  <rcc rId="624" sId="1">
    <nc r="G240">
      <v>42</v>
    </nc>
  </rcc>
  <rcc rId="625" sId="1">
    <nc r="H240" t="inlineStr">
      <is>
        <t>HCC</t>
      </is>
    </nc>
  </rcc>
  <rcc rId="626" sId="1">
    <nc r="I240" t="inlineStr">
      <is>
        <t>BMOD</t>
      </is>
    </nc>
  </rcc>
  <rcc rId="627" sId="1">
    <nc r="J240" t="inlineStr">
      <is>
        <t>DebugIpclean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nc r="K218" t="inlineStr">
      <is>
        <t>Py</t>
      </is>
    </nc>
  </rcc>
  <rcc rId="629" sId="1">
    <nc r="K223" t="inlineStr">
      <is>
        <t>Py</t>
      </is>
    </nc>
  </rcc>
  <rcc rId="630" sId="1">
    <nc r="K235" t="inlineStr">
      <is>
        <t>Py</t>
      </is>
    </nc>
  </rcc>
  <rcc rId="631" sId="1">
    <nc r="K239" t="inlineStr">
      <is>
        <t>Py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" sId="1">
    <nc r="E354" t="inlineStr">
      <is>
        <t>BLOCK</t>
      </is>
    </nc>
  </rcc>
  <rcc rId="633" sId="1">
    <nc r="K354" t="inlineStr">
      <is>
        <t xml:space="preserve">RAS </t>
      </is>
    </nc>
  </rcc>
  <rcc rId="634" sId="1">
    <nc r="E332" t="inlineStr">
      <is>
        <t>BLOCK</t>
      </is>
    </nc>
  </rcc>
  <rcc rId="635" sId="1">
    <nc r="E333" t="inlineStr">
      <is>
        <t>BLOCK</t>
      </is>
    </nc>
  </rcc>
  <rcc rId="636" sId="1">
    <nc r="K332" t="inlineStr">
      <is>
        <t>RAS</t>
      </is>
    </nc>
  </rcc>
  <rcc rId="637" sId="1">
    <nc r="K333" t="inlineStr">
      <is>
        <t>RAS</t>
      </is>
    </nc>
  </rcc>
  <rcc rId="638" sId="1">
    <nc r="E374" t="inlineStr">
      <is>
        <t>BLOCK</t>
      </is>
    </nc>
  </rcc>
  <rcc rId="639" sId="1">
    <nc r="K374" t="inlineStr">
      <is>
        <t>step13: not able to found string "socket0 channel0"</t>
      </is>
    </nc>
  </rcc>
  <rcc rId="640" sId="1">
    <nc r="G374">
      <v>18</v>
    </nc>
  </rcc>
  <rcc rId="641" sId="1">
    <nc r="H374" t="inlineStr">
      <is>
        <t>MCC</t>
      </is>
    </nc>
  </rcc>
  <rcc rId="642" sId="1">
    <nc r="I374" t="inlineStr">
      <is>
        <t>BMOD</t>
      </is>
    </nc>
  </rcc>
  <rcc rId="643" sId="1">
    <nc r="J374" t="inlineStr">
      <is>
        <t>Debug ipclean</t>
      </is>
    </nc>
  </rcc>
  <rcc rId="644" sId="1">
    <nc r="E257" t="inlineStr">
      <is>
        <t>BLOCK</t>
      </is>
    </nc>
  </rcc>
  <rcc rId="645" sId="1">
    <nc r="K257" t="inlineStr">
      <is>
        <t>RAS</t>
      </is>
    </nc>
  </rcc>
  <rcc rId="646" sId="1" odxf="1" dxf="1">
    <nc r="F250">
      <v>16016664109</v>
    </nc>
    <odxf>
      <alignment horizontal="general" vertical="bottom" wrapText="0"/>
    </odxf>
    <ndxf>
      <alignment horizontal="left" vertical="top" wrapText="1"/>
    </ndxf>
  </rcc>
  <rcc rId="647" sId="1">
    <nc r="E250" t="inlineStr">
      <is>
        <t>Fail</t>
      </is>
    </nc>
  </rcc>
  <rcc rId="648" sId="1">
    <nc r="E109" t="inlineStr">
      <is>
        <t>pass</t>
      </is>
    </nc>
  </rcc>
  <rcc rId="649" sId="1">
    <nc r="E95" t="inlineStr">
      <is>
        <t>block</t>
      </is>
    </nc>
  </rcc>
  <rcc rId="650" sId="1">
    <nc r="K95" t="inlineStr">
      <is>
        <t>CXL feature block</t>
      </is>
    </nc>
  </rcc>
  <rcc rId="651" sId="1">
    <nc r="E86" t="inlineStr">
      <is>
        <t>block</t>
      </is>
    </nc>
  </rcc>
  <rcc rId="652" sId="1">
    <nc r="K86" t="inlineStr">
      <is>
        <t>RAS</t>
      </is>
    </nc>
  </rcc>
  <rcc rId="653" sId="1">
    <nc r="E82" t="inlineStr">
      <is>
        <t>pass</t>
      </is>
    </nc>
  </rcc>
  <rcc rId="654" sId="1">
    <nc r="E69" t="inlineStr">
      <is>
        <t>block</t>
      </is>
    </nc>
  </rcc>
  <rcc rId="655" sId="1">
    <nc r="K69" t="inlineStr">
      <is>
        <t>CXL feature Block</t>
      </is>
    </nc>
  </rcc>
  <rcc rId="656" sId="1">
    <nc r="E51" t="inlineStr">
      <is>
        <t>block</t>
      </is>
    </nc>
  </rcc>
  <rcc rId="657" sId="1">
    <nc r="K51" t="inlineStr">
      <is>
        <t>CXL feature Block</t>
      </is>
    </nc>
  </rcc>
  <rcc rId="658" sId="1">
    <nc r="E32" t="inlineStr">
      <is>
        <t>block</t>
      </is>
    </nc>
  </rcc>
  <rcc rId="659" sId="1">
    <oc r="K32" t="inlineStr">
      <is>
        <t>cxl</t>
      </is>
    </oc>
    <nc r="K32" t="inlineStr">
      <is>
        <t>CXL feature Block</t>
      </is>
    </nc>
  </rcc>
  <rcc rId="660" sId="1">
    <nc r="E23" t="inlineStr">
      <is>
        <t>block</t>
      </is>
    </nc>
  </rcc>
  <rcc rId="661" sId="1">
    <nc r="G23">
      <v>42</v>
    </nc>
  </rcc>
  <rcc rId="662" sId="1">
    <nc r="H23" t="inlineStr">
      <is>
        <t>HCC</t>
      </is>
    </nc>
  </rcc>
  <rcc rId="663" sId="1">
    <nc r="I23" t="inlineStr">
      <is>
        <t>BMOD</t>
      </is>
    </nc>
  </rcc>
  <rcc rId="664" sId="1">
    <nc r="J23" t="inlineStr">
      <is>
        <t>Debug ipclean</t>
      </is>
    </nc>
  </rcc>
  <rcc rId="665" sId="1">
    <nc r="E55" t="inlineStr">
      <is>
        <t>pass</t>
      </is>
    </nc>
  </rcc>
  <rcv guid="{5B1485DD-1C50-4B07-8B20-7F10BBC1C66B}" action="delete"/>
  <rdn rId="0" localSheetId="1" customView="1" name="Z_5B1485DD_1C50_4B07_8B20_7F10BBC1C66B_.wvu.FilterData" hidden="1" oldHidden="1">
    <formula>'FIV_KVL_D_Blue_TC_Bios_only (3)'!$A$1:$K$457</formula>
    <oldFormula>'FIV_KVL_D_Blue_TC_Bios_only (3)'!$A$1:$K$457</oldFormula>
  </rdn>
  <rcv guid="{5B1485DD-1C50-4B07-8B20-7F10BBC1C66B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1">
    <nc r="K124" t="inlineStr">
      <is>
        <t>new tc</t>
      </is>
    </nc>
  </rcc>
  <rcc rId="668" sId="1">
    <nc r="K161" t="inlineStr">
      <is>
        <t>new tc</t>
      </is>
    </nc>
  </rcc>
  <rcc rId="669" sId="1">
    <nc r="K177" t="inlineStr">
      <is>
        <t>new tc</t>
      </is>
    </nc>
  </rcc>
  <rcc rId="670" sId="1">
    <nc r="K209" t="inlineStr">
      <is>
        <t>new tc</t>
      </is>
    </nc>
  </rcc>
  <rcc rId="671" sId="1">
    <nc r="K246" t="inlineStr">
      <is>
        <t>new tc</t>
      </is>
    </nc>
  </rcc>
  <rcc rId="672" sId="1">
    <nc r="K247" t="inlineStr">
      <is>
        <t>new tc</t>
      </is>
    </nc>
  </rcc>
  <rcc rId="673" sId="1">
    <nc r="K271" t="inlineStr">
      <is>
        <t>new tc</t>
      </is>
    </nc>
  </rcc>
  <rcc rId="674" sId="1">
    <nc r="K273" t="inlineStr">
      <is>
        <t>new tc</t>
      </is>
    </nc>
  </rcc>
  <rcc rId="675" sId="1">
    <nc r="K275" t="inlineStr">
      <is>
        <t>new tc</t>
      </is>
    </nc>
  </rcc>
  <rcc rId="676" sId="1">
    <nc r="K279" t="inlineStr">
      <is>
        <t>new tc</t>
      </is>
    </nc>
  </rcc>
  <rcc rId="677" sId="1">
    <nc r="D296" t="inlineStr">
      <is>
        <t>Chetana</t>
      </is>
    </nc>
  </rcc>
  <rcc rId="678" sId="1">
    <nc r="E296" t="inlineStr">
      <is>
        <t>BLOCK</t>
      </is>
    </nc>
  </rcc>
  <rcc rId="679" sId="1">
    <nc r="K296" t="inlineStr">
      <is>
        <t>RAS not enabled</t>
      </is>
    </nc>
  </rcc>
  <rcc rId="680" sId="1">
    <nc r="K313" t="inlineStr">
      <is>
        <t>new tc</t>
      </is>
    </nc>
  </rcc>
  <rcc rId="681" sId="1">
    <nc r="K345" t="inlineStr">
      <is>
        <t>new tc</t>
      </is>
    </nc>
  </rcc>
  <rcc rId="682" sId="1">
    <nc r="K385" t="inlineStr">
      <is>
        <t>new tc</t>
      </is>
    </nc>
  </rcc>
  <rcc rId="683" sId="1">
    <nc r="K412" t="inlineStr">
      <is>
        <t>new tc</t>
      </is>
    </nc>
  </rcc>
  <rcc rId="684" sId="1">
    <nc r="K413" t="inlineStr">
      <is>
        <t>new tc</t>
      </is>
    </nc>
  </rcc>
  <rcc rId="685" sId="1">
    <nc r="K418" t="inlineStr">
      <is>
        <t>new tc</t>
      </is>
    </nc>
  </rcc>
  <rcc rId="686" sId="1">
    <nc r="K419" t="inlineStr">
      <is>
        <t>new tc</t>
      </is>
    </nc>
  </rcc>
  <rcc rId="687" sId="1">
    <nc r="K431" t="inlineStr">
      <is>
        <t>new tc</t>
      </is>
    </nc>
  </rcc>
  <rcc rId="688" sId="1">
    <nc r="K433" t="inlineStr">
      <is>
        <t>new tc</t>
      </is>
    </nc>
  </rcc>
  <rcc rId="689" sId="1">
    <nc r="K434" t="inlineStr">
      <is>
        <t>new tc</t>
      </is>
    </nc>
  </rcc>
  <rcc rId="690" sId="1">
    <nc r="K435" t="inlineStr">
      <is>
        <t>new tc</t>
      </is>
    </nc>
  </rcc>
  <rcc rId="691" sId="1">
    <nc r="K436" t="inlineStr">
      <is>
        <t>new tc</t>
      </is>
    </nc>
  </rcc>
  <rcc rId="692" sId="1">
    <nc r="K437" t="inlineStr">
      <is>
        <t>new tc</t>
      </is>
    </nc>
  </rcc>
  <rcc rId="693" sId="1">
    <nc r="K438" t="inlineStr">
      <is>
        <t>new tc</t>
      </is>
    </nc>
  </rcc>
  <rcc rId="694" sId="1">
    <nc r="K439" t="inlineStr">
      <is>
        <t>new tc</t>
      </is>
    </nc>
  </rcc>
  <rcc rId="695" sId="1">
    <nc r="K440" t="inlineStr">
      <is>
        <t>new tc</t>
      </is>
    </nc>
  </rcc>
  <rcc rId="696" sId="1">
    <nc r="D444" t="inlineStr">
      <is>
        <t>Sajjad</t>
      </is>
    </nc>
  </rcc>
  <rcc rId="697" sId="1">
    <nc r="E444" t="inlineStr">
      <is>
        <t>BLOCK</t>
      </is>
    </nc>
  </rcc>
  <rcc rId="698" sId="1">
    <nc r="K444" t="inlineStr">
      <is>
        <t>ICT tool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" sId="1">
    <nc r="K361" t="inlineStr">
      <is>
        <t>need to check with sajjad</t>
      </is>
    </nc>
  </rcc>
  <rcc rId="700" sId="1">
    <nc r="E363" t="inlineStr">
      <is>
        <t>pass</t>
      </is>
    </nc>
  </rcc>
  <rcc rId="701" sId="1">
    <nc r="G363">
      <v>42</v>
    </nc>
  </rcc>
  <rcc rId="702" sId="1">
    <nc r="H363" t="inlineStr">
      <is>
        <t>HCC</t>
      </is>
    </nc>
  </rcc>
  <rcc rId="703" sId="1">
    <nc r="I363" t="inlineStr">
      <is>
        <t>BMOD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" sId="1">
    <nc r="G34">
      <v>42</v>
    </nc>
  </rcc>
  <rcc rId="705" sId="1">
    <nc r="H34" t="inlineStr">
      <is>
        <t>HCC</t>
      </is>
    </nc>
  </rcc>
  <rcc rId="706" sId="1">
    <nc r="I34" t="inlineStr">
      <is>
        <t>BMOD</t>
      </is>
    </nc>
  </rcc>
  <rcc rId="707" sId="1">
    <nc r="J34" t="inlineStr">
      <is>
        <t>DebugIpClean</t>
      </is>
    </nc>
  </rcc>
  <rcc rId="708" sId="1">
    <nc r="E34" t="inlineStr">
      <is>
        <t>Pass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E456" t="inlineStr">
      <is>
        <t>PASS</t>
      </is>
    </nc>
  </rcc>
  <rfmt sheetId="1" sqref="E456">
    <dxf>
      <fill>
        <patternFill patternType="solid">
          <bgColor rgb="FF00B050"/>
        </patternFill>
      </fill>
    </dxf>
  </rfmt>
  <rcc rId="62" sId="1">
    <nc r="H456" t="inlineStr">
      <is>
        <t>HCC</t>
      </is>
    </nc>
  </rcc>
  <rcc rId="63" sId="1">
    <nc r="I456" t="inlineStr">
      <is>
        <t>BMOD</t>
      </is>
    </nc>
  </rcc>
  <rcc rId="64" sId="1">
    <nc r="J456" t="inlineStr">
      <is>
        <t>Release IPClean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9" sId="1">
    <nc r="E49" t="inlineStr">
      <is>
        <t>pass</t>
      </is>
    </nc>
  </rcc>
  <rcc rId="710" sId="1">
    <nc r="G49">
      <v>42</v>
    </nc>
  </rcc>
  <rcc rId="711" sId="1">
    <nc r="H49" t="inlineStr">
      <is>
        <t>HCC</t>
      </is>
    </nc>
  </rcc>
  <rcc rId="712" sId="1">
    <nc r="I49" t="inlineStr">
      <is>
        <t>BMOD</t>
      </is>
    </nc>
  </rcc>
  <rcc rId="713" sId="1">
    <nc r="J49" t="inlineStr">
      <is>
        <t>ReleaseIpClean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1">
    <nc r="E364" t="inlineStr">
      <is>
        <t>pass</t>
      </is>
    </nc>
  </rcc>
  <rcc rId="715" sId="1">
    <nc r="G364">
      <v>42</v>
    </nc>
  </rcc>
  <rcc rId="716" sId="1">
    <nc r="H364" t="inlineStr">
      <is>
        <t>HCC</t>
      </is>
    </nc>
  </rcc>
  <rcc rId="717" sId="1">
    <nc r="I364" t="inlineStr">
      <is>
        <t>BMOD</t>
      </is>
    </nc>
  </rcc>
  <rcc rId="718" sId="1">
    <nc r="E365" t="inlineStr">
      <is>
        <t>pass</t>
      </is>
    </nc>
  </rcc>
  <rcc rId="719" sId="1">
    <nc r="G365">
      <v>42</v>
    </nc>
  </rcc>
  <rcc rId="720" sId="1">
    <nc r="H365" t="inlineStr">
      <is>
        <t>HCC</t>
      </is>
    </nc>
  </rcc>
  <rcc rId="721" sId="1">
    <nc r="I365" t="inlineStr">
      <is>
        <t>BMOD</t>
      </is>
    </nc>
  </rcc>
  <rcc rId="722" sId="1" odxf="1" dxf="1">
    <nc r="E366" t="inlineStr">
      <is>
        <t>pass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1" sqref="F366" start="0" length="0">
    <dxf>
      <border outline="0">
        <left/>
        <right/>
        <top/>
        <bottom/>
      </border>
    </dxf>
  </rfmt>
  <rcc rId="723" sId="1" odxf="1" dxf="1">
    <nc r="G366">
      <v>18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724" sId="1" odxf="1" dxf="1">
    <nc r="H366" t="inlineStr">
      <is>
        <t>MCC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725" sId="1" odxf="1" dxf="1">
    <nc r="I366" t="inlineStr">
      <is>
        <t>BMOD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726" sId="1" odxf="1" dxf="1">
    <nc r="J366" t="inlineStr">
      <is>
        <t>Release IPClean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727" sId="1">
    <nc r="E367" t="inlineStr">
      <is>
        <t>pass</t>
      </is>
    </nc>
  </rcc>
  <rcc rId="728" sId="1">
    <nc r="G367">
      <v>42</v>
    </nc>
  </rcc>
  <rcc rId="729" sId="1">
    <nc r="H367" t="inlineStr">
      <is>
        <t>HCC</t>
      </is>
    </nc>
  </rcc>
  <rcc rId="730" sId="1">
    <nc r="I367" t="inlineStr">
      <is>
        <t>BMOD</t>
      </is>
    </nc>
  </rcc>
  <rcc rId="731" sId="1">
    <nc r="E368" t="inlineStr">
      <is>
        <t>pass</t>
      </is>
    </nc>
  </rcc>
  <rcc rId="732" sId="1">
    <nc r="G368">
      <v>42</v>
    </nc>
  </rcc>
  <rcc rId="733" sId="1">
    <nc r="H368" t="inlineStr">
      <is>
        <t>HCC</t>
      </is>
    </nc>
  </rcc>
  <rcc rId="734" sId="1">
    <nc r="I368" t="inlineStr">
      <is>
        <t>BMOD</t>
      </is>
    </nc>
  </rcc>
  <rcc rId="735" sId="1">
    <nc r="E369" t="inlineStr">
      <is>
        <t>pass</t>
      </is>
    </nc>
  </rcc>
  <rcc rId="736" sId="1">
    <nc r="G369">
      <v>42</v>
    </nc>
  </rcc>
  <rcc rId="737" sId="1">
    <nc r="H369" t="inlineStr">
      <is>
        <t>HCC</t>
      </is>
    </nc>
  </rcc>
  <rcc rId="738" sId="1">
    <nc r="I369" t="inlineStr">
      <is>
        <t>BMOD</t>
      </is>
    </nc>
  </rcc>
  <rcc rId="739" sId="1">
    <nc r="E370" t="inlineStr">
      <is>
        <t>pass</t>
      </is>
    </nc>
  </rcc>
  <rcc rId="740" sId="1">
    <nc r="G370">
      <v>42</v>
    </nc>
  </rcc>
  <rcc rId="741" sId="1">
    <nc r="H370" t="inlineStr">
      <is>
        <t>HCC</t>
      </is>
    </nc>
  </rcc>
  <rcc rId="742" sId="1">
    <nc r="I370" t="inlineStr">
      <is>
        <t>BMOD</t>
      </is>
    </nc>
  </rcc>
  <rcc rId="743" sId="1">
    <nc r="E371" t="inlineStr">
      <is>
        <t>pass</t>
      </is>
    </nc>
  </rcc>
  <rcc rId="744" sId="1">
    <nc r="G371">
      <v>42</v>
    </nc>
  </rcc>
  <rcc rId="745" sId="1">
    <nc r="H371" t="inlineStr">
      <is>
        <t>HCC</t>
      </is>
    </nc>
  </rcc>
  <rcc rId="746" sId="1">
    <nc r="I371" t="inlineStr">
      <is>
        <t>BMOD</t>
      </is>
    </nc>
  </rcc>
  <rcc rId="747" sId="1">
    <nc r="E372" t="inlineStr">
      <is>
        <t>pass</t>
      </is>
    </nc>
  </rcc>
  <rcc rId="748" sId="1">
    <nc r="G372">
      <v>42</v>
    </nc>
  </rcc>
  <rcc rId="749" sId="1">
    <nc r="H372" t="inlineStr">
      <is>
        <t>HCC</t>
      </is>
    </nc>
  </rcc>
  <rcc rId="750" sId="1">
    <nc r="I372" t="inlineStr">
      <is>
        <t>BMOD</t>
      </is>
    </nc>
  </rcc>
  <rcc rId="751" sId="1">
    <nc r="E373" t="inlineStr">
      <is>
        <t>pass</t>
      </is>
    </nc>
  </rcc>
  <rcc rId="752" sId="1">
    <nc r="G373">
      <v>42</v>
    </nc>
  </rcc>
  <rcc rId="753" sId="1">
    <nc r="H373" t="inlineStr">
      <is>
        <t>HCC</t>
      </is>
    </nc>
  </rcc>
  <rcc rId="754" sId="1">
    <nc r="I373" t="inlineStr">
      <is>
        <t>BMOD</t>
      </is>
    </nc>
  </rcc>
  <rcc rId="755" sId="1">
    <nc r="E375" t="inlineStr">
      <is>
        <t>pass</t>
      </is>
    </nc>
  </rcc>
  <rcc rId="756" sId="1">
    <nc r="G375">
      <v>42</v>
    </nc>
  </rcc>
  <rcc rId="757" sId="1">
    <nc r="H375" t="inlineStr">
      <is>
        <t>HCC</t>
      </is>
    </nc>
  </rcc>
  <rcc rId="758" sId="1">
    <nc r="I375" t="inlineStr">
      <is>
        <t>BMOD</t>
      </is>
    </nc>
  </rcc>
  <rcc rId="759" sId="1">
    <nc r="E376" t="inlineStr">
      <is>
        <t>pass</t>
      </is>
    </nc>
  </rcc>
  <rcc rId="760" sId="1">
    <nc r="G376">
      <v>42</v>
    </nc>
  </rcc>
  <rcc rId="761" sId="1">
    <nc r="H376" t="inlineStr">
      <is>
        <t>HCC</t>
      </is>
    </nc>
  </rcc>
  <rcc rId="762" sId="1">
    <nc r="I376" t="inlineStr">
      <is>
        <t>BMOD</t>
      </is>
    </nc>
  </rcc>
  <rcc rId="763" sId="1">
    <nc r="E377" t="inlineStr">
      <is>
        <t>pass</t>
      </is>
    </nc>
  </rcc>
  <rcc rId="764" sId="1">
    <nc r="G377">
      <v>42</v>
    </nc>
  </rcc>
  <rcc rId="765" sId="1">
    <nc r="H377" t="inlineStr">
      <is>
        <t>HCC</t>
      </is>
    </nc>
  </rcc>
  <rcc rId="766" sId="1">
    <nc r="I377" t="inlineStr">
      <is>
        <t>BMOD</t>
      </is>
    </nc>
  </rcc>
  <rcc rId="767" sId="1">
    <nc r="E378" t="inlineStr">
      <is>
        <t>pass</t>
      </is>
    </nc>
  </rcc>
  <rcc rId="768" sId="1">
    <nc r="H378" t="inlineStr">
      <is>
        <t>HCC</t>
      </is>
    </nc>
  </rcc>
  <rcc rId="769" sId="1">
    <nc r="I378" t="inlineStr">
      <is>
        <t>BMOD</t>
      </is>
    </nc>
  </rcc>
  <rcc rId="770" sId="1">
    <nc r="G378">
      <v>18</v>
    </nc>
  </rcc>
  <rcc rId="771" sId="1">
    <nc r="E379" t="inlineStr">
      <is>
        <t>pass</t>
      </is>
    </nc>
  </rcc>
  <rcc rId="772" sId="1">
    <nc r="H379" t="inlineStr">
      <is>
        <t>HCC</t>
      </is>
    </nc>
  </rcc>
  <rcc rId="773" sId="1">
    <nc r="I379" t="inlineStr">
      <is>
        <t>BMOD</t>
      </is>
    </nc>
  </rcc>
  <rcc rId="774" sId="1">
    <nc r="G379">
      <v>42</v>
    </nc>
  </rcc>
  <rcc rId="775" sId="1">
    <nc r="E380" t="inlineStr">
      <is>
        <t>pass</t>
      </is>
    </nc>
  </rcc>
  <rcc rId="776" sId="1">
    <nc r="G380">
      <v>42</v>
    </nc>
  </rcc>
  <rcc rId="777" sId="1">
    <nc r="H380" t="inlineStr">
      <is>
        <t>HCC</t>
      </is>
    </nc>
  </rcc>
  <rcc rId="778" sId="1">
    <nc r="I380" t="inlineStr">
      <is>
        <t>BMOD</t>
      </is>
    </nc>
  </rcc>
  <rcc rId="779" sId="1">
    <nc r="E381" t="inlineStr">
      <is>
        <t>pass</t>
      </is>
    </nc>
  </rcc>
  <rcc rId="780" sId="1">
    <nc r="G381">
      <v>42</v>
    </nc>
  </rcc>
  <rcc rId="781" sId="1">
    <nc r="H381" t="inlineStr">
      <is>
        <t>HCC</t>
      </is>
    </nc>
  </rcc>
  <rcc rId="782" sId="1">
    <nc r="I381" t="inlineStr">
      <is>
        <t>BMOD</t>
      </is>
    </nc>
  </rcc>
  <rcc rId="783" sId="1">
    <nc r="E382" t="inlineStr">
      <is>
        <t>pass</t>
      </is>
    </nc>
  </rcc>
  <rcc rId="784" sId="1">
    <nc r="G382">
      <v>42</v>
    </nc>
  </rcc>
  <rcc rId="785" sId="1">
    <nc r="H382" t="inlineStr">
      <is>
        <t>HCC</t>
      </is>
    </nc>
  </rcc>
  <rcc rId="786" sId="1">
    <nc r="I382" t="inlineStr">
      <is>
        <t>BMOD</t>
      </is>
    </nc>
  </rcc>
  <rcc rId="787" sId="1">
    <nc r="E383" t="inlineStr">
      <is>
        <t>pass</t>
      </is>
    </nc>
  </rcc>
  <rcc rId="788" sId="1">
    <nc r="G383">
      <v>42</v>
    </nc>
  </rcc>
  <rcc rId="789" sId="1">
    <nc r="H383" t="inlineStr">
      <is>
        <t>HCC</t>
      </is>
    </nc>
  </rcc>
  <rcc rId="790" sId="1">
    <nc r="I383" t="inlineStr">
      <is>
        <t>BMOD</t>
      </is>
    </nc>
  </rcc>
  <rcc rId="791" sId="1">
    <nc r="E384" t="inlineStr">
      <is>
        <t>pass</t>
      </is>
    </nc>
  </rcc>
  <rcc rId="792" sId="1">
    <nc r="G384">
      <v>42</v>
    </nc>
  </rcc>
  <rcc rId="793" sId="1">
    <nc r="H384" t="inlineStr">
      <is>
        <t>HCC</t>
      </is>
    </nc>
  </rcc>
  <rcc rId="794" sId="1">
    <nc r="I384" t="inlineStr">
      <is>
        <t>BMOD</t>
      </is>
    </nc>
  </rcc>
  <rcc rId="795" sId="1">
    <nc r="E386" t="inlineStr">
      <is>
        <t>pass</t>
      </is>
    </nc>
  </rcc>
  <rcc rId="796" sId="1">
    <nc r="G386">
      <v>42</v>
    </nc>
  </rcc>
  <rcc rId="797" sId="1">
    <nc r="H386" t="inlineStr">
      <is>
        <t>HCC</t>
      </is>
    </nc>
  </rcc>
  <rcc rId="798" sId="1">
    <nc r="I386" t="inlineStr">
      <is>
        <t>BMOD</t>
      </is>
    </nc>
  </rcc>
  <rcc rId="799" sId="1">
    <nc r="E387" t="inlineStr">
      <is>
        <t>pass</t>
      </is>
    </nc>
  </rcc>
  <rcc rId="800" sId="1">
    <nc r="G387">
      <v>42</v>
    </nc>
  </rcc>
  <rcc rId="801" sId="1">
    <nc r="H387" t="inlineStr">
      <is>
        <t>HCC</t>
      </is>
    </nc>
  </rcc>
  <rcc rId="802" sId="1">
    <nc r="I387" t="inlineStr">
      <is>
        <t>BMOD</t>
      </is>
    </nc>
  </rcc>
  <rcc rId="803" sId="1">
    <nc r="E389" t="inlineStr">
      <is>
        <t>pass</t>
      </is>
    </nc>
  </rcc>
  <rcc rId="804" sId="1">
    <nc r="G389">
      <v>42</v>
    </nc>
  </rcc>
  <rcc rId="805" sId="1">
    <nc r="H389" t="inlineStr">
      <is>
        <t>HCC</t>
      </is>
    </nc>
  </rcc>
  <rcc rId="806" sId="1">
    <nc r="I389" t="inlineStr">
      <is>
        <t>BMOD</t>
      </is>
    </nc>
  </rcc>
  <rcc rId="807" sId="1">
    <nc r="E390" t="inlineStr">
      <is>
        <t>pass</t>
      </is>
    </nc>
  </rcc>
  <rcc rId="808" sId="1">
    <nc r="G390">
      <v>42</v>
    </nc>
  </rcc>
  <rcc rId="809" sId="1">
    <nc r="H390" t="inlineStr">
      <is>
        <t>HCC</t>
      </is>
    </nc>
  </rcc>
  <rcc rId="810" sId="1">
    <nc r="I390" t="inlineStr">
      <is>
        <t>BMOD</t>
      </is>
    </nc>
  </rcc>
  <rcc rId="811" sId="1">
    <nc r="E391" t="inlineStr">
      <is>
        <t>pass</t>
      </is>
    </nc>
  </rcc>
  <rcc rId="812" sId="1">
    <nc r="H391" t="inlineStr">
      <is>
        <t>HCC</t>
      </is>
    </nc>
  </rcc>
  <rcc rId="813" sId="1">
    <nc r="I391" t="inlineStr">
      <is>
        <t>BMOD</t>
      </is>
    </nc>
  </rcc>
  <rcc rId="814" sId="1">
    <nc r="G391">
      <v>18</v>
    </nc>
  </rcc>
  <rcc rId="815" sId="1">
    <nc r="E392" t="inlineStr">
      <is>
        <t>NA</t>
      </is>
    </nc>
  </rcc>
  <rcc rId="816" sId="1">
    <nc r="K392" t="inlineStr">
      <is>
        <t>TestCase NA for GNRD as per Ann and Sumanth Update</t>
      </is>
    </nc>
  </rcc>
  <rcc rId="817" sId="1">
    <nc r="E393" t="inlineStr">
      <is>
        <t>pass</t>
      </is>
    </nc>
  </rcc>
  <rcc rId="818" sId="1">
    <nc r="G393">
      <v>42</v>
    </nc>
  </rcc>
  <rcc rId="819" sId="1">
    <nc r="H393" t="inlineStr">
      <is>
        <t>HCC</t>
      </is>
    </nc>
  </rcc>
  <rcc rId="820" sId="1">
    <nc r="I393" t="inlineStr">
      <is>
        <t>BMOD</t>
      </is>
    </nc>
  </rcc>
  <rcc rId="821" sId="1">
    <nc r="E394" t="inlineStr">
      <is>
        <t>pass</t>
      </is>
    </nc>
  </rcc>
  <rcc rId="822" sId="1">
    <nc r="G394">
      <v>42</v>
    </nc>
  </rcc>
  <rcc rId="823" sId="1">
    <nc r="H394" t="inlineStr">
      <is>
        <t>HCC</t>
      </is>
    </nc>
  </rcc>
  <rcc rId="824" sId="1">
    <nc r="I394" t="inlineStr">
      <is>
        <t>BMOD</t>
      </is>
    </nc>
  </rcc>
  <rcc rId="825" sId="1">
    <nc r="E423" t="inlineStr">
      <is>
        <t>pass</t>
      </is>
    </nc>
  </rcc>
  <rcc rId="826" sId="1">
    <nc r="G423">
      <v>42</v>
    </nc>
  </rcc>
  <rcc rId="827" sId="1">
    <nc r="H423" t="inlineStr">
      <is>
        <t>HCC</t>
      </is>
    </nc>
  </rcc>
  <rcc rId="828" sId="1">
    <nc r="I423" t="inlineStr">
      <is>
        <t>BMOD</t>
      </is>
    </nc>
  </rcc>
  <rcc rId="829" sId="1">
    <nc r="K423" t="inlineStr">
      <is>
        <t>passed from block and fail list</t>
      </is>
    </nc>
  </rcc>
  <rrc rId="830" sId="1" ref="K1:K1048576" action="insertCol"/>
  <rcc rId="831" sId="1">
    <nc r="K1" t="inlineStr">
      <is>
        <t>Cscript TC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1">
    <nc r="E132" t="inlineStr">
      <is>
        <t>pass</t>
      </is>
    </nc>
  </rcc>
  <rcc rId="833" sId="1">
    <nc r="G132">
      <v>42</v>
    </nc>
  </rcc>
  <rcc rId="834" sId="1">
    <nc r="H132" t="inlineStr">
      <is>
        <t>HCC</t>
      </is>
    </nc>
  </rcc>
  <rcc rId="835" sId="1">
    <nc r="I132" t="inlineStr">
      <is>
        <t>BMOD</t>
      </is>
    </nc>
  </rcc>
  <rcc rId="836" sId="1">
    <nc r="J132" t="inlineStr">
      <is>
        <t>Debug IPClean</t>
      </is>
    </nc>
  </rcc>
  <rcc rId="837" sId="1">
    <nc r="E134" t="inlineStr">
      <is>
        <t>pass</t>
      </is>
    </nc>
  </rcc>
  <rcc rId="838" sId="1">
    <nc r="G134">
      <v>42</v>
    </nc>
  </rcc>
  <rcc rId="839" sId="1">
    <nc r="H134" t="inlineStr">
      <is>
        <t>HCC</t>
      </is>
    </nc>
  </rcc>
  <rcc rId="840" sId="1">
    <nc r="I134" t="inlineStr">
      <is>
        <t>BMOD</t>
      </is>
    </nc>
  </rcc>
  <rcc rId="841" sId="1">
    <nc r="J134" t="inlineStr">
      <is>
        <t>Debug IPClean</t>
      </is>
    </nc>
  </rcc>
  <rcc rId="842" sId="1">
    <nc r="E135" t="inlineStr">
      <is>
        <t>Fail</t>
      </is>
    </nc>
  </rcc>
  <rcc rId="843" sId="1">
    <nc r="G135">
      <v>42</v>
    </nc>
  </rcc>
  <rcc rId="844" sId="1">
    <nc r="H135" t="inlineStr">
      <is>
        <t>HCC</t>
      </is>
    </nc>
  </rcc>
  <rcc rId="845" sId="1">
    <nc r="I135" t="inlineStr">
      <is>
        <t>BMOD</t>
      </is>
    </nc>
  </rcc>
  <rcc rId="846" sId="1">
    <nc r="J135" t="inlineStr">
      <is>
        <t>Debug IPClean</t>
      </is>
    </nc>
  </rcc>
  <rcc rId="847" sId="1">
    <nc r="L135" t="inlineStr">
      <is>
        <t>Regression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1">
    <nc r="E60" t="inlineStr">
      <is>
        <t>pass</t>
      </is>
    </nc>
  </rcc>
  <rcc rId="849" sId="1">
    <nc r="E56" t="inlineStr">
      <is>
        <t>pass</t>
      </is>
    </nc>
  </rcc>
  <rcc rId="850" sId="1">
    <nc r="E57" t="inlineStr">
      <is>
        <t>block</t>
      </is>
    </nc>
  </rcc>
  <rcc rId="851" sId="1">
    <nc r="L57" t="inlineStr">
      <is>
        <t>Step 10: Bit 63 value is zero    Expected: 1  but actual:0</t>
      </is>
    </nc>
  </rcc>
  <rcc rId="852" sId="1">
    <nc r="E61" t="inlineStr">
      <is>
        <t>pass</t>
      </is>
    </nc>
  </rcc>
  <rcc rId="853" sId="1">
    <nc r="E62" t="inlineStr">
      <is>
        <t>pass</t>
      </is>
    </nc>
  </rcc>
  <rcc rId="854" sId="1">
    <nc r="E63" t="inlineStr">
      <is>
        <t>pass</t>
      </is>
    </nc>
  </rcc>
  <rcc rId="855" sId="1">
    <nc r="E64" t="inlineStr">
      <is>
        <t>pass</t>
      </is>
    </nc>
  </rcc>
  <rcc rId="856" sId="1">
    <nc r="E85" t="inlineStr">
      <is>
        <t>block</t>
      </is>
    </nc>
  </rcc>
  <rcc rId="857" sId="1">
    <nc r="E15" t="inlineStr">
      <is>
        <t>Block</t>
      </is>
    </nc>
  </rcc>
  <rcc rId="858" sId="1">
    <nc r="L15" t="inlineStr">
      <is>
        <t>Sent mail to ctc team</t>
      </is>
    </nc>
  </rcc>
  <rcc rId="859" sId="1">
    <nc r="G15">
      <v>42</v>
    </nc>
  </rcc>
  <rcc rId="860" sId="1">
    <nc r="H15" t="inlineStr">
      <is>
        <t>HCC</t>
      </is>
    </nc>
  </rcc>
  <rcc rId="861" sId="1">
    <nc r="I15" t="inlineStr">
      <is>
        <t>BMOD</t>
      </is>
    </nc>
  </rcc>
  <rcc rId="862" sId="1">
    <nc r="J15" t="inlineStr">
      <is>
        <t>Debug IPClean</t>
      </is>
    </nc>
  </rcc>
  <rcc rId="863" sId="1">
    <nc r="E21" t="inlineStr">
      <is>
        <t>pass</t>
      </is>
    </nc>
  </rcc>
  <rcc rId="864" sId="1">
    <nc r="G21">
      <v>42</v>
    </nc>
  </rcc>
  <rcc rId="865" sId="1">
    <nc r="H21" t="inlineStr">
      <is>
        <t>HCC</t>
      </is>
    </nc>
  </rcc>
  <rcc rId="866" sId="1">
    <nc r="I21" t="inlineStr">
      <is>
        <t>BMOD</t>
      </is>
    </nc>
  </rcc>
  <rcc rId="867" sId="1">
    <nc r="J21" t="inlineStr">
      <is>
        <t>Debug ipclean</t>
      </is>
    </nc>
  </rcc>
  <rcc rId="868" sId="1">
    <nc r="L72" t="inlineStr">
      <is>
        <t>step 3: python cmd is not working  "Attribute: unknown attribute cha".</t>
      </is>
    </nc>
  </rcc>
  <rcc rId="869" sId="1">
    <nc r="E73" t="inlineStr">
      <is>
        <t>block</t>
      </is>
    </nc>
  </rcc>
  <rm rId="870" sheetId="1" source="L72" destination="L73" sourceSheetId="1">
    <rfmt sheetId="1" sqref="L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71" sId="1">
    <nc r="E75" t="inlineStr">
      <is>
        <t>block</t>
      </is>
    </nc>
  </rcc>
  <rcc rId="872" sId="1">
    <nc r="L75" t="inlineStr">
      <is>
        <t>AMEI feature will be available after PO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" sId="1">
    <nc r="E325" t="inlineStr">
      <is>
        <t>PASS</t>
      </is>
    </nc>
  </rcc>
  <rcc rId="874" sId="1">
    <nc r="G325">
      <v>18</v>
    </nc>
  </rcc>
  <rcc rId="875" sId="1">
    <nc r="H325" t="inlineStr">
      <is>
        <t>MCC</t>
      </is>
    </nc>
  </rcc>
  <rcc rId="876" sId="1">
    <nc r="J325" t="inlineStr">
      <is>
        <t>Debug ipclean</t>
      </is>
    </nc>
  </rcc>
  <rfmt sheetId="1" sqref="E325">
    <dxf>
      <fill>
        <patternFill patternType="solid">
          <bgColor rgb="FF00B050"/>
        </patternFill>
      </fill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" sId="1">
    <nc r="E210" t="inlineStr">
      <is>
        <t>pass</t>
      </is>
    </nc>
  </rcc>
  <rcc rId="878" sId="1">
    <nc r="G210">
      <v>42</v>
    </nc>
  </rcc>
  <rcc rId="879" sId="1">
    <nc r="H210" t="inlineStr">
      <is>
        <t>HCC</t>
      </is>
    </nc>
  </rcc>
  <rcc rId="880" sId="1">
    <nc r="I210" t="inlineStr">
      <is>
        <t>BMOD</t>
      </is>
    </nc>
  </rcc>
  <rcc rId="881" sId="1">
    <nc r="J210" t="inlineStr">
      <is>
        <t>ReleaseIpClean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" sId="1">
    <nc r="L242" t="inlineStr">
      <is>
        <t>Py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" sId="1">
    <nc r="K75" t="inlineStr">
      <is>
        <t>cscript</t>
      </is>
    </nc>
  </rcc>
  <rcc rId="884" sId="1">
    <nc r="E87" t="inlineStr">
      <is>
        <t>pass</t>
      </is>
    </nc>
  </rcc>
  <rcc rId="885" sId="1">
    <nc r="G17">
      <v>42</v>
    </nc>
  </rcc>
  <rcc rId="886" sId="1">
    <nc r="G18">
      <v>42</v>
    </nc>
  </rcc>
  <rcc rId="887" sId="1">
    <nc r="G19">
      <v>42</v>
    </nc>
  </rcc>
  <rcc rId="888" sId="1">
    <nc r="G20">
      <v>42</v>
    </nc>
  </rcc>
  <rcc rId="889" sId="1">
    <nc r="G22">
      <v>42</v>
    </nc>
  </rcc>
  <rcc rId="890" sId="1">
    <nc r="G24">
      <v>42</v>
    </nc>
  </rcc>
  <rcc rId="891" sId="1">
    <nc r="G25">
      <v>42</v>
    </nc>
  </rcc>
  <rcc rId="892" sId="1">
    <nc r="G26">
      <v>42</v>
    </nc>
  </rcc>
  <rcc rId="893" sId="1">
    <nc r="G27">
      <v>42</v>
    </nc>
  </rcc>
  <rcc rId="894" sId="1">
    <nc r="G28">
      <v>42</v>
    </nc>
  </rcc>
  <rcc rId="895" sId="1">
    <nc r="G29">
      <v>42</v>
    </nc>
  </rcc>
  <rcc rId="896" sId="1">
    <nc r="G30">
      <v>42</v>
    </nc>
  </rcc>
  <rcc rId="897" sId="1">
    <nc r="G31">
      <v>42</v>
    </nc>
  </rcc>
  <rcc rId="898" sId="1">
    <nc r="G32">
      <v>42</v>
    </nc>
  </rcc>
  <rcc rId="899" sId="1">
    <nc r="H17" t="inlineStr">
      <is>
        <t>HCC</t>
      </is>
    </nc>
  </rcc>
  <rcc rId="900" sId="1">
    <nc r="H18" t="inlineStr">
      <is>
        <t>HCC</t>
      </is>
    </nc>
  </rcc>
  <rcc rId="901" sId="1">
    <nc r="H19" t="inlineStr">
      <is>
        <t>HCC</t>
      </is>
    </nc>
  </rcc>
  <rcc rId="902" sId="1">
    <nc r="H20" t="inlineStr">
      <is>
        <t>HCC</t>
      </is>
    </nc>
  </rcc>
  <rcc rId="903" sId="1">
    <nc r="H22" t="inlineStr">
      <is>
        <t>HCC</t>
      </is>
    </nc>
  </rcc>
  <rcc rId="904" sId="1">
    <nc r="H24" t="inlineStr">
      <is>
        <t>HCC</t>
      </is>
    </nc>
  </rcc>
  <rcc rId="905" sId="1">
    <nc r="H25" t="inlineStr">
      <is>
        <t>HCC</t>
      </is>
    </nc>
  </rcc>
  <rcc rId="906" sId="1">
    <nc r="H26" t="inlineStr">
      <is>
        <t>HCC</t>
      </is>
    </nc>
  </rcc>
  <rcc rId="907" sId="1">
    <nc r="H27" t="inlineStr">
      <is>
        <t>HCC</t>
      </is>
    </nc>
  </rcc>
  <rcc rId="908" sId="1">
    <nc r="H28" t="inlineStr">
      <is>
        <t>HCC</t>
      </is>
    </nc>
  </rcc>
  <rcc rId="909" sId="1">
    <nc r="H29" t="inlineStr">
      <is>
        <t>HCC</t>
      </is>
    </nc>
  </rcc>
  <rcc rId="910" sId="1">
    <nc r="H30" t="inlineStr">
      <is>
        <t>HCC</t>
      </is>
    </nc>
  </rcc>
  <rcc rId="911" sId="1">
    <nc r="H31" t="inlineStr">
      <is>
        <t>HCC</t>
      </is>
    </nc>
  </rcc>
  <rcc rId="912" sId="1">
    <nc r="H32" t="inlineStr">
      <is>
        <t>HCC</t>
      </is>
    </nc>
  </rcc>
  <rcc rId="913" sId="1">
    <nc r="H36" t="inlineStr">
      <is>
        <t>HCC</t>
      </is>
    </nc>
  </rcc>
  <rcc rId="914" sId="1">
    <nc r="H46" t="inlineStr">
      <is>
        <t>HCC</t>
      </is>
    </nc>
  </rcc>
  <rcc rId="915" sId="1">
    <nc r="H47" t="inlineStr">
      <is>
        <t>HCC</t>
      </is>
    </nc>
  </rcc>
  <rcc rId="916" sId="1">
    <nc r="H48" t="inlineStr">
      <is>
        <t>HCC</t>
      </is>
    </nc>
  </rcc>
  <rcc rId="917" sId="1">
    <nc r="H50" t="inlineStr">
      <is>
        <t>HCC</t>
      </is>
    </nc>
  </rcc>
  <rcc rId="918" sId="1">
    <nc r="H51" t="inlineStr">
      <is>
        <t>HCC</t>
      </is>
    </nc>
  </rcc>
  <rcc rId="919" sId="1">
    <nc r="H52" t="inlineStr">
      <is>
        <t>HCC</t>
      </is>
    </nc>
  </rcc>
  <rcc rId="920" sId="1">
    <nc r="H53" t="inlineStr">
      <is>
        <t>HCC</t>
      </is>
    </nc>
  </rcc>
  <rcc rId="921" sId="1">
    <nc r="H55" t="inlineStr">
      <is>
        <t>HCC</t>
      </is>
    </nc>
  </rcc>
  <rcc rId="922" sId="1">
    <nc r="H56" t="inlineStr">
      <is>
        <t>HCC</t>
      </is>
    </nc>
  </rcc>
  <rcc rId="923" sId="1">
    <nc r="H57" t="inlineStr">
      <is>
        <t>HCC</t>
      </is>
    </nc>
  </rcc>
  <rcc rId="924" sId="1">
    <nc r="H58" t="inlineStr">
      <is>
        <t>HCC</t>
      </is>
    </nc>
  </rcc>
  <rcc rId="925" sId="1">
    <nc r="H59" t="inlineStr">
      <is>
        <t>HCC</t>
      </is>
    </nc>
  </rcc>
  <rcc rId="926" sId="1">
    <nc r="H60" t="inlineStr">
      <is>
        <t>HCC</t>
      </is>
    </nc>
  </rcc>
  <rcc rId="927" sId="1">
    <nc r="H61" t="inlineStr">
      <is>
        <t>HCC</t>
      </is>
    </nc>
  </rcc>
  <rcc rId="928" sId="1">
    <nc r="H62" t="inlineStr">
      <is>
        <t>HCC</t>
      </is>
    </nc>
  </rcc>
  <rcc rId="929" sId="1">
    <nc r="H63" t="inlineStr">
      <is>
        <t>HCC</t>
      </is>
    </nc>
  </rcc>
  <rcc rId="930" sId="1">
    <nc r="H64" t="inlineStr">
      <is>
        <t>HCC</t>
      </is>
    </nc>
  </rcc>
  <rcc rId="931" sId="1">
    <nc r="H41" t="inlineStr">
      <is>
        <t>HCC</t>
      </is>
    </nc>
  </rcc>
  <rcc rId="932" sId="1">
    <nc r="I17" t="inlineStr">
      <is>
        <t>BMOD</t>
      </is>
    </nc>
  </rcc>
  <rcc rId="933" sId="1">
    <nc r="I18" t="inlineStr">
      <is>
        <t>BMOD</t>
      </is>
    </nc>
  </rcc>
  <rcc rId="934" sId="1">
    <nc r="I19" t="inlineStr">
      <is>
        <t>BMOD</t>
      </is>
    </nc>
  </rcc>
  <rcc rId="935" sId="1">
    <nc r="I20" t="inlineStr">
      <is>
        <t>BMOD</t>
      </is>
    </nc>
  </rcc>
  <rcc rId="936" sId="1">
    <nc r="I22" t="inlineStr">
      <is>
        <t>BMOD</t>
      </is>
    </nc>
  </rcc>
  <rcc rId="937" sId="1">
    <nc r="I24" t="inlineStr">
      <is>
        <t>BMOD</t>
      </is>
    </nc>
  </rcc>
  <rcc rId="938" sId="1">
    <nc r="I25" t="inlineStr">
      <is>
        <t>BMOD</t>
      </is>
    </nc>
  </rcc>
  <rcc rId="939" sId="1">
    <nc r="I26" t="inlineStr">
      <is>
        <t>BMOD</t>
      </is>
    </nc>
  </rcc>
  <rcc rId="940" sId="1">
    <nc r="I27" t="inlineStr">
      <is>
        <t>BMOD</t>
      </is>
    </nc>
  </rcc>
  <rcc rId="941" sId="1">
    <nc r="I28" t="inlineStr">
      <is>
        <t>BMOD</t>
      </is>
    </nc>
  </rcc>
  <rcc rId="942" sId="1">
    <nc r="I29" t="inlineStr">
      <is>
        <t>BMOD</t>
      </is>
    </nc>
  </rcc>
  <rcc rId="943" sId="1">
    <nc r="I30" t="inlineStr">
      <is>
        <t>BMOD</t>
      </is>
    </nc>
  </rcc>
  <rcc rId="944" sId="1">
    <nc r="I31" t="inlineStr">
      <is>
        <t>BMOD</t>
      </is>
    </nc>
  </rcc>
  <rcc rId="945" sId="1">
    <nc r="I32" t="inlineStr">
      <is>
        <t>BMOD</t>
      </is>
    </nc>
  </rcc>
  <rcc rId="946" sId="1">
    <nc r="I36" t="inlineStr">
      <is>
        <t>BMOD</t>
      </is>
    </nc>
  </rcc>
  <rcc rId="947" sId="1">
    <nc r="I41" t="inlineStr">
      <is>
        <t>BMOD</t>
      </is>
    </nc>
  </rcc>
  <rcc rId="948" sId="1">
    <nc r="I46" t="inlineStr">
      <is>
        <t>BMOD</t>
      </is>
    </nc>
  </rcc>
  <rcc rId="949" sId="1">
    <nc r="I47" t="inlineStr">
      <is>
        <t>BMOD</t>
      </is>
    </nc>
  </rcc>
  <rcc rId="950" sId="1">
    <nc r="I48" t="inlineStr">
      <is>
        <t>BMOD</t>
      </is>
    </nc>
  </rcc>
  <rcc rId="951" sId="1">
    <nc r="I50" t="inlineStr">
      <is>
        <t>BMOD</t>
      </is>
    </nc>
  </rcc>
  <rcc rId="952" sId="1">
    <nc r="I51" t="inlineStr">
      <is>
        <t>BMOD</t>
      </is>
    </nc>
  </rcc>
  <rcc rId="953" sId="1">
    <nc r="I52" t="inlineStr">
      <is>
        <t>BMOD</t>
      </is>
    </nc>
  </rcc>
  <rcc rId="954" sId="1">
    <nc r="I53" t="inlineStr">
      <is>
        <t>BMOD</t>
      </is>
    </nc>
  </rcc>
  <rcc rId="955" sId="1">
    <nc r="I55" t="inlineStr">
      <is>
        <t>BMOD</t>
      </is>
    </nc>
  </rcc>
  <rcc rId="956" sId="1">
    <nc r="I56" t="inlineStr">
      <is>
        <t>BMOD</t>
      </is>
    </nc>
  </rcc>
  <rcc rId="957" sId="1">
    <nc r="I57" t="inlineStr">
      <is>
        <t>BMOD</t>
      </is>
    </nc>
  </rcc>
  <rcc rId="958" sId="1">
    <nc r="I58" t="inlineStr">
      <is>
        <t>BMOD</t>
      </is>
    </nc>
  </rcc>
  <rcc rId="959" sId="1">
    <nc r="I59" t="inlineStr">
      <is>
        <t>BMOD</t>
      </is>
    </nc>
  </rcc>
  <rcc rId="960" sId="1">
    <nc r="I60" t="inlineStr">
      <is>
        <t>BMOD</t>
      </is>
    </nc>
  </rcc>
  <rcc rId="961" sId="1">
    <nc r="I61" t="inlineStr">
      <is>
        <t>BMOD</t>
      </is>
    </nc>
  </rcc>
  <rcc rId="962" sId="1">
    <nc r="I62" t="inlineStr">
      <is>
        <t>BMOD</t>
      </is>
    </nc>
  </rcc>
  <rcc rId="963" sId="1">
    <nc r="I63" t="inlineStr">
      <is>
        <t>BMOD</t>
      </is>
    </nc>
  </rcc>
  <rcc rId="964" sId="1">
    <nc r="I64" t="inlineStr">
      <is>
        <t>BMOD</t>
      </is>
    </nc>
  </rcc>
  <rcc rId="965" sId="1">
    <nc r="J17" t="inlineStr">
      <is>
        <t>Debug IPClean</t>
      </is>
    </nc>
  </rcc>
  <rcc rId="966" sId="1">
    <nc r="J18" t="inlineStr">
      <is>
        <t>Debug IPClean</t>
      </is>
    </nc>
  </rcc>
  <rcc rId="967" sId="1">
    <nc r="J19" t="inlineStr">
      <is>
        <t>Debug IPClean</t>
      </is>
    </nc>
  </rcc>
  <rcc rId="968" sId="1">
    <nc r="J20" t="inlineStr">
      <is>
        <t>Debug IPClean</t>
      </is>
    </nc>
  </rcc>
  <rcc rId="969" sId="1">
    <oc r="J21" t="inlineStr">
      <is>
        <t>Debug ipclean</t>
      </is>
    </oc>
    <nc r="J21" t="inlineStr">
      <is>
        <t>Debug IPClean</t>
      </is>
    </nc>
  </rcc>
  <rcc rId="970" sId="1">
    <nc r="J22" t="inlineStr">
      <is>
        <t>Debug IPClean</t>
      </is>
    </nc>
  </rcc>
  <rcc rId="971" sId="1">
    <oc r="J23" t="inlineStr">
      <is>
        <t>Debug ipclean</t>
      </is>
    </oc>
    <nc r="J23" t="inlineStr">
      <is>
        <t>Debug IPClean</t>
      </is>
    </nc>
  </rcc>
  <rcc rId="972" sId="1">
    <nc r="J24" t="inlineStr">
      <is>
        <t>Debug IPClean</t>
      </is>
    </nc>
  </rcc>
  <rcc rId="973" sId="1">
    <nc r="J25" t="inlineStr">
      <is>
        <t>Debug IPClean</t>
      </is>
    </nc>
  </rcc>
  <rcc rId="974" sId="1">
    <nc r="J26" t="inlineStr">
      <is>
        <t>Debug IPClean</t>
      </is>
    </nc>
  </rcc>
  <rcc rId="975" sId="1">
    <nc r="J27" t="inlineStr">
      <is>
        <t>Debug IPClean</t>
      </is>
    </nc>
  </rcc>
  <rcc rId="976" sId="1">
    <nc r="J28" t="inlineStr">
      <is>
        <t>Debug IPClean</t>
      </is>
    </nc>
  </rcc>
  <rcc rId="977" sId="1">
    <nc r="J29" t="inlineStr">
      <is>
        <t>Debug IPClean</t>
      </is>
    </nc>
  </rcc>
  <rcc rId="978" sId="1">
    <nc r="J30" t="inlineStr">
      <is>
        <t>Debug IPClean</t>
      </is>
    </nc>
  </rcc>
  <rcc rId="979" sId="1">
    <nc r="J31" t="inlineStr">
      <is>
        <t>Debug IPClean</t>
      </is>
    </nc>
  </rcc>
  <rcc rId="980" sId="1">
    <nc r="J32" t="inlineStr">
      <is>
        <t>Debug IPClean</t>
      </is>
    </nc>
  </rcc>
  <rcc rId="981" sId="1">
    <nc r="J46" t="inlineStr">
      <is>
        <t>Debug ipclean</t>
      </is>
    </nc>
  </rcc>
  <rcc rId="982" sId="1">
    <nc r="J47" t="inlineStr">
      <is>
        <t>Debug ipclean</t>
      </is>
    </nc>
  </rcc>
  <rcc rId="983" sId="1">
    <nc r="J48" t="inlineStr">
      <is>
        <t>Debug ipclean</t>
      </is>
    </nc>
  </rcc>
  <rcc rId="984" sId="1">
    <nc r="J50" t="inlineStr">
      <is>
        <t>Debug ipclean</t>
      </is>
    </nc>
  </rcc>
  <rcc rId="985" sId="1">
    <nc r="J51" t="inlineStr">
      <is>
        <t>Debug ipclean</t>
      </is>
    </nc>
  </rcc>
  <rcc rId="986" sId="1">
    <nc r="J52" t="inlineStr">
      <is>
        <t>Debug ipclean</t>
      </is>
    </nc>
  </rcc>
  <rcc rId="987" sId="1">
    <nc r="J53" t="inlineStr">
      <is>
        <t>Debug ipclean</t>
      </is>
    </nc>
  </rcc>
  <rcc rId="988" sId="1">
    <nc r="J55" t="inlineStr">
      <is>
        <t>Debug ipclean</t>
      </is>
    </nc>
  </rcc>
  <rcc rId="989" sId="1">
    <nc r="J56" t="inlineStr">
      <is>
        <t>Debug ipclean</t>
      </is>
    </nc>
  </rcc>
  <rcc rId="990" sId="1">
    <nc r="J57" t="inlineStr">
      <is>
        <t>Debug ipclean</t>
      </is>
    </nc>
  </rcc>
  <rcc rId="991" sId="1">
    <nc r="J58" t="inlineStr">
      <is>
        <t>Debug ipclean</t>
      </is>
    </nc>
  </rcc>
  <rcc rId="992" sId="1">
    <nc r="J59" t="inlineStr">
      <is>
        <t>Debug ipclean</t>
      </is>
    </nc>
  </rcc>
  <rcc rId="993" sId="1">
    <nc r="J60" t="inlineStr">
      <is>
        <t>Debug ipclean</t>
      </is>
    </nc>
  </rcc>
  <rcc rId="994" sId="1">
    <nc r="J61" t="inlineStr">
      <is>
        <t>Debug ipclean</t>
      </is>
    </nc>
  </rcc>
  <rcc rId="995" sId="1">
    <nc r="J62" t="inlineStr">
      <is>
        <t>Debug ipclean</t>
      </is>
    </nc>
  </rcc>
  <rcc rId="996" sId="1">
    <nc r="J63" t="inlineStr">
      <is>
        <t>Debug ipclean</t>
      </is>
    </nc>
  </rcc>
  <rcc rId="997" sId="1">
    <nc r="J64" t="inlineStr">
      <is>
        <t>Debug ipclean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" sId="1">
    <nc r="E65" t="inlineStr">
      <is>
        <t>pass</t>
      </is>
    </nc>
  </rcc>
  <rcc rId="999" sId="1">
    <nc r="E66" t="inlineStr">
      <is>
        <t>pass</t>
      </is>
    </nc>
  </rcc>
  <rcc rId="1000" sId="1">
    <nc r="E67" t="inlineStr">
      <is>
        <t>pass</t>
      </is>
    </nc>
  </rcc>
  <rcc rId="1001" sId="1">
    <nc r="E68" t="inlineStr">
      <is>
        <t>pass</t>
      </is>
    </nc>
  </rcc>
  <rcc rId="1002" sId="1">
    <nc r="E71" t="inlineStr">
      <is>
        <t>pass</t>
      </is>
    </nc>
  </rcc>
  <rcc rId="1003" sId="1">
    <nc r="E74" t="inlineStr">
      <is>
        <t>pass</t>
      </is>
    </nc>
  </rcc>
  <rcc rId="1004" sId="1">
    <nc r="H65" t="inlineStr">
      <is>
        <t>HCC</t>
      </is>
    </nc>
  </rcc>
  <rcc rId="1005" sId="1">
    <nc r="H66" t="inlineStr">
      <is>
        <t>HCC</t>
      </is>
    </nc>
  </rcc>
  <rcc rId="1006" sId="1">
    <nc r="H67" t="inlineStr">
      <is>
        <t>HCC</t>
      </is>
    </nc>
  </rcc>
  <rcc rId="1007" sId="1">
    <nc r="H68" t="inlineStr">
      <is>
        <t>HCC</t>
      </is>
    </nc>
  </rcc>
  <rcc rId="1008" sId="1">
    <nc r="H71" t="inlineStr">
      <is>
        <t>HCC</t>
      </is>
    </nc>
  </rcc>
  <rcc rId="1009" sId="1">
    <nc r="H73" t="inlineStr">
      <is>
        <t>HCC</t>
      </is>
    </nc>
  </rcc>
  <rcc rId="1010" sId="1">
    <nc r="H74" t="inlineStr">
      <is>
        <t>HCC</t>
      </is>
    </nc>
  </rcc>
  <rcc rId="1011" sId="1">
    <nc r="H75" t="inlineStr">
      <is>
        <t>HCC</t>
      </is>
    </nc>
  </rcc>
  <rcc rId="1012" sId="1">
    <nc r="I65" t="inlineStr">
      <is>
        <t>BMOD</t>
      </is>
    </nc>
  </rcc>
  <rcc rId="1013" sId="1">
    <nc r="I66" t="inlineStr">
      <is>
        <t>BMOD</t>
      </is>
    </nc>
  </rcc>
  <rcc rId="1014" sId="1">
    <nc r="I67" t="inlineStr">
      <is>
        <t>BMOD</t>
      </is>
    </nc>
  </rcc>
  <rcc rId="1015" sId="1">
    <nc r="I68" t="inlineStr">
      <is>
        <t>BMOD</t>
      </is>
    </nc>
  </rcc>
  <rcc rId="1016" sId="1">
    <nc r="I71" t="inlineStr">
      <is>
        <t>BMOD</t>
      </is>
    </nc>
  </rcc>
  <rcc rId="1017" sId="1">
    <nc r="I73" t="inlineStr">
      <is>
        <t>BMOD</t>
      </is>
    </nc>
  </rcc>
  <rcc rId="1018" sId="1">
    <nc r="I74" t="inlineStr">
      <is>
        <t>BMOD</t>
      </is>
    </nc>
  </rcc>
  <rcc rId="1019" sId="1">
    <nc r="I75" t="inlineStr">
      <is>
        <t>BMOD</t>
      </is>
    </nc>
  </rcc>
  <rcc rId="1020" sId="1">
    <nc r="J65" t="inlineStr">
      <is>
        <t>Debug ipclean</t>
      </is>
    </nc>
  </rcc>
  <rcc rId="1021" sId="1">
    <nc r="J66" t="inlineStr">
      <is>
        <t>Debug ipclean</t>
      </is>
    </nc>
  </rcc>
  <rcc rId="1022" sId="1">
    <nc r="J67" t="inlineStr">
      <is>
        <t>Debug ipclean</t>
      </is>
    </nc>
  </rcc>
  <rcc rId="1023" sId="1">
    <nc r="J68" t="inlineStr">
      <is>
        <t>Debug ipclean</t>
      </is>
    </nc>
  </rcc>
  <rcc rId="1024" sId="1">
    <nc r="J71" t="inlineStr">
      <is>
        <t>Debug ipclean</t>
      </is>
    </nc>
  </rcc>
  <rcc rId="1025" sId="1">
    <nc r="J73" t="inlineStr">
      <is>
        <t>Debug ipclean</t>
      </is>
    </nc>
  </rcc>
  <rcc rId="1026" sId="1">
    <nc r="J74" t="inlineStr">
      <is>
        <t>Debug ipclean</t>
      </is>
    </nc>
  </rcc>
  <rcc rId="1027" sId="1">
    <nc r="J75" t="inlineStr">
      <is>
        <t>Debug ipclean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8" sId="1">
    <nc r="G36">
      <v>42</v>
    </nc>
  </rcc>
  <rcc rId="1029" sId="1">
    <nc r="G41">
      <v>42</v>
    </nc>
  </rcc>
  <rcc rId="1030" sId="1">
    <nc r="G46">
      <v>42</v>
    </nc>
  </rcc>
  <rcc rId="1031" sId="1">
    <nc r="G47">
      <v>42</v>
    </nc>
  </rcc>
  <rcc rId="1032" sId="1">
    <nc r="G48">
      <v>42</v>
    </nc>
  </rcc>
  <rcc rId="1033" sId="1">
    <nc r="G50">
      <v>42</v>
    </nc>
  </rcc>
  <rcc rId="1034" sId="1">
    <nc r="G51">
      <v>42</v>
    </nc>
  </rcc>
  <rcc rId="1035" sId="1">
    <nc r="G52">
      <v>42</v>
    </nc>
  </rcc>
  <rcc rId="1036" sId="1">
    <nc r="G53">
      <v>42</v>
    </nc>
  </rcc>
  <rcc rId="1037" sId="1">
    <nc r="G55">
      <v>42</v>
    </nc>
  </rcc>
  <rcc rId="1038" sId="1">
    <nc r="G56">
      <v>42</v>
    </nc>
  </rcc>
  <rcc rId="1039" sId="1">
    <nc r="G57">
      <v>42</v>
    </nc>
  </rcc>
  <rcc rId="1040" sId="1">
    <nc r="G58">
      <v>42</v>
    </nc>
  </rcc>
  <rcc rId="1041" sId="1">
    <nc r="G59">
      <v>42</v>
    </nc>
  </rcc>
  <rcc rId="1042" sId="1">
    <nc r="G60">
      <v>42</v>
    </nc>
  </rcc>
  <rcc rId="1043" sId="1">
    <nc r="G61">
      <v>42</v>
    </nc>
  </rcc>
  <rcc rId="1044" sId="1">
    <nc r="G62">
      <v>42</v>
    </nc>
  </rcc>
  <rcc rId="1045" sId="1">
    <nc r="G63">
      <v>42</v>
    </nc>
  </rcc>
  <rcc rId="1046" sId="1">
    <nc r="G64">
      <v>42</v>
    </nc>
  </rcc>
  <rcc rId="1047" sId="1">
    <nc r="G65">
      <v>42</v>
    </nc>
  </rcc>
  <rcc rId="1048" sId="1">
    <nc r="G66">
      <v>42</v>
    </nc>
  </rcc>
  <rcc rId="1049" sId="1">
    <nc r="G67">
      <v>42</v>
    </nc>
  </rcc>
  <rcc rId="1050" sId="1">
    <nc r="G68">
      <v>42</v>
    </nc>
  </rcc>
  <rcc rId="1051" sId="1">
    <nc r="G71">
      <v>42</v>
    </nc>
  </rcc>
  <rcc rId="1052" sId="1">
    <nc r="G73">
      <v>42</v>
    </nc>
  </rcc>
  <rcc rId="1053" sId="1">
    <nc r="G74">
      <v>42</v>
    </nc>
  </rcc>
  <rcc rId="1054" sId="1">
    <nc r="G75">
      <v>42</v>
    </nc>
  </rcc>
  <rcc rId="1055" sId="1">
    <nc r="L85" t="inlineStr">
      <is>
        <t>CXL</t>
      </is>
    </nc>
  </rcc>
  <rcc rId="1056" sId="1">
    <nc r="G87">
      <v>42</v>
    </nc>
  </rcc>
  <rcc rId="1057" sId="1">
    <nc r="H87" t="inlineStr">
      <is>
        <t>HCC</t>
      </is>
    </nc>
  </rcc>
  <rcc rId="1058" sId="1">
    <nc r="I87" t="inlineStr">
      <is>
        <t>BMOD</t>
      </is>
    </nc>
  </rcc>
  <rcc rId="1059" sId="1">
    <nc r="J87" t="inlineStr">
      <is>
        <t>Debug ipclean</t>
      </is>
    </nc>
  </rcc>
  <rcc rId="1060" sId="1">
    <nc r="E77" t="inlineStr">
      <is>
        <t>pass</t>
      </is>
    </nc>
  </rcc>
  <rcc rId="1061" sId="1">
    <nc r="E78" t="inlineStr">
      <is>
        <t>pass</t>
      </is>
    </nc>
  </rcc>
  <rcc rId="1062" sId="1">
    <nc r="E80" t="inlineStr">
      <is>
        <t>pass</t>
      </is>
    </nc>
  </rcc>
  <rcc rId="1063" sId="1">
    <nc r="E81" t="inlineStr">
      <is>
        <t>block</t>
      </is>
    </nc>
  </rcc>
  <rcc rId="1064" sId="1">
    <nc r="L81" t="inlineStr">
      <is>
        <t>Sent mail to ctc</t>
      </is>
    </nc>
  </rcc>
  <rcc rId="1065" sId="1">
    <nc r="G80">
      <v>42</v>
    </nc>
  </rcc>
  <rcc rId="1066" sId="1">
    <nc r="H80" t="inlineStr">
      <is>
        <t>HCC</t>
      </is>
    </nc>
  </rcc>
  <rcc rId="1067" sId="1">
    <nc r="I80" t="inlineStr">
      <is>
        <t>BMOD</t>
      </is>
    </nc>
  </rcc>
  <rcc rId="1068" sId="1">
    <nc r="J80" t="inlineStr">
      <is>
        <t>Debug ipclean</t>
      </is>
    </nc>
  </rcc>
  <rcc rId="1069" sId="1">
    <nc r="G81">
      <v>42</v>
    </nc>
  </rcc>
  <rcc rId="1070" sId="1">
    <nc r="H81" t="inlineStr">
      <is>
        <t>HCC</t>
      </is>
    </nc>
  </rcc>
  <rcc rId="1071" sId="1">
    <nc r="I81" t="inlineStr">
      <is>
        <t>BMOD</t>
      </is>
    </nc>
  </rcc>
  <rcc rId="1072" sId="1">
    <nc r="J81" t="inlineStr">
      <is>
        <t>Debug ipclean</t>
      </is>
    </nc>
  </rcc>
  <rcc rId="1073" sId="1">
    <nc r="E83" t="inlineStr">
      <is>
        <t>Pass</t>
      </is>
    </nc>
  </rcc>
  <rcc rId="1074" sId="1">
    <oc r="E82" t="inlineStr">
      <is>
        <t>pass</t>
      </is>
    </oc>
    <nc r="E82"/>
  </rcc>
  <rcc rId="1075" sId="1">
    <nc r="E84" t="inlineStr">
      <is>
        <t>Pass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2">
  <userInfo guid="{03984562-5A9E-47EF-9325-53E85E773A4F}" name="C, ChetanaX" id="-1677612542" dateTime="2022-10-10T09:54:41"/>
  <userInfo guid="{EC5D3BF7-6B1A-40DF-8FCF-257B4D2AD382}" name="Rajubhai, GanganiX utsavbhai" id="-1434633630" dateTime="2022-10-10T09:57:29"/>
  <userInfo guid="{DB398A85-FB19-4D21-BCEA-5FF473DFC53B}" name="H R, ArpithaX" id="-1051174399" dateTime="2022-10-10T10:05:43"/>
  <userInfo guid="{EF5E5BEA-28A2-4236-8798-33F476826AB3}" name="C, ChetanaX" id="-1677632697" dateTime="2022-10-10T20:35:57"/>
  <userInfo guid="{B0918BC0-013A-4334-85BA-000E8E312F58}" name="H R, ArpithaX" id="-1051157545" dateTime="2022-10-11T17:43:30"/>
  <userInfo guid="{345A17EC-9F80-4091-B132-0AFBE3FB3117}" name="H R, ArpithaX" id="-1051169821" dateTime="2022-10-14T15:39:28"/>
  <userInfo guid="{C3A70B4C-1A74-4ACE-A1CB-B463D71596A3}" name="Harikumar, GayathriX" id="-957547317" dateTime="2022-10-15T19:47:37"/>
  <userInfo guid="{4AFE4752-4796-4540-8EAC-3AFC9087B2E6}" name="H R, ArpithaX" id="-1051158381" dateTime="2022-10-17T11:25:25"/>
  <userInfo guid="{0B146BA4-7BEA-40EA-83E1-4770020E1175}" name="C, ChetanaX" id="-1677595483" dateTime="2022-10-17T12:57:55"/>
  <userInfo guid="{54AB4484-C7F4-4DCD-9902-CEE76434C9EF}" name="Shariff, HidayathullaX" id="-176280422" dateTime="2022-10-19T10:05:18"/>
  <userInfo guid="{767EB079-4E60-4EE6-857D-C5D0E11F6321}" name="C, ChetanaX" id="-1677650067" dateTime="2022-10-19T18:53:58"/>
  <userInfo guid="{BA792845-652E-431C-B4C4-895673C671B7}" name="H R, ArpithaX" id="-1051169787" dateTime="2022-10-19T19:39:17"/>
  <userInfo guid="{A53DB9B4-1A31-4D6F-B8CB-AD94AE2CD55F}" name="Sreedharan Nair GovindaKumar, HarikrishnanX" id="-1936966522" dateTime="2022-10-20T06:45:28"/>
  <userInfo guid="{8BDE6BC0-984F-40CD-A8AE-18C2DDE60466}" name="H R, ArpithaX" id="-1051197257" dateTime="2022-10-20T11:33:09"/>
  <userInfo guid="{8EC39D2B-0947-44E4-9E1E-BEA9610A3F0E}" name="H R, ArpithaX" id="-1051150396" dateTime="2022-10-21T08:45:19"/>
  <userInfo guid="{263AA039-714D-479C-9A4D-45A89B30864C}" name="Rajubhai, GanganiX utsavbhai" id="-1434613925" dateTime="2022-10-21T10:06:23"/>
  <userInfo guid="{C3A70B4C-1A74-4ACE-A1CB-B463D71596A3}" name="C, ChetanaX" id="-1677631538" dateTime="2022-10-21T11:24:35"/>
  <userInfo guid="{5B834A46-E900-4EDA-B3D0-F9DDBF82CE2A}" name="Shariff, HidayathullaX" id="-176288978" dateTime="2022-10-21T13:18:52"/>
  <userInfo guid="{265A5800-7813-4C9D-A4CB-36FEE4B57C61}" name="Mohiuddin, SajjadX" id="-103665383" dateTime="2022-10-21T17:55:52"/>
  <userInfo guid="{1BEC52E6-BCA4-454E-808D-9B96165D38B1}" name="Mp, Ganesh" id="-925278147" dateTime="2022-10-21T19:57:52"/>
  <userInfo guid="{143731C5-5863-4465-A5F8-6D397D535257}" name="Mp, Ganesh" id="-925268184" dateTime="2022-10-21T20:35:29"/>
  <userInfo guid="{08C6C29C-EBE7-4F78-990D-29550A9E53AD}" name="Mp, Ganesh" id="-925299458" dateTime="2022-10-22T17:42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9"/>
  <sheetViews>
    <sheetView tabSelected="1" workbookViewId="0">
      <selection activeCell="B1" sqref="B1"/>
    </sheetView>
  </sheetViews>
  <sheetFormatPr defaultColWidth="8.77734375" defaultRowHeight="14.4" x14ac:dyDescent="0.3"/>
  <cols>
    <col min="1" max="1" width="11.77734375" style="28" bestFit="1" customWidth="1"/>
    <col min="2" max="2" width="81.109375" style="27" customWidth="1"/>
    <col min="3" max="3" width="16.21875" style="27" bestFit="1" customWidth="1"/>
    <col min="4" max="4" width="8.77734375" style="27"/>
    <col min="5" max="5" width="8.44140625" style="27" bestFit="1" customWidth="1"/>
    <col min="6" max="6" width="11.77734375" style="26" bestFit="1" customWidth="1"/>
    <col min="7" max="9" width="8.77734375" style="27"/>
    <col min="10" max="10" width="19.88671875" style="27" bestFit="1" customWidth="1"/>
    <col min="11" max="11" width="11.44140625" style="27" bestFit="1" customWidth="1"/>
    <col min="12" max="12" width="52.88671875" style="29" customWidth="1"/>
    <col min="13" max="16384" width="8.77734375" style="27"/>
  </cols>
  <sheetData>
    <row r="1" spans="1:12" x14ac:dyDescent="0.3">
      <c r="A1" s="2" t="s">
        <v>729</v>
      </c>
      <c r="B1" s="1" t="s">
        <v>730</v>
      </c>
      <c r="C1" s="1" t="s">
        <v>0</v>
      </c>
      <c r="D1" s="1" t="s">
        <v>457</v>
      </c>
      <c r="E1" s="1" t="s">
        <v>458</v>
      </c>
      <c r="F1" s="20" t="s">
        <v>459</v>
      </c>
      <c r="G1" s="2" t="s">
        <v>460</v>
      </c>
      <c r="H1" s="2" t="s">
        <v>461</v>
      </c>
      <c r="I1" s="1" t="s">
        <v>462</v>
      </c>
      <c r="J1" s="1" t="s">
        <v>463</v>
      </c>
      <c r="K1" s="1" t="s">
        <v>480</v>
      </c>
      <c r="L1" s="11" t="s">
        <v>464</v>
      </c>
    </row>
    <row r="2" spans="1:12" x14ac:dyDescent="0.3">
      <c r="A2" s="18" t="str">
        <f>HYPERLINK("https://hsdes.intel.com/resource/1508602363","1508602363")</f>
        <v>1508602363</v>
      </c>
      <c r="B2" s="3" t="s">
        <v>1</v>
      </c>
      <c r="C2" s="3" t="s">
        <v>2</v>
      </c>
      <c r="D2" s="3" t="s">
        <v>465</v>
      </c>
      <c r="E2" s="14" t="s">
        <v>474</v>
      </c>
      <c r="F2" s="20"/>
      <c r="G2" s="3">
        <v>42</v>
      </c>
      <c r="H2" s="3" t="s">
        <v>472</v>
      </c>
      <c r="I2" s="3" t="s">
        <v>473</v>
      </c>
      <c r="J2" s="3" t="s">
        <v>505</v>
      </c>
      <c r="K2" s="3"/>
      <c r="L2" s="3"/>
    </row>
    <row r="3" spans="1:12" x14ac:dyDescent="0.3">
      <c r="A3" s="18" t="str">
        <f>HYPERLINK("https://hsdes.intel.com/resource/1508602410","1508602410")</f>
        <v>1508602410</v>
      </c>
      <c r="B3" s="3" t="s">
        <v>3</v>
      </c>
      <c r="C3" s="3" t="s">
        <v>4</v>
      </c>
      <c r="D3" s="3" t="s">
        <v>465</v>
      </c>
      <c r="E3" s="13" t="s">
        <v>478</v>
      </c>
      <c r="F3" s="20">
        <v>16015321565</v>
      </c>
      <c r="G3" s="3">
        <v>42</v>
      </c>
      <c r="H3" s="3" t="s">
        <v>472</v>
      </c>
      <c r="I3" s="3" t="s">
        <v>473</v>
      </c>
      <c r="J3" s="3" t="s">
        <v>506</v>
      </c>
      <c r="K3" s="3"/>
      <c r="L3" s="12" t="s">
        <v>493</v>
      </c>
    </row>
    <row r="4" spans="1:12" x14ac:dyDescent="0.3">
      <c r="A4" s="18" t="str">
        <f>HYPERLINK("https://hsdes.intel.com/resource/1508602888","1508602888")</f>
        <v>1508602888</v>
      </c>
      <c r="B4" s="3" t="s">
        <v>5</v>
      </c>
      <c r="C4" s="3" t="s">
        <v>6</v>
      </c>
      <c r="D4" s="3" t="s">
        <v>465</v>
      </c>
      <c r="E4" s="14" t="s">
        <v>474</v>
      </c>
      <c r="F4" s="20"/>
      <c r="G4" s="3">
        <v>42</v>
      </c>
      <c r="H4" s="3" t="s">
        <v>472</v>
      </c>
      <c r="I4" s="3" t="s">
        <v>473</v>
      </c>
      <c r="J4" s="3" t="s">
        <v>505</v>
      </c>
      <c r="K4" s="3"/>
      <c r="L4" s="3"/>
    </row>
    <row r="5" spans="1:12" x14ac:dyDescent="0.3">
      <c r="A5" s="18" t="str">
        <f>HYPERLINK("https://hsdes.intel.com/resource/1508602895","1508602895")</f>
        <v>1508602895</v>
      </c>
      <c r="B5" s="3" t="s">
        <v>7</v>
      </c>
      <c r="C5" s="3" t="s">
        <v>8</v>
      </c>
      <c r="D5" s="3" t="s">
        <v>469</v>
      </c>
      <c r="E5" s="9" t="s">
        <v>476</v>
      </c>
      <c r="F5" s="20">
        <v>16017528924</v>
      </c>
      <c r="G5" s="3">
        <v>42</v>
      </c>
      <c r="H5" s="3" t="s">
        <v>472</v>
      </c>
      <c r="I5" s="3" t="s">
        <v>473</v>
      </c>
      <c r="J5" s="3" t="s">
        <v>506</v>
      </c>
      <c r="K5" s="3"/>
      <c r="L5" s="3" t="s">
        <v>497</v>
      </c>
    </row>
    <row r="6" spans="1:12" x14ac:dyDescent="0.3">
      <c r="A6" s="18" t="str">
        <f>HYPERLINK("https://hsdes.intel.com/resource/1508603007","1508603007")</f>
        <v>1508603007</v>
      </c>
      <c r="B6" s="3" t="s">
        <v>9</v>
      </c>
      <c r="C6" s="3" t="s">
        <v>6</v>
      </c>
      <c r="D6" s="3" t="s">
        <v>465</v>
      </c>
      <c r="E6" s="14" t="s">
        <v>474</v>
      </c>
      <c r="F6" s="20"/>
      <c r="G6" s="3">
        <v>42</v>
      </c>
      <c r="H6" s="3" t="s">
        <v>472</v>
      </c>
      <c r="I6" s="3" t="s">
        <v>473</v>
      </c>
      <c r="J6" s="3" t="s">
        <v>506</v>
      </c>
      <c r="K6" s="3"/>
      <c r="L6" s="3"/>
    </row>
    <row r="7" spans="1:12" x14ac:dyDescent="0.3">
      <c r="A7" s="18" t="str">
        <f>HYPERLINK("https://hsdes.intel.com/resource/1508603011","1508603011")</f>
        <v>1508603011</v>
      </c>
      <c r="B7" s="3" t="s">
        <v>10</v>
      </c>
      <c r="C7" s="3" t="s">
        <v>6</v>
      </c>
      <c r="D7" s="3" t="s">
        <v>465</v>
      </c>
      <c r="E7" s="14" t="s">
        <v>474</v>
      </c>
      <c r="F7" s="20"/>
      <c r="G7" s="3">
        <v>42</v>
      </c>
      <c r="H7" s="3" t="s">
        <v>472</v>
      </c>
      <c r="I7" s="3" t="s">
        <v>473</v>
      </c>
      <c r="J7" s="3" t="s">
        <v>506</v>
      </c>
      <c r="K7" s="3"/>
      <c r="L7" s="3"/>
    </row>
    <row r="8" spans="1:12" x14ac:dyDescent="0.3">
      <c r="A8" s="18" t="str">
        <f>HYPERLINK("https://hsdes.intel.com/resource/1508603052","1508603052")</f>
        <v>1508603052</v>
      </c>
      <c r="B8" s="3" t="s">
        <v>11</v>
      </c>
      <c r="C8" s="3" t="s">
        <v>8</v>
      </c>
      <c r="D8" s="3" t="s">
        <v>465</v>
      </c>
      <c r="E8" s="14" t="s">
        <v>474</v>
      </c>
      <c r="F8" s="20"/>
      <c r="G8" s="3">
        <v>42</v>
      </c>
      <c r="H8" s="3" t="s">
        <v>472</v>
      </c>
      <c r="I8" s="3" t="s">
        <v>473</v>
      </c>
      <c r="J8" s="3" t="s">
        <v>505</v>
      </c>
      <c r="K8" s="3"/>
      <c r="L8" s="3"/>
    </row>
    <row r="9" spans="1:12" x14ac:dyDescent="0.3">
      <c r="A9" s="18" t="str">
        <f>HYPERLINK("https://hsdes.intel.com/resource/1508603083","1508603083")</f>
        <v>1508603083</v>
      </c>
      <c r="B9" s="3" t="s">
        <v>12</v>
      </c>
      <c r="C9" s="3" t="s">
        <v>2</v>
      </c>
      <c r="D9" s="3" t="s">
        <v>465</v>
      </c>
      <c r="E9" s="13" t="s">
        <v>478</v>
      </c>
      <c r="F9" s="20">
        <v>16015631966</v>
      </c>
      <c r="G9" s="3">
        <v>42</v>
      </c>
      <c r="H9" s="3" t="s">
        <v>472</v>
      </c>
      <c r="I9" s="3" t="s">
        <v>473</v>
      </c>
      <c r="J9" s="3" t="s">
        <v>506</v>
      </c>
      <c r="K9" s="3"/>
      <c r="L9" s="12" t="s">
        <v>494</v>
      </c>
    </row>
    <row r="10" spans="1:12" x14ac:dyDescent="0.3">
      <c r="A10" s="18" t="str">
        <f>HYPERLINK("https://hsdes.intel.com/resource/1508603137","1508603137")</f>
        <v>1508603137</v>
      </c>
      <c r="B10" s="3" t="s">
        <v>13</v>
      </c>
      <c r="C10" s="3" t="s">
        <v>14</v>
      </c>
      <c r="D10" s="3" t="s">
        <v>465</v>
      </c>
      <c r="E10" s="14" t="s">
        <v>474</v>
      </c>
      <c r="F10" s="20"/>
      <c r="G10" s="3">
        <v>42</v>
      </c>
      <c r="H10" s="3" t="s">
        <v>472</v>
      </c>
      <c r="I10" s="3" t="s">
        <v>473</v>
      </c>
      <c r="J10" s="3" t="s">
        <v>505</v>
      </c>
      <c r="K10" s="3"/>
      <c r="L10" s="3"/>
    </row>
    <row r="11" spans="1:12" x14ac:dyDescent="0.3">
      <c r="A11" s="18" t="str">
        <f>HYPERLINK("https://hsdes.intel.com/resource/1508603165","1508603165")</f>
        <v>1508603165</v>
      </c>
      <c r="B11" s="3" t="s">
        <v>15</v>
      </c>
      <c r="C11" s="3" t="s">
        <v>2</v>
      </c>
      <c r="D11" s="3" t="s">
        <v>465</v>
      </c>
      <c r="E11" s="14" t="s">
        <v>474</v>
      </c>
      <c r="F11" s="20"/>
      <c r="G11" s="3">
        <v>42</v>
      </c>
      <c r="H11" s="3" t="s">
        <v>472</v>
      </c>
      <c r="I11" s="3" t="s">
        <v>473</v>
      </c>
      <c r="J11" s="3" t="s">
        <v>505</v>
      </c>
      <c r="K11" s="3"/>
      <c r="L11" s="3"/>
    </row>
    <row r="12" spans="1:12" x14ac:dyDescent="0.3">
      <c r="A12" s="18" t="str">
        <f>HYPERLINK("https://hsdes.intel.com/resource/1508603195","1508603195")</f>
        <v>1508603195</v>
      </c>
      <c r="B12" s="3" t="s">
        <v>16</v>
      </c>
      <c r="C12" s="3" t="s">
        <v>14</v>
      </c>
      <c r="D12" s="3" t="s">
        <v>465</v>
      </c>
      <c r="E12" s="14" t="s">
        <v>474</v>
      </c>
      <c r="F12" s="20"/>
      <c r="G12" s="3">
        <v>42</v>
      </c>
      <c r="H12" s="3" t="s">
        <v>472</v>
      </c>
      <c r="I12" s="3" t="s">
        <v>473</v>
      </c>
      <c r="J12" s="3" t="s">
        <v>505</v>
      </c>
      <c r="K12" s="3"/>
      <c r="L12" s="3"/>
    </row>
    <row r="13" spans="1:12" x14ac:dyDescent="0.3">
      <c r="A13" s="18" t="str">
        <f>HYPERLINK("https://hsdes.intel.com/resource/1508603224","1508603224")</f>
        <v>1508603224</v>
      </c>
      <c r="B13" s="3" t="s">
        <v>17</v>
      </c>
      <c r="C13" s="3" t="s">
        <v>2</v>
      </c>
      <c r="D13" s="3" t="s">
        <v>465</v>
      </c>
      <c r="E13" s="14" t="s">
        <v>474</v>
      </c>
      <c r="F13" s="20"/>
      <c r="G13" s="3">
        <v>42</v>
      </c>
      <c r="H13" s="3" t="s">
        <v>472</v>
      </c>
      <c r="I13" s="3" t="s">
        <v>473</v>
      </c>
      <c r="J13" s="3" t="s">
        <v>505</v>
      </c>
      <c r="K13" s="3"/>
      <c r="L13" s="3"/>
    </row>
    <row r="14" spans="1:12" x14ac:dyDescent="0.3">
      <c r="A14" s="18" t="str">
        <f>HYPERLINK("https://hsdes.intel.com/resource/1508603387","1508603387")</f>
        <v>1508603387</v>
      </c>
      <c r="B14" s="3" t="s">
        <v>18</v>
      </c>
      <c r="C14" s="3" t="s">
        <v>19</v>
      </c>
      <c r="D14" s="3" t="s">
        <v>465</v>
      </c>
      <c r="E14" s="14" t="s">
        <v>474</v>
      </c>
      <c r="F14" s="20"/>
      <c r="G14" s="3">
        <v>42</v>
      </c>
      <c r="H14" s="3" t="s">
        <v>472</v>
      </c>
      <c r="I14" s="3" t="s">
        <v>473</v>
      </c>
      <c r="J14" s="3" t="s">
        <v>506</v>
      </c>
      <c r="K14" s="3"/>
      <c r="L14" s="3"/>
    </row>
    <row r="15" spans="1:12" x14ac:dyDescent="0.3">
      <c r="A15" s="18" t="str">
        <f>HYPERLINK("https://hsdes.intel.com/resource/1508603407","1508603407")</f>
        <v>1508603407</v>
      </c>
      <c r="B15" s="3" t="s">
        <v>20</v>
      </c>
      <c r="C15" s="3" t="s">
        <v>6</v>
      </c>
      <c r="D15" s="3" t="s">
        <v>466</v>
      </c>
      <c r="E15" s="9" t="s">
        <v>476</v>
      </c>
      <c r="F15" s="20">
        <v>16017448392</v>
      </c>
      <c r="G15" s="3">
        <v>42</v>
      </c>
      <c r="H15" s="3" t="s">
        <v>472</v>
      </c>
      <c r="I15" s="3" t="s">
        <v>473</v>
      </c>
      <c r="J15" s="3" t="s">
        <v>505</v>
      </c>
      <c r="K15" s="3"/>
      <c r="L15" s="3" t="s">
        <v>502</v>
      </c>
    </row>
    <row r="16" spans="1:12" x14ac:dyDescent="0.3">
      <c r="A16" s="18" t="str">
        <f>HYPERLINK("https://hsdes.intel.com/resource/1508603652","1508603652")</f>
        <v>1508603652</v>
      </c>
      <c r="B16" s="3" t="s">
        <v>21</v>
      </c>
      <c r="C16" s="3" t="s">
        <v>2</v>
      </c>
      <c r="D16" s="3" t="s">
        <v>465</v>
      </c>
      <c r="E16" s="14" t="s">
        <v>474</v>
      </c>
      <c r="F16" s="20"/>
      <c r="G16" s="3">
        <v>42</v>
      </c>
      <c r="H16" s="3" t="s">
        <v>472</v>
      </c>
      <c r="I16" s="3" t="s">
        <v>473</v>
      </c>
      <c r="J16" s="3" t="s">
        <v>506</v>
      </c>
      <c r="K16" s="3"/>
      <c r="L16" s="3"/>
    </row>
    <row r="17" spans="1:12" x14ac:dyDescent="0.3">
      <c r="A17" s="18" t="str">
        <f>HYPERLINK("https://hsdes.intel.com/resource/1508603662","1508603662")</f>
        <v>1508603662</v>
      </c>
      <c r="B17" s="3" t="s">
        <v>22</v>
      </c>
      <c r="C17" s="3" t="s">
        <v>14</v>
      </c>
      <c r="D17" s="3" t="s">
        <v>466</v>
      </c>
      <c r="E17" s="14" t="s">
        <v>474</v>
      </c>
      <c r="F17" s="20"/>
      <c r="G17" s="3">
        <v>42</v>
      </c>
      <c r="H17" s="3" t="s">
        <v>472</v>
      </c>
      <c r="I17" s="3" t="s">
        <v>473</v>
      </c>
      <c r="J17" s="3" t="s">
        <v>505</v>
      </c>
      <c r="K17" s="3"/>
      <c r="L17" s="12"/>
    </row>
    <row r="18" spans="1:12" x14ac:dyDescent="0.3">
      <c r="A18" s="18" t="str">
        <f>HYPERLINK("https://hsdes.intel.com/resource/1508603688","1508603688")</f>
        <v>1508603688</v>
      </c>
      <c r="B18" s="3" t="s">
        <v>23</v>
      </c>
      <c r="C18" s="3" t="s">
        <v>2</v>
      </c>
      <c r="D18" s="3" t="s">
        <v>466</v>
      </c>
      <c r="E18" s="14" t="s">
        <v>474</v>
      </c>
      <c r="F18" s="20"/>
      <c r="G18" s="3">
        <v>42</v>
      </c>
      <c r="H18" s="3" t="s">
        <v>472</v>
      </c>
      <c r="I18" s="3" t="s">
        <v>473</v>
      </c>
      <c r="J18" s="3" t="s">
        <v>505</v>
      </c>
      <c r="K18" s="3"/>
      <c r="L18" s="3"/>
    </row>
    <row r="19" spans="1:12" x14ac:dyDescent="0.3">
      <c r="A19" s="18" t="str">
        <f>HYPERLINK("https://hsdes.intel.com/resource/1508603707","1508603707")</f>
        <v>1508603707</v>
      </c>
      <c r="B19" s="3" t="s">
        <v>24</v>
      </c>
      <c r="C19" s="3" t="s">
        <v>14</v>
      </c>
      <c r="D19" s="3" t="s">
        <v>466</v>
      </c>
      <c r="E19" s="14" t="s">
        <v>474</v>
      </c>
      <c r="F19" s="20"/>
      <c r="G19" s="3">
        <v>42</v>
      </c>
      <c r="H19" s="3" t="s">
        <v>472</v>
      </c>
      <c r="I19" s="3" t="s">
        <v>473</v>
      </c>
      <c r="J19" s="3" t="s">
        <v>505</v>
      </c>
      <c r="K19" s="3"/>
      <c r="L19" s="3"/>
    </row>
    <row r="20" spans="1:12" x14ac:dyDescent="0.3">
      <c r="A20" s="18" t="str">
        <f>HYPERLINK("https://hsdes.intel.com/resource/1508603712","1508603712")</f>
        <v>1508603712</v>
      </c>
      <c r="B20" s="3" t="s">
        <v>25</v>
      </c>
      <c r="C20" s="3" t="s">
        <v>14</v>
      </c>
      <c r="D20" s="3" t="s">
        <v>466</v>
      </c>
      <c r="E20" s="14" t="s">
        <v>474</v>
      </c>
      <c r="F20" s="20"/>
      <c r="G20" s="3">
        <v>42</v>
      </c>
      <c r="H20" s="3" t="s">
        <v>472</v>
      </c>
      <c r="I20" s="3" t="s">
        <v>473</v>
      </c>
      <c r="J20" s="3" t="s">
        <v>505</v>
      </c>
      <c r="K20" s="3"/>
      <c r="L20" s="3"/>
    </row>
    <row r="21" spans="1:12" x14ac:dyDescent="0.3">
      <c r="A21" s="18" t="str">
        <f>HYPERLINK("https://hsdes.intel.com/resource/1508603727","1508603727")</f>
        <v>1508603727</v>
      </c>
      <c r="B21" s="3" t="s">
        <v>26</v>
      </c>
      <c r="C21" s="3" t="s">
        <v>2</v>
      </c>
      <c r="D21" s="3" t="s">
        <v>466</v>
      </c>
      <c r="E21" s="14" t="s">
        <v>474</v>
      </c>
      <c r="F21" s="20"/>
      <c r="G21" s="3">
        <v>42</v>
      </c>
      <c r="H21" s="3" t="s">
        <v>472</v>
      </c>
      <c r="I21" s="3" t="s">
        <v>473</v>
      </c>
      <c r="J21" s="3" t="s">
        <v>505</v>
      </c>
      <c r="K21" s="3"/>
      <c r="L21" s="3"/>
    </row>
    <row r="22" spans="1:12" x14ac:dyDescent="0.3">
      <c r="A22" s="18" t="str">
        <f>HYPERLINK("https://hsdes.intel.com/resource/1508603759","1508603759")</f>
        <v>1508603759</v>
      </c>
      <c r="B22" s="3" t="s">
        <v>27</v>
      </c>
      <c r="C22" s="3" t="s">
        <v>14</v>
      </c>
      <c r="D22" s="3" t="s">
        <v>466</v>
      </c>
      <c r="E22" s="14" t="s">
        <v>474</v>
      </c>
      <c r="F22" s="20"/>
      <c r="G22" s="3">
        <v>42</v>
      </c>
      <c r="H22" s="3" t="s">
        <v>472</v>
      </c>
      <c r="I22" s="3" t="s">
        <v>473</v>
      </c>
      <c r="J22" s="3" t="s">
        <v>505</v>
      </c>
      <c r="K22" s="3"/>
      <c r="L22" s="3"/>
    </row>
    <row r="23" spans="1:12" x14ac:dyDescent="0.3">
      <c r="A23" s="18" t="str">
        <f>HYPERLINK("https://hsdes.intel.com/resource/1508603769","1508603769")</f>
        <v>1508603769</v>
      </c>
      <c r="B23" s="3" t="s">
        <v>28</v>
      </c>
      <c r="C23" s="3" t="s">
        <v>14</v>
      </c>
      <c r="D23" s="3" t="s">
        <v>466</v>
      </c>
      <c r="E23" s="14" t="s">
        <v>474</v>
      </c>
      <c r="F23" s="20"/>
      <c r="G23" s="3">
        <v>42</v>
      </c>
      <c r="H23" s="3" t="s">
        <v>472</v>
      </c>
      <c r="I23" s="3" t="s">
        <v>473</v>
      </c>
      <c r="J23" s="3" t="s">
        <v>505</v>
      </c>
      <c r="K23" s="3"/>
      <c r="L23" s="12"/>
    </row>
    <row r="24" spans="1:12" x14ac:dyDescent="0.3">
      <c r="A24" s="18" t="str">
        <f>HYPERLINK("https://hsdes.intel.com/resource/1508603777","1508603777")</f>
        <v>1508603777</v>
      </c>
      <c r="B24" s="3" t="s">
        <v>29</v>
      </c>
      <c r="C24" s="3" t="s">
        <v>14</v>
      </c>
      <c r="D24" s="3" t="s">
        <v>466</v>
      </c>
      <c r="E24" s="14" t="s">
        <v>474</v>
      </c>
      <c r="F24" s="20"/>
      <c r="G24" s="3">
        <v>42</v>
      </c>
      <c r="H24" s="3" t="s">
        <v>472</v>
      </c>
      <c r="I24" s="3" t="s">
        <v>473</v>
      </c>
      <c r="J24" s="3" t="s">
        <v>505</v>
      </c>
      <c r="K24" s="3"/>
      <c r="L24" s="3"/>
    </row>
    <row r="25" spans="1:12" x14ac:dyDescent="0.3">
      <c r="A25" s="18" t="str">
        <f>HYPERLINK("https://hsdes.intel.com/resource/1508603784","1508603784")</f>
        <v>1508603784</v>
      </c>
      <c r="B25" s="3" t="s">
        <v>30</v>
      </c>
      <c r="C25" s="3" t="s">
        <v>14</v>
      </c>
      <c r="D25" s="3" t="s">
        <v>466</v>
      </c>
      <c r="E25" s="14" t="s">
        <v>474</v>
      </c>
      <c r="F25" s="20"/>
      <c r="G25" s="3">
        <v>42</v>
      </c>
      <c r="H25" s="3" t="s">
        <v>472</v>
      </c>
      <c r="I25" s="3" t="s">
        <v>473</v>
      </c>
      <c r="J25" s="3" t="s">
        <v>505</v>
      </c>
      <c r="K25" s="3"/>
      <c r="L25" s="3"/>
    </row>
    <row r="26" spans="1:12" x14ac:dyDescent="0.3">
      <c r="A26" s="18" t="str">
        <f>HYPERLINK("https://hsdes.intel.com/resource/1508603838","1508603838")</f>
        <v>1508603838</v>
      </c>
      <c r="B26" s="3" t="s">
        <v>31</v>
      </c>
      <c r="C26" s="3" t="s">
        <v>14</v>
      </c>
      <c r="D26" s="3" t="s">
        <v>466</v>
      </c>
      <c r="E26" s="14" t="s">
        <v>474</v>
      </c>
      <c r="F26" s="20"/>
      <c r="G26" s="3">
        <v>42</v>
      </c>
      <c r="H26" s="3" t="s">
        <v>472</v>
      </c>
      <c r="I26" s="3" t="s">
        <v>473</v>
      </c>
      <c r="J26" s="3" t="s">
        <v>505</v>
      </c>
      <c r="K26" s="3"/>
      <c r="L26" s="3"/>
    </row>
    <row r="27" spans="1:12" x14ac:dyDescent="0.3">
      <c r="A27" s="18" t="str">
        <f>HYPERLINK("https://hsdes.intel.com/resource/1508603932","1508603932")</f>
        <v>1508603932</v>
      </c>
      <c r="B27" s="3" t="s">
        <v>32</v>
      </c>
      <c r="C27" s="3" t="s">
        <v>14</v>
      </c>
      <c r="D27" s="3" t="s">
        <v>466</v>
      </c>
      <c r="E27" s="14" t="s">
        <v>474</v>
      </c>
      <c r="F27" s="20"/>
      <c r="G27" s="3">
        <v>42</v>
      </c>
      <c r="H27" s="3" t="s">
        <v>472</v>
      </c>
      <c r="I27" s="3" t="s">
        <v>473</v>
      </c>
      <c r="J27" s="3" t="s">
        <v>505</v>
      </c>
      <c r="K27" s="3"/>
      <c r="L27" s="3"/>
    </row>
    <row r="28" spans="1:12" x14ac:dyDescent="0.3">
      <c r="A28" s="18" t="str">
        <f>HYPERLINK("https://hsdes.intel.com/resource/1508604047","1508604047")</f>
        <v>1508604047</v>
      </c>
      <c r="B28" s="3" t="s">
        <v>33</v>
      </c>
      <c r="C28" s="3" t="s">
        <v>2</v>
      </c>
      <c r="D28" s="3" t="s">
        <v>466</v>
      </c>
      <c r="E28" s="14" t="s">
        <v>474</v>
      </c>
      <c r="F28" s="20"/>
      <c r="G28" s="3">
        <v>42</v>
      </c>
      <c r="H28" s="3" t="s">
        <v>472</v>
      </c>
      <c r="I28" s="3" t="s">
        <v>473</v>
      </c>
      <c r="J28" s="3" t="s">
        <v>505</v>
      </c>
      <c r="K28" s="3"/>
      <c r="L28" s="3"/>
    </row>
    <row r="29" spans="1:12" x14ac:dyDescent="0.3">
      <c r="A29" s="18" t="str">
        <f>HYPERLINK("https://hsdes.intel.com/resource/1508604064","1508604064")</f>
        <v>1508604064</v>
      </c>
      <c r="B29" s="3" t="s">
        <v>34</v>
      </c>
      <c r="C29" s="3" t="s">
        <v>6</v>
      </c>
      <c r="D29" s="3" t="s">
        <v>466</v>
      </c>
      <c r="E29" s="14" t="s">
        <v>474</v>
      </c>
      <c r="F29" s="20"/>
      <c r="G29" s="3">
        <v>42</v>
      </c>
      <c r="H29" s="3" t="s">
        <v>472</v>
      </c>
      <c r="I29" s="3" t="s">
        <v>473</v>
      </c>
      <c r="J29" s="3" t="s">
        <v>505</v>
      </c>
      <c r="K29" s="3"/>
      <c r="L29" s="3"/>
    </row>
    <row r="30" spans="1:12" x14ac:dyDescent="0.3">
      <c r="A30" s="18" t="str">
        <f>HYPERLINK("https://hsdes.intel.com/resource/1508604170","1508604170")</f>
        <v>1508604170</v>
      </c>
      <c r="B30" s="3" t="s">
        <v>35</v>
      </c>
      <c r="C30" s="3" t="s">
        <v>6</v>
      </c>
      <c r="D30" s="3" t="s">
        <v>466</v>
      </c>
      <c r="E30" s="14" t="s">
        <v>474</v>
      </c>
      <c r="F30" s="20"/>
      <c r="G30" s="3">
        <v>42</v>
      </c>
      <c r="H30" s="3" t="s">
        <v>472</v>
      </c>
      <c r="I30" s="3" t="s">
        <v>473</v>
      </c>
      <c r="J30" s="3" t="s">
        <v>505</v>
      </c>
      <c r="K30" s="3"/>
      <c r="L30" s="3"/>
    </row>
    <row r="31" spans="1:12" x14ac:dyDescent="0.3">
      <c r="A31" s="18" t="str">
        <f>HYPERLINK("https://hsdes.intel.com/resource/1508604198","1508604198")</f>
        <v>1508604198</v>
      </c>
      <c r="B31" s="3" t="s">
        <v>36</v>
      </c>
      <c r="C31" s="3" t="s">
        <v>6</v>
      </c>
      <c r="D31" s="3" t="s">
        <v>466</v>
      </c>
      <c r="E31" s="14" t="s">
        <v>474</v>
      </c>
      <c r="F31" s="20"/>
      <c r="G31" s="3">
        <v>42</v>
      </c>
      <c r="H31" s="3" t="s">
        <v>472</v>
      </c>
      <c r="I31" s="3" t="s">
        <v>473</v>
      </c>
      <c r="J31" s="3" t="s">
        <v>505</v>
      </c>
      <c r="K31" s="3"/>
      <c r="L31" s="3"/>
    </row>
    <row r="32" spans="1:12" x14ac:dyDescent="0.3">
      <c r="A32" s="18" t="str">
        <f>HYPERLINK("https://hsdes.intel.com/resource/1508604363","1508604363")</f>
        <v>1508604363</v>
      </c>
      <c r="B32" s="3" t="s">
        <v>37</v>
      </c>
      <c r="C32" s="3" t="s">
        <v>19</v>
      </c>
      <c r="D32" s="3" t="s">
        <v>466</v>
      </c>
      <c r="E32" s="13" t="s">
        <v>478</v>
      </c>
      <c r="F32" s="20">
        <v>16015321565</v>
      </c>
      <c r="G32" s="3">
        <v>42</v>
      </c>
      <c r="H32" s="3" t="s">
        <v>472</v>
      </c>
      <c r="I32" s="3" t="s">
        <v>473</v>
      </c>
      <c r="J32" s="3" t="s">
        <v>505</v>
      </c>
      <c r="K32" s="3"/>
      <c r="L32" s="12" t="s">
        <v>493</v>
      </c>
    </row>
    <row r="33" spans="1:12" x14ac:dyDescent="0.3">
      <c r="A33" s="18" t="str">
        <f>HYPERLINK("https://hsdes.intel.com/resource/1508604590","1508604590")</f>
        <v>1508604590</v>
      </c>
      <c r="B33" s="3" t="s">
        <v>38</v>
      </c>
      <c r="C33" s="3" t="s">
        <v>19</v>
      </c>
      <c r="D33" s="3" t="s">
        <v>467</v>
      </c>
      <c r="E33" s="14" t="s">
        <v>474</v>
      </c>
      <c r="F33" s="20"/>
      <c r="G33" s="3">
        <v>42</v>
      </c>
      <c r="H33" s="3" t="s">
        <v>472</v>
      </c>
      <c r="I33" s="3" t="s">
        <v>473</v>
      </c>
      <c r="J33" s="3" t="s">
        <v>505</v>
      </c>
      <c r="K33" s="3"/>
      <c r="L33" s="3"/>
    </row>
    <row r="34" spans="1:12" x14ac:dyDescent="0.3">
      <c r="A34" s="18" t="str">
        <f>HYPERLINK("https://hsdes.intel.com/resource/1508604598","1508604598")</f>
        <v>1508604598</v>
      </c>
      <c r="B34" s="3" t="s">
        <v>39</v>
      </c>
      <c r="C34" s="3" t="s">
        <v>2</v>
      </c>
      <c r="D34" s="3" t="s">
        <v>467</v>
      </c>
      <c r="E34" s="14" t="s">
        <v>474</v>
      </c>
      <c r="F34" s="20"/>
      <c r="G34" s="3">
        <v>42</v>
      </c>
      <c r="H34" s="3" t="s">
        <v>472</v>
      </c>
      <c r="I34" s="3" t="s">
        <v>473</v>
      </c>
      <c r="J34" s="3" t="s">
        <v>505</v>
      </c>
      <c r="K34" s="3"/>
      <c r="L34" s="3"/>
    </row>
    <row r="35" spans="1:12" x14ac:dyDescent="0.3">
      <c r="A35" s="18" t="str">
        <f>HYPERLINK("https://hsdes.intel.com/resource/1508604614","1508604614")</f>
        <v>1508604614</v>
      </c>
      <c r="B35" s="3" t="s">
        <v>40</v>
      </c>
      <c r="C35" s="3" t="s">
        <v>14</v>
      </c>
      <c r="D35" s="3" t="s">
        <v>466</v>
      </c>
      <c r="E35" s="14" t="s">
        <v>474</v>
      </c>
      <c r="F35" s="20"/>
      <c r="G35" s="3">
        <v>42</v>
      </c>
      <c r="H35" s="3" t="s">
        <v>472</v>
      </c>
      <c r="I35" s="3" t="s">
        <v>473</v>
      </c>
      <c r="J35" s="3" t="s">
        <v>505</v>
      </c>
      <c r="K35" s="3"/>
      <c r="L35" s="3"/>
    </row>
    <row r="36" spans="1:12" x14ac:dyDescent="0.3">
      <c r="A36" s="18" t="str">
        <f>HYPERLINK("https://hsdes.intel.com/resource/1508604652","1508604652")</f>
        <v>1508604652</v>
      </c>
      <c r="B36" s="3" t="s">
        <v>41</v>
      </c>
      <c r="C36" s="3" t="s">
        <v>19</v>
      </c>
      <c r="D36" s="3" t="s">
        <v>466</v>
      </c>
      <c r="E36" s="14" t="s">
        <v>474</v>
      </c>
      <c r="F36" s="20"/>
      <c r="G36" s="3">
        <v>42</v>
      </c>
      <c r="H36" s="3" t="s">
        <v>472</v>
      </c>
      <c r="I36" s="3" t="s">
        <v>473</v>
      </c>
      <c r="J36" s="3" t="s">
        <v>506</v>
      </c>
      <c r="K36" s="3"/>
      <c r="L36" s="3"/>
    </row>
    <row r="37" spans="1:12" x14ac:dyDescent="0.3">
      <c r="A37" s="18" t="str">
        <f>HYPERLINK("https://hsdes.intel.com/resource/1508604681","1508604681")</f>
        <v>1508604681</v>
      </c>
      <c r="B37" s="3" t="s">
        <v>42</v>
      </c>
      <c r="C37" s="3" t="s">
        <v>2</v>
      </c>
      <c r="D37" s="3" t="s">
        <v>466</v>
      </c>
      <c r="E37" s="13" t="s">
        <v>478</v>
      </c>
      <c r="F37" s="20"/>
      <c r="G37" s="3">
        <v>42</v>
      </c>
      <c r="H37" s="3" t="s">
        <v>472</v>
      </c>
      <c r="I37" s="3" t="s">
        <v>473</v>
      </c>
      <c r="J37" s="3" t="s">
        <v>505</v>
      </c>
      <c r="K37" s="3"/>
      <c r="L37" s="12" t="s">
        <v>496</v>
      </c>
    </row>
    <row r="38" spans="1:12" x14ac:dyDescent="0.3">
      <c r="A38" s="18" t="str">
        <f>HYPERLINK("https://hsdes.intel.com/resource/1508604724","1508604724")</f>
        <v>1508604724</v>
      </c>
      <c r="B38" s="3" t="s">
        <v>43</v>
      </c>
      <c r="C38" s="3" t="s">
        <v>14</v>
      </c>
      <c r="D38" s="3" t="s">
        <v>466</v>
      </c>
      <c r="E38" s="14" t="s">
        <v>474</v>
      </c>
      <c r="F38" s="20"/>
      <c r="G38" s="3">
        <v>42</v>
      </c>
      <c r="H38" s="3" t="s">
        <v>472</v>
      </c>
      <c r="I38" s="3" t="s">
        <v>473</v>
      </c>
      <c r="J38" s="3" t="s">
        <v>506</v>
      </c>
      <c r="K38" s="3"/>
      <c r="L38" s="3"/>
    </row>
    <row r="39" spans="1:12" x14ac:dyDescent="0.3">
      <c r="A39" s="18" t="str">
        <f>HYPERLINK("https://hsdes.intel.com/resource/1508604881","1508604881")</f>
        <v>1508604881</v>
      </c>
      <c r="B39" s="3" t="s">
        <v>44</v>
      </c>
      <c r="C39" s="3" t="s">
        <v>19</v>
      </c>
      <c r="D39" s="3" t="s">
        <v>466</v>
      </c>
      <c r="E39" s="13" t="s">
        <v>478</v>
      </c>
      <c r="F39" s="20">
        <v>16015321565</v>
      </c>
      <c r="G39" s="3">
        <v>42</v>
      </c>
      <c r="H39" s="3" t="s">
        <v>472</v>
      </c>
      <c r="I39" s="3" t="s">
        <v>473</v>
      </c>
      <c r="J39" s="3" t="s">
        <v>506</v>
      </c>
      <c r="K39" s="3"/>
      <c r="L39" s="12" t="s">
        <v>493</v>
      </c>
    </row>
    <row r="40" spans="1:12" x14ac:dyDescent="0.3">
      <c r="A40" s="18" t="str">
        <f>HYPERLINK("https://hsdes.intel.com/resource/1508604912","1508604912")</f>
        <v>1508604912</v>
      </c>
      <c r="B40" s="3" t="s">
        <v>45</v>
      </c>
      <c r="C40" s="3" t="s">
        <v>14</v>
      </c>
      <c r="D40" s="3" t="s">
        <v>466</v>
      </c>
      <c r="E40" s="13" t="s">
        <v>478</v>
      </c>
      <c r="F40" s="20">
        <v>16015631966</v>
      </c>
      <c r="G40" s="3">
        <v>42</v>
      </c>
      <c r="H40" s="3" t="s">
        <v>472</v>
      </c>
      <c r="I40" s="3" t="s">
        <v>473</v>
      </c>
      <c r="J40" s="3" t="s">
        <v>506</v>
      </c>
      <c r="K40" s="3"/>
      <c r="L40" s="12" t="s">
        <v>494</v>
      </c>
    </row>
    <row r="41" spans="1:12" x14ac:dyDescent="0.3">
      <c r="A41" s="18" t="str">
        <f>HYPERLINK("https://hsdes.intel.com/resource/1508605002","1508605002")</f>
        <v>1508605002</v>
      </c>
      <c r="B41" s="3" t="s">
        <v>46</v>
      </c>
      <c r="C41" s="3" t="s">
        <v>6</v>
      </c>
      <c r="D41" s="3" t="s">
        <v>466</v>
      </c>
      <c r="E41" s="14" t="s">
        <v>474</v>
      </c>
      <c r="F41" s="20"/>
      <c r="G41" s="3">
        <v>42</v>
      </c>
      <c r="H41" s="3" t="s">
        <v>472</v>
      </c>
      <c r="I41" s="3" t="s">
        <v>473</v>
      </c>
      <c r="J41" s="3" t="s">
        <v>506</v>
      </c>
      <c r="K41" s="3"/>
      <c r="L41" s="3"/>
    </row>
    <row r="42" spans="1:12" x14ac:dyDescent="0.3">
      <c r="A42" s="18" t="str">
        <f>HYPERLINK("https://hsdes.intel.com/resource/1508605149","1508605149")</f>
        <v>1508605149</v>
      </c>
      <c r="B42" s="3" t="s">
        <v>47</v>
      </c>
      <c r="C42" s="3" t="s">
        <v>8</v>
      </c>
      <c r="D42" s="3" t="s">
        <v>466</v>
      </c>
      <c r="E42" s="13" t="s">
        <v>478</v>
      </c>
      <c r="F42" s="20">
        <v>16015631966</v>
      </c>
      <c r="G42" s="3">
        <v>42</v>
      </c>
      <c r="H42" s="3" t="s">
        <v>472</v>
      </c>
      <c r="I42" s="3" t="s">
        <v>473</v>
      </c>
      <c r="J42" s="3" t="s">
        <v>506</v>
      </c>
      <c r="K42" s="3"/>
      <c r="L42" s="12" t="s">
        <v>494</v>
      </c>
    </row>
    <row r="43" spans="1:12" x14ac:dyDescent="0.3">
      <c r="A43" s="18" t="str">
        <f>HYPERLINK("https://hsdes.intel.com/resource/1508605194","1508605194")</f>
        <v>1508605194</v>
      </c>
      <c r="B43" s="3" t="s">
        <v>48</v>
      </c>
      <c r="C43" s="3" t="s">
        <v>2</v>
      </c>
      <c r="D43" s="3" t="s">
        <v>466</v>
      </c>
      <c r="E43" s="9" t="s">
        <v>476</v>
      </c>
      <c r="F43" s="20">
        <v>16018565420</v>
      </c>
      <c r="G43" s="3">
        <v>42</v>
      </c>
      <c r="H43" s="3" t="s">
        <v>472</v>
      </c>
      <c r="I43" s="3" t="s">
        <v>473</v>
      </c>
      <c r="J43" s="3" t="s">
        <v>506</v>
      </c>
      <c r="K43" s="3"/>
      <c r="L43" s="3" t="s">
        <v>503</v>
      </c>
    </row>
    <row r="44" spans="1:12" x14ac:dyDescent="0.3">
      <c r="A44" s="18" t="str">
        <f>HYPERLINK("https://hsdes.intel.com/resource/1508605237","1508605237")</f>
        <v>1508605237</v>
      </c>
      <c r="B44" s="3" t="s">
        <v>49</v>
      </c>
      <c r="C44" s="3" t="s">
        <v>14</v>
      </c>
      <c r="D44" s="3" t="s">
        <v>466</v>
      </c>
      <c r="E44" s="14" t="s">
        <v>474</v>
      </c>
      <c r="F44" s="20"/>
      <c r="G44" s="3">
        <v>42</v>
      </c>
      <c r="H44" s="3" t="s">
        <v>472</v>
      </c>
      <c r="I44" s="3" t="s">
        <v>473</v>
      </c>
      <c r="J44" s="3" t="s">
        <v>505</v>
      </c>
      <c r="K44" s="3"/>
      <c r="L44" s="3"/>
    </row>
    <row r="45" spans="1:12" x14ac:dyDescent="0.3">
      <c r="A45" s="18" t="str">
        <f>HYPERLINK("https://hsdes.intel.com/resource/1508605330","1508605330")</f>
        <v>1508605330</v>
      </c>
      <c r="B45" s="3" t="s">
        <v>50</v>
      </c>
      <c r="C45" s="3" t="s">
        <v>2</v>
      </c>
      <c r="D45" s="3" t="s">
        <v>466</v>
      </c>
      <c r="E45" s="14" t="s">
        <v>474</v>
      </c>
      <c r="F45" s="20"/>
      <c r="G45" s="3">
        <v>42</v>
      </c>
      <c r="H45" s="3" t="s">
        <v>472</v>
      </c>
      <c r="I45" s="3" t="s">
        <v>473</v>
      </c>
      <c r="J45" s="3" t="s">
        <v>505</v>
      </c>
      <c r="K45" s="3"/>
      <c r="L45" s="12"/>
    </row>
    <row r="46" spans="1:12" x14ac:dyDescent="0.3">
      <c r="A46" s="18" t="str">
        <f>HYPERLINK("https://hsdes.intel.com/resource/1508605372","1508605372")</f>
        <v>1508605372</v>
      </c>
      <c r="B46" s="3" t="s">
        <v>51</v>
      </c>
      <c r="C46" s="3" t="s">
        <v>2</v>
      </c>
      <c r="D46" s="3" t="s">
        <v>466</v>
      </c>
      <c r="E46" s="14" t="s">
        <v>474</v>
      </c>
      <c r="F46" s="20"/>
      <c r="G46" s="3">
        <v>42</v>
      </c>
      <c r="H46" s="3" t="s">
        <v>472</v>
      </c>
      <c r="I46" s="3" t="s">
        <v>473</v>
      </c>
      <c r="J46" s="3" t="s">
        <v>505</v>
      </c>
      <c r="K46" s="3"/>
      <c r="L46" s="3"/>
    </row>
    <row r="47" spans="1:12" x14ac:dyDescent="0.3">
      <c r="A47" s="18" t="str">
        <f>HYPERLINK("https://hsdes.intel.com/resource/1508605402","1508605402")</f>
        <v>1508605402</v>
      </c>
      <c r="B47" s="3" t="s">
        <v>52</v>
      </c>
      <c r="C47" s="3" t="s">
        <v>14</v>
      </c>
      <c r="D47" s="3" t="s">
        <v>466</v>
      </c>
      <c r="E47" s="14" t="s">
        <v>474</v>
      </c>
      <c r="F47" s="20"/>
      <c r="G47" s="3">
        <v>42</v>
      </c>
      <c r="H47" s="3" t="s">
        <v>472</v>
      </c>
      <c r="I47" s="3" t="s">
        <v>473</v>
      </c>
      <c r="J47" s="3" t="s">
        <v>505</v>
      </c>
      <c r="K47" s="3"/>
      <c r="L47" s="3"/>
    </row>
    <row r="48" spans="1:12" x14ac:dyDescent="0.3">
      <c r="A48" s="18" t="str">
        <f>HYPERLINK("https://hsdes.intel.com/resource/1508605536","1508605536")</f>
        <v>1508605536</v>
      </c>
      <c r="B48" s="3" t="s">
        <v>53</v>
      </c>
      <c r="C48" s="3" t="s">
        <v>14</v>
      </c>
      <c r="D48" s="3" t="s">
        <v>466</v>
      </c>
      <c r="E48" s="14" t="s">
        <v>474</v>
      </c>
      <c r="F48" s="20"/>
      <c r="G48" s="3">
        <v>42</v>
      </c>
      <c r="H48" s="3" t="s">
        <v>472</v>
      </c>
      <c r="I48" s="3" t="s">
        <v>473</v>
      </c>
      <c r="J48" s="3" t="s">
        <v>505</v>
      </c>
      <c r="K48" s="3"/>
      <c r="L48" s="3"/>
    </row>
    <row r="49" spans="1:12" x14ac:dyDescent="0.3">
      <c r="A49" s="18" t="str">
        <f>HYPERLINK("https://hsdes.intel.com/resource/1508605570","1508605570")</f>
        <v>1508605570</v>
      </c>
      <c r="B49" s="3" t="s">
        <v>54</v>
      </c>
      <c r="C49" s="3" t="s">
        <v>6</v>
      </c>
      <c r="D49" s="3" t="s">
        <v>467</v>
      </c>
      <c r="E49" s="14" t="s">
        <v>474</v>
      </c>
      <c r="F49" s="20"/>
      <c r="G49" s="3">
        <v>42</v>
      </c>
      <c r="H49" s="3" t="s">
        <v>472</v>
      </c>
      <c r="I49" s="3" t="s">
        <v>473</v>
      </c>
      <c r="J49" s="3" t="s">
        <v>506</v>
      </c>
      <c r="K49" s="3"/>
      <c r="L49" s="3"/>
    </row>
    <row r="50" spans="1:12" x14ac:dyDescent="0.3">
      <c r="A50" s="18" t="str">
        <f>HYPERLINK("https://hsdes.intel.com/resource/1508605748","1508605748")</f>
        <v>1508605748</v>
      </c>
      <c r="B50" s="3" t="s">
        <v>55</v>
      </c>
      <c r="C50" s="3" t="s">
        <v>19</v>
      </c>
      <c r="D50" s="3" t="s">
        <v>466</v>
      </c>
      <c r="E50" s="14" t="s">
        <v>474</v>
      </c>
      <c r="F50" s="20"/>
      <c r="G50" s="3">
        <v>42</v>
      </c>
      <c r="H50" s="3" t="s">
        <v>472</v>
      </c>
      <c r="I50" s="3" t="s">
        <v>473</v>
      </c>
      <c r="J50" s="3" t="s">
        <v>505</v>
      </c>
      <c r="K50" s="3"/>
      <c r="L50" s="3"/>
    </row>
    <row r="51" spans="1:12" x14ac:dyDescent="0.3">
      <c r="A51" s="18" t="str">
        <f>HYPERLINK("https://hsdes.intel.com/resource/1508605828","1508605828")</f>
        <v>1508605828</v>
      </c>
      <c r="B51" s="3" t="s">
        <v>56</v>
      </c>
      <c r="C51" s="3" t="s">
        <v>4</v>
      </c>
      <c r="D51" s="3" t="s">
        <v>466</v>
      </c>
      <c r="E51" s="13" t="s">
        <v>478</v>
      </c>
      <c r="F51" s="20">
        <v>16015321565</v>
      </c>
      <c r="G51" s="3">
        <v>42</v>
      </c>
      <c r="H51" s="3" t="s">
        <v>472</v>
      </c>
      <c r="I51" s="3" t="s">
        <v>473</v>
      </c>
      <c r="J51" s="3" t="s">
        <v>505</v>
      </c>
      <c r="K51" s="3"/>
      <c r="L51" s="12" t="s">
        <v>493</v>
      </c>
    </row>
    <row r="52" spans="1:12" x14ac:dyDescent="0.3">
      <c r="A52" s="18" t="str">
        <f>HYPERLINK("https://hsdes.intel.com/resource/1508605865","1508605865")</f>
        <v>1508605865</v>
      </c>
      <c r="B52" s="3" t="s">
        <v>57</v>
      </c>
      <c r="C52" s="3" t="s">
        <v>19</v>
      </c>
      <c r="D52" s="3" t="s">
        <v>466</v>
      </c>
      <c r="E52" s="14" t="s">
        <v>474</v>
      </c>
      <c r="F52" s="20"/>
      <c r="G52" s="3">
        <v>18</v>
      </c>
      <c r="H52" s="3" t="s">
        <v>475</v>
      </c>
      <c r="I52" s="3" t="s">
        <v>473</v>
      </c>
      <c r="J52" s="3" t="s">
        <v>505</v>
      </c>
      <c r="K52" s="3"/>
      <c r="L52" s="3"/>
    </row>
    <row r="53" spans="1:12" x14ac:dyDescent="0.3">
      <c r="A53" s="18" t="str">
        <f>HYPERLINK("https://hsdes.intel.com/resource/1508605900","1508605900")</f>
        <v>1508605900</v>
      </c>
      <c r="B53" s="3" t="s">
        <v>58</v>
      </c>
      <c r="C53" s="3" t="s">
        <v>6</v>
      </c>
      <c r="D53" s="3" t="s">
        <v>466</v>
      </c>
      <c r="E53" s="14" t="s">
        <v>474</v>
      </c>
      <c r="F53" s="20"/>
      <c r="G53" s="3">
        <v>42</v>
      </c>
      <c r="H53" s="3" t="s">
        <v>472</v>
      </c>
      <c r="I53" s="3" t="s">
        <v>473</v>
      </c>
      <c r="J53" s="3" t="s">
        <v>505</v>
      </c>
      <c r="K53" s="3"/>
      <c r="L53" s="3"/>
    </row>
    <row r="54" spans="1:12" x14ac:dyDescent="0.3">
      <c r="A54" s="18" t="str">
        <f>HYPERLINK("https://hsdes.intel.com/resource/1508606094","1508606094")</f>
        <v>1508606094</v>
      </c>
      <c r="B54" s="3" t="s">
        <v>59</v>
      </c>
      <c r="C54" s="3" t="s">
        <v>6</v>
      </c>
      <c r="D54" s="3" t="s">
        <v>465</v>
      </c>
      <c r="E54" s="14" t="s">
        <v>474</v>
      </c>
      <c r="F54" s="20"/>
      <c r="G54" s="3">
        <v>42</v>
      </c>
      <c r="H54" s="3" t="s">
        <v>472</v>
      </c>
      <c r="I54" s="3" t="s">
        <v>473</v>
      </c>
      <c r="J54" s="3" t="s">
        <v>506</v>
      </c>
      <c r="K54" s="3"/>
      <c r="L54" s="3"/>
    </row>
    <row r="55" spans="1:12" x14ac:dyDescent="0.3">
      <c r="A55" s="18" t="str">
        <f>HYPERLINK("https://hsdes.intel.com/resource/1508606106","1508606106")</f>
        <v>1508606106</v>
      </c>
      <c r="B55" s="3" t="s">
        <v>60</v>
      </c>
      <c r="C55" s="3" t="s">
        <v>19</v>
      </c>
      <c r="D55" s="3" t="s">
        <v>466</v>
      </c>
      <c r="E55" s="14" t="s">
        <v>474</v>
      </c>
      <c r="F55" s="20"/>
      <c r="G55" s="3">
        <v>42</v>
      </c>
      <c r="H55" s="3" t="s">
        <v>472</v>
      </c>
      <c r="I55" s="3" t="s">
        <v>473</v>
      </c>
      <c r="J55" s="3" t="s">
        <v>505</v>
      </c>
      <c r="K55" s="3"/>
      <c r="L55" s="3"/>
    </row>
    <row r="56" spans="1:12" x14ac:dyDescent="0.3">
      <c r="A56" s="18" t="str">
        <f>HYPERLINK("https://hsdes.intel.com/resource/1508606108","1508606108")</f>
        <v>1508606108</v>
      </c>
      <c r="B56" s="3" t="s">
        <v>61</v>
      </c>
      <c r="C56" s="3" t="s">
        <v>6</v>
      </c>
      <c r="D56" s="3" t="s">
        <v>466</v>
      </c>
      <c r="E56" s="14" t="s">
        <v>474</v>
      </c>
      <c r="F56" s="20"/>
      <c r="G56" s="3">
        <v>42</v>
      </c>
      <c r="H56" s="3" t="s">
        <v>472</v>
      </c>
      <c r="I56" s="3" t="s">
        <v>473</v>
      </c>
      <c r="J56" s="3" t="s">
        <v>505</v>
      </c>
      <c r="K56" s="3"/>
      <c r="L56" s="3"/>
    </row>
    <row r="57" spans="1:12" x14ac:dyDescent="0.3">
      <c r="A57" s="18" t="str">
        <f>HYPERLINK("https://hsdes.intel.com/resource/1508606168","1508606168")</f>
        <v>1508606168</v>
      </c>
      <c r="B57" s="3" t="s">
        <v>62</v>
      </c>
      <c r="C57" s="3" t="s">
        <v>6</v>
      </c>
      <c r="D57" s="3" t="s">
        <v>466</v>
      </c>
      <c r="E57" s="14" t="s">
        <v>474</v>
      </c>
      <c r="F57" s="20"/>
      <c r="G57" s="3">
        <v>42</v>
      </c>
      <c r="H57" s="3" t="s">
        <v>472</v>
      </c>
      <c r="I57" s="3" t="s">
        <v>473</v>
      </c>
      <c r="J57" s="3" t="s">
        <v>505</v>
      </c>
      <c r="K57" s="3"/>
      <c r="L57" s="3"/>
    </row>
    <row r="58" spans="1:12" x14ac:dyDescent="0.3">
      <c r="A58" s="18" t="str">
        <f>HYPERLINK("https://hsdes.intel.com/resource/1508606208","1508606208")</f>
        <v>1508606208</v>
      </c>
      <c r="B58" s="3" t="s">
        <v>63</v>
      </c>
      <c r="C58" s="3" t="s">
        <v>14</v>
      </c>
      <c r="D58" s="3" t="s">
        <v>466</v>
      </c>
      <c r="E58" s="14" t="s">
        <v>474</v>
      </c>
      <c r="F58" s="20"/>
      <c r="G58" s="3">
        <v>42</v>
      </c>
      <c r="H58" s="3" t="s">
        <v>472</v>
      </c>
      <c r="I58" s="3" t="s">
        <v>473</v>
      </c>
      <c r="J58" s="3" t="s">
        <v>505</v>
      </c>
      <c r="K58" s="3"/>
      <c r="L58" s="3"/>
    </row>
    <row r="59" spans="1:12" x14ac:dyDescent="0.3">
      <c r="A59" s="18" t="str">
        <f>HYPERLINK("https://hsdes.intel.com/resource/1508606348","1508606348")</f>
        <v>1508606348</v>
      </c>
      <c r="B59" s="3" t="s">
        <v>64</v>
      </c>
      <c r="C59" s="3" t="s">
        <v>6</v>
      </c>
      <c r="D59" s="3" t="s">
        <v>466</v>
      </c>
      <c r="E59" s="14" t="s">
        <v>474</v>
      </c>
      <c r="F59" s="20"/>
      <c r="G59" s="3">
        <v>42</v>
      </c>
      <c r="H59" s="3" t="s">
        <v>472</v>
      </c>
      <c r="I59" s="3" t="s">
        <v>473</v>
      </c>
      <c r="J59" s="3" t="s">
        <v>505</v>
      </c>
      <c r="K59" s="3"/>
      <c r="L59" s="3"/>
    </row>
    <row r="60" spans="1:12" x14ac:dyDescent="0.3">
      <c r="A60" s="18" t="str">
        <f>HYPERLINK("https://hsdes.intel.com/resource/1508606415","1508606415")</f>
        <v>1508606415</v>
      </c>
      <c r="B60" s="3" t="s">
        <v>65</v>
      </c>
      <c r="C60" s="3" t="s">
        <v>4</v>
      </c>
      <c r="D60" s="3" t="s">
        <v>466</v>
      </c>
      <c r="E60" s="14" t="s">
        <v>474</v>
      </c>
      <c r="F60" s="20"/>
      <c r="G60" s="3">
        <v>42</v>
      </c>
      <c r="H60" s="3" t="s">
        <v>472</v>
      </c>
      <c r="I60" s="3" t="s">
        <v>473</v>
      </c>
      <c r="J60" s="3" t="s">
        <v>505</v>
      </c>
      <c r="K60" s="3"/>
      <c r="L60" s="3"/>
    </row>
    <row r="61" spans="1:12" x14ac:dyDescent="0.3">
      <c r="A61" s="18" t="str">
        <f>HYPERLINK("https://hsdes.intel.com/resource/1508606427","1508606427")</f>
        <v>1508606427</v>
      </c>
      <c r="B61" s="3" t="s">
        <v>66</v>
      </c>
      <c r="C61" s="3" t="s">
        <v>2</v>
      </c>
      <c r="D61" s="3" t="s">
        <v>466</v>
      </c>
      <c r="E61" s="14" t="s">
        <v>474</v>
      </c>
      <c r="F61" s="20"/>
      <c r="G61" s="3">
        <v>42</v>
      </c>
      <c r="H61" s="3" t="s">
        <v>472</v>
      </c>
      <c r="I61" s="3" t="s">
        <v>473</v>
      </c>
      <c r="J61" s="3" t="s">
        <v>505</v>
      </c>
      <c r="K61" s="3"/>
      <c r="L61" s="3"/>
    </row>
    <row r="62" spans="1:12" x14ac:dyDescent="0.3">
      <c r="A62" s="18" t="str">
        <f>HYPERLINK("https://hsdes.intel.com/resource/1508606500","1508606500")</f>
        <v>1508606500</v>
      </c>
      <c r="B62" s="3" t="s">
        <v>67</v>
      </c>
      <c r="C62" s="3" t="s">
        <v>19</v>
      </c>
      <c r="D62" s="3" t="s">
        <v>466</v>
      </c>
      <c r="E62" s="14" t="s">
        <v>474</v>
      </c>
      <c r="F62" s="20"/>
      <c r="G62" s="3">
        <v>42</v>
      </c>
      <c r="H62" s="3" t="s">
        <v>472</v>
      </c>
      <c r="I62" s="3" t="s">
        <v>473</v>
      </c>
      <c r="J62" s="3" t="s">
        <v>505</v>
      </c>
      <c r="K62" s="3"/>
      <c r="L62" s="3"/>
    </row>
    <row r="63" spans="1:12" x14ac:dyDescent="0.3">
      <c r="A63" s="18" t="str">
        <f>HYPERLINK("https://hsdes.intel.com/resource/1508606520","1508606520")</f>
        <v>1508606520</v>
      </c>
      <c r="B63" s="3" t="s">
        <v>68</v>
      </c>
      <c r="C63" s="3" t="s">
        <v>14</v>
      </c>
      <c r="D63" s="3" t="s">
        <v>466</v>
      </c>
      <c r="E63" s="14" t="s">
        <v>474</v>
      </c>
      <c r="F63" s="20"/>
      <c r="G63" s="3">
        <v>42</v>
      </c>
      <c r="H63" s="3" t="s">
        <v>472</v>
      </c>
      <c r="I63" s="3" t="s">
        <v>473</v>
      </c>
      <c r="J63" s="3" t="s">
        <v>505</v>
      </c>
      <c r="K63" s="3"/>
      <c r="L63" s="3"/>
    </row>
    <row r="64" spans="1:12" x14ac:dyDescent="0.3">
      <c r="A64" s="18" t="str">
        <f>HYPERLINK("https://hsdes.intel.com/resource/1508606640","1508606640")</f>
        <v>1508606640</v>
      </c>
      <c r="B64" s="3" t="s">
        <v>69</v>
      </c>
      <c r="C64" s="3" t="s">
        <v>14</v>
      </c>
      <c r="D64" s="3" t="s">
        <v>466</v>
      </c>
      <c r="E64" s="14" t="s">
        <v>474</v>
      </c>
      <c r="F64" s="20"/>
      <c r="G64" s="3">
        <v>42</v>
      </c>
      <c r="H64" s="3" t="s">
        <v>472</v>
      </c>
      <c r="I64" s="3" t="s">
        <v>473</v>
      </c>
      <c r="J64" s="3" t="s">
        <v>505</v>
      </c>
      <c r="K64" s="3"/>
      <c r="L64" s="3"/>
    </row>
    <row r="65" spans="1:12" x14ac:dyDescent="0.3">
      <c r="A65" s="18" t="str">
        <f>HYPERLINK("https://hsdes.intel.com/resource/1508606652","1508606652")</f>
        <v>1508606652</v>
      </c>
      <c r="B65" s="3" t="s">
        <v>70</v>
      </c>
      <c r="C65" s="3" t="s">
        <v>6</v>
      </c>
      <c r="D65" s="3" t="s">
        <v>466</v>
      </c>
      <c r="E65" s="14" t="s">
        <v>474</v>
      </c>
      <c r="F65" s="20"/>
      <c r="G65" s="3">
        <v>42</v>
      </c>
      <c r="H65" s="3" t="s">
        <v>472</v>
      </c>
      <c r="I65" s="3" t="s">
        <v>473</v>
      </c>
      <c r="J65" s="3" t="s">
        <v>505</v>
      </c>
      <c r="K65" s="3"/>
      <c r="L65" s="3"/>
    </row>
    <row r="66" spans="1:12" x14ac:dyDescent="0.3">
      <c r="A66" s="18" t="str">
        <f>HYPERLINK("https://hsdes.intel.com/resource/1508607234","1508607234")</f>
        <v>1508607234</v>
      </c>
      <c r="B66" s="3" t="s">
        <v>71</v>
      </c>
      <c r="C66" s="3" t="s">
        <v>14</v>
      </c>
      <c r="D66" s="3" t="s">
        <v>466</v>
      </c>
      <c r="E66" s="14" t="s">
        <v>474</v>
      </c>
      <c r="F66" s="20"/>
      <c r="G66" s="3">
        <v>42</v>
      </c>
      <c r="H66" s="3" t="s">
        <v>472</v>
      </c>
      <c r="I66" s="3" t="s">
        <v>473</v>
      </c>
      <c r="J66" s="3" t="s">
        <v>505</v>
      </c>
      <c r="K66" s="3"/>
      <c r="L66" s="3"/>
    </row>
    <row r="67" spans="1:12" x14ac:dyDescent="0.3">
      <c r="A67" s="18" t="str">
        <f>HYPERLINK("https://hsdes.intel.com/resource/1508607296","1508607296")</f>
        <v>1508607296</v>
      </c>
      <c r="B67" s="3" t="s">
        <v>72</v>
      </c>
      <c r="C67" s="3" t="s">
        <v>19</v>
      </c>
      <c r="D67" s="3" t="s">
        <v>466</v>
      </c>
      <c r="E67" s="14" t="s">
        <v>474</v>
      </c>
      <c r="F67" s="20"/>
      <c r="G67" s="3">
        <v>42</v>
      </c>
      <c r="H67" s="3" t="s">
        <v>472</v>
      </c>
      <c r="I67" s="3" t="s">
        <v>473</v>
      </c>
      <c r="J67" s="3" t="s">
        <v>505</v>
      </c>
      <c r="K67" s="3"/>
      <c r="L67" s="3"/>
    </row>
    <row r="68" spans="1:12" x14ac:dyDescent="0.3">
      <c r="A68" s="18" t="str">
        <f>HYPERLINK("https://hsdes.intel.com/resource/1508607374","1508607374")</f>
        <v>1508607374</v>
      </c>
      <c r="B68" s="3" t="s">
        <v>73</v>
      </c>
      <c r="C68" s="3" t="s">
        <v>6</v>
      </c>
      <c r="D68" s="3" t="s">
        <v>466</v>
      </c>
      <c r="E68" s="14" t="s">
        <v>474</v>
      </c>
      <c r="F68" s="20"/>
      <c r="G68" s="3">
        <v>42</v>
      </c>
      <c r="H68" s="3" t="s">
        <v>472</v>
      </c>
      <c r="I68" s="3" t="s">
        <v>473</v>
      </c>
      <c r="J68" s="3" t="s">
        <v>505</v>
      </c>
      <c r="K68" s="3"/>
      <c r="L68" s="3"/>
    </row>
    <row r="69" spans="1:12" x14ac:dyDescent="0.3">
      <c r="A69" s="18" t="str">
        <f>HYPERLINK("https://hsdes.intel.com/resource/1508607399","1508607399")</f>
        <v>1508607399</v>
      </c>
      <c r="B69" s="3" t="s">
        <v>74</v>
      </c>
      <c r="C69" s="3" t="s">
        <v>4</v>
      </c>
      <c r="D69" s="3" t="s">
        <v>466</v>
      </c>
      <c r="E69" s="13" t="s">
        <v>478</v>
      </c>
      <c r="F69" s="20">
        <v>16015321565</v>
      </c>
      <c r="G69" s="3">
        <v>42</v>
      </c>
      <c r="H69" s="3" t="s">
        <v>472</v>
      </c>
      <c r="I69" s="3" t="s">
        <v>473</v>
      </c>
      <c r="J69" s="3" t="s">
        <v>506</v>
      </c>
      <c r="K69" s="3"/>
      <c r="L69" s="12" t="s">
        <v>493</v>
      </c>
    </row>
    <row r="70" spans="1:12" x14ac:dyDescent="0.3">
      <c r="A70" s="18" t="str">
        <f>HYPERLINK("https://hsdes.intel.com/resource/1508607518","1508607518")</f>
        <v>1508607518</v>
      </c>
      <c r="B70" s="3" t="s">
        <v>75</v>
      </c>
      <c r="C70" s="3" t="s">
        <v>6</v>
      </c>
      <c r="D70" s="3" t="s">
        <v>466</v>
      </c>
      <c r="E70" s="9" t="s">
        <v>476</v>
      </c>
      <c r="F70" s="20">
        <v>16017448392</v>
      </c>
      <c r="G70" s="3">
        <v>42</v>
      </c>
      <c r="H70" s="3" t="s">
        <v>472</v>
      </c>
      <c r="I70" s="3" t="s">
        <v>473</v>
      </c>
      <c r="J70" s="3" t="s">
        <v>506</v>
      </c>
      <c r="K70" s="3"/>
      <c r="L70" s="3" t="s">
        <v>502</v>
      </c>
    </row>
    <row r="71" spans="1:12" x14ac:dyDescent="0.3">
      <c r="A71" s="18" t="str">
        <f>HYPERLINK("https://hsdes.intel.com/resource/1508607605","1508607605")</f>
        <v>1508607605</v>
      </c>
      <c r="B71" s="3" t="s">
        <v>76</v>
      </c>
      <c r="C71" s="3" t="s">
        <v>14</v>
      </c>
      <c r="D71" s="3" t="s">
        <v>466</v>
      </c>
      <c r="E71" s="14" t="s">
        <v>474</v>
      </c>
      <c r="F71" s="20"/>
      <c r="G71" s="3">
        <v>42</v>
      </c>
      <c r="H71" s="3" t="s">
        <v>472</v>
      </c>
      <c r="I71" s="3" t="s">
        <v>473</v>
      </c>
      <c r="J71" s="3" t="s">
        <v>505</v>
      </c>
      <c r="K71" s="3"/>
      <c r="L71" s="3"/>
    </row>
    <row r="72" spans="1:12" x14ac:dyDescent="0.3">
      <c r="A72" s="18" t="str">
        <f>HYPERLINK("https://hsdes.intel.com/resource/1508607823","1508607823")</f>
        <v>1508607823</v>
      </c>
      <c r="B72" s="3" t="s">
        <v>77</v>
      </c>
      <c r="C72" s="3" t="s">
        <v>6</v>
      </c>
      <c r="D72" s="3" t="s">
        <v>466</v>
      </c>
      <c r="E72" s="14" t="s">
        <v>474</v>
      </c>
      <c r="F72" s="20"/>
      <c r="G72" s="3">
        <v>42</v>
      </c>
      <c r="H72" s="3" t="s">
        <v>472</v>
      </c>
      <c r="I72" s="3" t="s">
        <v>473</v>
      </c>
      <c r="J72" s="3" t="s">
        <v>482</v>
      </c>
      <c r="K72" s="3"/>
      <c r="L72" s="3"/>
    </row>
    <row r="73" spans="1:12" x14ac:dyDescent="0.3">
      <c r="A73" s="18" t="str">
        <f>HYPERLINK("https://hsdes.intel.com/resource/1508607824","1508607824")</f>
        <v>1508607824</v>
      </c>
      <c r="B73" s="3" t="s">
        <v>78</v>
      </c>
      <c r="C73" s="3" t="s">
        <v>19</v>
      </c>
      <c r="D73" s="3" t="s">
        <v>466</v>
      </c>
      <c r="E73" s="13" t="s">
        <v>478</v>
      </c>
      <c r="F73" s="20"/>
      <c r="G73" s="3">
        <v>42</v>
      </c>
      <c r="H73" s="3" t="s">
        <v>472</v>
      </c>
      <c r="I73" s="3" t="s">
        <v>473</v>
      </c>
      <c r="J73" s="3" t="s">
        <v>505</v>
      </c>
      <c r="K73" s="3"/>
      <c r="L73" s="12" t="s">
        <v>496</v>
      </c>
    </row>
    <row r="74" spans="1:12" x14ac:dyDescent="0.3">
      <c r="A74" s="18" t="str">
        <f>HYPERLINK("https://hsdes.intel.com/resource/1508607892","1508607892")</f>
        <v>1508607892</v>
      </c>
      <c r="B74" s="3" t="s">
        <v>79</v>
      </c>
      <c r="C74" s="3" t="s">
        <v>14</v>
      </c>
      <c r="D74" s="3" t="s">
        <v>466</v>
      </c>
      <c r="E74" s="14" t="s">
        <v>474</v>
      </c>
      <c r="F74" s="20"/>
      <c r="G74" s="3">
        <v>42</v>
      </c>
      <c r="H74" s="3" t="s">
        <v>472</v>
      </c>
      <c r="I74" s="3" t="s">
        <v>473</v>
      </c>
      <c r="J74" s="3" t="s">
        <v>505</v>
      </c>
      <c r="K74" s="3"/>
      <c r="L74" s="3"/>
    </row>
    <row r="75" spans="1:12" x14ac:dyDescent="0.3">
      <c r="A75" s="18" t="str">
        <f>HYPERLINK("https://hsdes.intel.com/resource/1508607951","1508607951")</f>
        <v>1508607951</v>
      </c>
      <c r="B75" s="3" t="s">
        <v>80</v>
      </c>
      <c r="C75" s="3" t="s">
        <v>8</v>
      </c>
      <c r="D75" s="3" t="s">
        <v>466</v>
      </c>
      <c r="E75" s="13" t="s">
        <v>478</v>
      </c>
      <c r="F75" s="20">
        <v>16015631966</v>
      </c>
      <c r="G75" s="3">
        <v>42</v>
      </c>
      <c r="H75" s="3" t="s">
        <v>472</v>
      </c>
      <c r="I75" s="3" t="s">
        <v>473</v>
      </c>
      <c r="J75" s="3" t="s">
        <v>505</v>
      </c>
      <c r="K75" s="3" t="s">
        <v>481</v>
      </c>
      <c r="L75" s="12" t="s">
        <v>494</v>
      </c>
    </row>
    <row r="76" spans="1:12" x14ac:dyDescent="0.3">
      <c r="A76" s="18" t="str">
        <f>HYPERLINK("https://hsdes.intel.com/resource/1508608060","1508608060")</f>
        <v>1508608060</v>
      </c>
      <c r="B76" s="3" t="s">
        <v>81</v>
      </c>
      <c r="C76" s="3" t="s">
        <v>14</v>
      </c>
      <c r="D76" s="3" t="s">
        <v>466</v>
      </c>
      <c r="E76" s="14" t="s">
        <v>474</v>
      </c>
      <c r="F76" s="20"/>
      <c r="G76" s="3">
        <v>42</v>
      </c>
      <c r="H76" s="3" t="s">
        <v>472</v>
      </c>
      <c r="I76" s="3" t="s">
        <v>473</v>
      </c>
      <c r="J76" s="3" t="s">
        <v>505</v>
      </c>
      <c r="K76" s="3"/>
      <c r="L76" s="3"/>
    </row>
    <row r="77" spans="1:12" x14ac:dyDescent="0.3">
      <c r="A77" s="18" t="str">
        <f>HYPERLINK("https://hsdes.intel.com/resource/1508608135","1508608135")</f>
        <v>1508608135</v>
      </c>
      <c r="B77" s="3" t="s">
        <v>82</v>
      </c>
      <c r="C77" s="3" t="s">
        <v>14</v>
      </c>
      <c r="D77" s="3" t="s">
        <v>466</v>
      </c>
      <c r="E77" s="14" t="s">
        <v>474</v>
      </c>
      <c r="F77" s="20"/>
      <c r="G77" s="3">
        <v>42</v>
      </c>
      <c r="H77" s="3" t="s">
        <v>472</v>
      </c>
      <c r="I77" s="3" t="s">
        <v>473</v>
      </c>
      <c r="J77" s="3" t="s">
        <v>505</v>
      </c>
      <c r="K77" s="3"/>
      <c r="L77" s="3"/>
    </row>
    <row r="78" spans="1:12" x14ac:dyDescent="0.3">
      <c r="A78" s="18" t="str">
        <f>HYPERLINK("https://hsdes.intel.com/resource/1508608138","1508608138")</f>
        <v>1508608138</v>
      </c>
      <c r="B78" s="3" t="s">
        <v>83</v>
      </c>
      <c r="C78" s="3" t="s">
        <v>6</v>
      </c>
      <c r="D78" s="3" t="s">
        <v>466</v>
      </c>
      <c r="E78" s="14" t="s">
        <v>474</v>
      </c>
      <c r="F78" s="20"/>
      <c r="G78" s="3">
        <v>42</v>
      </c>
      <c r="H78" s="3" t="s">
        <v>472</v>
      </c>
      <c r="I78" s="3" t="s">
        <v>473</v>
      </c>
      <c r="J78" s="3" t="s">
        <v>505</v>
      </c>
      <c r="K78" s="3"/>
      <c r="L78" s="3"/>
    </row>
    <row r="79" spans="1:12" x14ac:dyDescent="0.3">
      <c r="A79" s="18" t="str">
        <f>HYPERLINK("https://hsdes.intel.com/resource/1508608187","1508608187")</f>
        <v>1508608187</v>
      </c>
      <c r="B79" s="3" t="s">
        <v>84</v>
      </c>
      <c r="C79" s="3" t="s">
        <v>14</v>
      </c>
      <c r="D79" s="3" t="s">
        <v>466</v>
      </c>
      <c r="E79" s="14" t="s">
        <v>474</v>
      </c>
      <c r="F79" s="20"/>
      <c r="G79" s="3">
        <v>42</v>
      </c>
      <c r="H79" s="3" t="s">
        <v>472</v>
      </c>
      <c r="I79" s="3" t="s">
        <v>473</v>
      </c>
      <c r="J79" s="3" t="s">
        <v>505</v>
      </c>
      <c r="K79" s="3"/>
      <c r="L79" s="3"/>
    </row>
    <row r="80" spans="1:12" x14ac:dyDescent="0.3">
      <c r="A80" s="18" t="str">
        <f>HYPERLINK("https://hsdes.intel.com/resource/1508608254","1508608254")</f>
        <v>1508608254</v>
      </c>
      <c r="B80" s="3" t="s">
        <v>85</v>
      </c>
      <c r="C80" s="3" t="s">
        <v>14</v>
      </c>
      <c r="D80" s="3" t="s">
        <v>466</v>
      </c>
      <c r="E80" s="14" t="s">
        <v>474</v>
      </c>
      <c r="F80" s="20"/>
      <c r="G80" s="3">
        <v>42</v>
      </c>
      <c r="H80" s="3" t="s">
        <v>472</v>
      </c>
      <c r="I80" s="3" t="s">
        <v>473</v>
      </c>
      <c r="J80" s="3" t="s">
        <v>505</v>
      </c>
      <c r="K80" s="3"/>
      <c r="L80" s="3"/>
    </row>
    <row r="81" spans="1:12" x14ac:dyDescent="0.3">
      <c r="A81" s="18" t="str">
        <f>HYPERLINK("https://hsdes.intel.com/resource/1508608256","1508608256")</f>
        <v>1508608256</v>
      </c>
      <c r="B81" s="3" t="s">
        <v>86</v>
      </c>
      <c r="C81" s="3" t="s">
        <v>14</v>
      </c>
      <c r="D81" s="3" t="s">
        <v>466</v>
      </c>
      <c r="E81" s="14" t="s">
        <v>474</v>
      </c>
      <c r="F81" s="20"/>
      <c r="G81" s="3">
        <v>42</v>
      </c>
      <c r="H81" s="3" t="s">
        <v>472</v>
      </c>
      <c r="I81" s="3" t="s">
        <v>473</v>
      </c>
      <c r="J81" s="3" t="s">
        <v>505</v>
      </c>
      <c r="K81" s="3"/>
      <c r="L81" s="12"/>
    </row>
    <row r="82" spans="1:12" x14ac:dyDescent="0.3">
      <c r="A82" s="18" t="str">
        <f>HYPERLINK("https://hsdes.intel.com/resource/1508608465","1508608465")</f>
        <v>1508608465</v>
      </c>
      <c r="B82" s="3" t="s">
        <v>87</v>
      </c>
      <c r="C82" s="3" t="s">
        <v>6</v>
      </c>
      <c r="D82" s="3" t="s">
        <v>466</v>
      </c>
      <c r="E82" s="14" t="s">
        <v>474</v>
      </c>
      <c r="F82" s="20"/>
      <c r="G82" s="3">
        <v>42</v>
      </c>
      <c r="H82" s="3" t="s">
        <v>472</v>
      </c>
      <c r="I82" s="3" t="s">
        <v>473</v>
      </c>
      <c r="J82" s="3" t="s">
        <v>477</v>
      </c>
      <c r="K82" s="3"/>
      <c r="L82" s="3"/>
    </row>
    <row r="83" spans="1:12" x14ac:dyDescent="0.3">
      <c r="A83" s="18" t="str">
        <f>HYPERLINK("https://hsdes.intel.com/resource/1508608672","1508608672")</f>
        <v>1508608672</v>
      </c>
      <c r="B83" s="3" t="s">
        <v>88</v>
      </c>
      <c r="C83" s="3" t="s">
        <v>4</v>
      </c>
      <c r="D83" s="3" t="s">
        <v>466</v>
      </c>
      <c r="E83" s="14" t="s">
        <v>474</v>
      </c>
      <c r="F83" s="20"/>
      <c r="G83" s="3">
        <v>42</v>
      </c>
      <c r="H83" s="3" t="s">
        <v>472</v>
      </c>
      <c r="I83" s="3" t="s">
        <v>473</v>
      </c>
      <c r="J83" s="3" t="s">
        <v>505</v>
      </c>
      <c r="K83" s="3"/>
      <c r="L83" s="3"/>
    </row>
    <row r="84" spans="1:12" x14ac:dyDescent="0.3">
      <c r="A84" s="18" t="str">
        <f>HYPERLINK("https://hsdes.intel.com/resource/1508608677","1508608677")</f>
        <v>1508608677</v>
      </c>
      <c r="B84" s="3" t="s">
        <v>89</v>
      </c>
      <c r="C84" s="3" t="s">
        <v>6</v>
      </c>
      <c r="D84" s="3" t="s">
        <v>466</v>
      </c>
      <c r="E84" s="14" t="s">
        <v>474</v>
      </c>
      <c r="F84" s="20"/>
      <c r="G84" s="3">
        <v>42</v>
      </c>
      <c r="H84" s="3" t="s">
        <v>472</v>
      </c>
      <c r="I84" s="3" t="s">
        <v>473</v>
      </c>
      <c r="J84" s="3" t="s">
        <v>505</v>
      </c>
      <c r="K84" s="3"/>
      <c r="L84" s="3"/>
    </row>
    <row r="85" spans="1:12" x14ac:dyDescent="0.3">
      <c r="A85" s="18" t="str">
        <f>HYPERLINK("https://hsdes.intel.com/resource/1508608791","1508608791")</f>
        <v>1508608791</v>
      </c>
      <c r="B85" s="3" t="s">
        <v>90</v>
      </c>
      <c r="C85" s="3" t="s">
        <v>19</v>
      </c>
      <c r="D85" s="3" t="s">
        <v>466</v>
      </c>
      <c r="E85" s="14" t="s">
        <v>474</v>
      </c>
      <c r="F85" s="20"/>
      <c r="G85" s="3">
        <v>42</v>
      </c>
      <c r="H85" s="3" t="s">
        <v>472</v>
      </c>
      <c r="I85" s="3" t="s">
        <v>473</v>
      </c>
      <c r="J85" s="3" t="s">
        <v>506</v>
      </c>
      <c r="K85" s="3"/>
      <c r="L85" s="12"/>
    </row>
    <row r="86" spans="1:12" x14ac:dyDescent="0.3">
      <c r="A86" s="18" t="str">
        <f>HYPERLINK("https://hsdes.intel.com/resource/1508608898","1508608898")</f>
        <v>1508608898</v>
      </c>
      <c r="B86" s="3" t="s">
        <v>91</v>
      </c>
      <c r="C86" s="3" t="s">
        <v>8</v>
      </c>
      <c r="D86" s="3" t="s">
        <v>466</v>
      </c>
      <c r="E86" s="13" t="s">
        <v>478</v>
      </c>
      <c r="F86" s="20">
        <v>16015631966</v>
      </c>
      <c r="G86" s="3">
        <v>42</v>
      </c>
      <c r="H86" s="3" t="s">
        <v>472</v>
      </c>
      <c r="I86" s="3" t="s">
        <v>473</v>
      </c>
      <c r="J86" s="3" t="s">
        <v>506</v>
      </c>
      <c r="K86" s="3"/>
      <c r="L86" s="12" t="s">
        <v>494</v>
      </c>
    </row>
    <row r="87" spans="1:12" x14ac:dyDescent="0.3">
      <c r="A87" s="18" t="str">
        <f>HYPERLINK("https://hsdes.intel.com/resource/1508609084","1508609084")</f>
        <v>1508609084</v>
      </c>
      <c r="B87" s="3" t="s">
        <v>92</v>
      </c>
      <c r="C87" s="3" t="s">
        <v>14</v>
      </c>
      <c r="D87" s="3" t="s">
        <v>466</v>
      </c>
      <c r="E87" s="14" t="s">
        <v>474</v>
      </c>
      <c r="F87" s="20"/>
      <c r="G87" s="3">
        <v>42</v>
      </c>
      <c r="H87" s="3" t="s">
        <v>472</v>
      </c>
      <c r="I87" s="3" t="s">
        <v>473</v>
      </c>
      <c r="J87" s="3" t="s">
        <v>505</v>
      </c>
      <c r="K87" s="3"/>
      <c r="L87" s="3"/>
    </row>
    <row r="88" spans="1:12" x14ac:dyDescent="0.3">
      <c r="A88" s="18" t="str">
        <f>HYPERLINK("https://hsdes.intel.com/resource/1508609113","1508609113")</f>
        <v>1508609113</v>
      </c>
      <c r="B88" s="3" t="s">
        <v>93</v>
      </c>
      <c r="C88" s="3" t="s">
        <v>19</v>
      </c>
      <c r="D88" s="3" t="s">
        <v>466</v>
      </c>
      <c r="E88" s="14" t="s">
        <v>474</v>
      </c>
      <c r="F88" s="20"/>
      <c r="G88" s="3">
        <v>42</v>
      </c>
      <c r="H88" s="3" t="s">
        <v>472</v>
      </c>
      <c r="I88" s="3" t="s">
        <v>473</v>
      </c>
      <c r="J88" s="3" t="s">
        <v>505</v>
      </c>
      <c r="K88" s="3"/>
      <c r="L88" s="3"/>
    </row>
    <row r="89" spans="1:12" x14ac:dyDescent="0.3">
      <c r="A89" s="18" t="str">
        <f>HYPERLINK("https://hsdes.intel.com/resource/1508609355","1508609355")</f>
        <v>1508609355</v>
      </c>
      <c r="B89" s="3" t="s">
        <v>94</v>
      </c>
      <c r="C89" s="3" t="s">
        <v>14</v>
      </c>
      <c r="D89" s="3" t="s">
        <v>466</v>
      </c>
      <c r="E89" s="14" t="s">
        <v>474</v>
      </c>
      <c r="F89" s="20"/>
      <c r="G89" s="3">
        <v>42</v>
      </c>
      <c r="H89" s="3" t="s">
        <v>472</v>
      </c>
      <c r="I89" s="3" t="s">
        <v>473</v>
      </c>
      <c r="J89" s="3" t="s">
        <v>505</v>
      </c>
      <c r="K89" s="3"/>
      <c r="L89" s="3"/>
    </row>
    <row r="90" spans="1:12" x14ac:dyDescent="0.3">
      <c r="A90" s="18" t="str">
        <f>HYPERLINK("https://hsdes.intel.com/resource/1508609551","1508609551")</f>
        <v>1508609551</v>
      </c>
      <c r="B90" s="3" t="s">
        <v>95</v>
      </c>
      <c r="C90" s="3" t="s">
        <v>14</v>
      </c>
      <c r="D90" s="3" t="s">
        <v>466</v>
      </c>
      <c r="E90" s="14" t="s">
        <v>474</v>
      </c>
      <c r="F90" s="20"/>
      <c r="G90" s="3">
        <v>42</v>
      </c>
      <c r="H90" s="3" t="s">
        <v>472</v>
      </c>
      <c r="I90" s="3" t="s">
        <v>473</v>
      </c>
      <c r="J90" s="3" t="s">
        <v>505</v>
      </c>
      <c r="K90" s="3"/>
      <c r="L90" s="3"/>
    </row>
    <row r="91" spans="1:12" x14ac:dyDescent="0.3">
      <c r="A91" s="18" t="str">
        <f>HYPERLINK("https://hsdes.intel.com/resource/1508609554","1508609554")</f>
        <v>1508609554</v>
      </c>
      <c r="B91" s="3" t="s">
        <v>96</v>
      </c>
      <c r="C91" s="3" t="s">
        <v>14</v>
      </c>
      <c r="D91" s="3" t="s">
        <v>466</v>
      </c>
      <c r="E91" s="14" t="s">
        <v>474</v>
      </c>
      <c r="F91" s="20"/>
      <c r="G91" s="3">
        <v>42</v>
      </c>
      <c r="H91" s="3" t="s">
        <v>472</v>
      </c>
      <c r="I91" s="3" t="s">
        <v>473</v>
      </c>
      <c r="J91" s="3" t="s">
        <v>477</v>
      </c>
      <c r="K91" s="3"/>
      <c r="L91" s="3"/>
    </row>
    <row r="92" spans="1:12" x14ac:dyDescent="0.3">
      <c r="A92" s="18" t="str">
        <f>HYPERLINK("https://hsdes.intel.com/resource/1508609751","1508609751")</f>
        <v>1508609751</v>
      </c>
      <c r="B92" s="3" t="s">
        <v>97</v>
      </c>
      <c r="C92" s="3" t="s">
        <v>8</v>
      </c>
      <c r="D92" s="3" t="s">
        <v>466</v>
      </c>
      <c r="E92" s="13" t="s">
        <v>478</v>
      </c>
      <c r="F92" s="20"/>
      <c r="G92" s="3">
        <v>42</v>
      </c>
      <c r="H92" s="3" t="s">
        <v>472</v>
      </c>
      <c r="I92" s="3" t="s">
        <v>473</v>
      </c>
      <c r="J92" s="3" t="s">
        <v>505</v>
      </c>
      <c r="K92" s="3"/>
      <c r="L92" s="12" t="s">
        <v>496</v>
      </c>
    </row>
    <row r="93" spans="1:12" x14ac:dyDescent="0.3">
      <c r="A93" s="18" t="str">
        <f>HYPERLINK("https://hsdes.intel.com/resource/1508609768","1508609768")</f>
        <v>1508609768</v>
      </c>
      <c r="B93" s="3" t="s">
        <v>98</v>
      </c>
      <c r="C93" s="3" t="s">
        <v>8</v>
      </c>
      <c r="D93" s="3" t="s">
        <v>466</v>
      </c>
      <c r="E93" s="14" t="s">
        <v>474</v>
      </c>
      <c r="F93" s="20"/>
      <c r="G93" s="3">
        <v>42</v>
      </c>
      <c r="H93" s="3" t="s">
        <v>472</v>
      </c>
      <c r="I93" s="3" t="s">
        <v>473</v>
      </c>
      <c r="J93" s="3" t="s">
        <v>505</v>
      </c>
      <c r="K93" s="3"/>
      <c r="L93" s="3"/>
    </row>
    <row r="94" spans="1:12" x14ac:dyDescent="0.3">
      <c r="A94" s="18" t="str">
        <f>HYPERLINK("https://hsdes.intel.com/resource/1508609817","1508609817")</f>
        <v>1508609817</v>
      </c>
      <c r="B94" s="3" t="s">
        <v>99</v>
      </c>
      <c r="C94" s="3" t="s">
        <v>2</v>
      </c>
      <c r="D94" s="3" t="s">
        <v>466</v>
      </c>
      <c r="E94" s="14" t="s">
        <v>474</v>
      </c>
      <c r="F94" s="20"/>
      <c r="G94" s="3">
        <v>18</v>
      </c>
      <c r="H94" s="3" t="s">
        <v>475</v>
      </c>
      <c r="I94" s="3" t="s">
        <v>473</v>
      </c>
      <c r="J94" s="3" t="s">
        <v>505</v>
      </c>
      <c r="K94" s="3"/>
      <c r="L94" s="3"/>
    </row>
    <row r="95" spans="1:12" x14ac:dyDescent="0.3">
      <c r="A95" s="18" t="str">
        <f>HYPERLINK("https://hsdes.intel.com/resource/1508610076","1508610076")</f>
        <v>1508610076</v>
      </c>
      <c r="B95" s="3" t="s">
        <v>100</v>
      </c>
      <c r="C95" s="3" t="s">
        <v>19</v>
      </c>
      <c r="D95" s="3" t="s">
        <v>466</v>
      </c>
      <c r="E95" s="13" t="s">
        <v>478</v>
      </c>
      <c r="F95" s="20">
        <v>16015321565</v>
      </c>
      <c r="G95" s="3">
        <v>42</v>
      </c>
      <c r="H95" s="3" t="s">
        <v>472</v>
      </c>
      <c r="I95" s="3" t="s">
        <v>473</v>
      </c>
      <c r="J95" s="3" t="s">
        <v>506</v>
      </c>
      <c r="K95" s="3"/>
      <c r="L95" s="12" t="s">
        <v>493</v>
      </c>
    </row>
    <row r="96" spans="1:12" x14ac:dyDescent="0.3">
      <c r="A96" s="18" t="str">
        <f>HYPERLINK("https://hsdes.intel.com/resource/1508610148","1508610148")</f>
        <v>1508610148</v>
      </c>
      <c r="B96" s="3" t="s">
        <v>101</v>
      </c>
      <c r="C96" s="3" t="s">
        <v>19</v>
      </c>
      <c r="D96" s="3" t="s">
        <v>466</v>
      </c>
      <c r="E96" s="14" t="s">
        <v>474</v>
      </c>
      <c r="F96" s="20"/>
      <c r="G96" s="3">
        <v>42</v>
      </c>
      <c r="H96" s="3" t="s">
        <v>472</v>
      </c>
      <c r="I96" s="3" t="s">
        <v>473</v>
      </c>
      <c r="J96" s="3" t="s">
        <v>505</v>
      </c>
      <c r="K96" s="3"/>
      <c r="L96" s="3"/>
    </row>
    <row r="97" spans="1:12" x14ac:dyDescent="0.3">
      <c r="A97" s="18" t="str">
        <f>HYPERLINK("https://hsdes.intel.com/resource/1508610279","1508610279")</f>
        <v>1508610279</v>
      </c>
      <c r="B97" s="3" t="s">
        <v>102</v>
      </c>
      <c r="C97" s="3" t="s">
        <v>14</v>
      </c>
      <c r="D97" s="3" t="s">
        <v>466</v>
      </c>
      <c r="E97" s="14" t="s">
        <v>474</v>
      </c>
      <c r="F97" s="20"/>
      <c r="G97" s="3">
        <v>42</v>
      </c>
      <c r="H97" s="3" t="s">
        <v>472</v>
      </c>
      <c r="I97" s="3" t="s">
        <v>473</v>
      </c>
      <c r="J97" s="3" t="s">
        <v>505</v>
      </c>
      <c r="K97" s="3"/>
      <c r="L97" s="3"/>
    </row>
    <row r="98" spans="1:12" x14ac:dyDescent="0.3">
      <c r="A98" s="18" t="str">
        <f>HYPERLINK("https://hsdes.intel.com/resource/1508610555","1508610555")</f>
        <v>1508610555</v>
      </c>
      <c r="B98" s="3" t="s">
        <v>103</v>
      </c>
      <c r="C98" s="3" t="s">
        <v>2</v>
      </c>
      <c r="D98" s="3" t="s">
        <v>466</v>
      </c>
      <c r="E98" s="14" t="s">
        <v>474</v>
      </c>
      <c r="F98" s="20"/>
      <c r="G98" s="3">
        <v>42</v>
      </c>
      <c r="H98" s="3" t="s">
        <v>472</v>
      </c>
      <c r="I98" s="3" t="s">
        <v>473</v>
      </c>
      <c r="J98" s="3" t="s">
        <v>506</v>
      </c>
      <c r="K98" s="3"/>
      <c r="L98" s="3"/>
    </row>
    <row r="99" spans="1:12" x14ac:dyDescent="0.3">
      <c r="A99" s="18" t="str">
        <f>HYPERLINK("https://hsdes.intel.com/resource/1508610606","1508610606")</f>
        <v>1508610606</v>
      </c>
      <c r="B99" s="3" t="s">
        <v>104</v>
      </c>
      <c r="C99" s="3" t="s">
        <v>6</v>
      </c>
      <c r="D99" s="3" t="s">
        <v>466</v>
      </c>
      <c r="E99" s="14" t="s">
        <v>474</v>
      </c>
      <c r="F99" s="20"/>
      <c r="G99" s="3">
        <v>42</v>
      </c>
      <c r="H99" s="3" t="s">
        <v>472</v>
      </c>
      <c r="I99" s="3" t="s">
        <v>473</v>
      </c>
      <c r="J99" s="3" t="s">
        <v>505</v>
      </c>
      <c r="K99" s="3"/>
      <c r="L99" s="3"/>
    </row>
    <row r="100" spans="1:12" x14ac:dyDescent="0.3">
      <c r="A100" s="18" t="str">
        <f>HYPERLINK("https://hsdes.intel.com/resource/1508611262","1508611262")</f>
        <v>1508611262</v>
      </c>
      <c r="B100" s="3" t="s">
        <v>105</v>
      </c>
      <c r="C100" s="3" t="s">
        <v>19</v>
      </c>
      <c r="D100" s="3" t="s">
        <v>466</v>
      </c>
      <c r="E100" s="14" t="s">
        <v>474</v>
      </c>
      <c r="F100" s="20"/>
      <c r="G100" s="3">
        <v>18</v>
      </c>
      <c r="H100" s="3" t="s">
        <v>475</v>
      </c>
      <c r="I100" s="3" t="s">
        <v>473</v>
      </c>
      <c r="J100" s="3" t="s">
        <v>505</v>
      </c>
      <c r="K100" s="3"/>
      <c r="L100" s="12"/>
    </row>
    <row r="101" spans="1:12" x14ac:dyDescent="0.3">
      <c r="A101" s="18" t="str">
        <f>HYPERLINK("https://hsdes.intel.com/resource/1508611928","1508611928")</f>
        <v>1508611928</v>
      </c>
      <c r="B101" s="3" t="s">
        <v>106</v>
      </c>
      <c r="C101" s="3" t="s">
        <v>19</v>
      </c>
      <c r="D101" s="3" t="s">
        <v>466</v>
      </c>
      <c r="E101" s="14" t="s">
        <v>474</v>
      </c>
      <c r="F101" s="20"/>
      <c r="G101" s="3">
        <v>42</v>
      </c>
      <c r="H101" s="3" t="s">
        <v>472</v>
      </c>
      <c r="I101" s="3" t="s">
        <v>473</v>
      </c>
      <c r="J101" s="3" t="s">
        <v>506</v>
      </c>
      <c r="K101" s="3"/>
      <c r="L101" s="12"/>
    </row>
    <row r="102" spans="1:12" x14ac:dyDescent="0.3">
      <c r="A102" s="18" t="str">
        <f>HYPERLINK("https://hsdes.intel.com/resource/1508611946","1508611946")</f>
        <v>1508611946</v>
      </c>
      <c r="B102" s="3" t="s">
        <v>107</v>
      </c>
      <c r="C102" s="3" t="s">
        <v>19</v>
      </c>
      <c r="D102" s="3" t="s">
        <v>466</v>
      </c>
      <c r="E102" s="14" t="s">
        <v>474</v>
      </c>
      <c r="F102" s="20"/>
      <c r="G102" s="3">
        <v>42</v>
      </c>
      <c r="H102" s="3" t="s">
        <v>472</v>
      </c>
      <c r="I102" s="3" t="s">
        <v>473</v>
      </c>
      <c r="J102" s="3" t="s">
        <v>506</v>
      </c>
      <c r="K102" s="3"/>
      <c r="L102" s="12"/>
    </row>
    <row r="103" spans="1:12" x14ac:dyDescent="0.3">
      <c r="A103" s="18" t="str">
        <f>HYPERLINK("https://hsdes.intel.com/resource/1508612039","1508612039")</f>
        <v>1508612039</v>
      </c>
      <c r="B103" s="3" t="s">
        <v>108</v>
      </c>
      <c r="C103" s="3" t="s">
        <v>19</v>
      </c>
      <c r="D103" s="3" t="s">
        <v>466</v>
      </c>
      <c r="E103" s="14" t="s">
        <v>474</v>
      </c>
      <c r="F103" s="20"/>
      <c r="G103" s="3">
        <v>42</v>
      </c>
      <c r="H103" s="3" t="s">
        <v>472</v>
      </c>
      <c r="I103" s="3" t="s">
        <v>473</v>
      </c>
      <c r="J103" s="3" t="s">
        <v>505</v>
      </c>
      <c r="K103" s="3"/>
      <c r="L103" s="10"/>
    </row>
    <row r="104" spans="1:12" x14ac:dyDescent="0.3">
      <c r="A104" s="18" t="str">
        <f>HYPERLINK("https://hsdes.intel.com/resource/1508612042","1508612042")</f>
        <v>1508612042</v>
      </c>
      <c r="B104" s="3" t="s">
        <v>109</v>
      </c>
      <c r="C104" s="3" t="s">
        <v>2</v>
      </c>
      <c r="D104" s="3" t="s">
        <v>466</v>
      </c>
      <c r="E104" s="14" t="s">
        <v>474</v>
      </c>
      <c r="F104" s="20"/>
      <c r="G104" s="3">
        <v>42</v>
      </c>
      <c r="H104" s="3" t="s">
        <v>472</v>
      </c>
      <c r="I104" s="3" t="s">
        <v>473</v>
      </c>
      <c r="J104" s="3" t="s">
        <v>505</v>
      </c>
      <c r="K104" s="3"/>
      <c r="L104" s="3"/>
    </row>
    <row r="105" spans="1:12" x14ac:dyDescent="0.3">
      <c r="A105" s="18" t="str">
        <f>HYPERLINK("https://hsdes.intel.com/resource/1508612447","1508612447")</f>
        <v>1508612447</v>
      </c>
      <c r="B105" s="3" t="s">
        <v>110</v>
      </c>
      <c r="C105" s="3" t="s">
        <v>19</v>
      </c>
      <c r="D105" s="3" t="s">
        <v>466</v>
      </c>
      <c r="E105" s="14" t="s">
        <v>474</v>
      </c>
      <c r="F105" s="20"/>
      <c r="G105" s="3">
        <v>42</v>
      </c>
      <c r="H105" s="3" t="s">
        <v>472</v>
      </c>
      <c r="I105" s="3" t="s">
        <v>473</v>
      </c>
      <c r="J105" s="3" t="s">
        <v>505</v>
      </c>
      <c r="K105" s="3"/>
      <c r="L105" s="3"/>
    </row>
    <row r="106" spans="1:12" x14ac:dyDescent="0.3">
      <c r="A106" s="18" t="str">
        <f>HYPERLINK("https://hsdes.intel.com/resource/1508613277","1508613277")</f>
        <v>1508613277</v>
      </c>
      <c r="B106" s="3" t="s">
        <v>111</v>
      </c>
      <c r="C106" s="3" t="s">
        <v>14</v>
      </c>
      <c r="D106" s="3" t="s">
        <v>466</v>
      </c>
      <c r="E106" s="14" t="s">
        <v>474</v>
      </c>
      <c r="F106" s="20"/>
      <c r="G106" s="3">
        <v>42</v>
      </c>
      <c r="H106" s="3" t="s">
        <v>472</v>
      </c>
      <c r="I106" s="3" t="s">
        <v>473</v>
      </c>
      <c r="J106" s="3" t="s">
        <v>505</v>
      </c>
      <c r="K106" s="3"/>
      <c r="L106" s="3"/>
    </row>
    <row r="107" spans="1:12" x14ac:dyDescent="0.3">
      <c r="A107" s="18" t="str">
        <f>HYPERLINK("https://hsdes.intel.com/resource/1508613443","1508613443")</f>
        <v>1508613443</v>
      </c>
      <c r="B107" s="3" t="s">
        <v>112</v>
      </c>
      <c r="C107" s="3" t="s">
        <v>4</v>
      </c>
      <c r="D107" s="3" t="s">
        <v>466</v>
      </c>
      <c r="E107" s="14" t="s">
        <v>474</v>
      </c>
      <c r="F107" s="20"/>
      <c r="G107" s="3">
        <v>42</v>
      </c>
      <c r="H107" s="3" t="s">
        <v>472</v>
      </c>
      <c r="I107" s="3" t="s">
        <v>473</v>
      </c>
      <c r="J107" s="3" t="s">
        <v>505</v>
      </c>
      <c r="K107" s="3"/>
      <c r="L107" s="3"/>
    </row>
    <row r="108" spans="1:12" x14ac:dyDescent="0.3">
      <c r="A108" s="18" t="str">
        <f>HYPERLINK("https://hsdes.intel.com/resource/1508613485","1508613485")</f>
        <v>1508613485</v>
      </c>
      <c r="B108" s="3" t="s">
        <v>113</v>
      </c>
      <c r="C108" s="3" t="s">
        <v>4</v>
      </c>
      <c r="D108" s="3" t="s">
        <v>466</v>
      </c>
      <c r="E108" s="14" t="s">
        <v>474</v>
      </c>
      <c r="F108" s="20"/>
      <c r="G108" s="3">
        <v>18</v>
      </c>
      <c r="H108" s="3" t="s">
        <v>475</v>
      </c>
      <c r="I108" s="3" t="s">
        <v>473</v>
      </c>
      <c r="J108" s="3" t="s">
        <v>477</v>
      </c>
      <c r="K108" s="3"/>
      <c r="L108" s="3"/>
    </row>
    <row r="109" spans="1:12" x14ac:dyDescent="0.3">
      <c r="A109" s="18" t="str">
        <f>HYPERLINK("https://hsdes.intel.com/resource/1508613569","1508613569")</f>
        <v>1508613569</v>
      </c>
      <c r="B109" s="3" t="s">
        <v>114</v>
      </c>
      <c r="C109" s="3" t="s">
        <v>6</v>
      </c>
      <c r="D109" s="3" t="s">
        <v>466</v>
      </c>
      <c r="E109" s="14" t="s">
        <v>474</v>
      </c>
      <c r="F109" s="20"/>
      <c r="G109" s="3">
        <v>42</v>
      </c>
      <c r="H109" s="3" t="s">
        <v>472</v>
      </c>
      <c r="I109" s="3" t="s">
        <v>473</v>
      </c>
      <c r="J109" s="3" t="s">
        <v>505</v>
      </c>
      <c r="K109" s="3"/>
      <c r="L109" s="3"/>
    </row>
    <row r="110" spans="1:12" x14ac:dyDescent="0.3">
      <c r="A110" s="18" t="str">
        <f>HYPERLINK("https://hsdes.intel.com/resource/1508613620","1508613620")</f>
        <v>1508613620</v>
      </c>
      <c r="B110" s="3" t="s">
        <v>115</v>
      </c>
      <c r="C110" s="3" t="s">
        <v>8</v>
      </c>
      <c r="D110" s="3" t="s">
        <v>465</v>
      </c>
      <c r="E110" s="14" t="s">
        <v>474</v>
      </c>
      <c r="F110" s="20"/>
      <c r="G110" s="3">
        <v>42</v>
      </c>
      <c r="H110" s="3" t="s">
        <v>472</v>
      </c>
      <c r="I110" s="3" t="s">
        <v>473</v>
      </c>
      <c r="J110" s="3" t="s">
        <v>506</v>
      </c>
      <c r="K110" s="3"/>
      <c r="L110" s="3"/>
    </row>
    <row r="111" spans="1:12" x14ac:dyDescent="0.3">
      <c r="A111" s="18" t="str">
        <f>HYPERLINK("https://hsdes.intel.com/resource/1508613626","1508613626")</f>
        <v>1508613626</v>
      </c>
      <c r="B111" s="3" t="s">
        <v>116</v>
      </c>
      <c r="C111" s="3" t="s">
        <v>8</v>
      </c>
      <c r="D111" s="3" t="s">
        <v>465</v>
      </c>
      <c r="E111" s="14" t="s">
        <v>474</v>
      </c>
      <c r="F111" s="20"/>
      <c r="G111" s="3">
        <v>42</v>
      </c>
      <c r="H111" s="3" t="s">
        <v>472</v>
      </c>
      <c r="I111" s="3" t="s">
        <v>473</v>
      </c>
      <c r="J111" s="3" t="s">
        <v>506</v>
      </c>
      <c r="K111" s="3"/>
      <c r="L111" s="3"/>
    </row>
    <row r="112" spans="1:12" x14ac:dyDescent="0.3">
      <c r="A112" s="18" t="str">
        <f>HYPERLINK("https://hsdes.intel.com/resource/1508613683","1508613683")</f>
        <v>1508613683</v>
      </c>
      <c r="B112" s="3" t="s">
        <v>117</v>
      </c>
      <c r="C112" s="3" t="s">
        <v>8</v>
      </c>
      <c r="D112" s="3" t="s">
        <v>465</v>
      </c>
      <c r="E112" s="13" t="s">
        <v>478</v>
      </c>
      <c r="F112" s="20">
        <v>16015631966</v>
      </c>
      <c r="G112" s="3">
        <v>42</v>
      </c>
      <c r="H112" s="3" t="s">
        <v>472</v>
      </c>
      <c r="I112" s="3" t="s">
        <v>473</v>
      </c>
      <c r="J112" s="3" t="s">
        <v>506</v>
      </c>
      <c r="K112" s="3"/>
      <c r="L112" s="12" t="s">
        <v>494</v>
      </c>
    </row>
    <row r="113" spans="1:12" x14ac:dyDescent="0.3">
      <c r="A113" s="18" t="str">
        <f>HYPERLINK("https://hsdes.intel.com/resource/1508615408","1508615408")</f>
        <v>1508615408</v>
      </c>
      <c r="B113" s="3" t="s">
        <v>118</v>
      </c>
      <c r="C113" s="3" t="s">
        <v>14</v>
      </c>
      <c r="D113" s="3" t="s">
        <v>465</v>
      </c>
      <c r="E113" s="14" t="s">
        <v>474</v>
      </c>
      <c r="F113" s="20"/>
      <c r="G113" s="3">
        <v>42</v>
      </c>
      <c r="H113" s="3" t="s">
        <v>472</v>
      </c>
      <c r="I113" s="3" t="s">
        <v>473</v>
      </c>
      <c r="J113" s="3" t="s">
        <v>506</v>
      </c>
      <c r="K113" s="3"/>
      <c r="L113" s="3"/>
    </row>
    <row r="114" spans="1:12" x14ac:dyDescent="0.3">
      <c r="A114" s="18" t="str">
        <f>HYPERLINK("https://hsdes.intel.com/resource/1508615418","1508615418")</f>
        <v>1508615418</v>
      </c>
      <c r="B114" s="3" t="s">
        <v>119</v>
      </c>
      <c r="C114" s="3" t="s">
        <v>14</v>
      </c>
      <c r="D114" s="3" t="s">
        <v>465</v>
      </c>
      <c r="E114" s="14" t="s">
        <v>474</v>
      </c>
      <c r="F114" s="20"/>
      <c r="G114" s="3">
        <v>42</v>
      </c>
      <c r="H114" s="3" t="s">
        <v>472</v>
      </c>
      <c r="I114" s="3" t="s">
        <v>473</v>
      </c>
      <c r="J114" s="3" t="s">
        <v>506</v>
      </c>
      <c r="K114" s="3"/>
      <c r="L114" s="3"/>
    </row>
    <row r="115" spans="1:12" x14ac:dyDescent="0.3">
      <c r="A115" s="18" t="str">
        <f>HYPERLINK("https://hsdes.intel.com/resource/1508615437","1508615437")</f>
        <v>1508615437</v>
      </c>
      <c r="B115" s="3" t="s">
        <v>120</v>
      </c>
      <c r="C115" s="3" t="s">
        <v>14</v>
      </c>
      <c r="D115" s="3" t="s">
        <v>465</v>
      </c>
      <c r="E115" s="14" t="s">
        <v>474</v>
      </c>
      <c r="F115" s="20"/>
      <c r="G115" s="3">
        <v>42</v>
      </c>
      <c r="H115" s="3" t="s">
        <v>472</v>
      </c>
      <c r="I115" s="3" t="s">
        <v>473</v>
      </c>
      <c r="J115" s="3" t="s">
        <v>506</v>
      </c>
      <c r="K115" s="3"/>
      <c r="L115" s="3"/>
    </row>
    <row r="116" spans="1:12" x14ac:dyDescent="0.3">
      <c r="A116" s="18" t="str">
        <f>HYPERLINK("https://hsdes.intel.com/resource/1508615507","1508615507")</f>
        <v>1508615507</v>
      </c>
      <c r="B116" s="3" t="s">
        <v>121</v>
      </c>
      <c r="C116" s="3" t="s">
        <v>14</v>
      </c>
      <c r="D116" s="3" t="s">
        <v>465</v>
      </c>
      <c r="E116" s="14" t="s">
        <v>474</v>
      </c>
      <c r="F116" s="20"/>
      <c r="G116" s="3">
        <v>42</v>
      </c>
      <c r="H116" s="3" t="s">
        <v>472</v>
      </c>
      <c r="I116" s="3" t="s">
        <v>473</v>
      </c>
      <c r="J116" s="3" t="s">
        <v>506</v>
      </c>
      <c r="K116" s="3"/>
      <c r="L116" s="3"/>
    </row>
    <row r="117" spans="1:12" x14ac:dyDescent="0.3">
      <c r="A117" s="18" t="str">
        <f>HYPERLINK("https://hsdes.intel.com/resource/1508615521","1508615521")</f>
        <v>1508615521</v>
      </c>
      <c r="B117" s="3" t="s">
        <v>122</v>
      </c>
      <c r="C117" s="3" t="s">
        <v>14</v>
      </c>
      <c r="D117" s="3" t="s">
        <v>465</v>
      </c>
      <c r="E117" s="14" t="s">
        <v>474</v>
      </c>
      <c r="F117" s="20"/>
      <c r="G117" s="3">
        <v>42</v>
      </c>
      <c r="H117" s="3" t="s">
        <v>472</v>
      </c>
      <c r="I117" s="3" t="s">
        <v>473</v>
      </c>
      <c r="J117" s="3" t="s">
        <v>506</v>
      </c>
      <c r="K117" s="3"/>
      <c r="L117" s="3"/>
    </row>
    <row r="118" spans="1:12" x14ac:dyDescent="0.3">
      <c r="A118" s="18" t="str">
        <f>HYPERLINK("https://hsdes.intel.com/resource/1508615533","1508615533")</f>
        <v>1508615533</v>
      </c>
      <c r="B118" s="3" t="s">
        <v>123</v>
      </c>
      <c r="C118" s="3" t="s">
        <v>14</v>
      </c>
      <c r="D118" s="3" t="s">
        <v>465</v>
      </c>
      <c r="E118" s="14" t="s">
        <v>474</v>
      </c>
      <c r="F118" s="20"/>
      <c r="G118" s="3">
        <v>42</v>
      </c>
      <c r="H118" s="3" t="s">
        <v>472</v>
      </c>
      <c r="I118" s="3" t="s">
        <v>473</v>
      </c>
      <c r="J118" s="3" t="s">
        <v>506</v>
      </c>
      <c r="K118" s="3"/>
      <c r="L118" s="3"/>
    </row>
    <row r="119" spans="1:12" x14ac:dyDescent="0.3">
      <c r="A119" s="18" t="str">
        <f>HYPERLINK("https://hsdes.intel.com/resource/1508615540","1508615540")</f>
        <v>1508615540</v>
      </c>
      <c r="B119" s="3" t="s">
        <v>124</v>
      </c>
      <c r="C119" s="3" t="s">
        <v>14</v>
      </c>
      <c r="D119" s="3" t="s">
        <v>465</v>
      </c>
      <c r="E119" s="14" t="s">
        <v>474</v>
      </c>
      <c r="F119" s="20"/>
      <c r="G119" s="3">
        <v>42</v>
      </c>
      <c r="H119" s="3" t="s">
        <v>472</v>
      </c>
      <c r="I119" s="3" t="s">
        <v>473</v>
      </c>
      <c r="J119" s="3" t="s">
        <v>506</v>
      </c>
      <c r="K119" s="3"/>
      <c r="L119" s="3"/>
    </row>
    <row r="120" spans="1:12" x14ac:dyDescent="0.3">
      <c r="A120" s="18" t="str">
        <f>HYPERLINK("https://hsdes.intel.com/resource/1508615583","1508615583")</f>
        <v>1508615583</v>
      </c>
      <c r="B120" s="3" t="s">
        <v>125</v>
      </c>
      <c r="C120" s="3" t="s">
        <v>14</v>
      </c>
      <c r="D120" s="3" t="s">
        <v>465</v>
      </c>
      <c r="E120" s="14" t="s">
        <v>474</v>
      </c>
      <c r="F120" s="20"/>
      <c r="G120" s="3">
        <v>42</v>
      </c>
      <c r="H120" s="3" t="s">
        <v>472</v>
      </c>
      <c r="I120" s="3" t="s">
        <v>473</v>
      </c>
      <c r="J120" s="3" t="s">
        <v>506</v>
      </c>
      <c r="K120" s="3"/>
      <c r="L120" s="3"/>
    </row>
    <row r="121" spans="1:12" x14ac:dyDescent="0.3">
      <c r="A121" s="18" t="str">
        <f>HYPERLINK("https://hsdes.intel.com/resource/1508615618","1508615618")</f>
        <v>1508615618</v>
      </c>
      <c r="B121" s="3" t="s">
        <v>126</v>
      </c>
      <c r="C121" s="3" t="s">
        <v>14</v>
      </c>
      <c r="D121" s="3" t="s">
        <v>465</v>
      </c>
      <c r="E121" s="14" t="s">
        <v>474</v>
      </c>
      <c r="F121" s="20"/>
      <c r="G121" s="3">
        <v>42</v>
      </c>
      <c r="H121" s="3" t="s">
        <v>472</v>
      </c>
      <c r="I121" s="3" t="s">
        <v>473</v>
      </c>
      <c r="J121" s="3" t="s">
        <v>506</v>
      </c>
      <c r="K121" s="3"/>
      <c r="L121" s="3"/>
    </row>
    <row r="122" spans="1:12" x14ac:dyDescent="0.3">
      <c r="A122" s="18" t="str">
        <f>HYPERLINK("https://hsdes.intel.com/resource/1508616007","1508616007")</f>
        <v>1508616007</v>
      </c>
      <c r="B122" s="3" t="s">
        <v>1</v>
      </c>
      <c r="C122" s="3" t="s">
        <v>2</v>
      </c>
      <c r="D122" s="3" t="s">
        <v>465</v>
      </c>
      <c r="E122" s="14" t="s">
        <v>474</v>
      </c>
      <c r="F122" s="20"/>
      <c r="G122" s="3">
        <v>42</v>
      </c>
      <c r="H122" s="3" t="s">
        <v>472</v>
      </c>
      <c r="I122" s="3" t="s">
        <v>473</v>
      </c>
      <c r="J122" s="3" t="s">
        <v>505</v>
      </c>
      <c r="K122" s="3"/>
      <c r="L122" s="3"/>
    </row>
    <row r="123" spans="1:12" x14ac:dyDescent="0.3">
      <c r="A123" s="18" t="str">
        <f>HYPERLINK("https://hsdes.intel.com/resource/1508616122","1508616122")</f>
        <v>1508616122</v>
      </c>
      <c r="B123" s="3" t="s">
        <v>127</v>
      </c>
      <c r="C123" s="3" t="s">
        <v>6</v>
      </c>
      <c r="D123" s="3" t="s">
        <v>465</v>
      </c>
      <c r="E123" s="13" t="s">
        <v>478</v>
      </c>
      <c r="F123" s="20">
        <v>16015631966</v>
      </c>
      <c r="G123" s="3">
        <v>42</v>
      </c>
      <c r="H123" s="3" t="s">
        <v>472</v>
      </c>
      <c r="I123" s="3" t="s">
        <v>473</v>
      </c>
      <c r="J123" s="3" t="s">
        <v>505</v>
      </c>
      <c r="K123" s="3"/>
      <c r="L123" s="12" t="s">
        <v>494</v>
      </c>
    </row>
    <row r="124" spans="1:12" x14ac:dyDescent="0.3">
      <c r="A124" s="18" t="str">
        <f>HYPERLINK("https://hsdes.intel.com/resource/1508616368","1508616368")</f>
        <v>1508616368</v>
      </c>
      <c r="B124" s="3" t="s">
        <v>128</v>
      </c>
      <c r="C124" s="3" t="s">
        <v>6</v>
      </c>
      <c r="D124" s="3"/>
      <c r="E124" s="14" t="s">
        <v>474</v>
      </c>
      <c r="F124" s="20"/>
      <c r="G124" s="3">
        <v>42</v>
      </c>
      <c r="H124" s="3" t="s">
        <v>472</v>
      </c>
      <c r="I124" s="3" t="s">
        <v>473</v>
      </c>
      <c r="J124" s="3" t="s">
        <v>506</v>
      </c>
      <c r="K124" s="3"/>
      <c r="L124" s="3"/>
    </row>
    <row r="125" spans="1:12" x14ac:dyDescent="0.3">
      <c r="A125" s="18" t="str">
        <f>HYPERLINK("https://hsdes.intel.com/resource/1508780448","1508780448")</f>
        <v>1508780448</v>
      </c>
      <c r="B125" s="3" t="s">
        <v>129</v>
      </c>
      <c r="C125" s="3" t="s">
        <v>4</v>
      </c>
      <c r="D125" s="3" t="s">
        <v>465</v>
      </c>
      <c r="E125" s="14" t="s">
        <v>474</v>
      </c>
      <c r="F125" s="20"/>
      <c r="G125" s="3">
        <v>42</v>
      </c>
      <c r="H125" s="3" t="s">
        <v>472</v>
      </c>
      <c r="I125" s="3" t="s">
        <v>473</v>
      </c>
      <c r="J125" s="3" t="s">
        <v>505</v>
      </c>
      <c r="K125" s="3"/>
      <c r="L125" s="3"/>
    </row>
    <row r="126" spans="1:12" x14ac:dyDescent="0.3">
      <c r="A126" s="18" t="str">
        <f>HYPERLINK("https://hsdes.intel.com/resource/1508780617","1508780617")</f>
        <v>1508780617</v>
      </c>
      <c r="B126" s="3" t="s">
        <v>130</v>
      </c>
      <c r="C126" s="3" t="s">
        <v>4</v>
      </c>
      <c r="D126" s="3" t="s">
        <v>465</v>
      </c>
      <c r="E126" s="14" t="s">
        <v>474</v>
      </c>
      <c r="F126" s="20"/>
      <c r="G126" s="3">
        <v>42</v>
      </c>
      <c r="H126" s="3" t="s">
        <v>472</v>
      </c>
      <c r="I126" s="3" t="s">
        <v>473</v>
      </c>
      <c r="J126" s="3" t="s">
        <v>506</v>
      </c>
      <c r="K126" s="3"/>
      <c r="L126" s="3"/>
    </row>
    <row r="127" spans="1:12" x14ac:dyDescent="0.3">
      <c r="A127" s="18" t="str">
        <f>HYPERLINK("https://hsdes.intel.com/resource/1508780676","1508780676")</f>
        <v>1508780676</v>
      </c>
      <c r="B127" s="3" t="s">
        <v>131</v>
      </c>
      <c r="C127" s="3" t="s">
        <v>4</v>
      </c>
      <c r="D127" s="3" t="s">
        <v>465</v>
      </c>
      <c r="E127" s="14" t="s">
        <v>474</v>
      </c>
      <c r="F127" s="20"/>
      <c r="G127" s="3">
        <v>42</v>
      </c>
      <c r="H127" s="3" t="s">
        <v>472</v>
      </c>
      <c r="I127" s="3" t="s">
        <v>473</v>
      </c>
      <c r="J127" s="3" t="s">
        <v>506</v>
      </c>
      <c r="K127" s="3"/>
      <c r="L127" s="3"/>
    </row>
    <row r="128" spans="1:12" x14ac:dyDescent="0.3">
      <c r="A128" s="18" t="str">
        <f>HYPERLINK("https://hsdes.intel.com/resource/1508780727","1508780727")</f>
        <v>1508780727</v>
      </c>
      <c r="B128" s="3" t="s">
        <v>132</v>
      </c>
      <c r="C128" s="3" t="s">
        <v>4</v>
      </c>
      <c r="D128" s="3" t="s">
        <v>465</v>
      </c>
      <c r="E128" s="14" t="s">
        <v>474</v>
      </c>
      <c r="F128" s="20"/>
      <c r="G128" s="3">
        <v>42</v>
      </c>
      <c r="H128" s="3" t="s">
        <v>472</v>
      </c>
      <c r="I128" s="3" t="s">
        <v>473</v>
      </c>
      <c r="J128" s="3" t="s">
        <v>506</v>
      </c>
      <c r="K128" s="3"/>
      <c r="L128" s="3"/>
    </row>
    <row r="129" spans="1:12" x14ac:dyDescent="0.3">
      <c r="A129" s="18" t="str">
        <f>HYPERLINK("https://hsdes.intel.com/resource/1508780778","1508780778")</f>
        <v>1508780778</v>
      </c>
      <c r="B129" s="3" t="s">
        <v>133</v>
      </c>
      <c r="C129" s="3" t="s">
        <v>4</v>
      </c>
      <c r="D129" s="3" t="s">
        <v>465</v>
      </c>
      <c r="E129" s="14" t="s">
        <v>474</v>
      </c>
      <c r="F129" s="20"/>
      <c r="G129" s="3">
        <v>42</v>
      </c>
      <c r="H129" s="3" t="s">
        <v>472</v>
      </c>
      <c r="I129" s="3" t="s">
        <v>473</v>
      </c>
      <c r="J129" s="3" t="s">
        <v>505</v>
      </c>
      <c r="K129" s="3"/>
      <c r="L129" s="3"/>
    </row>
    <row r="130" spans="1:12" x14ac:dyDescent="0.3">
      <c r="A130" s="18" t="str">
        <f>HYPERLINK("https://hsdes.intel.com/resource/1508781056","1508781056")</f>
        <v>1508781056</v>
      </c>
      <c r="B130" s="3" t="s">
        <v>134</v>
      </c>
      <c r="C130" s="3" t="s">
        <v>4</v>
      </c>
      <c r="D130" s="3" t="s">
        <v>465</v>
      </c>
      <c r="E130" s="14" t="s">
        <v>474</v>
      </c>
      <c r="F130" s="20"/>
      <c r="G130" s="3">
        <v>18</v>
      </c>
      <c r="H130" s="3" t="s">
        <v>475</v>
      </c>
      <c r="I130" s="3" t="s">
        <v>473</v>
      </c>
      <c r="J130" s="3" t="s">
        <v>505</v>
      </c>
      <c r="K130" s="3"/>
      <c r="L130" s="3"/>
    </row>
    <row r="131" spans="1:12" x14ac:dyDescent="0.3">
      <c r="A131" s="18" t="str">
        <f>HYPERLINK("https://hsdes.intel.com/resource/1508783492","1508783492")</f>
        <v>1508783492</v>
      </c>
      <c r="B131" s="3" t="s">
        <v>135</v>
      </c>
      <c r="C131" s="3" t="s">
        <v>4</v>
      </c>
      <c r="D131" s="3" t="s">
        <v>465</v>
      </c>
      <c r="E131" s="14" t="s">
        <v>474</v>
      </c>
      <c r="F131" s="20"/>
      <c r="G131" s="3">
        <v>42</v>
      </c>
      <c r="H131" s="3" t="s">
        <v>472</v>
      </c>
      <c r="I131" s="3" t="s">
        <v>473</v>
      </c>
      <c r="J131" s="3" t="s">
        <v>505</v>
      </c>
      <c r="K131" s="3"/>
      <c r="L131" s="3"/>
    </row>
    <row r="132" spans="1:12" x14ac:dyDescent="0.3">
      <c r="A132" s="18" t="str">
        <f>HYPERLINK("https://hsdes.intel.com/resource/1508783501","1508783501")</f>
        <v>1508783501</v>
      </c>
      <c r="B132" s="3" t="s">
        <v>136</v>
      </c>
      <c r="C132" s="3" t="s">
        <v>4</v>
      </c>
      <c r="D132" s="3" t="s">
        <v>465</v>
      </c>
      <c r="E132" s="14" t="s">
        <v>474</v>
      </c>
      <c r="F132" s="20"/>
      <c r="G132" s="3">
        <v>42</v>
      </c>
      <c r="H132" s="3" t="s">
        <v>472</v>
      </c>
      <c r="I132" s="3" t="s">
        <v>473</v>
      </c>
      <c r="J132" s="3" t="s">
        <v>505</v>
      </c>
      <c r="K132" s="3"/>
      <c r="L132" s="3"/>
    </row>
    <row r="133" spans="1:12" x14ac:dyDescent="0.3">
      <c r="A133" s="18" t="str">
        <f>HYPERLINK("https://hsdes.intel.com/resource/1508783530","1508783530")</f>
        <v>1508783530</v>
      </c>
      <c r="B133" s="3" t="s">
        <v>137</v>
      </c>
      <c r="C133" s="3" t="s">
        <v>4</v>
      </c>
      <c r="D133" s="3" t="s">
        <v>465</v>
      </c>
      <c r="E133" s="13" t="s">
        <v>478</v>
      </c>
      <c r="F133" s="20"/>
      <c r="G133" s="3">
        <v>42</v>
      </c>
      <c r="H133" s="3" t="s">
        <v>472</v>
      </c>
      <c r="I133" s="3" t="s">
        <v>473</v>
      </c>
      <c r="J133" s="3" t="s">
        <v>506</v>
      </c>
      <c r="K133" s="3"/>
      <c r="L133" s="12" t="s">
        <v>496</v>
      </c>
    </row>
    <row r="134" spans="1:12" x14ac:dyDescent="0.3">
      <c r="A134" s="18" t="str">
        <f>HYPERLINK("https://hsdes.intel.com/resource/1508813130","1508813130")</f>
        <v>1508813130</v>
      </c>
      <c r="B134" s="3" t="s">
        <v>138</v>
      </c>
      <c r="C134" s="3" t="s">
        <v>4</v>
      </c>
      <c r="D134" s="3" t="s">
        <v>465</v>
      </c>
      <c r="E134" s="13" t="s">
        <v>478</v>
      </c>
      <c r="F134" s="20"/>
      <c r="G134" s="3">
        <v>42</v>
      </c>
      <c r="H134" s="3" t="s">
        <v>472</v>
      </c>
      <c r="I134" s="3" t="s">
        <v>473</v>
      </c>
      <c r="J134" s="3" t="s">
        <v>506</v>
      </c>
      <c r="K134" s="3"/>
      <c r="L134" s="12" t="s">
        <v>496</v>
      </c>
    </row>
    <row r="135" spans="1:12" x14ac:dyDescent="0.3">
      <c r="A135" s="18" t="str">
        <f>HYPERLINK("https://hsdes.intel.com/resource/1508970373","1508970373")</f>
        <v>1508970373</v>
      </c>
      <c r="B135" s="3" t="s">
        <v>139</v>
      </c>
      <c r="C135" s="3" t="s">
        <v>8</v>
      </c>
      <c r="D135" s="3" t="s">
        <v>465</v>
      </c>
      <c r="E135" s="9" t="s">
        <v>476</v>
      </c>
      <c r="F135" s="20">
        <v>16018615279</v>
      </c>
      <c r="G135" s="3">
        <v>42</v>
      </c>
      <c r="H135" s="3" t="s">
        <v>472</v>
      </c>
      <c r="I135" s="3" t="s">
        <v>473</v>
      </c>
      <c r="J135" s="3" t="s">
        <v>505</v>
      </c>
      <c r="K135" s="3"/>
      <c r="L135" s="12" t="s">
        <v>498</v>
      </c>
    </row>
    <row r="136" spans="1:12" x14ac:dyDescent="0.3">
      <c r="A136" s="18" t="str">
        <f>HYPERLINK("https://hsdes.intel.com/resource/1508976568","1508976568")</f>
        <v>1508976568</v>
      </c>
      <c r="B136" s="3" t="s">
        <v>140</v>
      </c>
      <c r="C136" s="3" t="s">
        <v>14</v>
      </c>
      <c r="D136" s="3" t="s">
        <v>465</v>
      </c>
      <c r="E136" s="14" t="s">
        <v>474</v>
      </c>
      <c r="F136" s="20"/>
      <c r="G136" s="3">
        <v>42</v>
      </c>
      <c r="H136" s="3" t="s">
        <v>472</v>
      </c>
      <c r="I136" s="3" t="s">
        <v>473</v>
      </c>
      <c r="J136" s="3" t="s">
        <v>506</v>
      </c>
      <c r="K136" s="3"/>
      <c r="L136" s="3"/>
    </row>
    <row r="137" spans="1:12" x14ac:dyDescent="0.3">
      <c r="A137" s="18" t="str">
        <f>HYPERLINK("https://hsdes.intel.com/resource/1508988274","1508988274")</f>
        <v>1508988274</v>
      </c>
      <c r="B137" s="3" t="s">
        <v>141</v>
      </c>
      <c r="C137" s="3" t="s">
        <v>14</v>
      </c>
      <c r="D137" s="3" t="s">
        <v>465</v>
      </c>
      <c r="E137" s="14" t="s">
        <v>474</v>
      </c>
      <c r="F137" s="20"/>
      <c r="G137" s="3">
        <v>42</v>
      </c>
      <c r="H137" s="3" t="s">
        <v>472</v>
      </c>
      <c r="I137" s="3" t="s">
        <v>473</v>
      </c>
      <c r="J137" s="3" t="s">
        <v>506</v>
      </c>
      <c r="K137" s="3"/>
      <c r="L137" s="3"/>
    </row>
    <row r="138" spans="1:12" x14ac:dyDescent="0.3">
      <c r="A138" s="18" t="str">
        <f>HYPERLINK("https://hsdes.intel.com/resource/1509009327","1509009327")</f>
        <v>1509009327</v>
      </c>
      <c r="B138" s="3" t="s">
        <v>142</v>
      </c>
      <c r="C138" s="3" t="s">
        <v>2</v>
      </c>
      <c r="D138" s="3" t="s">
        <v>465</v>
      </c>
      <c r="E138" s="14" t="s">
        <v>474</v>
      </c>
      <c r="F138" s="20"/>
      <c r="G138" s="3">
        <v>42</v>
      </c>
      <c r="H138" s="3" t="s">
        <v>472</v>
      </c>
      <c r="I138" s="3" t="s">
        <v>473</v>
      </c>
      <c r="J138" s="3" t="s">
        <v>506</v>
      </c>
      <c r="K138" s="3"/>
      <c r="L138" s="3"/>
    </row>
    <row r="139" spans="1:12" x14ac:dyDescent="0.3">
      <c r="A139" s="18" t="str">
        <f>HYPERLINK("https://hsdes.intel.com/resource/1509009361","1509009361")</f>
        <v>1509009361</v>
      </c>
      <c r="B139" s="3" t="s">
        <v>143</v>
      </c>
      <c r="C139" s="3" t="s">
        <v>2</v>
      </c>
      <c r="D139" s="3" t="s">
        <v>465</v>
      </c>
      <c r="E139" s="14" t="s">
        <v>474</v>
      </c>
      <c r="F139" s="20"/>
      <c r="G139" s="3">
        <v>42</v>
      </c>
      <c r="H139" s="3" t="s">
        <v>472</v>
      </c>
      <c r="I139" s="3" t="s">
        <v>473</v>
      </c>
      <c r="J139" s="3" t="s">
        <v>506</v>
      </c>
      <c r="K139" s="3"/>
      <c r="L139" s="3"/>
    </row>
    <row r="140" spans="1:12" x14ac:dyDescent="0.3">
      <c r="A140" s="18" t="str">
        <f>HYPERLINK("https://hsdes.intel.com/resource/1509041141","1509041141")</f>
        <v>1509041141</v>
      </c>
      <c r="B140" s="3" t="s">
        <v>144</v>
      </c>
      <c r="C140" s="3" t="s">
        <v>14</v>
      </c>
      <c r="D140" s="3" t="s">
        <v>465</v>
      </c>
      <c r="E140" s="14" t="s">
        <v>474</v>
      </c>
      <c r="F140" s="20"/>
      <c r="G140" s="3">
        <v>42</v>
      </c>
      <c r="H140" s="3" t="s">
        <v>472</v>
      </c>
      <c r="I140" s="3" t="s">
        <v>473</v>
      </c>
      <c r="J140" s="3" t="s">
        <v>505</v>
      </c>
      <c r="K140" s="3"/>
      <c r="L140" s="3"/>
    </row>
    <row r="141" spans="1:12" x14ac:dyDescent="0.3">
      <c r="A141" s="18" t="str">
        <f>HYPERLINK("https://hsdes.intel.com/resource/1509074508","1509074508")</f>
        <v>1509074508</v>
      </c>
      <c r="B141" s="3" t="s">
        <v>145</v>
      </c>
      <c r="C141" s="3" t="s">
        <v>4</v>
      </c>
      <c r="D141" s="3" t="s">
        <v>465</v>
      </c>
      <c r="E141" s="13" t="s">
        <v>478</v>
      </c>
      <c r="F141" s="20">
        <v>16015321565</v>
      </c>
      <c r="G141" s="3">
        <v>42</v>
      </c>
      <c r="H141" s="3" t="s">
        <v>472</v>
      </c>
      <c r="I141" s="3" t="s">
        <v>473</v>
      </c>
      <c r="J141" s="3" t="s">
        <v>506</v>
      </c>
      <c r="K141" s="3"/>
      <c r="L141" s="12" t="s">
        <v>493</v>
      </c>
    </row>
    <row r="142" spans="1:12" x14ac:dyDescent="0.3">
      <c r="A142" s="18" t="str">
        <f>HYPERLINK("https://hsdes.intel.com/resource/1509105312","1509105312")</f>
        <v>1509105312</v>
      </c>
      <c r="B142" s="3" t="s">
        <v>146</v>
      </c>
      <c r="C142" s="3" t="s">
        <v>6</v>
      </c>
      <c r="D142" s="3" t="s">
        <v>465</v>
      </c>
      <c r="E142" s="14" t="s">
        <v>474</v>
      </c>
      <c r="F142" s="20"/>
      <c r="G142" s="3">
        <v>42</v>
      </c>
      <c r="H142" s="3" t="s">
        <v>472</v>
      </c>
      <c r="I142" s="3" t="s">
        <v>473</v>
      </c>
      <c r="J142" s="3" t="s">
        <v>505</v>
      </c>
      <c r="K142" s="3"/>
      <c r="L142" s="3"/>
    </row>
    <row r="143" spans="1:12" x14ac:dyDescent="0.3">
      <c r="A143" s="18" t="str">
        <f>HYPERLINK("https://hsdes.intel.com/resource/1509119072","1509119072")</f>
        <v>1509119072</v>
      </c>
      <c r="B143" s="3" t="s">
        <v>147</v>
      </c>
      <c r="C143" s="3" t="s">
        <v>4</v>
      </c>
      <c r="D143" s="3" t="s">
        <v>465</v>
      </c>
      <c r="E143" s="13" t="s">
        <v>478</v>
      </c>
      <c r="F143" s="20">
        <v>16015321565</v>
      </c>
      <c r="G143" s="3">
        <v>42</v>
      </c>
      <c r="H143" s="3" t="s">
        <v>472</v>
      </c>
      <c r="I143" s="3" t="s">
        <v>473</v>
      </c>
      <c r="J143" s="3" t="s">
        <v>506</v>
      </c>
      <c r="K143" s="3"/>
      <c r="L143" s="12" t="s">
        <v>493</v>
      </c>
    </row>
    <row r="144" spans="1:12" x14ac:dyDescent="0.3">
      <c r="A144" s="18" t="str">
        <f>HYPERLINK("https://hsdes.intel.com/resource/1509170040","1509170040")</f>
        <v>1509170040</v>
      </c>
      <c r="B144" s="3" t="s">
        <v>148</v>
      </c>
      <c r="C144" s="3" t="s">
        <v>14</v>
      </c>
      <c r="D144" s="3" t="s">
        <v>465</v>
      </c>
      <c r="E144" s="14" t="s">
        <v>474</v>
      </c>
      <c r="F144" s="20"/>
      <c r="G144" s="3">
        <v>42</v>
      </c>
      <c r="H144" s="3" t="s">
        <v>472</v>
      </c>
      <c r="I144" s="3" t="s">
        <v>473</v>
      </c>
      <c r="J144" s="3" t="s">
        <v>505</v>
      </c>
      <c r="K144" s="3"/>
      <c r="L144" s="3"/>
    </row>
    <row r="145" spans="1:12" x14ac:dyDescent="0.3">
      <c r="A145" s="18" t="str">
        <f>HYPERLINK("https://hsdes.intel.com/resource/1509177961","1509177961")</f>
        <v>1509177961</v>
      </c>
      <c r="B145" s="3" t="s">
        <v>149</v>
      </c>
      <c r="C145" s="3" t="s">
        <v>14</v>
      </c>
      <c r="D145" s="3" t="s">
        <v>465</v>
      </c>
      <c r="E145" s="14" t="s">
        <v>474</v>
      </c>
      <c r="F145" s="20"/>
      <c r="G145" s="3">
        <v>42</v>
      </c>
      <c r="H145" s="3" t="s">
        <v>472</v>
      </c>
      <c r="I145" s="3" t="s">
        <v>473</v>
      </c>
      <c r="J145" s="3" t="s">
        <v>505</v>
      </c>
      <c r="K145" s="3"/>
      <c r="L145" s="3"/>
    </row>
    <row r="146" spans="1:12" x14ac:dyDescent="0.3">
      <c r="A146" s="18" t="str">
        <f>HYPERLINK("https://hsdes.intel.com/resource/1509185807","1509185807")</f>
        <v>1509185807</v>
      </c>
      <c r="B146" s="3" t="s">
        <v>150</v>
      </c>
      <c r="C146" s="3" t="s">
        <v>14</v>
      </c>
      <c r="D146" s="3" t="s">
        <v>465</v>
      </c>
      <c r="E146" s="14" t="s">
        <v>474</v>
      </c>
      <c r="F146" s="20"/>
      <c r="G146" s="3">
        <v>42</v>
      </c>
      <c r="H146" s="3" t="s">
        <v>472</v>
      </c>
      <c r="I146" s="3" t="s">
        <v>473</v>
      </c>
      <c r="J146" s="3" t="s">
        <v>477</v>
      </c>
      <c r="K146" s="3"/>
      <c r="L146" s="3"/>
    </row>
    <row r="147" spans="1:12" x14ac:dyDescent="0.3">
      <c r="A147" s="18" t="str">
        <f>HYPERLINK("https://hsdes.intel.com/resource/1509236246","1509236246")</f>
        <v>1509236246</v>
      </c>
      <c r="B147" s="3" t="s">
        <v>151</v>
      </c>
      <c r="C147" s="3" t="s">
        <v>19</v>
      </c>
      <c r="D147" s="3" t="s">
        <v>465</v>
      </c>
      <c r="E147" s="14" t="s">
        <v>474</v>
      </c>
      <c r="F147" s="20"/>
      <c r="G147" s="3">
        <v>42</v>
      </c>
      <c r="H147" s="3" t="s">
        <v>472</v>
      </c>
      <c r="I147" s="3" t="s">
        <v>473</v>
      </c>
      <c r="J147" s="3" t="s">
        <v>505</v>
      </c>
      <c r="K147" s="3"/>
      <c r="L147" s="3"/>
    </row>
    <row r="148" spans="1:12" x14ac:dyDescent="0.3">
      <c r="A148" s="18" t="str">
        <f>HYPERLINK("https://hsdes.intel.com/resource/1509237249","1509237249")</f>
        <v>1509237249</v>
      </c>
      <c r="B148" s="3" t="s">
        <v>152</v>
      </c>
      <c r="C148" s="3" t="s">
        <v>19</v>
      </c>
      <c r="D148" s="3" t="s">
        <v>465</v>
      </c>
      <c r="E148" s="14" t="s">
        <v>474</v>
      </c>
      <c r="F148" s="20"/>
      <c r="G148" s="3">
        <v>42</v>
      </c>
      <c r="H148" s="3" t="s">
        <v>472</v>
      </c>
      <c r="I148" s="3" t="s">
        <v>473</v>
      </c>
      <c r="J148" s="3" t="s">
        <v>505</v>
      </c>
      <c r="K148" s="3"/>
      <c r="L148" s="3"/>
    </row>
    <row r="149" spans="1:12" x14ac:dyDescent="0.3">
      <c r="A149" s="18" t="str">
        <f>HYPERLINK("https://hsdes.intel.com/resource/1509240462","1509240462")</f>
        <v>1509240462</v>
      </c>
      <c r="B149" s="3" t="s">
        <v>153</v>
      </c>
      <c r="C149" s="3" t="s">
        <v>19</v>
      </c>
      <c r="D149" s="3" t="s">
        <v>465</v>
      </c>
      <c r="E149" s="14" t="s">
        <v>474</v>
      </c>
      <c r="F149" s="20"/>
      <c r="G149" s="3">
        <v>42</v>
      </c>
      <c r="H149" s="3" t="s">
        <v>472</v>
      </c>
      <c r="I149" s="3" t="s">
        <v>473</v>
      </c>
      <c r="J149" s="3" t="s">
        <v>505</v>
      </c>
      <c r="K149" s="3"/>
      <c r="L149" s="3"/>
    </row>
    <row r="150" spans="1:12" x14ac:dyDescent="0.3">
      <c r="A150" s="18" t="str">
        <f>HYPERLINK("https://hsdes.intel.com/resource/1509266728","1509266728")</f>
        <v>1509266728</v>
      </c>
      <c r="B150" s="3" t="s">
        <v>154</v>
      </c>
      <c r="C150" s="3" t="s">
        <v>6</v>
      </c>
      <c r="D150" s="3" t="s">
        <v>465</v>
      </c>
      <c r="E150" s="14" t="s">
        <v>474</v>
      </c>
      <c r="F150" s="20"/>
      <c r="G150" s="3">
        <v>42</v>
      </c>
      <c r="H150" s="3" t="s">
        <v>472</v>
      </c>
      <c r="I150" s="3" t="s">
        <v>473</v>
      </c>
      <c r="J150" s="3" t="s">
        <v>505</v>
      </c>
      <c r="K150" s="3"/>
      <c r="L150" s="3"/>
    </row>
    <row r="151" spans="1:12" x14ac:dyDescent="0.3">
      <c r="A151" s="18" t="str">
        <f>HYPERLINK("https://hsdes.intel.com/resource/1509287935","1509287935")</f>
        <v>1509287935</v>
      </c>
      <c r="B151" s="3" t="s">
        <v>155</v>
      </c>
      <c r="C151" s="3" t="s">
        <v>19</v>
      </c>
      <c r="D151" s="3" t="s">
        <v>465</v>
      </c>
      <c r="E151" s="14" t="s">
        <v>474</v>
      </c>
      <c r="F151" s="20"/>
      <c r="G151" s="3">
        <v>42</v>
      </c>
      <c r="H151" s="3" t="s">
        <v>472</v>
      </c>
      <c r="I151" s="3" t="s">
        <v>473</v>
      </c>
      <c r="J151" s="3" t="s">
        <v>506</v>
      </c>
      <c r="K151" s="3"/>
      <c r="L151" s="3"/>
    </row>
    <row r="152" spans="1:12" x14ac:dyDescent="0.3">
      <c r="A152" s="18" t="str">
        <f>HYPERLINK("https://hsdes.intel.com/resource/1509300335","1509300335")</f>
        <v>1509300335</v>
      </c>
      <c r="B152" s="3" t="s">
        <v>156</v>
      </c>
      <c r="C152" s="3" t="s">
        <v>2</v>
      </c>
      <c r="D152" s="3" t="s">
        <v>465</v>
      </c>
      <c r="E152" s="14" t="s">
        <v>474</v>
      </c>
      <c r="F152" s="20"/>
      <c r="G152" s="3">
        <v>42</v>
      </c>
      <c r="H152" s="3" t="s">
        <v>472</v>
      </c>
      <c r="I152" s="3" t="s">
        <v>473</v>
      </c>
      <c r="J152" s="3" t="s">
        <v>505</v>
      </c>
      <c r="K152" s="3"/>
      <c r="L152" s="3"/>
    </row>
    <row r="153" spans="1:12" x14ac:dyDescent="0.3">
      <c r="A153" s="18" t="str">
        <f>HYPERLINK("https://hsdes.intel.com/resource/1509310575","1509310575")</f>
        <v>1509310575</v>
      </c>
      <c r="B153" s="3" t="s">
        <v>157</v>
      </c>
      <c r="C153" s="3" t="s">
        <v>19</v>
      </c>
      <c r="D153" s="3" t="s">
        <v>465</v>
      </c>
      <c r="E153" s="14" t="s">
        <v>474</v>
      </c>
      <c r="F153" s="20"/>
      <c r="G153" s="3">
        <v>42</v>
      </c>
      <c r="H153" s="3" t="s">
        <v>472</v>
      </c>
      <c r="I153" s="3" t="s">
        <v>473</v>
      </c>
      <c r="J153" s="3" t="s">
        <v>505</v>
      </c>
      <c r="K153" s="3"/>
      <c r="L153" s="3"/>
    </row>
    <row r="154" spans="1:12" x14ac:dyDescent="0.3">
      <c r="A154" s="18" t="str">
        <f>HYPERLINK("https://hsdes.intel.com/resource/1509628378","1509628378")</f>
        <v>1509628378</v>
      </c>
      <c r="B154" s="3" t="s">
        <v>158</v>
      </c>
      <c r="C154" s="3" t="s">
        <v>19</v>
      </c>
      <c r="D154" s="3" t="s">
        <v>465</v>
      </c>
      <c r="E154" s="14" t="s">
        <v>474</v>
      </c>
      <c r="F154" s="20"/>
      <c r="G154" s="3">
        <v>42</v>
      </c>
      <c r="H154" s="3" t="s">
        <v>472</v>
      </c>
      <c r="I154" s="3" t="s">
        <v>473</v>
      </c>
      <c r="J154" s="3" t="s">
        <v>506</v>
      </c>
      <c r="K154" s="3"/>
      <c r="L154" s="3"/>
    </row>
    <row r="155" spans="1:12" x14ac:dyDescent="0.3">
      <c r="A155" s="18" t="str">
        <f>HYPERLINK("https://hsdes.intel.com/resource/1509818812","1509818812")</f>
        <v>1509818812</v>
      </c>
      <c r="B155" s="3" t="s">
        <v>159</v>
      </c>
      <c r="C155" s="3" t="s">
        <v>2</v>
      </c>
      <c r="D155" s="3" t="s">
        <v>465</v>
      </c>
      <c r="E155" s="13" t="s">
        <v>478</v>
      </c>
      <c r="F155" s="20"/>
      <c r="G155" s="3">
        <v>42</v>
      </c>
      <c r="H155" s="3" t="s">
        <v>472</v>
      </c>
      <c r="I155" s="3" t="s">
        <v>473</v>
      </c>
      <c r="J155" s="3" t="s">
        <v>506</v>
      </c>
      <c r="K155" s="3"/>
      <c r="L155" s="12" t="s">
        <v>496</v>
      </c>
    </row>
    <row r="156" spans="1:12" x14ac:dyDescent="0.3">
      <c r="A156" s="18" t="str">
        <f>HYPERLINK("https://hsdes.intel.com/resource/1509907149","1509907149")</f>
        <v>1509907149</v>
      </c>
      <c r="B156" s="3" t="s">
        <v>160</v>
      </c>
      <c r="C156" s="3" t="s">
        <v>8</v>
      </c>
      <c r="D156" s="3" t="s">
        <v>465</v>
      </c>
      <c r="E156" s="13" t="s">
        <v>478</v>
      </c>
      <c r="F156" s="20"/>
      <c r="G156" s="3">
        <v>42</v>
      </c>
      <c r="H156" s="3" t="s">
        <v>472</v>
      </c>
      <c r="I156" s="3" t="s">
        <v>473</v>
      </c>
      <c r="J156" s="3" t="s">
        <v>506</v>
      </c>
      <c r="K156" s="3"/>
      <c r="L156" s="12" t="s">
        <v>496</v>
      </c>
    </row>
    <row r="157" spans="1:12" x14ac:dyDescent="0.3">
      <c r="A157" s="18" t="str">
        <f>HYPERLINK("https://hsdes.intel.com/resource/1509986822","1509986822")</f>
        <v>1509986822</v>
      </c>
      <c r="B157" s="3" t="s">
        <v>161</v>
      </c>
      <c r="C157" s="3" t="s">
        <v>19</v>
      </c>
      <c r="D157" s="3" t="s">
        <v>465</v>
      </c>
      <c r="E157" s="14" t="s">
        <v>474</v>
      </c>
      <c r="F157" s="20"/>
      <c r="G157" s="3">
        <v>42</v>
      </c>
      <c r="H157" s="3" t="s">
        <v>472</v>
      </c>
      <c r="I157" s="3" t="s">
        <v>473</v>
      </c>
      <c r="J157" s="3" t="s">
        <v>505</v>
      </c>
      <c r="K157" s="3"/>
      <c r="L157" s="3"/>
    </row>
    <row r="158" spans="1:12" x14ac:dyDescent="0.3">
      <c r="A158" s="18" t="str">
        <f>HYPERLINK("https://hsdes.intel.com/resource/1509987918","1509987918")</f>
        <v>1509987918</v>
      </c>
      <c r="B158" s="3" t="s">
        <v>162</v>
      </c>
      <c r="C158" s="3" t="s">
        <v>14</v>
      </c>
      <c r="D158" s="3" t="s">
        <v>465</v>
      </c>
      <c r="E158" s="14" t="s">
        <v>474</v>
      </c>
      <c r="F158" s="20"/>
      <c r="G158" s="3">
        <v>42</v>
      </c>
      <c r="H158" s="3" t="s">
        <v>472</v>
      </c>
      <c r="I158" s="3" t="s">
        <v>473</v>
      </c>
      <c r="J158" s="3" t="s">
        <v>505</v>
      </c>
      <c r="K158" s="3"/>
      <c r="L158" s="3"/>
    </row>
    <row r="159" spans="1:12" x14ac:dyDescent="0.3">
      <c r="A159" s="18" t="str">
        <f>HYPERLINK("https://hsdes.intel.com/resource/1509991302","1509991302")</f>
        <v>1509991302</v>
      </c>
      <c r="B159" s="3" t="s">
        <v>163</v>
      </c>
      <c r="C159" s="3" t="s">
        <v>2</v>
      </c>
      <c r="D159" s="3"/>
      <c r="E159" s="13" t="s">
        <v>478</v>
      </c>
      <c r="F159" s="20"/>
      <c r="G159" s="3">
        <v>42</v>
      </c>
      <c r="H159" s="3" t="s">
        <v>472</v>
      </c>
      <c r="I159" s="3" t="s">
        <v>473</v>
      </c>
      <c r="J159" s="3" t="s">
        <v>506</v>
      </c>
      <c r="K159" s="3"/>
      <c r="L159" s="12" t="s">
        <v>496</v>
      </c>
    </row>
    <row r="160" spans="1:12" x14ac:dyDescent="0.3">
      <c r="A160" s="18" t="str">
        <f>HYPERLINK("https://hsdes.intel.com/resource/1509998413","1509998413")</f>
        <v>1509998413</v>
      </c>
      <c r="B160" s="3" t="s">
        <v>164</v>
      </c>
      <c r="C160" s="3" t="s">
        <v>14</v>
      </c>
      <c r="D160" s="3" t="s">
        <v>465</v>
      </c>
      <c r="E160" s="14" t="s">
        <v>474</v>
      </c>
      <c r="F160" s="20"/>
      <c r="G160" s="3">
        <v>42</v>
      </c>
      <c r="H160" s="3" t="s">
        <v>472</v>
      </c>
      <c r="I160" s="3" t="s">
        <v>473</v>
      </c>
      <c r="J160" s="3" t="s">
        <v>505</v>
      </c>
      <c r="K160" s="3"/>
      <c r="L160" s="3"/>
    </row>
    <row r="161" spans="1:12" x14ac:dyDescent="0.3">
      <c r="A161" s="18" t="str">
        <f>HYPERLINK("https://hsdes.intel.com/resource/14013300050","14013300050")</f>
        <v>14013300050</v>
      </c>
      <c r="B161" s="3" t="s">
        <v>165</v>
      </c>
      <c r="C161" s="3" t="s">
        <v>6</v>
      </c>
      <c r="D161" s="3" t="s">
        <v>465</v>
      </c>
      <c r="E161" s="14" t="s">
        <v>474</v>
      </c>
      <c r="F161" s="20"/>
      <c r="G161" s="3">
        <v>42</v>
      </c>
      <c r="H161" s="3" t="s">
        <v>472</v>
      </c>
      <c r="I161" s="3" t="s">
        <v>473</v>
      </c>
      <c r="J161" s="3" t="s">
        <v>505</v>
      </c>
      <c r="K161" s="3"/>
      <c r="L161" s="3"/>
    </row>
    <row r="162" spans="1:12" x14ac:dyDescent="0.3">
      <c r="A162" s="18" t="str">
        <f>HYPERLINK("https://hsdes.intel.com/resource/14014449779","14014449779")</f>
        <v>14014449779</v>
      </c>
      <c r="B162" s="3" t="s">
        <v>166</v>
      </c>
      <c r="C162" s="3" t="s">
        <v>2</v>
      </c>
      <c r="D162" s="3" t="s">
        <v>465</v>
      </c>
      <c r="E162" s="14" t="s">
        <v>474</v>
      </c>
      <c r="F162" s="20"/>
      <c r="G162" s="3">
        <v>42</v>
      </c>
      <c r="H162" s="3" t="s">
        <v>472</v>
      </c>
      <c r="I162" s="3" t="s">
        <v>473</v>
      </c>
      <c r="J162" s="3" t="s">
        <v>505</v>
      </c>
      <c r="K162" s="3"/>
      <c r="L162" s="3"/>
    </row>
    <row r="163" spans="1:12" x14ac:dyDescent="0.3">
      <c r="A163" s="18" t="str">
        <f>HYPERLINK("https://hsdes.intel.com/resource/14016374816","14016374816")</f>
        <v>14016374816</v>
      </c>
      <c r="B163" s="3" t="s">
        <v>167</v>
      </c>
      <c r="C163" s="3" t="s">
        <v>14</v>
      </c>
      <c r="D163" s="3" t="s">
        <v>465</v>
      </c>
      <c r="E163" s="14" t="s">
        <v>474</v>
      </c>
      <c r="F163" s="20"/>
      <c r="G163" s="3">
        <v>42</v>
      </c>
      <c r="H163" s="3" t="s">
        <v>472</v>
      </c>
      <c r="I163" s="3" t="s">
        <v>473</v>
      </c>
      <c r="J163" s="3" t="s">
        <v>505</v>
      </c>
      <c r="K163" s="3"/>
      <c r="L163" s="3"/>
    </row>
    <row r="164" spans="1:12" x14ac:dyDescent="0.3">
      <c r="A164" s="18" t="str">
        <f>HYPERLINK("https://hsdes.intel.com/resource/15010008243","15010008243")</f>
        <v>15010008243</v>
      </c>
      <c r="B164" s="3" t="s">
        <v>168</v>
      </c>
      <c r="C164" s="3" t="s">
        <v>19</v>
      </c>
      <c r="D164" s="3" t="s">
        <v>465</v>
      </c>
      <c r="E164" s="14" t="s">
        <v>474</v>
      </c>
      <c r="F164" s="20"/>
      <c r="G164" s="3">
        <v>42</v>
      </c>
      <c r="H164" s="3" t="s">
        <v>472</v>
      </c>
      <c r="I164" s="3" t="s">
        <v>473</v>
      </c>
      <c r="J164" s="3" t="s">
        <v>505</v>
      </c>
      <c r="K164" s="3"/>
      <c r="L164" s="3"/>
    </row>
    <row r="165" spans="1:12" x14ac:dyDescent="0.3">
      <c r="A165" s="18" t="str">
        <f>HYPERLINK("https://hsdes.intel.com/resource/15010016759","15010016759")</f>
        <v>15010016759</v>
      </c>
      <c r="B165" s="3" t="s">
        <v>169</v>
      </c>
      <c r="C165" s="3" t="s">
        <v>2</v>
      </c>
      <c r="D165" s="3" t="s">
        <v>465</v>
      </c>
      <c r="E165" s="14" t="s">
        <v>474</v>
      </c>
      <c r="F165" s="20"/>
      <c r="G165" s="3">
        <v>42</v>
      </c>
      <c r="H165" s="3" t="s">
        <v>472</v>
      </c>
      <c r="I165" s="3" t="s">
        <v>473</v>
      </c>
      <c r="J165" s="3" t="s">
        <v>505</v>
      </c>
      <c r="K165" s="3"/>
      <c r="L165" s="3"/>
    </row>
    <row r="166" spans="1:12" x14ac:dyDescent="0.3">
      <c r="A166" s="18" t="str">
        <f>HYPERLINK("https://hsdes.intel.com/resource/15010024500","15010024500")</f>
        <v>15010024500</v>
      </c>
      <c r="B166" s="3" t="s">
        <v>170</v>
      </c>
      <c r="C166" s="3" t="s">
        <v>2</v>
      </c>
      <c r="D166" s="3" t="s">
        <v>465</v>
      </c>
      <c r="E166" s="13" t="s">
        <v>478</v>
      </c>
      <c r="F166" s="20"/>
      <c r="G166" s="3">
        <v>42</v>
      </c>
      <c r="H166" s="3" t="s">
        <v>472</v>
      </c>
      <c r="I166" s="3" t="s">
        <v>473</v>
      </c>
      <c r="J166" s="3" t="s">
        <v>506</v>
      </c>
      <c r="K166" s="3"/>
      <c r="L166" s="12" t="s">
        <v>496</v>
      </c>
    </row>
    <row r="167" spans="1:12" x14ac:dyDescent="0.3">
      <c r="A167" s="18" t="str">
        <f>HYPERLINK("https://hsdes.intel.com/resource/15010034853","15010034853")</f>
        <v>15010034853</v>
      </c>
      <c r="B167" s="3" t="s">
        <v>171</v>
      </c>
      <c r="C167" s="3" t="s">
        <v>2</v>
      </c>
      <c r="D167" s="3" t="s">
        <v>465</v>
      </c>
      <c r="E167" s="14" t="s">
        <v>474</v>
      </c>
      <c r="F167" s="20"/>
      <c r="G167" s="3">
        <v>42</v>
      </c>
      <c r="H167" s="3" t="s">
        <v>472</v>
      </c>
      <c r="I167" s="3" t="s">
        <v>473</v>
      </c>
      <c r="J167" s="3" t="s">
        <v>505</v>
      </c>
      <c r="K167" s="3"/>
      <c r="L167" s="3"/>
    </row>
    <row r="168" spans="1:12" x14ac:dyDescent="0.3">
      <c r="A168" s="18" t="str">
        <f>HYPERLINK("https://hsdes.intel.com/resource/15010071001","15010071001")</f>
        <v>15010071001</v>
      </c>
      <c r="B168" s="3" t="s">
        <v>172</v>
      </c>
      <c r="C168" s="3" t="s">
        <v>14</v>
      </c>
      <c r="D168" s="3" t="s">
        <v>465</v>
      </c>
      <c r="E168" s="13" t="s">
        <v>478</v>
      </c>
      <c r="F168" s="20">
        <v>16015321565</v>
      </c>
      <c r="G168" s="3">
        <v>42</v>
      </c>
      <c r="H168" s="3" t="s">
        <v>472</v>
      </c>
      <c r="I168" s="3" t="s">
        <v>473</v>
      </c>
      <c r="J168" s="3" t="s">
        <v>506</v>
      </c>
      <c r="K168" s="3"/>
      <c r="L168" s="12" t="s">
        <v>493</v>
      </c>
    </row>
    <row r="169" spans="1:12" x14ac:dyDescent="0.3">
      <c r="A169" s="18" t="str">
        <f>HYPERLINK("https://hsdes.intel.com/resource/15010078543","15010078543")</f>
        <v>15010078543</v>
      </c>
      <c r="B169" s="3" t="s">
        <v>173</v>
      </c>
      <c r="C169" s="3" t="s">
        <v>2</v>
      </c>
      <c r="D169" s="3" t="s">
        <v>465</v>
      </c>
      <c r="E169" s="14" t="s">
        <v>474</v>
      </c>
      <c r="F169" s="20"/>
      <c r="G169" s="3">
        <v>42</v>
      </c>
      <c r="H169" s="3" t="s">
        <v>472</v>
      </c>
      <c r="I169" s="3" t="s">
        <v>473</v>
      </c>
      <c r="J169" s="3" t="s">
        <v>505</v>
      </c>
      <c r="K169" s="3"/>
      <c r="L169" s="3"/>
    </row>
    <row r="170" spans="1:12" x14ac:dyDescent="0.3">
      <c r="A170" s="18" t="str">
        <f>HYPERLINK("https://hsdes.intel.com/resource/15010116652","15010116652")</f>
        <v>15010116652</v>
      </c>
      <c r="B170" s="3" t="s">
        <v>174</v>
      </c>
      <c r="C170" s="3" t="s">
        <v>14</v>
      </c>
      <c r="D170" s="3" t="s">
        <v>465</v>
      </c>
      <c r="E170" s="14" t="s">
        <v>474</v>
      </c>
      <c r="F170" s="20"/>
      <c r="G170" s="3">
        <v>42</v>
      </c>
      <c r="H170" s="3" t="s">
        <v>472</v>
      </c>
      <c r="I170" s="3" t="s">
        <v>473</v>
      </c>
      <c r="J170" s="3" t="s">
        <v>505</v>
      </c>
      <c r="K170" s="3"/>
      <c r="L170" s="3"/>
    </row>
    <row r="171" spans="1:12" x14ac:dyDescent="0.3">
      <c r="A171" s="18" t="str">
        <f>HYPERLINK("https://hsdes.intel.com/resource/15010120240","15010120240")</f>
        <v>15010120240</v>
      </c>
      <c r="B171" s="3" t="s">
        <v>175</v>
      </c>
      <c r="C171" s="3" t="s">
        <v>19</v>
      </c>
      <c r="D171" s="3" t="s">
        <v>465</v>
      </c>
      <c r="E171" s="14" t="s">
        <v>474</v>
      </c>
      <c r="F171" s="20"/>
      <c r="G171" s="3">
        <v>42</v>
      </c>
      <c r="H171" s="3" t="s">
        <v>472</v>
      </c>
      <c r="I171" s="3" t="s">
        <v>473</v>
      </c>
      <c r="J171" s="3" t="s">
        <v>505</v>
      </c>
      <c r="K171" s="3"/>
      <c r="L171" s="3"/>
    </row>
    <row r="172" spans="1:12" x14ac:dyDescent="0.3">
      <c r="A172" s="18" t="str">
        <f>HYPERLINK("https://hsdes.intel.com/resource/15010120455","15010120455")</f>
        <v>15010120455</v>
      </c>
      <c r="B172" s="3" t="s">
        <v>176</v>
      </c>
      <c r="C172" s="3" t="s">
        <v>19</v>
      </c>
      <c r="D172" s="3" t="s">
        <v>465</v>
      </c>
      <c r="E172" s="14" t="s">
        <v>474</v>
      </c>
      <c r="F172" s="20"/>
      <c r="G172" s="3">
        <v>42</v>
      </c>
      <c r="H172" s="3" t="s">
        <v>472</v>
      </c>
      <c r="I172" s="3" t="s">
        <v>473</v>
      </c>
      <c r="J172" s="3" t="s">
        <v>505</v>
      </c>
      <c r="K172" s="3"/>
      <c r="L172" s="3"/>
    </row>
    <row r="173" spans="1:12" x14ac:dyDescent="0.3">
      <c r="A173" s="18" t="str">
        <f>HYPERLINK("https://hsdes.intel.com/resource/15010127375","15010127375")</f>
        <v>15010127375</v>
      </c>
      <c r="B173" s="3" t="s">
        <v>177</v>
      </c>
      <c r="C173" s="3" t="s">
        <v>2</v>
      </c>
      <c r="D173" s="3" t="s">
        <v>465</v>
      </c>
      <c r="E173" s="14" t="s">
        <v>474</v>
      </c>
      <c r="F173" s="20"/>
      <c r="G173" s="3">
        <v>42</v>
      </c>
      <c r="H173" s="3" t="s">
        <v>472</v>
      </c>
      <c r="I173" s="3" t="s">
        <v>473</v>
      </c>
      <c r="J173" s="3" t="s">
        <v>505</v>
      </c>
      <c r="K173" s="3"/>
      <c r="L173" s="3"/>
    </row>
    <row r="174" spans="1:12" x14ac:dyDescent="0.3">
      <c r="A174" s="18" t="str">
        <f>HYPERLINK("https://hsdes.intel.com/resource/15010137351","15010137351")</f>
        <v>15010137351</v>
      </c>
      <c r="B174" s="3" t="s">
        <v>178</v>
      </c>
      <c r="C174" s="3" t="s">
        <v>19</v>
      </c>
      <c r="D174" s="3" t="s">
        <v>465</v>
      </c>
      <c r="E174" s="14" t="s">
        <v>474</v>
      </c>
      <c r="F174" s="20"/>
      <c r="G174" s="3">
        <v>42</v>
      </c>
      <c r="H174" s="3" t="s">
        <v>472</v>
      </c>
      <c r="I174" s="3" t="s">
        <v>473</v>
      </c>
      <c r="J174" s="3" t="s">
        <v>506</v>
      </c>
      <c r="K174" s="3"/>
      <c r="L174" s="3"/>
    </row>
    <row r="175" spans="1:12" x14ac:dyDescent="0.3">
      <c r="A175" s="18" t="str">
        <f>HYPERLINK("https://hsdes.intel.com/resource/15010138680","15010138680")</f>
        <v>15010138680</v>
      </c>
      <c r="B175" s="3" t="s">
        <v>179</v>
      </c>
      <c r="C175" s="3" t="s">
        <v>2</v>
      </c>
      <c r="D175" s="3"/>
      <c r="E175" s="14" t="s">
        <v>474</v>
      </c>
      <c r="F175" s="20"/>
      <c r="G175" s="3">
        <v>42</v>
      </c>
      <c r="H175" s="3" t="s">
        <v>472</v>
      </c>
      <c r="I175" s="3" t="s">
        <v>473</v>
      </c>
      <c r="J175" s="3" t="s">
        <v>506</v>
      </c>
      <c r="K175" s="3"/>
      <c r="L175" s="3"/>
    </row>
    <row r="176" spans="1:12" x14ac:dyDescent="0.3">
      <c r="A176" s="18" t="str">
        <f>HYPERLINK("https://hsdes.intel.com/resource/15010139402","15010139402")</f>
        <v>15010139402</v>
      </c>
      <c r="B176" s="3" t="s">
        <v>180</v>
      </c>
      <c r="C176" s="3" t="s">
        <v>14</v>
      </c>
      <c r="D176" s="3" t="s">
        <v>465</v>
      </c>
      <c r="E176" s="14" t="s">
        <v>474</v>
      </c>
      <c r="F176" s="20"/>
      <c r="G176" s="3">
        <v>42</v>
      </c>
      <c r="H176" s="3" t="s">
        <v>472</v>
      </c>
      <c r="I176" s="3" t="s">
        <v>473</v>
      </c>
      <c r="J176" s="3" t="s">
        <v>505</v>
      </c>
      <c r="K176" s="3"/>
      <c r="L176" s="3"/>
    </row>
    <row r="177" spans="1:12" x14ac:dyDescent="0.3">
      <c r="A177" s="18" t="str">
        <f>HYPERLINK("https://hsdes.intel.com/resource/15010145975","15010145975")</f>
        <v>15010145975</v>
      </c>
      <c r="B177" s="3" t="s">
        <v>181</v>
      </c>
      <c r="C177" s="3" t="s">
        <v>6</v>
      </c>
      <c r="D177" s="3" t="s">
        <v>465</v>
      </c>
      <c r="E177" s="14" t="s">
        <v>474</v>
      </c>
      <c r="F177" s="20"/>
      <c r="G177" s="3">
        <v>42</v>
      </c>
      <c r="H177" s="3" t="s">
        <v>472</v>
      </c>
      <c r="I177" s="3" t="s">
        <v>473</v>
      </c>
      <c r="J177" s="3" t="s">
        <v>505</v>
      </c>
      <c r="K177" s="3"/>
      <c r="L177" s="3"/>
    </row>
    <row r="178" spans="1:12" x14ac:dyDescent="0.3">
      <c r="A178" s="18" t="str">
        <f>HYPERLINK("https://hsdes.intel.com/resource/15010149220","15010149220")</f>
        <v>15010149220</v>
      </c>
      <c r="B178" s="3" t="s">
        <v>182</v>
      </c>
      <c r="C178" s="3" t="s">
        <v>6</v>
      </c>
      <c r="D178" s="3" t="s">
        <v>465</v>
      </c>
      <c r="E178" s="14" t="s">
        <v>474</v>
      </c>
      <c r="F178" s="20"/>
      <c r="G178" s="3">
        <v>42</v>
      </c>
      <c r="H178" s="3" t="s">
        <v>472</v>
      </c>
      <c r="I178" s="3" t="s">
        <v>473</v>
      </c>
      <c r="J178" s="3" t="s">
        <v>505</v>
      </c>
      <c r="K178" s="3"/>
      <c r="L178" s="3"/>
    </row>
    <row r="179" spans="1:12" x14ac:dyDescent="0.3">
      <c r="A179" s="18" t="str">
        <f>HYPERLINK("https://hsdes.intel.com/resource/15010156191","15010156191")</f>
        <v>15010156191</v>
      </c>
      <c r="B179" s="3" t="s">
        <v>183</v>
      </c>
      <c r="C179" s="3" t="s">
        <v>6</v>
      </c>
      <c r="D179" s="3" t="s">
        <v>465</v>
      </c>
      <c r="E179" s="14" t="s">
        <v>474</v>
      </c>
      <c r="F179" s="20"/>
      <c r="G179" s="3">
        <v>42</v>
      </c>
      <c r="H179" s="3" t="s">
        <v>472</v>
      </c>
      <c r="I179" s="3" t="s">
        <v>473</v>
      </c>
      <c r="J179" s="3" t="s">
        <v>506</v>
      </c>
      <c r="K179" s="3"/>
      <c r="L179" s="3"/>
    </row>
    <row r="180" spans="1:12" x14ac:dyDescent="0.3">
      <c r="A180" s="18" t="str">
        <f>HYPERLINK("https://hsdes.intel.com/resource/15010161355","15010161355")</f>
        <v>15010161355</v>
      </c>
      <c r="B180" s="3" t="s">
        <v>184</v>
      </c>
      <c r="C180" s="3" t="s">
        <v>6</v>
      </c>
      <c r="D180" s="3" t="s">
        <v>467</v>
      </c>
      <c r="E180" s="14" t="s">
        <v>474</v>
      </c>
      <c r="F180" s="20"/>
      <c r="G180" s="3">
        <v>42</v>
      </c>
      <c r="H180" s="3" t="s">
        <v>472</v>
      </c>
      <c r="I180" s="3" t="s">
        <v>473</v>
      </c>
      <c r="J180" s="3" t="s">
        <v>506</v>
      </c>
      <c r="K180" s="3"/>
      <c r="L180" s="3"/>
    </row>
    <row r="181" spans="1:12" x14ac:dyDescent="0.3">
      <c r="A181" s="18" t="str">
        <f>HYPERLINK("https://hsdes.intel.com/resource/15010170492","15010170492")</f>
        <v>15010170492</v>
      </c>
      <c r="B181" s="3" t="s">
        <v>185</v>
      </c>
      <c r="C181" s="3" t="s">
        <v>2</v>
      </c>
      <c r="D181" s="3" t="s">
        <v>467</v>
      </c>
      <c r="E181" s="13" t="s">
        <v>478</v>
      </c>
      <c r="F181" s="20"/>
      <c r="G181" s="3">
        <v>42</v>
      </c>
      <c r="H181" s="3" t="s">
        <v>472</v>
      </c>
      <c r="I181" s="3" t="s">
        <v>473</v>
      </c>
      <c r="J181" s="3" t="s">
        <v>506</v>
      </c>
      <c r="K181" s="3"/>
      <c r="L181" s="12" t="s">
        <v>496</v>
      </c>
    </row>
    <row r="182" spans="1:12" x14ac:dyDescent="0.3">
      <c r="A182" s="18" t="str">
        <f>HYPERLINK("https://hsdes.intel.com/resource/15010185782","15010185782")</f>
        <v>15010185782</v>
      </c>
      <c r="B182" s="3" t="s">
        <v>186</v>
      </c>
      <c r="C182" s="3" t="s">
        <v>19</v>
      </c>
      <c r="D182" s="3" t="s">
        <v>467</v>
      </c>
      <c r="E182" s="14" t="s">
        <v>474</v>
      </c>
      <c r="F182" s="20"/>
      <c r="G182" s="3">
        <v>42</v>
      </c>
      <c r="H182" s="3" t="s">
        <v>472</v>
      </c>
      <c r="I182" s="3" t="s">
        <v>473</v>
      </c>
      <c r="J182" s="3" t="s">
        <v>506</v>
      </c>
      <c r="K182" s="3"/>
      <c r="L182" s="3"/>
    </row>
    <row r="183" spans="1:12" x14ac:dyDescent="0.3">
      <c r="A183" s="18" t="str">
        <f>HYPERLINK("https://hsdes.intel.com/resource/15010186183","15010186183")</f>
        <v>15010186183</v>
      </c>
      <c r="B183" s="3" t="s">
        <v>187</v>
      </c>
      <c r="C183" s="3" t="s">
        <v>14</v>
      </c>
      <c r="D183" s="3" t="s">
        <v>467</v>
      </c>
      <c r="E183" s="14" t="s">
        <v>474</v>
      </c>
      <c r="F183" s="20"/>
      <c r="G183" s="3">
        <v>42</v>
      </c>
      <c r="H183" s="3" t="s">
        <v>472</v>
      </c>
      <c r="I183" s="3" t="s">
        <v>473</v>
      </c>
      <c r="J183" s="3" t="s">
        <v>506</v>
      </c>
      <c r="K183" s="3"/>
      <c r="L183" s="3"/>
    </row>
    <row r="184" spans="1:12" x14ac:dyDescent="0.3">
      <c r="A184" s="18" t="str">
        <f>HYPERLINK("https://hsdes.intel.com/resource/15010191527","15010191527")</f>
        <v>15010191527</v>
      </c>
      <c r="B184" s="3" t="s">
        <v>188</v>
      </c>
      <c r="C184" s="3" t="s">
        <v>19</v>
      </c>
      <c r="D184" s="3" t="s">
        <v>467</v>
      </c>
      <c r="E184" s="14" t="s">
        <v>474</v>
      </c>
      <c r="F184" s="20"/>
      <c r="G184" s="3">
        <v>42</v>
      </c>
      <c r="H184" s="3" t="s">
        <v>472</v>
      </c>
      <c r="I184" s="3" t="s">
        <v>473</v>
      </c>
      <c r="J184" s="3" t="s">
        <v>505</v>
      </c>
      <c r="K184" s="3"/>
      <c r="L184" s="3"/>
    </row>
    <row r="185" spans="1:12" x14ac:dyDescent="0.3">
      <c r="A185" s="18" t="str">
        <f>HYPERLINK("https://hsdes.intel.com/resource/15010198579","15010198579")</f>
        <v>15010198579</v>
      </c>
      <c r="B185" s="3" t="s">
        <v>189</v>
      </c>
      <c r="C185" s="3" t="s">
        <v>14</v>
      </c>
      <c r="D185" s="3" t="s">
        <v>467</v>
      </c>
      <c r="E185" s="13" t="s">
        <v>478</v>
      </c>
      <c r="F185" s="20">
        <v>16016890011</v>
      </c>
      <c r="G185" s="3">
        <v>42</v>
      </c>
      <c r="H185" s="3" t="s">
        <v>472</v>
      </c>
      <c r="I185" s="3" t="s">
        <v>473</v>
      </c>
      <c r="J185" s="3" t="s">
        <v>506</v>
      </c>
      <c r="K185" s="3"/>
      <c r="L185" s="12" t="s">
        <v>495</v>
      </c>
    </row>
    <row r="186" spans="1:12" x14ac:dyDescent="0.3">
      <c r="A186" s="18" t="str">
        <f>HYPERLINK("https://hsdes.intel.com/resource/15010215708","15010215708")</f>
        <v>15010215708</v>
      </c>
      <c r="B186" s="3" t="s">
        <v>190</v>
      </c>
      <c r="C186" s="3" t="s">
        <v>2</v>
      </c>
      <c r="D186" s="3" t="s">
        <v>468</v>
      </c>
      <c r="E186" s="14" t="s">
        <v>474</v>
      </c>
      <c r="F186" s="20"/>
      <c r="G186" s="3">
        <v>42</v>
      </c>
      <c r="H186" s="3" t="s">
        <v>472</v>
      </c>
      <c r="I186" s="3" t="s">
        <v>473</v>
      </c>
      <c r="J186" s="3" t="s">
        <v>505</v>
      </c>
      <c r="K186" s="3"/>
      <c r="L186" s="3"/>
    </row>
    <row r="187" spans="1:12" x14ac:dyDescent="0.3">
      <c r="A187" s="18" t="str">
        <f>HYPERLINK("https://hsdes.intel.com/resource/15010231461","15010231461")</f>
        <v>15010231461</v>
      </c>
      <c r="B187" s="3" t="s">
        <v>191</v>
      </c>
      <c r="C187" s="3" t="s">
        <v>2</v>
      </c>
      <c r="D187" s="3" t="s">
        <v>467</v>
      </c>
      <c r="E187" s="13" t="s">
        <v>478</v>
      </c>
      <c r="F187" s="20"/>
      <c r="G187" s="3">
        <v>42</v>
      </c>
      <c r="H187" s="3" t="s">
        <v>472</v>
      </c>
      <c r="I187" s="3" t="s">
        <v>473</v>
      </c>
      <c r="J187" s="3" t="s">
        <v>506</v>
      </c>
      <c r="K187" s="3"/>
      <c r="L187" s="12" t="s">
        <v>496</v>
      </c>
    </row>
    <row r="188" spans="1:12" x14ac:dyDescent="0.3">
      <c r="A188" s="18" t="str">
        <f>HYPERLINK("https://hsdes.intel.com/resource/15010287572","15010287572")</f>
        <v>15010287572</v>
      </c>
      <c r="B188" s="3" t="s">
        <v>192</v>
      </c>
      <c r="C188" s="3" t="s">
        <v>2</v>
      </c>
      <c r="D188" s="3" t="s">
        <v>467</v>
      </c>
      <c r="E188" s="14" t="s">
        <v>474</v>
      </c>
      <c r="F188" s="20"/>
      <c r="G188" s="3">
        <v>42</v>
      </c>
      <c r="H188" s="3" t="s">
        <v>472</v>
      </c>
      <c r="I188" s="3" t="s">
        <v>473</v>
      </c>
      <c r="J188" s="3" t="s">
        <v>506</v>
      </c>
      <c r="K188" s="3"/>
      <c r="L188" s="3"/>
    </row>
    <row r="189" spans="1:12" x14ac:dyDescent="0.3">
      <c r="A189" s="18" t="str">
        <f>HYPERLINK("https://hsdes.intel.com/resource/15010295190","15010295190")</f>
        <v>15010295190</v>
      </c>
      <c r="B189" s="3" t="s">
        <v>193</v>
      </c>
      <c r="C189" s="3" t="s">
        <v>19</v>
      </c>
      <c r="D189" s="3" t="s">
        <v>467</v>
      </c>
      <c r="E189" s="14" t="s">
        <v>474</v>
      </c>
      <c r="F189" s="20"/>
      <c r="G189" s="3">
        <v>42</v>
      </c>
      <c r="H189" s="3" t="s">
        <v>472</v>
      </c>
      <c r="I189" s="3" t="s">
        <v>473</v>
      </c>
      <c r="J189" s="3" t="s">
        <v>505</v>
      </c>
      <c r="K189" s="3"/>
      <c r="L189" s="12"/>
    </row>
    <row r="190" spans="1:12" x14ac:dyDescent="0.3">
      <c r="A190" s="18" t="str">
        <f>HYPERLINK("https://hsdes.intel.com/resource/15010297018","15010297018")</f>
        <v>15010297018</v>
      </c>
      <c r="B190" s="3" t="s">
        <v>194</v>
      </c>
      <c r="C190" s="3" t="s">
        <v>6</v>
      </c>
      <c r="D190" s="3" t="s">
        <v>467</v>
      </c>
      <c r="E190" s="14" t="s">
        <v>474</v>
      </c>
      <c r="F190" s="20"/>
      <c r="G190" s="3">
        <v>42</v>
      </c>
      <c r="H190" s="3" t="s">
        <v>472</v>
      </c>
      <c r="I190" s="3" t="s">
        <v>473</v>
      </c>
      <c r="J190" s="3" t="s">
        <v>506</v>
      </c>
      <c r="K190" s="3"/>
      <c r="L190" s="3"/>
    </row>
    <row r="191" spans="1:12" x14ac:dyDescent="0.3">
      <c r="A191" s="18" t="str">
        <f>HYPERLINK("https://hsdes.intel.com/resource/15010317435","15010317435")</f>
        <v>15010317435</v>
      </c>
      <c r="B191" s="3" t="s">
        <v>195</v>
      </c>
      <c r="C191" s="3" t="s">
        <v>6</v>
      </c>
      <c r="D191" s="3" t="s">
        <v>467</v>
      </c>
      <c r="E191" s="14" t="s">
        <v>474</v>
      </c>
      <c r="F191" s="20"/>
      <c r="G191" s="3">
        <v>42</v>
      </c>
      <c r="H191" s="3" t="s">
        <v>472</v>
      </c>
      <c r="I191" s="3" t="s">
        <v>473</v>
      </c>
      <c r="J191" s="3" t="s">
        <v>506</v>
      </c>
      <c r="K191" s="3"/>
      <c r="L191" s="3"/>
    </row>
    <row r="192" spans="1:12" x14ac:dyDescent="0.3">
      <c r="A192" s="18" t="str">
        <f>HYPERLINK("https://hsdes.intel.com/resource/15010356986","15010356986")</f>
        <v>15010356986</v>
      </c>
      <c r="B192" s="3" t="s">
        <v>196</v>
      </c>
      <c r="C192" s="3" t="s">
        <v>2</v>
      </c>
      <c r="D192" s="3" t="s">
        <v>467</v>
      </c>
      <c r="E192" s="14" t="s">
        <v>474</v>
      </c>
      <c r="F192" s="20"/>
      <c r="G192" s="3">
        <v>42</v>
      </c>
      <c r="H192" s="3" t="s">
        <v>472</v>
      </c>
      <c r="I192" s="3" t="s">
        <v>473</v>
      </c>
      <c r="J192" s="3" t="s">
        <v>506</v>
      </c>
      <c r="K192" s="3"/>
      <c r="L192" s="3"/>
    </row>
    <row r="193" spans="1:12" x14ac:dyDescent="0.3">
      <c r="A193" s="18" t="str">
        <f>HYPERLINK("https://hsdes.intel.com/resource/15010357324","15010357324")</f>
        <v>15010357324</v>
      </c>
      <c r="B193" s="3" t="s">
        <v>197</v>
      </c>
      <c r="C193" s="3" t="s">
        <v>19</v>
      </c>
      <c r="D193" s="3" t="s">
        <v>467</v>
      </c>
      <c r="E193" s="14" t="s">
        <v>474</v>
      </c>
      <c r="F193" s="20"/>
      <c r="G193" s="3">
        <v>42</v>
      </c>
      <c r="H193" s="3" t="s">
        <v>472</v>
      </c>
      <c r="I193" s="3" t="s">
        <v>473</v>
      </c>
      <c r="J193" s="3" t="s">
        <v>506</v>
      </c>
      <c r="K193" s="3"/>
      <c r="L193" s="3"/>
    </row>
    <row r="194" spans="1:12" x14ac:dyDescent="0.3">
      <c r="A194" s="18" t="str">
        <f>HYPERLINK("https://hsdes.intel.com/resource/15010365047","15010365047")</f>
        <v>15010365047</v>
      </c>
      <c r="B194" s="3" t="s">
        <v>198</v>
      </c>
      <c r="C194" s="3" t="s">
        <v>6</v>
      </c>
      <c r="D194" s="3" t="s">
        <v>467</v>
      </c>
      <c r="E194" s="14" t="s">
        <v>474</v>
      </c>
      <c r="F194" s="20"/>
      <c r="G194" s="3">
        <v>42</v>
      </c>
      <c r="H194" s="3" t="s">
        <v>472</v>
      </c>
      <c r="I194" s="3" t="s">
        <v>473</v>
      </c>
      <c r="J194" s="3" t="s">
        <v>505</v>
      </c>
      <c r="K194" s="3"/>
      <c r="L194" s="3"/>
    </row>
    <row r="195" spans="1:12" x14ac:dyDescent="0.3">
      <c r="A195" s="18" t="str">
        <f>HYPERLINK("https://hsdes.intel.com/resource/15010373674","15010373674")</f>
        <v>15010373674</v>
      </c>
      <c r="B195" s="3" t="s">
        <v>199</v>
      </c>
      <c r="C195" s="3" t="s">
        <v>2</v>
      </c>
      <c r="D195" s="3" t="s">
        <v>467</v>
      </c>
      <c r="E195" s="14" t="s">
        <v>474</v>
      </c>
      <c r="F195" s="20"/>
      <c r="G195" s="3">
        <v>42</v>
      </c>
      <c r="H195" s="3" t="s">
        <v>472</v>
      </c>
      <c r="I195" s="3" t="s">
        <v>473</v>
      </c>
      <c r="J195" s="3" t="s">
        <v>505</v>
      </c>
      <c r="K195" s="3"/>
      <c r="L195" s="3"/>
    </row>
    <row r="196" spans="1:12" x14ac:dyDescent="0.3">
      <c r="A196" s="18" t="str">
        <f>HYPERLINK("https://hsdes.intel.com/resource/15010379750","15010379750")</f>
        <v>15010379750</v>
      </c>
      <c r="B196" s="3" t="s">
        <v>200</v>
      </c>
      <c r="C196" s="3" t="s">
        <v>19</v>
      </c>
      <c r="D196" s="3" t="s">
        <v>467</v>
      </c>
      <c r="E196" s="14" t="s">
        <v>474</v>
      </c>
      <c r="F196" s="20"/>
      <c r="G196" s="3">
        <v>42</v>
      </c>
      <c r="H196" s="3" t="s">
        <v>472</v>
      </c>
      <c r="I196" s="3" t="s">
        <v>473</v>
      </c>
      <c r="J196" s="3" t="s">
        <v>506</v>
      </c>
      <c r="K196" s="3"/>
      <c r="L196" s="3"/>
    </row>
    <row r="197" spans="1:12" x14ac:dyDescent="0.3">
      <c r="A197" s="18" t="str">
        <f>HYPERLINK("https://hsdes.intel.com/resource/15010379895","15010379895")</f>
        <v>15010379895</v>
      </c>
      <c r="B197" s="3" t="s">
        <v>201</v>
      </c>
      <c r="C197" s="3" t="s">
        <v>19</v>
      </c>
      <c r="D197" s="3" t="s">
        <v>467</v>
      </c>
      <c r="E197" s="14" t="s">
        <v>474</v>
      </c>
      <c r="F197" s="20"/>
      <c r="G197" s="3">
        <v>42</v>
      </c>
      <c r="H197" s="3" t="s">
        <v>472</v>
      </c>
      <c r="I197" s="3" t="s">
        <v>473</v>
      </c>
      <c r="J197" s="3" t="s">
        <v>506</v>
      </c>
      <c r="K197" s="3"/>
      <c r="L197" s="10"/>
    </row>
    <row r="198" spans="1:12" x14ac:dyDescent="0.3">
      <c r="A198" s="18" t="str">
        <f>HYPERLINK("https://hsdes.intel.com/resource/15010380160","15010380160")</f>
        <v>15010380160</v>
      </c>
      <c r="B198" s="3" t="s">
        <v>202</v>
      </c>
      <c r="C198" s="3" t="s">
        <v>19</v>
      </c>
      <c r="D198" s="3" t="s">
        <v>467</v>
      </c>
      <c r="E198" s="14" t="s">
        <v>474</v>
      </c>
      <c r="F198" s="20"/>
      <c r="G198" s="3">
        <v>42</v>
      </c>
      <c r="H198" s="3" t="s">
        <v>472</v>
      </c>
      <c r="I198" s="3" t="s">
        <v>473</v>
      </c>
      <c r="J198" s="3" t="s">
        <v>506</v>
      </c>
      <c r="K198" s="3"/>
      <c r="L198" s="3"/>
    </row>
    <row r="199" spans="1:12" x14ac:dyDescent="0.3">
      <c r="A199" s="18" t="str">
        <f>HYPERLINK("https://hsdes.intel.com/resource/15010380383","15010380383")</f>
        <v>15010380383</v>
      </c>
      <c r="B199" s="3" t="s">
        <v>203</v>
      </c>
      <c r="C199" s="3" t="s">
        <v>14</v>
      </c>
      <c r="D199" s="3" t="s">
        <v>467</v>
      </c>
      <c r="E199" s="14" t="s">
        <v>474</v>
      </c>
      <c r="F199" s="20"/>
      <c r="G199" s="3">
        <v>42</v>
      </c>
      <c r="H199" s="3" t="s">
        <v>472</v>
      </c>
      <c r="I199" s="3" t="s">
        <v>473</v>
      </c>
      <c r="J199" s="3" t="s">
        <v>506</v>
      </c>
      <c r="K199" s="3"/>
      <c r="L199" s="3"/>
    </row>
    <row r="200" spans="1:12" x14ac:dyDescent="0.3">
      <c r="A200" s="18" t="str">
        <f>HYPERLINK("https://hsdes.intel.com/resource/15010385443","15010385443")</f>
        <v>15010385443</v>
      </c>
      <c r="B200" s="3" t="s">
        <v>204</v>
      </c>
      <c r="C200" s="3" t="s">
        <v>2</v>
      </c>
      <c r="D200" s="3" t="s">
        <v>467</v>
      </c>
      <c r="E200" s="14" t="s">
        <v>474</v>
      </c>
      <c r="F200" s="20"/>
      <c r="G200" s="3">
        <v>42</v>
      </c>
      <c r="H200" s="3" t="s">
        <v>472</v>
      </c>
      <c r="I200" s="3" t="s">
        <v>473</v>
      </c>
      <c r="J200" s="3" t="s">
        <v>506</v>
      </c>
      <c r="K200" s="3"/>
      <c r="L200" s="10"/>
    </row>
    <row r="201" spans="1:12" x14ac:dyDescent="0.3">
      <c r="A201" s="18" t="str">
        <f>HYPERLINK("https://hsdes.intel.com/resource/15010395461","15010395461")</f>
        <v>15010395461</v>
      </c>
      <c r="B201" s="3" t="s">
        <v>205</v>
      </c>
      <c r="C201" s="3" t="s">
        <v>6</v>
      </c>
      <c r="D201" s="3" t="s">
        <v>467</v>
      </c>
      <c r="E201" s="14" t="s">
        <v>474</v>
      </c>
      <c r="F201" s="20"/>
      <c r="G201" s="3">
        <v>42</v>
      </c>
      <c r="H201" s="3" t="s">
        <v>472</v>
      </c>
      <c r="I201" s="3" t="s">
        <v>473</v>
      </c>
      <c r="J201" s="3" t="s">
        <v>506</v>
      </c>
      <c r="K201" s="3"/>
      <c r="L201" s="3"/>
    </row>
    <row r="202" spans="1:12" x14ac:dyDescent="0.3">
      <c r="A202" s="18" t="str">
        <f>HYPERLINK("https://hsdes.intel.com/resource/15010396727","15010396727")</f>
        <v>15010396727</v>
      </c>
      <c r="B202" s="3" t="s">
        <v>206</v>
      </c>
      <c r="C202" s="3" t="s">
        <v>19</v>
      </c>
      <c r="D202" s="3" t="s">
        <v>467</v>
      </c>
      <c r="E202" s="14" t="s">
        <v>474</v>
      </c>
      <c r="F202" s="20"/>
      <c r="G202" s="3">
        <v>42</v>
      </c>
      <c r="H202" s="3" t="s">
        <v>472</v>
      </c>
      <c r="I202" s="3" t="s">
        <v>473</v>
      </c>
      <c r="J202" s="3" t="s">
        <v>506</v>
      </c>
      <c r="K202" s="3"/>
      <c r="L202" s="10"/>
    </row>
    <row r="203" spans="1:12" x14ac:dyDescent="0.3">
      <c r="A203" s="18" t="str">
        <f>HYPERLINK("https://hsdes.intel.com/resource/15010402098","15010402098")</f>
        <v>15010402098</v>
      </c>
      <c r="B203" s="3" t="s">
        <v>207</v>
      </c>
      <c r="C203" s="3" t="s">
        <v>2</v>
      </c>
      <c r="D203" s="3" t="s">
        <v>467</v>
      </c>
      <c r="E203" s="14" t="s">
        <v>474</v>
      </c>
      <c r="F203" s="20"/>
      <c r="G203" s="3">
        <v>42</v>
      </c>
      <c r="H203" s="3" t="s">
        <v>472</v>
      </c>
      <c r="I203" s="3" t="s">
        <v>473</v>
      </c>
      <c r="J203" s="3" t="s">
        <v>506</v>
      </c>
      <c r="K203" s="3"/>
      <c r="L203" s="10"/>
    </row>
    <row r="204" spans="1:12" x14ac:dyDescent="0.3">
      <c r="A204" s="18" t="str">
        <f>HYPERLINK("https://hsdes.intel.com/resource/15010407454","15010407454")</f>
        <v>15010407454</v>
      </c>
      <c r="B204" s="3" t="s">
        <v>208</v>
      </c>
      <c r="C204" s="3" t="s">
        <v>19</v>
      </c>
      <c r="D204" s="3" t="s">
        <v>467</v>
      </c>
      <c r="E204" s="14" t="s">
        <v>474</v>
      </c>
      <c r="F204" s="20"/>
      <c r="G204" s="3">
        <v>42</v>
      </c>
      <c r="H204" s="3" t="s">
        <v>472</v>
      </c>
      <c r="I204" s="3" t="s">
        <v>473</v>
      </c>
      <c r="J204" s="3" t="s">
        <v>506</v>
      </c>
      <c r="K204" s="3"/>
      <c r="L204" s="10"/>
    </row>
    <row r="205" spans="1:12" x14ac:dyDescent="0.3">
      <c r="A205" s="18" t="str">
        <f>HYPERLINK("https://hsdes.intel.com/resource/15010414098","15010414098")</f>
        <v>15010414098</v>
      </c>
      <c r="B205" s="3" t="s">
        <v>209</v>
      </c>
      <c r="C205" s="3" t="s">
        <v>2</v>
      </c>
      <c r="D205" s="3" t="s">
        <v>467</v>
      </c>
      <c r="E205" s="14" t="s">
        <v>474</v>
      </c>
      <c r="F205" s="20"/>
      <c r="G205" s="3">
        <v>42</v>
      </c>
      <c r="H205" s="3" t="s">
        <v>472</v>
      </c>
      <c r="I205" s="3" t="s">
        <v>473</v>
      </c>
      <c r="J205" s="3" t="s">
        <v>505</v>
      </c>
      <c r="K205" s="3"/>
      <c r="L205" s="3"/>
    </row>
    <row r="206" spans="1:12" x14ac:dyDescent="0.3">
      <c r="A206" s="18" t="str">
        <f>HYPERLINK("https://hsdes.intel.com/resource/15010431950","15010431950")</f>
        <v>15010431950</v>
      </c>
      <c r="B206" s="3" t="s">
        <v>210</v>
      </c>
      <c r="C206" s="3" t="s">
        <v>2</v>
      </c>
      <c r="D206" s="3" t="s">
        <v>467</v>
      </c>
      <c r="E206" s="14" t="s">
        <v>474</v>
      </c>
      <c r="F206" s="20"/>
      <c r="G206" s="3">
        <v>42</v>
      </c>
      <c r="H206" s="3" t="s">
        <v>472</v>
      </c>
      <c r="I206" s="3" t="s">
        <v>473</v>
      </c>
      <c r="J206" s="3" t="s">
        <v>505</v>
      </c>
      <c r="K206" s="3"/>
      <c r="L206" s="3"/>
    </row>
    <row r="207" spans="1:12" x14ac:dyDescent="0.3">
      <c r="A207" s="18" t="str">
        <f>HYPERLINK("https://hsdes.intel.com/resource/15010435818","15010435818")</f>
        <v>15010435818</v>
      </c>
      <c r="B207" s="3" t="s">
        <v>211</v>
      </c>
      <c r="C207" s="3" t="s">
        <v>212</v>
      </c>
      <c r="D207" s="3"/>
      <c r="E207" s="14" t="s">
        <v>474</v>
      </c>
      <c r="F207" s="20"/>
      <c r="G207" s="3">
        <v>42</v>
      </c>
      <c r="H207" s="3" t="s">
        <v>472</v>
      </c>
      <c r="I207" s="3" t="s">
        <v>473</v>
      </c>
      <c r="J207" s="3" t="s">
        <v>506</v>
      </c>
      <c r="K207" s="3"/>
      <c r="L207" s="10"/>
    </row>
    <row r="208" spans="1:12" x14ac:dyDescent="0.3">
      <c r="A208" s="18" t="str">
        <f>HYPERLINK("https://hsdes.intel.com/resource/15010443411","15010443411")</f>
        <v>15010443411</v>
      </c>
      <c r="B208" s="3" t="s">
        <v>213</v>
      </c>
      <c r="C208" s="3" t="s">
        <v>6</v>
      </c>
      <c r="D208" s="3" t="s">
        <v>467</v>
      </c>
      <c r="E208" s="14" t="s">
        <v>474</v>
      </c>
      <c r="F208" s="20"/>
      <c r="G208" s="3">
        <v>42</v>
      </c>
      <c r="H208" s="3" t="s">
        <v>472</v>
      </c>
      <c r="I208" s="3" t="s">
        <v>473</v>
      </c>
      <c r="J208" s="3" t="s">
        <v>506</v>
      </c>
      <c r="K208" s="3"/>
      <c r="L208" s="3"/>
    </row>
    <row r="209" spans="1:12" x14ac:dyDescent="0.3">
      <c r="A209" s="18" t="str">
        <f>HYPERLINK("https://hsdes.intel.com/resource/15010445151","15010445151")</f>
        <v>15010445151</v>
      </c>
      <c r="B209" s="3" t="s">
        <v>214</v>
      </c>
      <c r="C209" s="3" t="s">
        <v>19</v>
      </c>
      <c r="D209" s="3" t="s">
        <v>465</v>
      </c>
      <c r="E209" s="14" t="s">
        <v>474</v>
      </c>
      <c r="F209" s="20"/>
      <c r="G209" s="3">
        <v>42</v>
      </c>
      <c r="H209" s="3" t="s">
        <v>472</v>
      </c>
      <c r="I209" s="3" t="s">
        <v>473</v>
      </c>
      <c r="J209" s="3" t="s">
        <v>506</v>
      </c>
      <c r="K209" s="3"/>
      <c r="L209" s="12"/>
    </row>
    <row r="210" spans="1:12" x14ac:dyDescent="0.3">
      <c r="A210" s="18" t="str">
        <f>HYPERLINK("https://hsdes.intel.com/resource/15010453895","15010453895")</f>
        <v>15010453895</v>
      </c>
      <c r="B210" s="3" t="s">
        <v>215</v>
      </c>
      <c r="C210" s="3" t="s">
        <v>212</v>
      </c>
      <c r="D210" s="3" t="s">
        <v>467</v>
      </c>
      <c r="E210" s="14" t="s">
        <v>474</v>
      </c>
      <c r="F210" s="20"/>
      <c r="G210" s="3">
        <v>42</v>
      </c>
      <c r="H210" s="3" t="s">
        <v>472</v>
      </c>
      <c r="I210" s="3" t="s">
        <v>473</v>
      </c>
      <c r="J210" s="3" t="s">
        <v>505</v>
      </c>
      <c r="K210" s="3"/>
      <c r="L210" s="3"/>
    </row>
    <row r="211" spans="1:12" x14ac:dyDescent="0.3">
      <c r="A211" s="18" t="str">
        <f>HYPERLINK("https://hsdes.intel.com/resource/15010457036","15010457036")</f>
        <v>15010457036</v>
      </c>
      <c r="B211" s="3" t="s">
        <v>216</v>
      </c>
      <c r="C211" s="3" t="s">
        <v>19</v>
      </c>
      <c r="D211" s="3" t="s">
        <v>467</v>
      </c>
      <c r="E211" s="14" t="s">
        <v>474</v>
      </c>
      <c r="F211" s="20"/>
      <c r="G211" s="3">
        <v>42</v>
      </c>
      <c r="H211" s="3" t="s">
        <v>472</v>
      </c>
      <c r="I211" s="3" t="s">
        <v>473</v>
      </c>
      <c r="J211" s="3" t="s">
        <v>506</v>
      </c>
      <c r="K211" s="3"/>
      <c r="L211" s="3"/>
    </row>
    <row r="212" spans="1:12" x14ac:dyDescent="0.3">
      <c r="A212" s="18" t="str">
        <f>HYPERLINK("https://hsdes.intel.com/resource/15010457171","15010457171")</f>
        <v>15010457171</v>
      </c>
      <c r="B212" s="3" t="s">
        <v>217</v>
      </c>
      <c r="C212" s="3" t="s">
        <v>212</v>
      </c>
      <c r="D212" s="3" t="s">
        <v>467</v>
      </c>
      <c r="E212" s="14" t="s">
        <v>474</v>
      </c>
      <c r="F212" s="20"/>
      <c r="G212" s="3">
        <v>42</v>
      </c>
      <c r="H212" s="3" t="s">
        <v>472</v>
      </c>
      <c r="I212" s="3" t="s">
        <v>473</v>
      </c>
      <c r="J212" s="3" t="s">
        <v>505</v>
      </c>
      <c r="K212" s="3"/>
      <c r="L212" s="3"/>
    </row>
    <row r="213" spans="1:12" x14ac:dyDescent="0.3">
      <c r="A213" s="18" t="str">
        <f>HYPERLINK("https://hsdes.intel.com/resource/15010457415","15010457415")</f>
        <v>15010457415</v>
      </c>
      <c r="B213" s="3" t="s">
        <v>218</v>
      </c>
      <c r="C213" s="3" t="s">
        <v>6</v>
      </c>
      <c r="D213" s="3" t="s">
        <v>467</v>
      </c>
      <c r="E213" s="14" t="s">
        <v>474</v>
      </c>
      <c r="F213" s="20"/>
      <c r="G213" s="3">
        <v>42</v>
      </c>
      <c r="H213" s="3" t="s">
        <v>472</v>
      </c>
      <c r="I213" s="3" t="s">
        <v>473</v>
      </c>
      <c r="J213" s="3" t="s">
        <v>506</v>
      </c>
      <c r="K213" s="3"/>
      <c r="L213" s="12"/>
    </row>
    <row r="214" spans="1:12" x14ac:dyDescent="0.3">
      <c r="A214" s="18" t="str">
        <f>HYPERLINK("https://hsdes.intel.com/resource/15010463277","15010463277")</f>
        <v>15010463277</v>
      </c>
      <c r="B214" s="3" t="s">
        <v>219</v>
      </c>
      <c r="C214" s="3" t="s">
        <v>8</v>
      </c>
      <c r="D214" s="3" t="s">
        <v>465</v>
      </c>
      <c r="E214" s="13" t="s">
        <v>478</v>
      </c>
      <c r="F214" s="20">
        <v>16015631966</v>
      </c>
      <c r="G214" s="3">
        <v>42</v>
      </c>
      <c r="H214" s="3" t="s">
        <v>472</v>
      </c>
      <c r="I214" s="3" t="s">
        <v>473</v>
      </c>
      <c r="J214" s="3" t="s">
        <v>506</v>
      </c>
      <c r="K214" s="3"/>
      <c r="L214" s="12" t="s">
        <v>494</v>
      </c>
    </row>
    <row r="215" spans="1:12" x14ac:dyDescent="0.3">
      <c r="A215" s="18" t="str">
        <f>HYPERLINK("https://hsdes.intel.com/resource/15010466735","15010466735")</f>
        <v>15010466735</v>
      </c>
      <c r="B215" s="3" t="s">
        <v>220</v>
      </c>
      <c r="C215" s="3" t="s">
        <v>14</v>
      </c>
      <c r="D215" s="3" t="s">
        <v>465</v>
      </c>
      <c r="E215" s="9" t="s">
        <v>476</v>
      </c>
      <c r="F215" s="20">
        <v>16017448392</v>
      </c>
      <c r="G215" s="3">
        <v>42</v>
      </c>
      <c r="H215" s="3" t="s">
        <v>472</v>
      </c>
      <c r="I215" s="3" t="s">
        <v>473</v>
      </c>
      <c r="J215" s="3" t="s">
        <v>506</v>
      </c>
      <c r="K215" s="3"/>
      <c r="L215" s="12" t="s">
        <v>499</v>
      </c>
    </row>
    <row r="216" spans="1:12" x14ac:dyDescent="0.3">
      <c r="A216" s="18" t="str">
        <f>HYPERLINK("https://hsdes.intel.com/resource/15010490163","15010490163")</f>
        <v>15010490163</v>
      </c>
      <c r="B216" s="3" t="s">
        <v>221</v>
      </c>
      <c r="C216" s="3" t="s">
        <v>2</v>
      </c>
      <c r="D216" s="3" t="s">
        <v>467</v>
      </c>
      <c r="E216" s="14" t="s">
        <v>474</v>
      </c>
      <c r="F216" s="20"/>
      <c r="G216" s="3">
        <v>42</v>
      </c>
      <c r="H216" s="3" t="s">
        <v>472</v>
      </c>
      <c r="I216" s="3" t="s">
        <v>473</v>
      </c>
      <c r="J216" s="3" t="s">
        <v>506</v>
      </c>
      <c r="K216" s="3"/>
      <c r="L216" s="3"/>
    </row>
    <row r="217" spans="1:12" x14ac:dyDescent="0.3">
      <c r="A217" s="18" t="str">
        <f>HYPERLINK("https://hsdes.intel.com/resource/15010504494","15010504494")</f>
        <v>15010504494</v>
      </c>
      <c r="B217" s="3" t="s">
        <v>222</v>
      </c>
      <c r="C217" s="3" t="s">
        <v>2</v>
      </c>
      <c r="D217" s="3" t="s">
        <v>467</v>
      </c>
      <c r="E217" s="14" t="s">
        <v>474</v>
      </c>
      <c r="F217" s="20"/>
      <c r="G217" s="3">
        <v>42</v>
      </c>
      <c r="H217" s="3" t="s">
        <v>472</v>
      </c>
      <c r="I217" s="3" t="s">
        <v>473</v>
      </c>
      <c r="J217" s="3" t="s">
        <v>505</v>
      </c>
      <c r="K217" s="3"/>
      <c r="L217" s="3"/>
    </row>
    <row r="218" spans="1:12" x14ac:dyDescent="0.3">
      <c r="A218" s="18" t="str">
        <f>HYPERLINK("https://hsdes.intel.com/resource/15010536803","15010536803")</f>
        <v>15010536803</v>
      </c>
      <c r="B218" s="3" t="s">
        <v>223</v>
      </c>
      <c r="C218" s="3" t="s">
        <v>14</v>
      </c>
      <c r="D218" s="3" t="s">
        <v>469</v>
      </c>
      <c r="E218" s="14" t="s">
        <v>474</v>
      </c>
      <c r="F218" s="20"/>
      <c r="G218" s="3">
        <v>42</v>
      </c>
      <c r="H218" s="3" t="s">
        <v>472</v>
      </c>
      <c r="I218" s="3" t="s">
        <v>473</v>
      </c>
      <c r="J218" s="3" t="s">
        <v>506</v>
      </c>
      <c r="K218" s="3"/>
      <c r="L218" s="3"/>
    </row>
    <row r="219" spans="1:12" x14ac:dyDescent="0.3">
      <c r="A219" s="18" t="str">
        <f>HYPERLINK("https://hsdes.intel.com/resource/15010548250","15010548250")</f>
        <v>15010548250</v>
      </c>
      <c r="B219" s="3" t="s">
        <v>224</v>
      </c>
      <c r="C219" s="3" t="s">
        <v>8</v>
      </c>
      <c r="D219" s="3" t="s">
        <v>467</v>
      </c>
      <c r="E219" s="14" t="s">
        <v>474</v>
      </c>
      <c r="F219" s="20"/>
      <c r="G219" s="3">
        <v>42</v>
      </c>
      <c r="H219" s="3" t="s">
        <v>472</v>
      </c>
      <c r="I219" s="3" t="s">
        <v>473</v>
      </c>
      <c r="J219" s="3" t="s">
        <v>506</v>
      </c>
      <c r="K219" s="3"/>
      <c r="L219" s="10"/>
    </row>
    <row r="220" spans="1:12" x14ac:dyDescent="0.3">
      <c r="A220" s="18" t="str">
        <f>HYPERLINK("https://hsdes.intel.com/resource/15010552686","15010552686")</f>
        <v>15010552686</v>
      </c>
      <c r="B220" s="3" t="s">
        <v>225</v>
      </c>
      <c r="C220" s="3" t="s">
        <v>8</v>
      </c>
      <c r="D220" s="3" t="s">
        <v>467</v>
      </c>
      <c r="E220" s="13" t="s">
        <v>478</v>
      </c>
      <c r="F220" s="20">
        <v>16015631966</v>
      </c>
      <c r="G220" s="3">
        <v>42</v>
      </c>
      <c r="H220" s="3" t="s">
        <v>472</v>
      </c>
      <c r="I220" s="3" t="s">
        <v>473</v>
      </c>
      <c r="J220" s="3" t="s">
        <v>506</v>
      </c>
      <c r="K220" s="3"/>
      <c r="L220" s="12" t="s">
        <v>494</v>
      </c>
    </row>
    <row r="221" spans="1:12" x14ac:dyDescent="0.3">
      <c r="A221" s="18" t="str">
        <f>HYPERLINK("https://hsdes.intel.com/resource/15010559746","15010559746")</f>
        <v>15010559746</v>
      </c>
      <c r="B221" s="3" t="s">
        <v>226</v>
      </c>
      <c r="C221" s="3" t="s">
        <v>19</v>
      </c>
      <c r="D221" s="3" t="s">
        <v>467</v>
      </c>
      <c r="E221" s="14" t="s">
        <v>474</v>
      </c>
      <c r="F221" s="20"/>
      <c r="G221" s="3">
        <v>42</v>
      </c>
      <c r="H221" s="3" t="s">
        <v>472</v>
      </c>
      <c r="I221" s="3" t="s">
        <v>473</v>
      </c>
      <c r="J221" s="3" t="s">
        <v>505</v>
      </c>
      <c r="K221" s="3"/>
      <c r="L221" s="3"/>
    </row>
    <row r="222" spans="1:12" x14ac:dyDescent="0.3">
      <c r="A222" s="18" t="str">
        <f>HYPERLINK("https://hsdes.intel.com/resource/15010575618","15010575618")</f>
        <v>15010575618</v>
      </c>
      <c r="B222" s="3" t="s">
        <v>227</v>
      </c>
      <c r="C222" s="3" t="s">
        <v>8</v>
      </c>
      <c r="D222" s="3" t="s">
        <v>467</v>
      </c>
      <c r="E222" s="14" t="s">
        <v>474</v>
      </c>
      <c r="F222" s="20"/>
      <c r="G222" s="3">
        <v>42</v>
      </c>
      <c r="H222" s="3" t="s">
        <v>472</v>
      </c>
      <c r="I222" s="3" t="s">
        <v>473</v>
      </c>
      <c r="J222" s="3" t="s">
        <v>505</v>
      </c>
      <c r="K222" s="3"/>
      <c r="L222" s="3"/>
    </row>
    <row r="223" spans="1:12" x14ac:dyDescent="0.3">
      <c r="A223" s="18" t="str">
        <f>HYPERLINK("https://hsdes.intel.com/resource/15010645752","15010645752")</f>
        <v>15010645752</v>
      </c>
      <c r="B223" s="3" t="s">
        <v>228</v>
      </c>
      <c r="C223" s="3" t="s">
        <v>4</v>
      </c>
      <c r="D223" s="3" t="s">
        <v>467</v>
      </c>
      <c r="E223" s="14" t="s">
        <v>474</v>
      </c>
      <c r="F223" s="20"/>
      <c r="G223" s="3">
        <v>42</v>
      </c>
      <c r="H223" s="3" t="s">
        <v>472</v>
      </c>
      <c r="I223" s="3" t="s">
        <v>473</v>
      </c>
      <c r="J223" s="3" t="s">
        <v>506</v>
      </c>
      <c r="K223" s="3"/>
      <c r="L223" s="3"/>
    </row>
    <row r="224" spans="1:12" x14ac:dyDescent="0.3">
      <c r="A224" s="18" t="str">
        <f>HYPERLINK("https://hsdes.intel.com/resource/15010680434","15010680434")</f>
        <v>15010680434</v>
      </c>
      <c r="B224" s="3" t="s">
        <v>229</v>
      </c>
      <c r="C224" s="3" t="s">
        <v>19</v>
      </c>
      <c r="D224" s="3" t="s">
        <v>465</v>
      </c>
      <c r="E224" s="13" t="s">
        <v>478</v>
      </c>
      <c r="F224" s="20">
        <v>16016880859</v>
      </c>
      <c r="G224" s="3">
        <v>42</v>
      </c>
      <c r="H224" s="3" t="s">
        <v>472</v>
      </c>
      <c r="I224" s="3" t="s">
        <v>473</v>
      </c>
      <c r="J224" s="3" t="s">
        <v>506</v>
      </c>
      <c r="K224" s="3"/>
      <c r="L224" s="12" t="s">
        <v>488</v>
      </c>
    </row>
    <row r="225" spans="1:12" x14ac:dyDescent="0.3">
      <c r="A225" s="18" t="str">
        <f>HYPERLINK("https://hsdes.intel.com/resource/15010690628","15010690628")</f>
        <v>15010690628</v>
      </c>
      <c r="B225" s="3" t="s">
        <v>230</v>
      </c>
      <c r="C225" s="3" t="s">
        <v>8</v>
      </c>
      <c r="D225" s="3" t="s">
        <v>467</v>
      </c>
      <c r="E225" s="14" t="s">
        <v>474</v>
      </c>
      <c r="F225" s="20"/>
      <c r="G225" s="3">
        <v>42</v>
      </c>
      <c r="H225" s="3" t="s">
        <v>472</v>
      </c>
      <c r="I225" s="3" t="s">
        <v>473</v>
      </c>
      <c r="J225" s="3" t="s">
        <v>506</v>
      </c>
      <c r="K225" s="3"/>
      <c r="L225" s="3"/>
    </row>
    <row r="226" spans="1:12" x14ac:dyDescent="0.3">
      <c r="A226" s="18" t="str">
        <f>HYPERLINK("https://hsdes.intel.com/resource/15010695640","15010695640")</f>
        <v>15010695640</v>
      </c>
      <c r="B226" s="3" t="s">
        <v>231</v>
      </c>
      <c r="C226" s="3" t="s">
        <v>6</v>
      </c>
      <c r="D226" s="3" t="s">
        <v>467</v>
      </c>
      <c r="E226" s="14" t="s">
        <v>474</v>
      </c>
      <c r="F226" s="20"/>
      <c r="G226" s="3">
        <v>42</v>
      </c>
      <c r="H226" s="3" t="s">
        <v>472</v>
      </c>
      <c r="I226" s="3" t="s">
        <v>473</v>
      </c>
      <c r="J226" s="3" t="s">
        <v>505</v>
      </c>
      <c r="K226" s="3"/>
      <c r="L226" s="3"/>
    </row>
    <row r="227" spans="1:12" x14ac:dyDescent="0.3">
      <c r="A227" s="18" t="str">
        <f>HYPERLINK("https://hsdes.intel.com/resource/15010704996","15010704996")</f>
        <v>15010704996</v>
      </c>
      <c r="B227" s="3" t="s">
        <v>232</v>
      </c>
      <c r="C227" s="3" t="s">
        <v>19</v>
      </c>
      <c r="D227" s="3" t="s">
        <v>467</v>
      </c>
      <c r="E227" s="14" t="s">
        <v>474</v>
      </c>
      <c r="F227" s="20">
        <v>16012681492</v>
      </c>
      <c r="G227" s="3">
        <v>42</v>
      </c>
      <c r="H227" s="3" t="s">
        <v>472</v>
      </c>
      <c r="I227" s="3" t="s">
        <v>473</v>
      </c>
      <c r="J227" s="3" t="s">
        <v>505</v>
      </c>
      <c r="K227" s="3"/>
      <c r="L227" s="3"/>
    </row>
    <row r="228" spans="1:12" x14ac:dyDescent="0.3">
      <c r="A228" s="18" t="str">
        <f>HYPERLINK("https://hsdes.intel.com/resource/15010715544","15010715544")</f>
        <v>15010715544</v>
      </c>
      <c r="B228" s="3" t="s">
        <v>233</v>
      </c>
      <c r="C228" s="3" t="s">
        <v>2</v>
      </c>
      <c r="D228" s="3" t="s">
        <v>465</v>
      </c>
      <c r="E228" s="14" t="s">
        <v>474</v>
      </c>
      <c r="F228" s="20"/>
      <c r="G228" s="3">
        <v>42</v>
      </c>
      <c r="H228" s="3" t="s">
        <v>472</v>
      </c>
      <c r="I228" s="3" t="s">
        <v>473</v>
      </c>
      <c r="J228" s="3" t="s">
        <v>505</v>
      </c>
      <c r="K228" s="3"/>
      <c r="L228" s="3"/>
    </row>
    <row r="229" spans="1:12" x14ac:dyDescent="0.3">
      <c r="A229" s="18" t="str">
        <f>HYPERLINK("https://hsdes.intel.com/resource/15010717711","15010717711")</f>
        <v>15010717711</v>
      </c>
      <c r="B229" s="3" t="s">
        <v>234</v>
      </c>
      <c r="C229" s="3" t="s">
        <v>8</v>
      </c>
      <c r="D229" s="3" t="s">
        <v>467</v>
      </c>
      <c r="E229" s="14" t="s">
        <v>474</v>
      </c>
      <c r="F229" s="20"/>
      <c r="G229" s="3">
        <v>18</v>
      </c>
      <c r="H229" s="3" t="s">
        <v>475</v>
      </c>
      <c r="I229" s="3" t="s">
        <v>473</v>
      </c>
      <c r="J229" s="3" t="s">
        <v>506</v>
      </c>
      <c r="K229" s="3"/>
      <c r="L229" s="3"/>
    </row>
    <row r="230" spans="1:12" x14ac:dyDescent="0.3">
      <c r="A230" s="18" t="str">
        <f>HYPERLINK("https://hsdes.intel.com/resource/15010750901","15010750901")</f>
        <v>15010750901</v>
      </c>
      <c r="B230" s="3" t="s">
        <v>235</v>
      </c>
      <c r="C230" s="3" t="s">
        <v>2</v>
      </c>
      <c r="D230" s="3" t="s">
        <v>467</v>
      </c>
      <c r="E230" s="13" t="s">
        <v>478</v>
      </c>
      <c r="F230" s="20"/>
      <c r="G230" s="3">
        <v>42</v>
      </c>
      <c r="H230" s="3" t="s">
        <v>472</v>
      </c>
      <c r="I230" s="3" t="s">
        <v>473</v>
      </c>
      <c r="J230" s="3" t="s">
        <v>506</v>
      </c>
      <c r="K230" s="3"/>
      <c r="L230" s="12" t="s">
        <v>496</v>
      </c>
    </row>
    <row r="231" spans="1:12" x14ac:dyDescent="0.3">
      <c r="A231" s="18" t="str">
        <f>HYPERLINK("https://hsdes.intel.com/resource/15010767162","15010767162")</f>
        <v>15010767162</v>
      </c>
      <c r="B231" s="3" t="s">
        <v>236</v>
      </c>
      <c r="C231" s="3" t="s">
        <v>8</v>
      </c>
      <c r="D231" s="3" t="s">
        <v>465</v>
      </c>
      <c r="E231" s="13" t="s">
        <v>478</v>
      </c>
      <c r="F231" s="20"/>
      <c r="G231" s="3">
        <v>42</v>
      </c>
      <c r="H231" s="3" t="s">
        <v>472</v>
      </c>
      <c r="I231" s="3" t="s">
        <v>473</v>
      </c>
      <c r="J231" s="3" t="s">
        <v>506</v>
      </c>
      <c r="K231" s="3"/>
      <c r="L231" s="12" t="s">
        <v>496</v>
      </c>
    </row>
    <row r="232" spans="1:12" x14ac:dyDescent="0.3">
      <c r="A232" s="18" t="str">
        <f>HYPERLINK("https://hsdes.intel.com/resource/15010774981","15010774981")</f>
        <v>15010774981</v>
      </c>
      <c r="B232" s="3" t="s">
        <v>237</v>
      </c>
      <c r="C232" s="3" t="s">
        <v>19</v>
      </c>
      <c r="D232" s="3" t="s">
        <v>467</v>
      </c>
      <c r="E232" s="14" t="s">
        <v>474</v>
      </c>
      <c r="F232" s="20"/>
      <c r="G232" s="3">
        <v>42</v>
      </c>
      <c r="H232" s="3" t="s">
        <v>472</v>
      </c>
      <c r="I232" s="3" t="s">
        <v>473</v>
      </c>
      <c r="J232" s="3" t="s">
        <v>506</v>
      </c>
      <c r="K232" s="3"/>
      <c r="L232" s="10"/>
    </row>
    <row r="233" spans="1:12" x14ac:dyDescent="0.3">
      <c r="A233" s="18" t="str">
        <f>HYPERLINK("https://hsdes.intel.com/resource/15010780825","15010780825")</f>
        <v>15010780825</v>
      </c>
      <c r="B233" s="3" t="s">
        <v>238</v>
      </c>
      <c r="C233" s="3" t="s">
        <v>6</v>
      </c>
      <c r="D233" s="3" t="s">
        <v>467</v>
      </c>
      <c r="E233" s="14" t="s">
        <v>474</v>
      </c>
      <c r="F233" s="20"/>
      <c r="G233" s="3">
        <v>42</v>
      </c>
      <c r="H233" s="3" t="s">
        <v>472</v>
      </c>
      <c r="I233" s="3" t="s">
        <v>473</v>
      </c>
      <c r="J233" s="3" t="s">
        <v>505</v>
      </c>
      <c r="K233" s="3"/>
      <c r="L233" s="3"/>
    </row>
    <row r="234" spans="1:12" x14ac:dyDescent="0.3">
      <c r="A234" s="18" t="str">
        <f>HYPERLINK("https://hsdes.intel.com/resource/15010783482","15010783482")</f>
        <v>15010783482</v>
      </c>
      <c r="B234" s="3" t="s">
        <v>239</v>
      </c>
      <c r="C234" s="3" t="s">
        <v>2</v>
      </c>
      <c r="D234" s="3" t="s">
        <v>467</v>
      </c>
      <c r="E234" s="14" t="s">
        <v>474</v>
      </c>
      <c r="F234" s="20"/>
      <c r="G234" s="3">
        <v>42</v>
      </c>
      <c r="H234" s="3" t="s">
        <v>472</v>
      </c>
      <c r="I234" s="3" t="s">
        <v>473</v>
      </c>
      <c r="J234" s="3" t="s">
        <v>506</v>
      </c>
      <c r="K234" s="3"/>
      <c r="L234" s="3"/>
    </row>
    <row r="235" spans="1:12" x14ac:dyDescent="0.3">
      <c r="A235" s="18" t="str">
        <f>HYPERLINK("https://hsdes.intel.com/resource/15010787566","15010787566")</f>
        <v>15010787566</v>
      </c>
      <c r="B235" s="3" t="s">
        <v>240</v>
      </c>
      <c r="C235" s="3" t="s">
        <v>2</v>
      </c>
      <c r="D235" s="3" t="s">
        <v>467</v>
      </c>
      <c r="E235" s="14" t="s">
        <v>474</v>
      </c>
      <c r="F235" s="20"/>
      <c r="G235" s="3">
        <v>42</v>
      </c>
      <c r="H235" s="3" t="s">
        <v>472</v>
      </c>
      <c r="I235" s="3" t="s">
        <v>473</v>
      </c>
      <c r="J235" s="3" t="s">
        <v>506</v>
      </c>
      <c r="K235" s="3"/>
      <c r="L235" s="3"/>
    </row>
    <row r="236" spans="1:12" x14ac:dyDescent="0.3">
      <c r="A236" s="18" t="str">
        <f>HYPERLINK("https://hsdes.intel.com/resource/15010797404","15010797404")</f>
        <v>15010797404</v>
      </c>
      <c r="B236" s="3" t="s">
        <v>241</v>
      </c>
      <c r="C236" s="3" t="s">
        <v>2</v>
      </c>
      <c r="D236" s="3" t="s">
        <v>467</v>
      </c>
      <c r="E236" s="14" t="s">
        <v>474</v>
      </c>
      <c r="F236" s="20"/>
      <c r="G236" s="3">
        <v>42</v>
      </c>
      <c r="H236" s="3" t="s">
        <v>472</v>
      </c>
      <c r="I236" s="3" t="s">
        <v>473</v>
      </c>
      <c r="J236" s="3" t="s">
        <v>505</v>
      </c>
      <c r="K236" s="3"/>
      <c r="L236" s="3"/>
    </row>
    <row r="237" spans="1:12" x14ac:dyDescent="0.3">
      <c r="A237" s="18" t="str">
        <f>HYPERLINK("https://hsdes.intel.com/resource/15010829430","15010829430")</f>
        <v>15010829430</v>
      </c>
      <c r="B237" s="3" t="s">
        <v>242</v>
      </c>
      <c r="C237" s="3" t="s">
        <v>2</v>
      </c>
      <c r="D237" s="3" t="s">
        <v>467</v>
      </c>
      <c r="E237" s="14" t="s">
        <v>474</v>
      </c>
      <c r="F237" s="20"/>
      <c r="G237" s="3">
        <v>42</v>
      </c>
      <c r="H237" s="3" t="s">
        <v>472</v>
      </c>
      <c r="I237" s="3" t="s">
        <v>473</v>
      </c>
      <c r="J237" s="3" t="s">
        <v>505</v>
      </c>
      <c r="K237" s="3"/>
      <c r="L237" s="3"/>
    </row>
    <row r="238" spans="1:12" x14ac:dyDescent="0.3">
      <c r="A238" s="18" t="str">
        <f>HYPERLINK("https://hsdes.intel.com/resource/15010833490","15010833490")</f>
        <v>15010833490</v>
      </c>
      <c r="B238" s="3" t="s">
        <v>243</v>
      </c>
      <c r="C238" s="3" t="s">
        <v>2</v>
      </c>
      <c r="D238" s="3" t="s">
        <v>465</v>
      </c>
      <c r="E238" s="14" t="s">
        <v>474</v>
      </c>
      <c r="F238" s="20"/>
      <c r="G238" s="3">
        <v>42</v>
      </c>
      <c r="H238" s="3" t="s">
        <v>472</v>
      </c>
      <c r="I238" s="3" t="s">
        <v>473</v>
      </c>
      <c r="J238" s="3" t="s">
        <v>506</v>
      </c>
      <c r="K238" s="3"/>
      <c r="L238" s="3"/>
    </row>
    <row r="239" spans="1:12" x14ac:dyDescent="0.3">
      <c r="A239" s="18" t="str">
        <f>HYPERLINK("https://hsdes.intel.com/resource/15010834932","15010834932")</f>
        <v>15010834932</v>
      </c>
      <c r="B239" s="3" t="s">
        <v>244</v>
      </c>
      <c r="C239" s="3" t="s">
        <v>2</v>
      </c>
      <c r="D239" s="3" t="s">
        <v>467</v>
      </c>
      <c r="E239" s="14" t="s">
        <v>474</v>
      </c>
      <c r="F239" s="20"/>
      <c r="G239" s="3">
        <v>42</v>
      </c>
      <c r="H239" s="3" t="s">
        <v>472</v>
      </c>
      <c r="I239" s="3" t="s">
        <v>473</v>
      </c>
      <c r="J239" s="3" t="s">
        <v>506</v>
      </c>
      <c r="K239" s="3"/>
      <c r="L239" s="10"/>
    </row>
    <row r="240" spans="1:12" x14ac:dyDescent="0.3">
      <c r="A240" s="18" t="str">
        <f>HYPERLINK("https://hsdes.intel.com/resource/15010835392","15010835392")</f>
        <v>15010835392</v>
      </c>
      <c r="B240" s="3" t="s">
        <v>245</v>
      </c>
      <c r="C240" s="3" t="s">
        <v>19</v>
      </c>
      <c r="D240" s="3" t="s">
        <v>467</v>
      </c>
      <c r="E240" s="14" t="s">
        <v>474</v>
      </c>
      <c r="F240" s="20"/>
      <c r="G240" s="3">
        <v>42</v>
      </c>
      <c r="H240" s="3" t="s">
        <v>472</v>
      </c>
      <c r="I240" s="3" t="s">
        <v>473</v>
      </c>
      <c r="J240" s="3" t="s">
        <v>505</v>
      </c>
      <c r="K240" s="3"/>
      <c r="L240" s="3"/>
    </row>
    <row r="241" spans="1:12" x14ac:dyDescent="0.3">
      <c r="A241" s="18" t="str">
        <f>HYPERLINK("https://hsdes.intel.com/resource/15010874899","15010874899")</f>
        <v>15010874899</v>
      </c>
      <c r="B241" s="3" t="s">
        <v>246</v>
      </c>
      <c r="C241" s="3" t="s">
        <v>6</v>
      </c>
      <c r="D241" s="3" t="s">
        <v>468</v>
      </c>
      <c r="E241" s="14" t="s">
        <v>474</v>
      </c>
      <c r="F241" s="20"/>
      <c r="G241" s="3">
        <v>42</v>
      </c>
      <c r="H241" s="3" t="s">
        <v>472</v>
      </c>
      <c r="I241" s="3" t="s">
        <v>473</v>
      </c>
      <c r="J241" s="3" t="s">
        <v>505</v>
      </c>
      <c r="K241" s="3"/>
      <c r="L241" s="3"/>
    </row>
    <row r="242" spans="1:12" x14ac:dyDescent="0.3">
      <c r="A242" s="18" t="str">
        <f>HYPERLINK("https://hsdes.intel.com/resource/15010884543","15010884543")</f>
        <v>15010884543</v>
      </c>
      <c r="B242" s="3" t="s">
        <v>247</v>
      </c>
      <c r="C242" s="3" t="s">
        <v>19</v>
      </c>
      <c r="D242" s="3"/>
      <c r="E242" s="14" t="s">
        <v>474</v>
      </c>
      <c r="F242" s="20"/>
      <c r="G242" s="3">
        <v>42</v>
      </c>
      <c r="H242" s="3" t="s">
        <v>472</v>
      </c>
      <c r="I242" s="3" t="s">
        <v>473</v>
      </c>
      <c r="J242" s="3" t="s">
        <v>506</v>
      </c>
      <c r="K242" s="3"/>
      <c r="L242" s="10"/>
    </row>
    <row r="243" spans="1:12" x14ac:dyDescent="0.3">
      <c r="A243" s="18" t="str">
        <f>HYPERLINK("https://hsdes.intel.com/resource/15010913401","15010913401")</f>
        <v>15010913401</v>
      </c>
      <c r="B243" s="3" t="s">
        <v>248</v>
      </c>
      <c r="C243" s="3" t="s">
        <v>2</v>
      </c>
      <c r="D243" s="3"/>
      <c r="E243" s="14" t="s">
        <v>474</v>
      </c>
      <c r="F243" s="20"/>
      <c r="G243" s="3">
        <v>42</v>
      </c>
      <c r="H243" s="3" t="s">
        <v>472</v>
      </c>
      <c r="I243" s="3" t="s">
        <v>473</v>
      </c>
      <c r="J243" s="3" t="s">
        <v>506</v>
      </c>
      <c r="K243" s="3"/>
      <c r="L243" s="10"/>
    </row>
    <row r="244" spans="1:12" x14ac:dyDescent="0.3">
      <c r="A244" s="18" t="str">
        <f>HYPERLINK("https://hsdes.intel.com/resource/15010938736","15010938736")</f>
        <v>15010938736</v>
      </c>
      <c r="B244" s="3" t="s">
        <v>249</v>
      </c>
      <c r="C244" s="3" t="s">
        <v>2</v>
      </c>
      <c r="D244" s="3" t="s">
        <v>468</v>
      </c>
      <c r="E244" s="13" t="s">
        <v>478</v>
      </c>
      <c r="F244" s="20">
        <v>16015631966</v>
      </c>
      <c r="G244" s="3">
        <v>42</v>
      </c>
      <c r="H244" s="3" t="s">
        <v>472</v>
      </c>
      <c r="I244" s="3" t="s">
        <v>473</v>
      </c>
      <c r="J244" s="3" t="s">
        <v>506</v>
      </c>
      <c r="K244" s="3"/>
      <c r="L244" s="12" t="s">
        <v>494</v>
      </c>
    </row>
    <row r="245" spans="1:12" x14ac:dyDescent="0.3">
      <c r="A245" s="18" t="str">
        <f>HYPERLINK("https://hsdes.intel.com/resource/15010970964","15010970964")</f>
        <v>15010970964</v>
      </c>
      <c r="B245" s="3" t="s">
        <v>250</v>
      </c>
      <c r="C245" s="3" t="s">
        <v>2</v>
      </c>
      <c r="D245" s="3" t="s">
        <v>468</v>
      </c>
      <c r="E245" s="14" t="s">
        <v>474</v>
      </c>
      <c r="F245" s="20"/>
      <c r="G245" s="3">
        <v>42</v>
      </c>
      <c r="H245" s="3" t="s">
        <v>472</v>
      </c>
      <c r="I245" s="3" t="s">
        <v>473</v>
      </c>
      <c r="J245" s="3" t="s">
        <v>505</v>
      </c>
      <c r="K245" s="3"/>
      <c r="L245" s="3"/>
    </row>
    <row r="246" spans="1:12" x14ac:dyDescent="0.3">
      <c r="A246" s="18" t="str">
        <f>HYPERLINK("https://hsdes.intel.com/resource/15011078842","15011078842")</f>
        <v>15011078842</v>
      </c>
      <c r="B246" s="3" t="s">
        <v>251</v>
      </c>
      <c r="C246" s="3" t="s">
        <v>2</v>
      </c>
      <c r="D246" s="3" t="s">
        <v>466</v>
      </c>
      <c r="E246" s="9" t="s">
        <v>476</v>
      </c>
      <c r="F246" s="20">
        <v>16016664109</v>
      </c>
      <c r="G246" s="3">
        <v>42</v>
      </c>
      <c r="H246" s="3" t="s">
        <v>472</v>
      </c>
      <c r="I246" s="3" t="s">
        <v>473</v>
      </c>
      <c r="J246" s="3" t="s">
        <v>506</v>
      </c>
      <c r="K246" s="3"/>
      <c r="L246" s="3" t="s">
        <v>504</v>
      </c>
    </row>
    <row r="247" spans="1:12" x14ac:dyDescent="0.3">
      <c r="A247" s="18" t="str">
        <f>HYPERLINK("https://hsdes.intel.com/resource/15011082016","15011082016")</f>
        <v>15011082016</v>
      </c>
      <c r="B247" s="3" t="s">
        <v>252</v>
      </c>
      <c r="C247" s="3" t="s">
        <v>2</v>
      </c>
      <c r="D247" s="3" t="s">
        <v>468</v>
      </c>
      <c r="E247" s="14" t="s">
        <v>474</v>
      </c>
      <c r="F247" s="20"/>
      <c r="G247" s="3">
        <v>42</v>
      </c>
      <c r="H247" s="3" t="s">
        <v>472</v>
      </c>
      <c r="I247" s="3" t="s">
        <v>473</v>
      </c>
      <c r="J247" s="3" t="s">
        <v>505</v>
      </c>
      <c r="K247" s="3"/>
      <c r="L247" s="3"/>
    </row>
    <row r="248" spans="1:12" x14ac:dyDescent="0.3">
      <c r="A248" s="18" t="str">
        <f>HYPERLINK("https://hsdes.intel.com/resource/15011087827","15011087827")</f>
        <v>15011087827</v>
      </c>
      <c r="B248" s="3" t="s">
        <v>253</v>
      </c>
      <c r="C248" s="3" t="s">
        <v>2</v>
      </c>
      <c r="D248" s="3" t="s">
        <v>468</v>
      </c>
      <c r="E248" s="14" t="s">
        <v>474</v>
      </c>
      <c r="F248" s="20"/>
      <c r="G248" s="3">
        <v>42</v>
      </c>
      <c r="H248" s="3" t="s">
        <v>472</v>
      </c>
      <c r="I248" s="3" t="s">
        <v>473</v>
      </c>
      <c r="J248" s="3" t="s">
        <v>505</v>
      </c>
      <c r="K248" s="3"/>
      <c r="L248" s="3"/>
    </row>
    <row r="249" spans="1:12" x14ac:dyDescent="0.3">
      <c r="A249" s="18" t="str">
        <f>HYPERLINK("https://hsdes.intel.com/resource/15011089244","15011089244")</f>
        <v>15011089244</v>
      </c>
      <c r="B249" s="3" t="s">
        <v>254</v>
      </c>
      <c r="C249" s="3" t="s">
        <v>2</v>
      </c>
      <c r="D249" s="3" t="s">
        <v>468</v>
      </c>
      <c r="E249" s="14" t="s">
        <v>474</v>
      </c>
      <c r="F249" s="20"/>
      <c r="G249" s="3">
        <v>42</v>
      </c>
      <c r="H249" s="3" t="s">
        <v>472</v>
      </c>
      <c r="I249" s="3" t="s">
        <v>473</v>
      </c>
      <c r="J249" s="3" t="s">
        <v>505</v>
      </c>
      <c r="K249" s="3"/>
      <c r="L249" s="3"/>
    </row>
    <row r="250" spans="1:12" x14ac:dyDescent="0.3">
      <c r="A250" s="18" t="str">
        <f>HYPERLINK("https://hsdes.intel.com/resource/15011101508","15011101508")</f>
        <v>15011101508</v>
      </c>
      <c r="B250" s="3" t="s">
        <v>255</v>
      </c>
      <c r="C250" s="3" t="s">
        <v>2</v>
      </c>
      <c r="D250" s="3" t="s">
        <v>468</v>
      </c>
      <c r="E250" s="14" t="s">
        <v>474</v>
      </c>
      <c r="F250" s="20"/>
      <c r="G250" s="3">
        <v>42</v>
      </c>
      <c r="H250" s="3" t="s">
        <v>472</v>
      </c>
      <c r="I250" s="3" t="s">
        <v>473</v>
      </c>
      <c r="J250" s="3" t="s">
        <v>505</v>
      </c>
      <c r="K250" s="3"/>
      <c r="L250" s="3"/>
    </row>
    <row r="251" spans="1:12" x14ac:dyDescent="0.3">
      <c r="A251" s="18" t="str">
        <f>HYPERLINK("https://hsdes.intel.com/resource/15011111109","15011111109")</f>
        <v>15011111109</v>
      </c>
      <c r="B251" s="3" t="s">
        <v>256</v>
      </c>
      <c r="C251" s="3" t="s">
        <v>4</v>
      </c>
      <c r="D251" s="3" t="s">
        <v>465</v>
      </c>
      <c r="E251" s="14" t="s">
        <v>474</v>
      </c>
      <c r="F251" s="20"/>
      <c r="G251" s="3">
        <v>42</v>
      </c>
      <c r="H251" s="3" t="s">
        <v>472</v>
      </c>
      <c r="I251" s="3" t="s">
        <v>473</v>
      </c>
      <c r="J251" s="3" t="s">
        <v>506</v>
      </c>
      <c r="K251" s="3"/>
      <c r="L251" s="3"/>
    </row>
    <row r="252" spans="1:12" x14ac:dyDescent="0.3">
      <c r="A252" s="18" t="str">
        <f>HYPERLINK("https://hsdes.intel.com/resource/15011111257","15011111257")</f>
        <v>15011111257</v>
      </c>
      <c r="B252" s="3" t="s">
        <v>257</v>
      </c>
      <c r="C252" s="3" t="s">
        <v>2</v>
      </c>
      <c r="D252" s="3" t="s">
        <v>466</v>
      </c>
      <c r="E252" s="13" t="s">
        <v>478</v>
      </c>
      <c r="F252" s="20">
        <v>16015631966</v>
      </c>
      <c r="G252" s="3">
        <v>42</v>
      </c>
      <c r="H252" s="3" t="s">
        <v>472</v>
      </c>
      <c r="I252" s="3" t="s">
        <v>473</v>
      </c>
      <c r="J252" s="3" t="s">
        <v>506</v>
      </c>
      <c r="K252" s="3"/>
      <c r="L252" s="12" t="s">
        <v>494</v>
      </c>
    </row>
    <row r="253" spans="1:12" x14ac:dyDescent="0.3">
      <c r="A253" s="18" t="str">
        <f>HYPERLINK("https://hsdes.intel.com/resource/15011177272","15011177272")</f>
        <v>15011177272</v>
      </c>
      <c r="B253" s="3" t="s">
        <v>258</v>
      </c>
      <c r="C253" s="3" t="s">
        <v>8</v>
      </c>
      <c r="D253" s="3" t="s">
        <v>466</v>
      </c>
      <c r="E253" s="13" t="s">
        <v>478</v>
      </c>
      <c r="F253" s="20">
        <v>16015631966</v>
      </c>
      <c r="G253" s="3">
        <v>42</v>
      </c>
      <c r="H253" s="3" t="s">
        <v>472</v>
      </c>
      <c r="I253" s="3" t="s">
        <v>473</v>
      </c>
      <c r="J253" s="3" t="s">
        <v>506</v>
      </c>
      <c r="K253" s="3"/>
      <c r="L253" s="12" t="s">
        <v>494</v>
      </c>
    </row>
    <row r="254" spans="1:12" x14ac:dyDescent="0.3">
      <c r="A254" s="18" t="str">
        <f>HYPERLINK("https://hsdes.intel.com/resource/15011181776","15011181776")</f>
        <v>15011181776</v>
      </c>
      <c r="B254" s="3" t="s">
        <v>259</v>
      </c>
      <c r="C254" s="3" t="s">
        <v>14</v>
      </c>
      <c r="D254" s="3" t="s">
        <v>468</v>
      </c>
      <c r="E254" s="14" t="s">
        <v>474</v>
      </c>
      <c r="F254" s="20"/>
      <c r="G254" s="3">
        <v>42</v>
      </c>
      <c r="H254" s="3" t="s">
        <v>472</v>
      </c>
      <c r="I254" s="3" t="s">
        <v>473</v>
      </c>
      <c r="J254" s="3" t="s">
        <v>505</v>
      </c>
      <c r="K254" s="3"/>
      <c r="L254" s="3"/>
    </row>
    <row r="255" spans="1:12" x14ac:dyDescent="0.3">
      <c r="A255" s="18" t="str">
        <f>HYPERLINK("https://hsdes.intel.com/resource/15011210735","15011210735")</f>
        <v>15011210735</v>
      </c>
      <c r="B255" s="3" t="s">
        <v>260</v>
      </c>
      <c r="C255" s="3" t="s">
        <v>2</v>
      </c>
      <c r="D255" s="3" t="s">
        <v>468</v>
      </c>
      <c r="E255" s="14" t="s">
        <v>474</v>
      </c>
      <c r="F255" s="20"/>
      <c r="G255" s="3">
        <v>42</v>
      </c>
      <c r="H255" s="3" t="s">
        <v>472</v>
      </c>
      <c r="I255" s="3" t="s">
        <v>473</v>
      </c>
      <c r="J255" s="3" t="s">
        <v>506</v>
      </c>
      <c r="K255" s="3"/>
      <c r="L255" s="3"/>
    </row>
    <row r="256" spans="1:12" x14ac:dyDescent="0.3">
      <c r="A256" s="18" t="str">
        <f>HYPERLINK("https://hsdes.intel.com/resource/15011257770","15011257770")</f>
        <v>15011257770</v>
      </c>
      <c r="B256" s="3" t="s">
        <v>261</v>
      </c>
      <c r="C256" s="3" t="s">
        <v>2</v>
      </c>
      <c r="D256" s="3" t="s">
        <v>465</v>
      </c>
      <c r="E256" s="13" t="s">
        <v>478</v>
      </c>
      <c r="F256" s="20"/>
      <c r="G256" s="3">
        <v>42</v>
      </c>
      <c r="H256" s="3" t="s">
        <v>472</v>
      </c>
      <c r="I256" s="3" t="s">
        <v>473</v>
      </c>
      <c r="J256" s="3" t="s">
        <v>506</v>
      </c>
      <c r="K256" s="3"/>
      <c r="L256" s="12" t="s">
        <v>496</v>
      </c>
    </row>
    <row r="257" spans="1:12" x14ac:dyDescent="0.3">
      <c r="A257" s="18" t="str">
        <f>HYPERLINK("https://hsdes.intel.com/resource/15011343911","15011343911")</f>
        <v>15011343911</v>
      </c>
      <c r="B257" s="3" t="s">
        <v>262</v>
      </c>
      <c r="C257" s="3" t="s">
        <v>14</v>
      </c>
      <c r="D257" s="3" t="s">
        <v>468</v>
      </c>
      <c r="E257" s="14" t="s">
        <v>474</v>
      </c>
      <c r="F257" s="20"/>
      <c r="G257" s="3">
        <v>42</v>
      </c>
      <c r="H257" s="3" t="s">
        <v>472</v>
      </c>
      <c r="I257" s="3" t="s">
        <v>473</v>
      </c>
      <c r="J257" s="3" t="s">
        <v>505</v>
      </c>
      <c r="K257" s="3"/>
      <c r="L257" s="3"/>
    </row>
    <row r="258" spans="1:12" x14ac:dyDescent="0.3">
      <c r="A258" s="18" t="str">
        <f>HYPERLINK("https://hsdes.intel.com/resource/15011405057","15011405057")</f>
        <v>15011405057</v>
      </c>
      <c r="B258" s="3" t="s">
        <v>263</v>
      </c>
      <c r="C258" s="3" t="s">
        <v>2</v>
      </c>
      <c r="D258" s="3" t="s">
        <v>467</v>
      </c>
      <c r="E258" s="14" t="s">
        <v>474</v>
      </c>
      <c r="F258" s="20"/>
      <c r="G258" s="3">
        <v>42</v>
      </c>
      <c r="H258" s="3" t="s">
        <v>472</v>
      </c>
      <c r="I258" s="3" t="s">
        <v>473</v>
      </c>
      <c r="J258" s="3" t="s">
        <v>506</v>
      </c>
      <c r="K258" s="3"/>
      <c r="L258" s="10"/>
    </row>
    <row r="259" spans="1:12" x14ac:dyDescent="0.3">
      <c r="A259" s="18" t="str">
        <f>HYPERLINK("https://hsdes.intel.com/resource/15011475983","15011475983")</f>
        <v>15011475983</v>
      </c>
      <c r="B259" s="3" t="s">
        <v>264</v>
      </c>
      <c r="C259" s="3" t="s">
        <v>19</v>
      </c>
      <c r="D259" s="3" t="s">
        <v>468</v>
      </c>
      <c r="E259" s="14" t="s">
        <v>474</v>
      </c>
      <c r="F259" s="20"/>
      <c r="G259" s="3">
        <v>42</v>
      </c>
      <c r="H259" s="3" t="s">
        <v>472</v>
      </c>
      <c r="I259" s="3" t="s">
        <v>473</v>
      </c>
      <c r="J259" s="3" t="s">
        <v>505</v>
      </c>
      <c r="K259" s="3"/>
      <c r="L259" s="3"/>
    </row>
    <row r="260" spans="1:12" x14ac:dyDescent="0.3">
      <c r="A260" s="18" t="str">
        <f>HYPERLINK("https://hsdes.intel.com/resource/15011480877","15011480877")</f>
        <v>15011480877</v>
      </c>
      <c r="B260" s="3" t="s">
        <v>265</v>
      </c>
      <c r="C260" s="3" t="s">
        <v>2</v>
      </c>
      <c r="D260" s="3" t="s">
        <v>468</v>
      </c>
      <c r="E260" s="14" t="s">
        <v>474</v>
      </c>
      <c r="F260" s="20"/>
      <c r="G260" s="3">
        <v>42</v>
      </c>
      <c r="H260" s="3" t="s">
        <v>472</v>
      </c>
      <c r="I260" s="3" t="s">
        <v>473</v>
      </c>
      <c r="J260" s="3" t="s">
        <v>505</v>
      </c>
      <c r="K260" s="3"/>
      <c r="L260" s="3"/>
    </row>
    <row r="261" spans="1:12" x14ac:dyDescent="0.3">
      <c r="A261" s="18" t="str">
        <f>HYPERLINK("https://hsdes.intel.com/resource/15011485142","15011485142")</f>
        <v>15011485142</v>
      </c>
      <c r="B261" s="3" t="s">
        <v>266</v>
      </c>
      <c r="C261" s="3" t="s">
        <v>2</v>
      </c>
      <c r="D261" s="3" t="s">
        <v>468</v>
      </c>
      <c r="E261" s="14" t="s">
        <v>474</v>
      </c>
      <c r="F261" s="20"/>
      <c r="G261" s="3">
        <v>42</v>
      </c>
      <c r="H261" s="3" t="s">
        <v>472</v>
      </c>
      <c r="I261" s="3" t="s">
        <v>473</v>
      </c>
      <c r="J261" s="3" t="s">
        <v>505</v>
      </c>
      <c r="K261" s="3"/>
      <c r="L261" s="3"/>
    </row>
    <row r="262" spans="1:12" x14ac:dyDescent="0.3">
      <c r="A262" s="18" t="str">
        <f>HYPERLINK("https://hsdes.intel.com/resource/15011492762","15011492762")</f>
        <v>15011492762</v>
      </c>
      <c r="B262" s="3" t="s">
        <v>267</v>
      </c>
      <c r="C262" s="3" t="s">
        <v>2</v>
      </c>
      <c r="D262" s="3" t="s">
        <v>465</v>
      </c>
      <c r="E262" s="14" t="s">
        <v>474</v>
      </c>
      <c r="F262" s="20"/>
      <c r="G262" s="3">
        <v>42</v>
      </c>
      <c r="H262" s="3" t="s">
        <v>472</v>
      </c>
      <c r="I262" s="3" t="s">
        <v>473</v>
      </c>
      <c r="J262" s="3" t="s">
        <v>505</v>
      </c>
      <c r="K262" s="3"/>
      <c r="L262" s="3"/>
    </row>
    <row r="263" spans="1:12" x14ac:dyDescent="0.3">
      <c r="A263" s="18" t="str">
        <f>HYPERLINK("https://hsdes.intel.com/resource/15011519683","15011519683")</f>
        <v>15011519683</v>
      </c>
      <c r="B263" s="3" t="s">
        <v>268</v>
      </c>
      <c r="C263" s="3" t="s">
        <v>2</v>
      </c>
      <c r="D263" s="3" t="s">
        <v>465</v>
      </c>
      <c r="E263" s="14" t="s">
        <v>474</v>
      </c>
      <c r="F263" s="20"/>
      <c r="G263" s="3">
        <v>42</v>
      </c>
      <c r="H263" s="3" t="s">
        <v>472</v>
      </c>
      <c r="I263" s="3" t="s">
        <v>473</v>
      </c>
      <c r="J263" s="3" t="s">
        <v>505</v>
      </c>
      <c r="K263" s="3"/>
      <c r="L263" s="3"/>
    </row>
    <row r="264" spans="1:12" x14ac:dyDescent="0.3">
      <c r="A264" s="18" t="str">
        <f>HYPERLINK("https://hsdes.intel.com/resource/15011520201","15011520201")</f>
        <v>15011520201</v>
      </c>
      <c r="B264" s="3" t="s">
        <v>269</v>
      </c>
      <c r="C264" s="3" t="s">
        <v>14</v>
      </c>
      <c r="D264" s="3" t="s">
        <v>468</v>
      </c>
      <c r="E264" s="14" t="s">
        <v>474</v>
      </c>
      <c r="F264" s="20"/>
      <c r="G264" s="3">
        <v>42</v>
      </c>
      <c r="H264" s="3" t="s">
        <v>472</v>
      </c>
      <c r="I264" s="3" t="s">
        <v>473</v>
      </c>
      <c r="J264" s="3" t="s">
        <v>506</v>
      </c>
      <c r="K264" s="3"/>
      <c r="L264" s="3"/>
    </row>
    <row r="265" spans="1:12" x14ac:dyDescent="0.3">
      <c r="A265" s="18" t="str">
        <f>HYPERLINK("https://hsdes.intel.com/resource/15011537980","15011537980")</f>
        <v>15011537980</v>
      </c>
      <c r="B265" s="3" t="s">
        <v>270</v>
      </c>
      <c r="C265" s="3" t="s">
        <v>14</v>
      </c>
      <c r="D265" s="3" t="s">
        <v>471</v>
      </c>
      <c r="E265" s="14" t="s">
        <v>474</v>
      </c>
      <c r="F265" s="20"/>
      <c r="G265" s="3">
        <v>42</v>
      </c>
      <c r="H265" s="3" t="s">
        <v>472</v>
      </c>
      <c r="I265" s="3" t="s">
        <v>473</v>
      </c>
      <c r="J265" s="3" t="s">
        <v>506</v>
      </c>
      <c r="K265" s="3"/>
      <c r="L265" s="3"/>
    </row>
    <row r="266" spans="1:12" x14ac:dyDescent="0.3">
      <c r="A266" s="18" t="str">
        <f>HYPERLINK("https://hsdes.intel.com/resource/15011625970","15011625970")</f>
        <v>15011625970</v>
      </c>
      <c r="B266" s="3" t="s">
        <v>271</v>
      </c>
      <c r="C266" s="3" t="s">
        <v>2</v>
      </c>
      <c r="D266" s="3" t="s">
        <v>467</v>
      </c>
      <c r="E266" s="14" t="s">
        <v>474</v>
      </c>
      <c r="F266" s="20"/>
      <c r="G266" s="3">
        <v>42</v>
      </c>
      <c r="H266" s="3" t="s">
        <v>472</v>
      </c>
      <c r="I266" s="3" t="s">
        <v>473</v>
      </c>
      <c r="J266" s="3" t="s">
        <v>506</v>
      </c>
      <c r="K266" s="3"/>
      <c r="L266" s="10"/>
    </row>
    <row r="267" spans="1:12" x14ac:dyDescent="0.3">
      <c r="A267" s="18" t="str">
        <f>HYPERLINK("https://hsdes.intel.com/resource/15011628734","15011628734")</f>
        <v>15011628734</v>
      </c>
      <c r="B267" s="3" t="s">
        <v>272</v>
      </c>
      <c r="C267" s="3" t="s">
        <v>2</v>
      </c>
      <c r="D267" s="3"/>
      <c r="E267" s="14" t="s">
        <v>474</v>
      </c>
      <c r="F267" s="20"/>
      <c r="G267" s="3">
        <v>42</v>
      </c>
      <c r="H267" s="3" t="s">
        <v>472</v>
      </c>
      <c r="I267" s="3" t="s">
        <v>473</v>
      </c>
      <c r="J267" s="3" t="s">
        <v>506</v>
      </c>
      <c r="K267" s="3"/>
      <c r="L267" s="10"/>
    </row>
    <row r="268" spans="1:12" x14ac:dyDescent="0.3">
      <c r="A268" s="18" t="str">
        <f>HYPERLINK("https://hsdes.intel.com/resource/15011629082","15011629082")</f>
        <v>15011629082</v>
      </c>
      <c r="B268" s="3" t="s">
        <v>273</v>
      </c>
      <c r="C268" s="3" t="s">
        <v>2</v>
      </c>
      <c r="D268" s="3" t="s">
        <v>468</v>
      </c>
      <c r="E268" s="14" t="s">
        <v>474</v>
      </c>
      <c r="F268" s="20"/>
      <c r="G268" s="3">
        <v>42</v>
      </c>
      <c r="H268" s="3" t="s">
        <v>472</v>
      </c>
      <c r="I268" s="3" t="s">
        <v>473</v>
      </c>
      <c r="J268" s="3" t="s">
        <v>505</v>
      </c>
      <c r="K268" s="3"/>
      <c r="L268" s="3"/>
    </row>
    <row r="269" spans="1:12" x14ac:dyDescent="0.3">
      <c r="A269" s="18" t="str">
        <f>HYPERLINK("https://hsdes.intel.com/resource/15011629342","15011629342")</f>
        <v>15011629342</v>
      </c>
      <c r="B269" s="3" t="s">
        <v>274</v>
      </c>
      <c r="C269" s="3" t="s">
        <v>2</v>
      </c>
      <c r="D269" s="3"/>
      <c r="E269" s="14" t="s">
        <v>474</v>
      </c>
      <c r="F269" s="20"/>
      <c r="G269" s="3">
        <v>18</v>
      </c>
      <c r="H269" s="3" t="s">
        <v>475</v>
      </c>
      <c r="I269" s="3" t="s">
        <v>473</v>
      </c>
      <c r="J269" s="3" t="s">
        <v>506</v>
      </c>
      <c r="K269" s="3"/>
      <c r="L269" s="10"/>
    </row>
    <row r="270" spans="1:12" x14ac:dyDescent="0.3">
      <c r="A270" s="18" t="str">
        <f>HYPERLINK("https://hsdes.intel.com/resource/15011632117","15011632117")</f>
        <v>15011632117</v>
      </c>
      <c r="B270" s="3" t="s">
        <v>275</v>
      </c>
      <c r="C270" s="3" t="s">
        <v>2</v>
      </c>
      <c r="D270" s="3" t="s">
        <v>468</v>
      </c>
      <c r="E270" s="14" t="s">
        <v>474</v>
      </c>
      <c r="F270" s="20"/>
      <c r="G270" s="3">
        <v>42</v>
      </c>
      <c r="H270" s="3" t="s">
        <v>472</v>
      </c>
      <c r="I270" s="3" t="s">
        <v>473</v>
      </c>
      <c r="J270" s="3" t="s">
        <v>505</v>
      </c>
      <c r="K270" s="3"/>
      <c r="L270" s="3"/>
    </row>
    <row r="271" spans="1:12" x14ac:dyDescent="0.3">
      <c r="A271" s="18" t="str">
        <f>HYPERLINK("https://hsdes.intel.com/resource/15011646544","15011646544")</f>
        <v>15011646544</v>
      </c>
      <c r="B271" s="3" t="s">
        <v>276</v>
      </c>
      <c r="C271" s="3" t="s">
        <v>8</v>
      </c>
      <c r="D271" s="3"/>
      <c r="E271" s="13" t="s">
        <v>478</v>
      </c>
      <c r="F271" s="20">
        <v>16015631966</v>
      </c>
      <c r="G271" s="3">
        <v>42</v>
      </c>
      <c r="H271" s="3" t="s">
        <v>472</v>
      </c>
      <c r="I271" s="3" t="s">
        <v>473</v>
      </c>
      <c r="J271" s="3" t="s">
        <v>506</v>
      </c>
      <c r="K271" s="3"/>
      <c r="L271" s="12" t="s">
        <v>494</v>
      </c>
    </row>
    <row r="272" spans="1:12" x14ac:dyDescent="0.3">
      <c r="A272" s="18" t="str">
        <f>HYPERLINK("https://hsdes.intel.com/resource/15011673247","15011673247")</f>
        <v>15011673247</v>
      </c>
      <c r="B272" s="3" t="s">
        <v>277</v>
      </c>
      <c r="C272" s="3" t="s">
        <v>14</v>
      </c>
      <c r="D272" s="3" t="s">
        <v>468</v>
      </c>
      <c r="E272" s="14" t="s">
        <v>474</v>
      </c>
      <c r="F272" s="20"/>
      <c r="G272" s="3">
        <v>42</v>
      </c>
      <c r="H272" s="3" t="s">
        <v>472</v>
      </c>
      <c r="I272" s="3" t="s">
        <v>473</v>
      </c>
      <c r="J272" s="3" t="s">
        <v>506</v>
      </c>
      <c r="K272" s="3"/>
      <c r="L272" s="3"/>
    </row>
    <row r="273" spans="1:12" x14ac:dyDescent="0.3">
      <c r="A273" s="18" t="str">
        <f>HYPERLINK("https://hsdes.intel.com/resource/15011680116","15011680116")</f>
        <v>15011680116</v>
      </c>
      <c r="B273" s="3" t="s">
        <v>278</v>
      </c>
      <c r="C273" s="3" t="s">
        <v>6</v>
      </c>
      <c r="D273" s="3" t="s">
        <v>468</v>
      </c>
      <c r="E273" s="14" t="s">
        <v>474</v>
      </c>
      <c r="F273" s="20"/>
      <c r="G273" s="3">
        <v>42</v>
      </c>
      <c r="H273" s="3" t="s">
        <v>472</v>
      </c>
      <c r="I273" s="3" t="s">
        <v>473</v>
      </c>
      <c r="J273" s="3" t="s">
        <v>505</v>
      </c>
      <c r="K273" s="3"/>
      <c r="L273" s="3"/>
    </row>
    <row r="274" spans="1:12" x14ac:dyDescent="0.3">
      <c r="A274" s="18" t="str">
        <f>HYPERLINK("https://hsdes.intel.com/resource/15011695705","15011695705")</f>
        <v>15011695705</v>
      </c>
      <c r="B274" s="3" t="s">
        <v>279</v>
      </c>
      <c r="C274" s="3" t="s">
        <v>2</v>
      </c>
      <c r="D274" s="3" t="s">
        <v>468</v>
      </c>
      <c r="E274" s="13" t="s">
        <v>478</v>
      </c>
      <c r="F274" s="20"/>
      <c r="G274" s="3">
        <v>42</v>
      </c>
      <c r="H274" s="3" t="s">
        <v>472</v>
      </c>
      <c r="I274" s="3" t="s">
        <v>473</v>
      </c>
      <c r="J274" s="3" t="s">
        <v>506</v>
      </c>
      <c r="K274" s="3"/>
      <c r="L274" s="12" t="s">
        <v>496</v>
      </c>
    </row>
    <row r="275" spans="1:12" x14ac:dyDescent="0.3">
      <c r="A275" s="18" t="str">
        <f>HYPERLINK("https://hsdes.intel.com/resource/15011700613","15011700613")</f>
        <v>15011700613</v>
      </c>
      <c r="B275" s="3" t="s">
        <v>280</v>
      </c>
      <c r="C275" s="3" t="s">
        <v>2</v>
      </c>
      <c r="D275" s="3"/>
      <c r="E275" s="13" t="s">
        <v>478</v>
      </c>
      <c r="F275" s="20"/>
      <c r="G275" s="3">
        <v>42</v>
      </c>
      <c r="H275" s="3" t="s">
        <v>472</v>
      </c>
      <c r="I275" s="3" t="s">
        <v>473</v>
      </c>
      <c r="J275" s="3" t="s">
        <v>506</v>
      </c>
      <c r="K275" s="3"/>
      <c r="L275" s="3" t="s">
        <v>492</v>
      </c>
    </row>
    <row r="276" spans="1:12" x14ac:dyDescent="0.3">
      <c r="A276" s="18" t="str">
        <f>HYPERLINK("https://hsdes.intel.com/resource/15011720834","15011720834")</f>
        <v>15011720834</v>
      </c>
      <c r="B276" s="3" t="s">
        <v>281</v>
      </c>
      <c r="C276" s="3" t="s">
        <v>19</v>
      </c>
      <c r="D276" s="3" t="s">
        <v>468</v>
      </c>
      <c r="E276" s="14" t="s">
        <v>474</v>
      </c>
      <c r="F276" s="20"/>
      <c r="G276" s="3">
        <v>42</v>
      </c>
      <c r="H276" s="3" t="s">
        <v>472</v>
      </c>
      <c r="I276" s="3" t="s">
        <v>473</v>
      </c>
      <c r="J276" s="3" t="s">
        <v>505</v>
      </c>
      <c r="K276" s="3"/>
      <c r="L276" s="3"/>
    </row>
    <row r="277" spans="1:12" x14ac:dyDescent="0.3">
      <c r="A277" s="18" t="str">
        <f>HYPERLINK("https://hsdes.intel.com/resource/15011742691","15011742691")</f>
        <v>15011742691</v>
      </c>
      <c r="B277" s="3" t="s">
        <v>282</v>
      </c>
      <c r="C277" s="3" t="s">
        <v>8</v>
      </c>
      <c r="D277" s="3" t="s">
        <v>468</v>
      </c>
      <c r="E277" s="13" t="s">
        <v>478</v>
      </c>
      <c r="F277" s="20"/>
      <c r="G277" s="3">
        <v>42</v>
      </c>
      <c r="H277" s="3" t="s">
        <v>472</v>
      </c>
      <c r="I277" s="3" t="s">
        <v>473</v>
      </c>
      <c r="J277" s="3" t="s">
        <v>506</v>
      </c>
      <c r="K277" s="3"/>
      <c r="L277" s="12" t="s">
        <v>496</v>
      </c>
    </row>
    <row r="278" spans="1:12" x14ac:dyDescent="0.3">
      <c r="A278" s="18" t="str">
        <f>HYPERLINK("https://hsdes.intel.com/resource/15011770786","15011770786")</f>
        <v>15011770786</v>
      </c>
      <c r="B278" s="3" t="s">
        <v>283</v>
      </c>
      <c r="C278" s="3" t="s">
        <v>2</v>
      </c>
      <c r="D278" s="3" t="s">
        <v>468</v>
      </c>
      <c r="E278" s="13" t="s">
        <v>478</v>
      </c>
      <c r="F278" s="20"/>
      <c r="G278" s="3">
        <v>42</v>
      </c>
      <c r="H278" s="3" t="s">
        <v>472</v>
      </c>
      <c r="I278" s="3" t="s">
        <v>473</v>
      </c>
      <c r="J278" s="3" t="s">
        <v>506</v>
      </c>
      <c r="K278" s="3"/>
      <c r="L278" s="12" t="s">
        <v>496</v>
      </c>
    </row>
    <row r="279" spans="1:12" x14ac:dyDescent="0.3">
      <c r="A279" s="18" t="str">
        <f>HYPERLINK("https://hsdes.intel.com/resource/15011829165","15011829165")</f>
        <v>15011829165</v>
      </c>
      <c r="B279" s="3" t="s">
        <v>284</v>
      </c>
      <c r="C279" s="3" t="s">
        <v>19</v>
      </c>
      <c r="D279" s="3" t="s">
        <v>468</v>
      </c>
      <c r="E279" s="14" t="s">
        <v>474</v>
      </c>
      <c r="F279" s="20"/>
      <c r="G279" s="3">
        <v>42</v>
      </c>
      <c r="H279" s="3" t="s">
        <v>472</v>
      </c>
      <c r="I279" s="3" t="s">
        <v>473</v>
      </c>
      <c r="J279" s="3" t="s">
        <v>505</v>
      </c>
      <c r="K279" s="3"/>
      <c r="L279" s="3"/>
    </row>
    <row r="280" spans="1:12" x14ac:dyDescent="0.3">
      <c r="A280" s="18" t="str">
        <f>HYPERLINK("https://hsdes.intel.com/resource/15011831525","15011831525")</f>
        <v>15011831525</v>
      </c>
      <c r="B280" s="3" t="s">
        <v>285</v>
      </c>
      <c r="C280" s="3" t="s">
        <v>19</v>
      </c>
      <c r="D280" s="3" t="s">
        <v>465</v>
      </c>
      <c r="E280" s="14" t="s">
        <v>474</v>
      </c>
      <c r="F280" s="20"/>
      <c r="G280" s="3">
        <v>42</v>
      </c>
      <c r="H280" s="3" t="s">
        <v>472</v>
      </c>
      <c r="I280" s="3" t="s">
        <v>473</v>
      </c>
      <c r="J280" s="3" t="s">
        <v>506</v>
      </c>
      <c r="K280" s="3"/>
      <c r="L280" s="3"/>
    </row>
    <row r="281" spans="1:12" x14ac:dyDescent="0.3">
      <c r="A281" s="18" t="str">
        <f>HYPERLINK("https://hsdes.intel.com/resource/15011833284","15011833284")</f>
        <v>15011833284</v>
      </c>
      <c r="B281" s="3" t="s">
        <v>286</v>
      </c>
      <c r="C281" s="3" t="s">
        <v>19</v>
      </c>
      <c r="D281" s="3" t="s">
        <v>468</v>
      </c>
      <c r="E281" s="14" t="s">
        <v>474</v>
      </c>
      <c r="F281" s="20"/>
      <c r="G281" s="3">
        <v>42</v>
      </c>
      <c r="H281" s="3" t="s">
        <v>472</v>
      </c>
      <c r="I281" s="3" t="s">
        <v>473</v>
      </c>
      <c r="J281" s="3" t="s">
        <v>505</v>
      </c>
      <c r="K281" s="3"/>
      <c r="L281" s="3"/>
    </row>
    <row r="282" spans="1:12" x14ac:dyDescent="0.3">
      <c r="A282" s="18" t="str">
        <f>HYPERLINK("https://hsdes.intel.com/resource/15011840550","15011840550")</f>
        <v>15011840550</v>
      </c>
      <c r="B282" s="3" t="s">
        <v>287</v>
      </c>
      <c r="C282" s="3" t="s">
        <v>19</v>
      </c>
      <c r="D282" s="3" t="s">
        <v>468</v>
      </c>
      <c r="E282" s="14" t="s">
        <v>474</v>
      </c>
      <c r="F282" s="20"/>
      <c r="G282" s="3">
        <v>42</v>
      </c>
      <c r="H282" s="3" t="s">
        <v>472</v>
      </c>
      <c r="I282" s="3" t="s">
        <v>473</v>
      </c>
      <c r="J282" s="3" t="s">
        <v>505</v>
      </c>
      <c r="K282" s="3"/>
      <c r="L282" s="3"/>
    </row>
    <row r="283" spans="1:12" x14ac:dyDescent="0.3">
      <c r="A283" s="18" t="str">
        <f>HYPERLINK("https://hsdes.intel.com/resource/16012239274","16012239274")</f>
        <v>16012239274</v>
      </c>
      <c r="B283" s="3" t="s">
        <v>288</v>
      </c>
      <c r="C283" s="3" t="s">
        <v>6</v>
      </c>
      <c r="D283" s="3" t="s">
        <v>468</v>
      </c>
      <c r="E283" s="14" t="s">
        <v>474</v>
      </c>
      <c r="F283" s="20"/>
      <c r="G283" s="3">
        <v>42</v>
      </c>
      <c r="H283" s="3" t="s">
        <v>472</v>
      </c>
      <c r="I283" s="3" t="s">
        <v>473</v>
      </c>
      <c r="J283" s="3" t="s">
        <v>505</v>
      </c>
      <c r="K283" s="3"/>
      <c r="L283" s="3"/>
    </row>
    <row r="284" spans="1:12" x14ac:dyDescent="0.3">
      <c r="A284" s="18" t="str">
        <f>HYPERLINK("https://hsdes.intel.com/resource/16012239299","16012239299")</f>
        <v>16012239299</v>
      </c>
      <c r="B284" s="3" t="s">
        <v>289</v>
      </c>
      <c r="C284" s="3" t="s">
        <v>14</v>
      </c>
      <c r="D284" s="3" t="s">
        <v>468</v>
      </c>
      <c r="E284" s="14" t="s">
        <v>474</v>
      </c>
      <c r="F284" s="20"/>
      <c r="G284" s="3">
        <v>42</v>
      </c>
      <c r="H284" s="3" t="s">
        <v>472</v>
      </c>
      <c r="I284" s="3" t="s">
        <v>473</v>
      </c>
      <c r="J284" s="3" t="s">
        <v>505</v>
      </c>
      <c r="K284" s="3"/>
      <c r="L284" s="3"/>
    </row>
    <row r="285" spans="1:12" x14ac:dyDescent="0.3">
      <c r="A285" s="18" t="str">
        <f>HYPERLINK("https://hsdes.intel.com/resource/16012400387","16012400387")</f>
        <v>16012400387</v>
      </c>
      <c r="B285" s="3" t="s">
        <v>290</v>
      </c>
      <c r="C285" s="3" t="s">
        <v>8</v>
      </c>
      <c r="D285" s="3" t="s">
        <v>468</v>
      </c>
      <c r="E285" s="14" t="s">
        <v>474</v>
      </c>
      <c r="F285" s="20"/>
      <c r="G285" s="3">
        <v>42</v>
      </c>
      <c r="H285" s="3" t="s">
        <v>472</v>
      </c>
      <c r="I285" s="3" t="s">
        <v>473</v>
      </c>
      <c r="J285" s="3" t="s">
        <v>505</v>
      </c>
      <c r="K285" s="3"/>
      <c r="L285" s="3"/>
    </row>
    <row r="286" spans="1:12" x14ac:dyDescent="0.3">
      <c r="A286" s="18" t="str">
        <f>HYPERLINK("https://hsdes.intel.com/resource/16012413333","16012413333")</f>
        <v>16012413333</v>
      </c>
      <c r="B286" s="3" t="s">
        <v>291</v>
      </c>
      <c r="C286" s="3" t="s">
        <v>8</v>
      </c>
      <c r="D286" s="3" t="s">
        <v>468</v>
      </c>
      <c r="E286" s="14" t="s">
        <v>474</v>
      </c>
      <c r="F286" s="20"/>
      <c r="G286" s="3">
        <v>42</v>
      </c>
      <c r="H286" s="3" t="s">
        <v>472</v>
      </c>
      <c r="I286" s="3" t="s">
        <v>473</v>
      </c>
      <c r="J286" s="3" t="s">
        <v>505</v>
      </c>
      <c r="K286" s="3"/>
      <c r="L286" s="3"/>
    </row>
    <row r="287" spans="1:12" x14ac:dyDescent="0.3">
      <c r="A287" s="18" t="str">
        <f>HYPERLINK("https://hsdes.intel.com/resource/16012486425","16012486425")</f>
        <v>16012486425</v>
      </c>
      <c r="B287" s="3" t="s">
        <v>292</v>
      </c>
      <c r="C287" s="3" t="s">
        <v>8</v>
      </c>
      <c r="D287" s="3" t="s">
        <v>468</v>
      </c>
      <c r="E287" s="14" t="s">
        <v>474</v>
      </c>
      <c r="F287" s="20"/>
      <c r="G287" s="3">
        <v>42</v>
      </c>
      <c r="H287" s="3" t="s">
        <v>472</v>
      </c>
      <c r="I287" s="3" t="s">
        <v>473</v>
      </c>
      <c r="J287" s="3" t="s">
        <v>505</v>
      </c>
      <c r="K287" s="3"/>
      <c r="L287" s="3"/>
    </row>
    <row r="288" spans="1:12" x14ac:dyDescent="0.3">
      <c r="A288" s="18" t="str">
        <f>HYPERLINK("https://hsdes.intel.com/resource/16012489977","16012489977")</f>
        <v>16012489977</v>
      </c>
      <c r="B288" s="3" t="s">
        <v>293</v>
      </c>
      <c r="C288" s="3" t="s">
        <v>14</v>
      </c>
      <c r="D288" s="3" t="s">
        <v>468</v>
      </c>
      <c r="E288" s="14" t="s">
        <v>474</v>
      </c>
      <c r="F288" s="20"/>
      <c r="G288" s="3">
        <v>42</v>
      </c>
      <c r="H288" s="3" t="s">
        <v>472</v>
      </c>
      <c r="I288" s="3" t="s">
        <v>473</v>
      </c>
      <c r="J288" s="3" t="s">
        <v>505</v>
      </c>
      <c r="K288" s="3"/>
      <c r="L288" s="3"/>
    </row>
    <row r="289" spans="1:12" x14ac:dyDescent="0.3">
      <c r="A289" s="18" t="str">
        <f>HYPERLINK("https://hsdes.intel.com/resource/16012511779","16012511779")</f>
        <v>16012511779</v>
      </c>
      <c r="B289" s="3" t="s">
        <v>294</v>
      </c>
      <c r="C289" s="3" t="s">
        <v>8</v>
      </c>
      <c r="D289" s="3" t="s">
        <v>468</v>
      </c>
      <c r="E289" s="14" t="s">
        <v>474</v>
      </c>
      <c r="F289" s="20"/>
      <c r="G289" s="3">
        <v>42</v>
      </c>
      <c r="H289" s="3" t="s">
        <v>472</v>
      </c>
      <c r="I289" s="3" t="s">
        <v>473</v>
      </c>
      <c r="J289" s="3" t="s">
        <v>505</v>
      </c>
      <c r="K289" s="3"/>
      <c r="L289" s="3"/>
    </row>
    <row r="290" spans="1:12" x14ac:dyDescent="0.3">
      <c r="A290" s="18" t="str">
        <f>HYPERLINK("https://hsdes.intel.com/resource/16012542791","16012542791")</f>
        <v>16012542791</v>
      </c>
      <c r="B290" s="3" t="s">
        <v>295</v>
      </c>
      <c r="C290" s="3" t="s">
        <v>14</v>
      </c>
      <c r="D290" s="3" t="s">
        <v>468</v>
      </c>
      <c r="E290" s="14" t="s">
        <v>474</v>
      </c>
      <c r="F290" s="20"/>
      <c r="G290" s="3">
        <v>42</v>
      </c>
      <c r="H290" s="3" t="s">
        <v>472</v>
      </c>
      <c r="I290" s="3" t="s">
        <v>473</v>
      </c>
      <c r="J290" s="3" t="s">
        <v>505</v>
      </c>
      <c r="K290" s="3"/>
      <c r="L290" s="3"/>
    </row>
    <row r="291" spans="1:12" x14ac:dyDescent="0.3">
      <c r="A291" s="18" t="str">
        <f>HYPERLINK("https://hsdes.intel.com/resource/16012577838","16012577838")</f>
        <v>16012577838</v>
      </c>
      <c r="B291" s="3" t="s">
        <v>296</v>
      </c>
      <c r="C291" s="3" t="s">
        <v>19</v>
      </c>
      <c r="D291" s="3" t="s">
        <v>468</v>
      </c>
      <c r="E291" s="14" t="s">
        <v>474</v>
      </c>
      <c r="F291" s="20"/>
      <c r="G291" s="3">
        <v>42</v>
      </c>
      <c r="H291" s="3" t="s">
        <v>472</v>
      </c>
      <c r="I291" s="3" t="s">
        <v>473</v>
      </c>
      <c r="J291" s="3" t="s">
        <v>505</v>
      </c>
      <c r="K291" s="3"/>
      <c r="L291" s="3"/>
    </row>
    <row r="292" spans="1:12" x14ac:dyDescent="0.3">
      <c r="A292" s="18" t="str">
        <f>HYPERLINK("https://hsdes.intel.com/resource/16012616661","16012616661")</f>
        <v>16012616661</v>
      </c>
      <c r="B292" s="3" t="s">
        <v>297</v>
      </c>
      <c r="C292" s="3" t="s">
        <v>8</v>
      </c>
      <c r="D292" s="3" t="s">
        <v>465</v>
      </c>
      <c r="E292" s="13" t="s">
        <v>478</v>
      </c>
      <c r="F292" s="20">
        <v>16015631966</v>
      </c>
      <c r="G292" s="3">
        <v>42</v>
      </c>
      <c r="H292" s="3" t="s">
        <v>472</v>
      </c>
      <c r="I292" s="3" t="s">
        <v>473</v>
      </c>
      <c r="J292" s="3" t="s">
        <v>506</v>
      </c>
      <c r="K292" s="3"/>
      <c r="L292" s="12" t="s">
        <v>494</v>
      </c>
    </row>
    <row r="293" spans="1:12" x14ac:dyDescent="0.3">
      <c r="A293" s="18" t="str">
        <f>HYPERLINK("https://hsdes.intel.com/resource/16012703150","16012703150")</f>
        <v>16012703150</v>
      </c>
      <c r="B293" s="3" t="s">
        <v>298</v>
      </c>
      <c r="C293" s="3" t="s">
        <v>14</v>
      </c>
      <c r="D293" s="3" t="s">
        <v>468</v>
      </c>
      <c r="E293" s="14" t="s">
        <v>474</v>
      </c>
      <c r="F293" s="20"/>
      <c r="G293" s="3">
        <v>42</v>
      </c>
      <c r="H293" s="3" t="s">
        <v>472</v>
      </c>
      <c r="I293" s="3" t="s">
        <v>473</v>
      </c>
      <c r="J293" s="3" t="s">
        <v>505</v>
      </c>
      <c r="K293" s="3"/>
      <c r="L293" s="3"/>
    </row>
    <row r="294" spans="1:12" x14ac:dyDescent="0.3">
      <c r="A294" s="18" t="str">
        <f>HYPERLINK("https://hsdes.intel.com/resource/16012706362","16012706362")</f>
        <v>16012706362</v>
      </c>
      <c r="B294" s="3" t="s">
        <v>299</v>
      </c>
      <c r="C294" s="3" t="s">
        <v>6</v>
      </c>
      <c r="D294" s="3" t="s">
        <v>468</v>
      </c>
      <c r="E294" s="14" t="s">
        <v>474</v>
      </c>
      <c r="F294" s="20"/>
      <c r="G294" s="3">
        <v>42</v>
      </c>
      <c r="H294" s="3" t="s">
        <v>472</v>
      </c>
      <c r="I294" s="3" t="s">
        <v>473</v>
      </c>
      <c r="J294" s="3" t="s">
        <v>505</v>
      </c>
      <c r="K294" s="3"/>
      <c r="L294" s="3"/>
    </row>
    <row r="295" spans="1:12" x14ac:dyDescent="0.3">
      <c r="A295" s="18" t="str">
        <f>HYPERLINK("https://hsdes.intel.com/resource/16012710104","16012710104")</f>
        <v>16012710104</v>
      </c>
      <c r="B295" s="3" t="s">
        <v>300</v>
      </c>
      <c r="C295" s="3" t="s">
        <v>8</v>
      </c>
      <c r="D295" s="3" t="s">
        <v>465</v>
      </c>
      <c r="E295" s="14" t="s">
        <v>474</v>
      </c>
      <c r="F295" s="20"/>
      <c r="G295" s="3">
        <v>42</v>
      </c>
      <c r="H295" s="3" t="s">
        <v>472</v>
      </c>
      <c r="I295" s="3" t="s">
        <v>473</v>
      </c>
      <c r="J295" s="3" t="s">
        <v>506</v>
      </c>
      <c r="K295" s="3"/>
      <c r="L295" s="3"/>
    </row>
    <row r="296" spans="1:12" x14ac:dyDescent="0.3">
      <c r="A296" s="18" t="str">
        <f>HYPERLINK("https://hsdes.intel.com/resource/16012719010","16012719010")</f>
        <v>16012719010</v>
      </c>
      <c r="B296" s="3" t="s">
        <v>301</v>
      </c>
      <c r="C296" s="3" t="s">
        <v>8</v>
      </c>
      <c r="D296" s="3" t="s">
        <v>468</v>
      </c>
      <c r="E296" s="13" t="s">
        <v>478</v>
      </c>
      <c r="F296" s="20">
        <v>16015631966</v>
      </c>
      <c r="G296" s="3">
        <v>42</v>
      </c>
      <c r="H296" s="3" t="s">
        <v>472</v>
      </c>
      <c r="I296" s="3" t="s">
        <v>473</v>
      </c>
      <c r="J296" s="3" t="s">
        <v>506</v>
      </c>
      <c r="K296" s="3"/>
      <c r="L296" s="12" t="s">
        <v>494</v>
      </c>
    </row>
    <row r="297" spans="1:12" x14ac:dyDescent="0.3">
      <c r="A297" s="18" t="str">
        <f>HYPERLINK("https://hsdes.intel.com/resource/16012756639","16012756639")</f>
        <v>16012756639</v>
      </c>
      <c r="B297" s="3" t="s">
        <v>302</v>
      </c>
      <c r="C297" s="3" t="s">
        <v>19</v>
      </c>
      <c r="D297" s="3" t="s">
        <v>468</v>
      </c>
      <c r="E297" s="14" t="s">
        <v>474</v>
      </c>
      <c r="F297" s="20"/>
      <c r="G297" s="3">
        <v>42</v>
      </c>
      <c r="H297" s="3" t="s">
        <v>472</v>
      </c>
      <c r="I297" s="3" t="s">
        <v>473</v>
      </c>
      <c r="J297" s="3" t="s">
        <v>505</v>
      </c>
      <c r="K297" s="3"/>
      <c r="L297" s="3"/>
    </row>
    <row r="298" spans="1:12" x14ac:dyDescent="0.3">
      <c r="A298" s="18" t="str">
        <f>HYPERLINK("https://hsdes.intel.com/resource/16012801464","16012801464")</f>
        <v>16012801464</v>
      </c>
      <c r="B298" s="3" t="s">
        <v>303</v>
      </c>
      <c r="C298" s="3" t="s">
        <v>8</v>
      </c>
      <c r="D298" s="3" t="s">
        <v>468</v>
      </c>
      <c r="E298" s="14" t="s">
        <v>474</v>
      </c>
      <c r="F298" s="20"/>
      <c r="G298" s="3">
        <v>42</v>
      </c>
      <c r="H298" s="3" t="s">
        <v>472</v>
      </c>
      <c r="I298" s="3" t="s">
        <v>473</v>
      </c>
      <c r="J298" s="3" t="s">
        <v>505</v>
      </c>
      <c r="K298" s="3"/>
      <c r="L298" s="3"/>
    </row>
    <row r="299" spans="1:12" x14ac:dyDescent="0.3">
      <c r="A299" s="18" t="str">
        <f>HYPERLINK("https://hsdes.intel.com/resource/16012832585","16012832585")</f>
        <v>16012832585</v>
      </c>
      <c r="B299" s="3" t="s">
        <v>304</v>
      </c>
      <c r="C299" s="3" t="s">
        <v>8</v>
      </c>
      <c r="D299" s="3" t="s">
        <v>468</v>
      </c>
      <c r="E299" s="14" t="s">
        <v>474</v>
      </c>
      <c r="F299" s="20"/>
      <c r="G299" s="3">
        <v>42</v>
      </c>
      <c r="H299" s="3" t="s">
        <v>472</v>
      </c>
      <c r="I299" s="3" t="s">
        <v>473</v>
      </c>
      <c r="J299" s="3" t="s">
        <v>505</v>
      </c>
      <c r="K299" s="3"/>
      <c r="L299" s="3"/>
    </row>
    <row r="300" spans="1:12" x14ac:dyDescent="0.3">
      <c r="A300" s="18" t="str">
        <f>HYPERLINK("https://hsdes.intel.com/resource/16012913244","16012913244")</f>
        <v>16012913244</v>
      </c>
      <c r="B300" s="3" t="s">
        <v>305</v>
      </c>
      <c r="C300" s="3" t="s">
        <v>19</v>
      </c>
      <c r="D300" s="3" t="s">
        <v>468</v>
      </c>
      <c r="E300" s="14" t="s">
        <v>474</v>
      </c>
      <c r="F300" s="20"/>
      <c r="G300" s="3">
        <v>42</v>
      </c>
      <c r="H300" s="3" t="s">
        <v>472</v>
      </c>
      <c r="I300" s="3" t="s">
        <v>473</v>
      </c>
      <c r="J300" s="3" t="s">
        <v>477</v>
      </c>
      <c r="K300" s="3"/>
      <c r="L300" s="3"/>
    </row>
    <row r="301" spans="1:12" x14ac:dyDescent="0.3">
      <c r="A301" s="18" t="str">
        <f>HYPERLINK("https://hsdes.intel.com/resource/16012967177","16012967177")</f>
        <v>16012967177</v>
      </c>
      <c r="B301" s="3" t="s">
        <v>306</v>
      </c>
      <c r="C301" s="3" t="s">
        <v>19</v>
      </c>
      <c r="D301" s="3" t="s">
        <v>468</v>
      </c>
      <c r="E301" s="14" t="s">
        <v>474</v>
      </c>
      <c r="F301" s="20"/>
      <c r="G301" s="3">
        <v>42</v>
      </c>
      <c r="H301" s="3" t="s">
        <v>472</v>
      </c>
      <c r="I301" s="3" t="s">
        <v>473</v>
      </c>
      <c r="J301" s="3" t="s">
        <v>477</v>
      </c>
      <c r="K301" s="3"/>
      <c r="L301" s="3"/>
    </row>
    <row r="302" spans="1:12" x14ac:dyDescent="0.3">
      <c r="A302" s="18" t="str">
        <f>HYPERLINK("https://hsdes.intel.com/resource/16012995676","16012995676")</f>
        <v>16012995676</v>
      </c>
      <c r="B302" s="3" t="s">
        <v>307</v>
      </c>
      <c r="C302" s="3" t="s">
        <v>19</v>
      </c>
      <c r="D302" s="3" t="s">
        <v>468</v>
      </c>
      <c r="E302" s="14" t="s">
        <v>474</v>
      </c>
      <c r="F302" s="20"/>
      <c r="G302" s="3">
        <v>42</v>
      </c>
      <c r="H302" s="3" t="s">
        <v>472</v>
      </c>
      <c r="I302" s="3" t="s">
        <v>473</v>
      </c>
      <c r="J302" s="3" t="s">
        <v>506</v>
      </c>
      <c r="K302" s="3"/>
      <c r="L302" s="3"/>
    </row>
    <row r="303" spans="1:12" x14ac:dyDescent="0.3">
      <c r="A303" s="18" t="str">
        <f>HYPERLINK("https://hsdes.intel.com/resource/16013023908","16013023908")</f>
        <v>16013023908</v>
      </c>
      <c r="B303" s="3" t="s">
        <v>308</v>
      </c>
      <c r="C303" s="3" t="s">
        <v>6</v>
      </c>
      <c r="D303" s="3" t="s">
        <v>468</v>
      </c>
      <c r="E303" s="14" t="s">
        <v>474</v>
      </c>
      <c r="F303" s="20"/>
      <c r="G303" s="3">
        <v>42</v>
      </c>
      <c r="H303" s="3" t="s">
        <v>472</v>
      </c>
      <c r="I303" s="3" t="s">
        <v>473</v>
      </c>
      <c r="J303" s="3" t="s">
        <v>505</v>
      </c>
      <c r="K303" s="3"/>
      <c r="L303" s="3"/>
    </row>
    <row r="304" spans="1:12" x14ac:dyDescent="0.3">
      <c r="A304" s="18" t="str">
        <f>HYPERLINK("https://hsdes.intel.com/resource/16013072581","16013072581")</f>
        <v>16013072581</v>
      </c>
      <c r="B304" s="3" t="s">
        <v>309</v>
      </c>
      <c r="C304" s="3" t="s">
        <v>19</v>
      </c>
      <c r="D304" s="3" t="s">
        <v>468</v>
      </c>
      <c r="E304" s="14" t="s">
        <v>474</v>
      </c>
      <c r="F304" s="20"/>
      <c r="G304" s="3">
        <v>42</v>
      </c>
      <c r="H304" s="3" t="s">
        <v>472</v>
      </c>
      <c r="I304" s="3" t="s">
        <v>473</v>
      </c>
      <c r="J304" s="3" t="s">
        <v>505</v>
      </c>
      <c r="K304" s="3"/>
      <c r="L304" s="3"/>
    </row>
    <row r="305" spans="1:12" x14ac:dyDescent="0.3">
      <c r="A305" s="18" t="str">
        <f>HYPERLINK("https://hsdes.intel.com/resource/16013094343","16013094343")</f>
        <v>16013094343</v>
      </c>
      <c r="B305" s="3" t="s">
        <v>310</v>
      </c>
      <c r="C305" s="3" t="s">
        <v>8</v>
      </c>
      <c r="D305" s="3" t="s">
        <v>468</v>
      </c>
      <c r="E305" s="14" t="s">
        <v>474</v>
      </c>
      <c r="F305" s="20"/>
      <c r="G305" s="3">
        <v>42</v>
      </c>
      <c r="H305" s="3" t="s">
        <v>472</v>
      </c>
      <c r="I305" s="3" t="s">
        <v>473</v>
      </c>
      <c r="J305" s="3" t="s">
        <v>505</v>
      </c>
      <c r="K305" s="3"/>
      <c r="L305" s="3"/>
    </row>
    <row r="306" spans="1:12" x14ac:dyDescent="0.3">
      <c r="A306" s="18" t="str">
        <f>HYPERLINK("https://hsdes.intel.com/resource/16013095934","16013095934")</f>
        <v>16013095934</v>
      </c>
      <c r="B306" s="3" t="s">
        <v>311</v>
      </c>
      <c r="C306" s="3" t="s">
        <v>8</v>
      </c>
      <c r="D306" s="3" t="s">
        <v>468</v>
      </c>
      <c r="E306" s="14" t="s">
        <v>474</v>
      </c>
      <c r="F306" s="20"/>
      <c r="G306" s="3">
        <v>42</v>
      </c>
      <c r="H306" s="3" t="s">
        <v>472</v>
      </c>
      <c r="I306" s="3" t="s">
        <v>473</v>
      </c>
      <c r="J306" s="3" t="s">
        <v>505</v>
      </c>
      <c r="K306" s="3"/>
      <c r="L306" s="3"/>
    </row>
    <row r="307" spans="1:12" x14ac:dyDescent="0.3">
      <c r="A307" s="18" t="str">
        <f>HYPERLINK("https://hsdes.intel.com/resource/16013100653","16013100653")</f>
        <v>16013100653</v>
      </c>
      <c r="B307" s="3" t="s">
        <v>312</v>
      </c>
      <c r="C307" s="3" t="s">
        <v>19</v>
      </c>
      <c r="D307" s="3" t="s">
        <v>468</v>
      </c>
      <c r="E307" s="14" t="s">
        <v>474</v>
      </c>
      <c r="F307" s="20"/>
      <c r="G307" s="3">
        <v>42</v>
      </c>
      <c r="H307" s="3" t="s">
        <v>472</v>
      </c>
      <c r="I307" s="3" t="s">
        <v>473</v>
      </c>
      <c r="J307" s="3" t="s">
        <v>505</v>
      </c>
      <c r="K307" s="3"/>
      <c r="L307" s="3"/>
    </row>
    <row r="308" spans="1:12" x14ac:dyDescent="0.3">
      <c r="A308" s="18" t="str">
        <f>HYPERLINK("https://hsdes.intel.com/resource/16013184461","16013184461")</f>
        <v>16013184461</v>
      </c>
      <c r="B308" s="3" t="s">
        <v>313</v>
      </c>
      <c r="C308" s="3" t="s">
        <v>8</v>
      </c>
      <c r="D308" s="3" t="s">
        <v>468</v>
      </c>
      <c r="E308" s="14" t="s">
        <v>474</v>
      </c>
      <c r="F308" s="20"/>
      <c r="G308" s="3">
        <v>42</v>
      </c>
      <c r="H308" s="3" t="s">
        <v>472</v>
      </c>
      <c r="I308" s="3" t="s">
        <v>473</v>
      </c>
      <c r="J308" s="3" t="s">
        <v>505</v>
      </c>
      <c r="K308" s="3"/>
      <c r="L308" s="3"/>
    </row>
    <row r="309" spans="1:12" x14ac:dyDescent="0.3">
      <c r="A309" s="18" t="str">
        <f>HYPERLINK("https://hsdes.intel.com/resource/16013341616","16013341616")</f>
        <v>16013341616</v>
      </c>
      <c r="B309" s="3" t="s">
        <v>314</v>
      </c>
      <c r="C309" s="3" t="s">
        <v>19</v>
      </c>
      <c r="D309" s="3"/>
      <c r="E309" s="14" t="s">
        <v>474</v>
      </c>
      <c r="F309" s="20"/>
      <c r="G309" s="3">
        <v>42</v>
      </c>
      <c r="H309" s="3" t="s">
        <v>472</v>
      </c>
      <c r="I309" s="3" t="s">
        <v>473</v>
      </c>
      <c r="J309" s="3" t="s">
        <v>506</v>
      </c>
      <c r="K309" s="3"/>
      <c r="L309" s="10"/>
    </row>
    <row r="310" spans="1:12" x14ac:dyDescent="0.3">
      <c r="A310" s="18" t="str">
        <f>HYPERLINK("https://hsdes.intel.com/resource/16013761117","16013761117")</f>
        <v>16013761117</v>
      </c>
      <c r="B310" s="3" t="s">
        <v>315</v>
      </c>
      <c r="C310" s="3" t="s">
        <v>19</v>
      </c>
      <c r="D310" s="3" t="s">
        <v>469</v>
      </c>
      <c r="E310" s="14" t="s">
        <v>474</v>
      </c>
      <c r="F310" s="20"/>
      <c r="G310" s="3">
        <v>42</v>
      </c>
      <c r="H310" s="3" t="s">
        <v>472</v>
      </c>
      <c r="I310" s="3" t="s">
        <v>473</v>
      </c>
      <c r="J310" s="3" t="s">
        <v>505</v>
      </c>
      <c r="K310" s="3"/>
      <c r="L310" s="3"/>
    </row>
    <row r="311" spans="1:12" x14ac:dyDescent="0.3">
      <c r="A311" s="18" t="str">
        <f>HYPERLINK("https://hsdes.intel.com/resource/16013850075","16013850075")</f>
        <v>16013850075</v>
      </c>
      <c r="B311" s="3" t="s">
        <v>316</v>
      </c>
      <c r="C311" s="3" t="s">
        <v>19</v>
      </c>
      <c r="D311" s="3" t="s">
        <v>469</v>
      </c>
      <c r="E311" s="14" t="s">
        <v>474</v>
      </c>
      <c r="F311" s="20"/>
      <c r="G311" s="3">
        <v>42</v>
      </c>
      <c r="H311" s="3" t="s">
        <v>472</v>
      </c>
      <c r="I311" s="3" t="s">
        <v>473</v>
      </c>
      <c r="J311" s="3" t="s">
        <v>505</v>
      </c>
      <c r="K311" s="3"/>
      <c r="L311" s="3"/>
    </row>
    <row r="312" spans="1:12" x14ac:dyDescent="0.3">
      <c r="A312" s="18" t="str">
        <f>HYPERLINK("https://hsdes.intel.com/resource/16013856473","16013856473")</f>
        <v>16013856473</v>
      </c>
      <c r="B312" s="3" t="s">
        <v>317</v>
      </c>
      <c r="C312" s="3" t="s">
        <v>2</v>
      </c>
      <c r="D312" s="3" t="s">
        <v>469</v>
      </c>
      <c r="E312" s="14" t="s">
        <v>474</v>
      </c>
      <c r="F312" s="20"/>
      <c r="G312" s="3">
        <v>18</v>
      </c>
      <c r="H312" s="3" t="s">
        <v>475</v>
      </c>
      <c r="I312" s="3" t="s">
        <v>473</v>
      </c>
      <c r="J312" s="3" t="s">
        <v>505</v>
      </c>
      <c r="K312" s="3"/>
      <c r="L312" s="3"/>
    </row>
    <row r="313" spans="1:12" x14ac:dyDescent="0.3">
      <c r="A313" s="18" t="str">
        <f>HYPERLINK("https://hsdes.intel.com/resource/16014084695","16014084695")</f>
        <v>16014084695</v>
      </c>
      <c r="B313" s="3" t="s">
        <v>318</v>
      </c>
      <c r="C313" s="3" t="s">
        <v>2</v>
      </c>
      <c r="D313" s="3" t="s">
        <v>471</v>
      </c>
      <c r="E313" s="14" t="s">
        <v>474</v>
      </c>
      <c r="F313" s="20"/>
      <c r="G313" s="3">
        <v>42</v>
      </c>
      <c r="H313" s="3" t="s">
        <v>472</v>
      </c>
      <c r="I313" s="3" t="s">
        <v>473</v>
      </c>
      <c r="J313" s="3" t="s">
        <v>506</v>
      </c>
      <c r="K313" s="3"/>
      <c r="L313" s="3"/>
    </row>
    <row r="314" spans="1:12" x14ac:dyDescent="0.3">
      <c r="A314" s="18" t="str">
        <f>HYPERLINK("https://hsdes.intel.com/resource/16014302646","16014302646")</f>
        <v>16014302646</v>
      </c>
      <c r="B314" s="3" t="s">
        <v>319</v>
      </c>
      <c r="C314" s="3" t="s">
        <v>2</v>
      </c>
      <c r="D314" s="3" t="s">
        <v>471</v>
      </c>
      <c r="E314" s="14" t="s">
        <v>474</v>
      </c>
      <c r="F314" s="20"/>
      <c r="G314" s="3">
        <v>42</v>
      </c>
      <c r="H314" s="3" t="s">
        <v>472</v>
      </c>
      <c r="I314" s="3" t="s">
        <v>473</v>
      </c>
      <c r="J314" s="3" t="s">
        <v>505</v>
      </c>
      <c r="K314" s="3"/>
      <c r="L314" s="3"/>
    </row>
    <row r="315" spans="1:12" x14ac:dyDescent="0.3">
      <c r="A315" s="18" t="str">
        <f>HYPERLINK("https://hsdes.intel.com/resource/16014302756","16014302756")</f>
        <v>16014302756</v>
      </c>
      <c r="B315" s="3" t="s">
        <v>320</v>
      </c>
      <c r="C315" s="3" t="s">
        <v>2</v>
      </c>
      <c r="D315" s="3" t="s">
        <v>471</v>
      </c>
      <c r="E315" s="14" t="s">
        <v>474</v>
      </c>
      <c r="F315" s="20"/>
      <c r="G315" s="3">
        <v>42</v>
      </c>
      <c r="H315" s="3" t="s">
        <v>472</v>
      </c>
      <c r="I315" s="3" t="s">
        <v>473</v>
      </c>
      <c r="J315" s="3" t="s">
        <v>506</v>
      </c>
      <c r="K315" s="3"/>
      <c r="L315" s="3"/>
    </row>
    <row r="316" spans="1:12" x14ac:dyDescent="0.3">
      <c r="A316" s="18" t="str">
        <f>HYPERLINK("https://hsdes.intel.com/resource/16014361056","16014361056")</f>
        <v>16014361056</v>
      </c>
      <c r="B316" s="4" t="s">
        <v>321</v>
      </c>
      <c r="C316" s="3" t="s">
        <v>2</v>
      </c>
      <c r="D316" s="3" t="s">
        <v>471</v>
      </c>
      <c r="E316" s="14" t="s">
        <v>474</v>
      </c>
      <c r="F316" s="20"/>
      <c r="G316" s="3">
        <v>42</v>
      </c>
      <c r="H316" s="3" t="s">
        <v>472</v>
      </c>
      <c r="I316" s="3" t="s">
        <v>473</v>
      </c>
      <c r="J316" s="3" t="s">
        <v>505</v>
      </c>
      <c r="K316" s="3"/>
      <c r="L316" s="3"/>
    </row>
    <row r="317" spans="1:12" x14ac:dyDescent="0.3">
      <c r="A317" s="18" t="str">
        <f>HYPERLINK("https://hsdes.intel.com/resource/16014366509","16014366509")</f>
        <v>16014366509</v>
      </c>
      <c r="B317" s="3" t="s">
        <v>322</v>
      </c>
      <c r="C317" s="3" t="s">
        <v>19</v>
      </c>
      <c r="D317" s="3" t="s">
        <v>471</v>
      </c>
      <c r="E317" s="14" t="s">
        <v>474</v>
      </c>
      <c r="F317" s="20"/>
      <c r="G317" s="3">
        <v>42</v>
      </c>
      <c r="H317" s="3" t="s">
        <v>472</v>
      </c>
      <c r="I317" s="3" t="s">
        <v>473</v>
      </c>
      <c r="J317" s="3" t="s">
        <v>505</v>
      </c>
      <c r="K317" s="3"/>
      <c r="L317" s="3"/>
    </row>
    <row r="318" spans="1:12" x14ac:dyDescent="0.3">
      <c r="A318" s="18" t="str">
        <f>HYPERLINK("https://hsdes.intel.com/resource/16014377117","16014377117")</f>
        <v>16014377117</v>
      </c>
      <c r="B318" s="3" t="s">
        <v>323</v>
      </c>
      <c r="C318" s="3" t="s">
        <v>19</v>
      </c>
      <c r="D318" s="3" t="s">
        <v>471</v>
      </c>
      <c r="E318" s="13" t="s">
        <v>478</v>
      </c>
      <c r="F318" s="20">
        <v>16015321565</v>
      </c>
      <c r="G318" s="3">
        <v>42</v>
      </c>
      <c r="H318" s="3" t="s">
        <v>472</v>
      </c>
      <c r="I318" s="3" t="s">
        <v>473</v>
      </c>
      <c r="J318" s="3" t="s">
        <v>505</v>
      </c>
      <c r="K318" s="3"/>
      <c r="L318" s="12" t="s">
        <v>493</v>
      </c>
    </row>
    <row r="319" spans="1:12" x14ac:dyDescent="0.3">
      <c r="A319" s="18" t="str">
        <f>HYPERLINK("https://hsdes.intel.com/resource/16014401560","16014401560")</f>
        <v>16014401560</v>
      </c>
      <c r="B319" s="3" t="s">
        <v>324</v>
      </c>
      <c r="C319" s="3" t="s">
        <v>8</v>
      </c>
      <c r="D319" s="3" t="s">
        <v>468</v>
      </c>
      <c r="E319" s="14" t="s">
        <v>474</v>
      </c>
      <c r="F319" s="20"/>
      <c r="G319" s="3">
        <v>42</v>
      </c>
      <c r="H319" s="3" t="s">
        <v>472</v>
      </c>
      <c r="I319" s="3" t="s">
        <v>473</v>
      </c>
      <c r="J319" s="3" t="s">
        <v>505</v>
      </c>
      <c r="K319" s="3"/>
      <c r="L319" s="3"/>
    </row>
    <row r="320" spans="1:12" x14ac:dyDescent="0.3">
      <c r="A320" s="18" t="str">
        <f>HYPERLINK("https://hsdes.intel.com/resource/16014492421","16014492421")</f>
        <v>16014492421</v>
      </c>
      <c r="B320" s="3" t="s">
        <v>325</v>
      </c>
      <c r="C320" s="3" t="s">
        <v>14</v>
      </c>
      <c r="D320" s="3" t="s">
        <v>469</v>
      </c>
      <c r="E320" s="14" t="s">
        <v>474</v>
      </c>
      <c r="F320" s="20"/>
      <c r="G320" s="3">
        <v>42</v>
      </c>
      <c r="H320" s="3" t="s">
        <v>472</v>
      </c>
      <c r="I320" s="3" t="s">
        <v>473</v>
      </c>
      <c r="J320" s="3" t="s">
        <v>505</v>
      </c>
      <c r="K320" s="3"/>
      <c r="L320" s="3"/>
    </row>
    <row r="321" spans="1:12" x14ac:dyDescent="0.3">
      <c r="A321" s="18" t="str">
        <f>HYPERLINK("https://hsdes.intel.com/resource/16014496583","16014496583")</f>
        <v>16014496583</v>
      </c>
      <c r="B321" s="3" t="s">
        <v>326</v>
      </c>
      <c r="C321" s="3" t="s">
        <v>2</v>
      </c>
      <c r="D321" s="3" t="s">
        <v>471</v>
      </c>
      <c r="E321" s="14" t="s">
        <v>474</v>
      </c>
      <c r="F321" s="20"/>
      <c r="G321" s="3">
        <v>18</v>
      </c>
      <c r="H321" s="3" t="s">
        <v>475</v>
      </c>
      <c r="I321" s="3" t="s">
        <v>473</v>
      </c>
      <c r="J321" s="3" t="s">
        <v>505</v>
      </c>
      <c r="K321" s="3"/>
      <c r="L321" s="3"/>
    </row>
    <row r="322" spans="1:12" x14ac:dyDescent="0.3">
      <c r="A322" s="18" t="str">
        <f>HYPERLINK("https://hsdes.intel.com/resource/16014526968","16014526968")</f>
        <v>16014526968</v>
      </c>
      <c r="B322" s="3" t="s">
        <v>327</v>
      </c>
      <c r="C322" s="3" t="s">
        <v>2</v>
      </c>
      <c r="D322" s="3" t="s">
        <v>471</v>
      </c>
      <c r="E322" s="14" t="s">
        <v>474</v>
      </c>
      <c r="F322" s="20"/>
      <c r="G322" s="3">
        <v>18</v>
      </c>
      <c r="H322" s="3" t="s">
        <v>475</v>
      </c>
      <c r="I322" s="3" t="s">
        <v>473</v>
      </c>
      <c r="J322" s="3" t="s">
        <v>506</v>
      </c>
      <c r="K322" s="3"/>
      <c r="L322" s="3"/>
    </row>
    <row r="323" spans="1:12" x14ac:dyDescent="0.3">
      <c r="A323" s="18" t="str">
        <f>HYPERLINK("https://hsdes.intel.com/resource/16014554388","16014554388")</f>
        <v>16014554388</v>
      </c>
      <c r="B323" s="4" t="s">
        <v>328</v>
      </c>
      <c r="C323" s="3" t="s">
        <v>2</v>
      </c>
      <c r="D323" s="3" t="s">
        <v>471</v>
      </c>
      <c r="E323" s="14" t="s">
        <v>474</v>
      </c>
      <c r="F323" s="20"/>
      <c r="G323" s="3">
        <v>42</v>
      </c>
      <c r="H323" s="3" t="s">
        <v>472</v>
      </c>
      <c r="I323" s="3" t="s">
        <v>473</v>
      </c>
      <c r="J323" s="3" t="s">
        <v>506</v>
      </c>
      <c r="K323" s="3"/>
      <c r="L323" s="3"/>
    </row>
    <row r="324" spans="1:12" x14ac:dyDescent="0.3">
      <c r="A324" s="18" t="str">
        <f>HYPERLINK("https://hsdes.intel.com/resource/16014557822","16014557822")</f>
        <v>16014557822</v>
      </c>
      <c r="B324" s="4" t="s">
        <v>329</v>
      </c>
      <c r="C324" s="3" t="s">
        <v>2</v>
      </c>
      <c r="D324" s="3" t="s">
        <v>471</v>
      </c>
      <c r="E324" s="9" t="s">
        <v>476</v>
      </c>
      <c r="F324" s="20">
        <v>16018292321</v>
      </c>
      <c r="G324" s="3">
        <v>42</v>
      </c>
      <c r="H324" s="3" t="s">
        <v>472</v>
      </c>
      <c r="I324" s="3" t="s">
        <v>473</v>
      </c>
      <c r="J324" s="3" t="s">
        <v>505</v>
      </c>
      <c r="K324" s="3"/>
      <c r="L324" s="3" t="s">
        <v>500</v>
      </c>
    </row>
    <row r="325" spans="1:12" x14ac:dyDescent="0.3">
      <c r="A325" s="18" t="str">
        <f>HYPERLINK("https://hsdes.intel.com/resource/16014566571","16014566571")</f>
        <v>16014566571</v>
      </c>
      <c r="B325" s="4" t="s">
        <v>330</v>
      </c>
      <c r="C325" s="3" t="s">
        <v>2</v>
      </c>
      <c r="D325" s="3" t="s">
        <v>471</v>
      </c>
      <c r="E325" s="14" t="s">
        <v>474</v>
      </c>
      <c r="F325" s="20"/>
      <c r="G325" s="3">
        <v>42</v>
      </c>
      <c r="H325" s="3" t="s">
        <v>472</v>
      </c>
      <c r="I325" s="3" t="s">
        <v>473</v>
      </c>
      <c r="J325" s="3" t="s">
        <v>505</v>
      </c>
      <c r="K325" s="3"/>
      <c r="L325" s="3"/>
    </row>
    <row r="326" spans="1:12" x14ac:dyDescent="0.3">
      <c r="A326" s="18" t="str">
        <f>HYPERLINK("https://hsdes.intel.com/resource/16014588156","16014588156")</f>
        <v>16014588156</v>
      </c>
      <c r="B326" s="3" t="s">
        <v>331</v>
      </c>
      <c r="C326" s="3" t="s">
        <v>2</v>
      </c>
      <c r="D326" s="3" t="s">
        <v>471</v>
      </c>
      <c r="E326" s="14" t="s">
        <v>474</v>
      </c>
      <c r="F326" s="20"/>
      <c r="G326" s="3">
        <v>42</v>
      </c>
      <c r="H326" s="3" t="s">
        <v>472</v>
      </c>
      <c r="I326" s="3" t="s">
        <v>473</v>
      </c>
      <c r="J326" s="3" t="s">
        <v>506</v>
      </c>
      <c r="K326" s="3"/>
      <c r="L326" s="3"/>
    </row>
    <row r="327" spans="1:12" x14ac:dyDescent="0.3">
      <c r="A327" s="18" t="str">
        <f>HYPERLINK("https://hsdes.intel.com/resource/16014604975","16014604975")</f>
        <v>16014604975</v>
      </c>
      <c r="B327" s="3" t="s">
        <v>332</v>
      </c>
      <c r="C327" s="3" t="s">
        <v>19</v>
      </c>
      <c r="D327" s="3" t="s">
        <v>471</v>
      </c>
      <c r="E327" s="14" t="s">
        <v>474</v>
      </c>
      <c r="F327" s="20"/>
      <c r="G327" s="3">
        <v>42</v>
      </c>
      <c r="H327" s="3" t="s">
        <v>472</v>
      </c>
      <c r="I327" s="3" t="s">
        <v>473</v>
      </c>
      <c r="J327" s="3" t="s">
        <v>505</v>
      </c>
      <c r="K327" s="3"/>
      <c r="L327" s="3"/>
    </row>
    <row r="328" spans="1:12" x14ac:dyDescent="0.3">
      <c r="A328" s="18" t="str">
        <f>HYPERLINK("https://hsdes.intel.com/resource/16014629205","16014629205")</f>
        <v>16014629205</v>
      </c>
      <c r="B328" s="3" t="s">
        <v>333</v>
      </c>
      <c r="C328" s="3" t="s">
        <v>8</v>
      </c>
      <c r="D328" s="3" t="s">
        <v>470</v>
      </c>
      <c r="E328" s="13" t="s">
        <v>478</v>
      </c>
      <c r="F328" s="20">
        <v>16015631966</v>
      </c>
      <c r="G328" s="3">
        <v>42</v>
      </c>
      <c r="H328" s="3" t="s">
        <v>472</v>
      </c>
      <c r="I328" s="3" t="s">
        <v>473</v>
      </c>
      <c r="J328" s="3" t="s">
        <v>506</v>
      </c>
      <c r="K328" s="3"/>
      <c r="L328" s="12" t="s">
        <v>494</v>
      </c>
    </row>
    <row r="329" spans="1:12" x14ac:dyDescent="0.3">
      <c r="A329" s="18" t="str">
        <f>HYPERLINK("https://hsdes.intel.com/resource/16014634860","16014634860")</f>
        <v>16014634860</v>
      </c>
      <c r="B329" s="3" t="s">
        <v>334</v>
      </c>
      <c r="C329" s="3" t="s">
        <v>8</v>
      </c>
      <c r="D329" s="3" t="s">
        <v>470</v>
      </c>
      <c r="E329" s="13" t="s">
        <v>478</v>
      </c>
      <c r="F329" s="20">
        <v>16015631966</v>
      </c>
      <c r="G329" s="3">
        <v>42</v>
      </c>
      <c r="H329" s="3" t="s">
        <v>472</v>
      </c>
      <c r="I329" s="3" t="s">
        <v>473</v>
      </c>
      <c r="J329" s="3" t="s">
        <v>506</v>
      </c>
      <c r="K329" s="3"/>
      <c r="L329" s="12" t="s">
        <v>494</v>
      </c>
    </row>
    <row r="330" spans="1:12" x14ac:dyDescent="0.3">
      <c r="A330" s="18" t="str">
        <f>HYPERLINK("https://hsdes.intel.com/resource/16014636884","16014636884")</f>
        <v>16014636884</v>
      </c>
      <c r="B330" s="4" t="s">
        <v>335</v>
      </c>
      <c r="C330" s="3" t="s">
        <v>2</v>
      </c>
      <c r="D330" s="3" t="s">
        <v>471</v>
      </c>
      <c r="E330" s="14" t="s">
        <v>474</v>
      </c>
      <c r="F330" s="20"/>
      <c r="G330" s="3">
        <v>18</v>
      </c>
      <c r="H330" s="3" t="s">
        <v>475</v>
      </c>
      <c r="I330" s="3" t="s">
        <v>473</v>
      </c>
      <c r="J330" s="3" t="s">
        <v>505</v>
      </c>
      <c r="K330" s="3"/>
      <c r="L330" s="3"/>
    </row>
    <row r="331" spans="1:12" x14ac:dyDescent="0.3">
      <c r="A331" s="18" t="str">
        <f>HYPERLINK("https://hsdes.intel.com/resource/16014636911","16014636911")</f>
        <v>16014636911</v>
      </c>
      <c r="B331" s="4" t="s">
        <v>336</v>
      </c>
      <c r="C331" s="3" t="s">
        <v>2</v>
      </c>
      <c r="D331" s="3" t="s">
        <v>471</v>
      </c>
      <c r="E331" s="14" t="s">
        <v>474</v>
      </c>
      <c r="F331" s="20"/>
      <c r="G331" s="3">
        <v>42</v>
      </c>
      <c r="H331" s="3" t="s">
        <v>472</v>
      </c>
      <c r="I331" s="3" t="s">
        <v>473</v>
      </c>
      <c r="J331" s="3" t="s">
        <v>506</v>
      </c>
      <c r="K331" s="3"/>
      <c r="L331" s="3"/>
    </row>
    <row r="332" spans="1:12" x14ac:dyDescent="0.3">
      <c r="A332" s="18" t="str">
        <f>HYPERLINK("https://hsdes.intel.com/resource/16014644558","16014644558")</f>
        <v>16014644558</v>
      </c>
      <c r="B332" s="3" t="s">
        <v>337</v>
      </c>
      <c r="C332" s="3" t="s">
        <v>14</v>
      </c>
      <c r="D332" s="3" t="s">
        <v>471</v>
      </c>
      <c r="E332" s="14" t="s">
        <v>474</v>
      </c>
      <c r="F332" s="20"/>
      <c r="G332" s="3">
        <v>42</v>
      </c>
      <c r="H332" s="3" t="s">
        <v>472</v>
      </c>
      <c r="I332" s="3" t="s">
        <v>473</v>
      </c>
      <c r="J332" s="3" t="s">
        <v>505</v>
      </c>
      <c r="K332" s="3"/>
      <c r="L332" s="3"/>
    </row>
    <row r="333" spans="1:12" x14ac:dyDescent="0.3">
      <c r="A333" s="18" t="str">
        <f>HYPERLINK("https://hsdes.intel.com/resource/16014657531","16014657531")</f>
        <v>16014657531</v>
      </c>
      <c r="B333" s="3" t="s">
        <v>338</v>
      </c>
      <c r="C333" s="3" t="s">
        <v>6</v>
      </c>
      <c r="D333" s="3" t="s">
        <v>471</v>
      </c>
      <c r="E333" s="14" t="s">
        <v>474</v>
      </c>
      <c r="F333" s="20"/>
      <c r="G333" s="3">
        <v>42</v>
      </c>
      <c r="H333" s="3" t="s">
        <v>472</v>
      </c>
      <c r="I333" s="3" t="s">
        <v>473</v>
      </c>
      <c r="J333" s="3" t="s">
        <v>505</v>
      </c>
      <c r="K333" s="3"/>
      <c r="L333" s="3"/>
    </row>
    <row r="334" spans="1:12" x14ac:dyDescent="0.3">
      <c r="A334" s="18" t="str">
        <f>HYPERLINK("https://hsdes.intel.com/resource/16014658044","16014658044")</f>
        <v>16014658044</v>
      </c>
      <c r="B334" s="3" t="s">
        <v>339</v>
      </c>
      <c r="C334" s="3" t="s">
        <v>19</v>
      </c>
      <c r="D334" s="3" t="s">
        <v>471</v>
      </c>
      <c r="E334" s="14" t="s">
        <v>474</v>
      </c>
      <c r="F334" s="20"/>
      <c r="G334" s="3">
        <v>42</v>
      </c>
      <c r="H334" s="3" t="s">
        <v>472</v>
      </c>
      <c r="I334" s="3" t="s">
        <v>473</v>
      </c>
      <c r="J334" s="3" t="s">
        <v>505</v>
      </c>
      <c r="K334" s="3"/>
      <c r="L334" s="3"/>
    </row>
    <row r="335" spans="1:12" x14ac:dyDescent="0.3">
      <c r="A335" s="18" t="str">
        <f>HYPERLINK("https://hsdes.intel.com/resource/16014677761","16014677761")</f>
        <v>16014677761</v>
      </c>
      <c r="B335" s="4" t="s">
        <v>340</v>
      </c>
      <c r="C335" s="3" t="s">
        <v>19</v>
      </c>
      <c r="D335" s="3" t="s">
        <v>471</v>
      </c>
      <c r="E335" s="14" t="s">
        <v>474</v>
      </c>
      <c r="F335" s="20"/>
      <c r="G335" s="3">
        <v>42</v>
      </c>
      <c r="H335" s="3" t="s">
        <v>472</v>
      </c>
      <c r="I335" s="3" t="s">
        <v>473</v>
      </c>
      <c r="J335" s="3" t="s">
        <v>505</v>
      </c>
      <c r="K335" s="3"/>
      <c r="L335" s="3"/>
    </row>
    <row r="336" spans="1:12" x14ac:dyDescent="0.3">
      <c r="A336" s="18" t="str">
        <f>HYPERLINK("https://hsdes.intel.com/resource/16014683437","16014683437")</f>
        <v>16014683437</v>
      </c>
      <c r="B336" s="3" t="s">
        <v>341</v>
      </c>
      <c r="C336" s="3" t="s">
        <v>14</v>
      </c>
      <c r="D336" s="3" t="s">
        <v>471</v>
      </c>
      <c r="E336" s="14" t="s">
        <v>474</v>
      </c>
      <c r="F336" s="20"/>
      <c r="G336" s="3">
        <v>42</v>
      </c>
      <c r="H336" s="3" t="s">
        <v>472</v>
      </c>
      <c r="I336" s="3" t="s">
        <v>473</v>
      </c>
      <c r="J336" s="3" t="s">
        <v>505</v>
      </c>
      <c r="K336" s="3"/>
      <c r="L336" s="10"/>
    </row>
    <row r="337" spans="1:12" x14ac:dyDescent="0.3">
      <c r="A337" s="18" t="str">
        <f>HYPERLINK("https://hsdes.intel.com/resource/16014685628","16014685628")</f>
        <v>16014685628</v>
      </c>
      <c r="B337" s="3" t="s">
        <v>342</v>
      </c>
      <c r="C337" s="3" t="s">
        <v>14</v>
      </c>
      <c r="D337" s="3" t="s">
        <v>469</v>
      </c>
      <c r="E337" s="14" t="s">
        <v>474</v>
      </c>
      <c r="F337" s="20"/>
      <c r="G337" s="3">
        <v>42</v>
      </c>
      <c r="H337" s="3" t="s">
        <v>472</v>
      </c>
      <c r="I337" s="3" t="s">
        <v>473</v>
      </c>
      <c r="J337" s="3" t="s">
        <v>477</v>
      </c>
      <c r="K337" s="3"/>
      <c r="L337" s="3"/>
    </row>
    <row r="338" spans="1:12" x14ac:dyDescent="0.3">
      <c r="A338" s="18" t="str">
        <f>HYPERLINK("https://hsdes.intel.com/resource/16014685962","16014685962")</f>
        <v>16014685962</v>
      </c>
      <c r="B338" s="3" t="s">
        <v>343</v>
      </c>
      <c r="C338" s="3" t="s">
        <v>14</v>
      </c>
      <c r="D338" s="3" t="s">
        <v>469</v>
      </c>
      <c r="E338" s="14" t="s">
        <v>474</v>
      </c>
      <c r="F338" s="20"/>
      <c r="G338" s="3">
        <v>42</v>
      </c>
      <c r="H338" s="3" t="s">
        <v>472</v>
      </c>
      <c r="I338" s="3" t="s">
        <v>473</v>
      </c>
      <c r="J338" s="3" t="s">
        <v>477</v>
      </c>
      <c r="K338" s="3"/>
      <c r="L338" s="3"/>
    </row>
    <row r="339" spans="1:12" x14ac:dyDescent="0.3">
      <c r="A339" s="18" t="str">
        <f>HYPERLINK("https://hsdes.intel.com/resource/16014717731","16014717731")</f>
        <v>16014717731</v>
      </c>
      <c r="B339" s="3" t="s">
        <v>344</v>
      </c>
      <c r="C339" s="3" t="s">
        <v>2</v>
      </c>
      <c r="D339" s="3" t="s">
        <v>469</v>
      </c>
      <c r="E339" s="14" t="s">
        <v>474</v>
      </c>
      <c r="F339" s="20"/>
      <c r="G339" s="3">
        <v>42</v>
      </c>
      <c r="H339" s="3" t="s">
        <v>472</v>
      </c>
      <c r="I339" s="3" t="s">
        <v>473</v>
      </c>
      <c r="J339" s="3" t="s">
        <v>505</v>
      </c>
      <c r="K339" s="3"/>
      <c r="L339" s="10"/>
    </row>
    <row r="340" spans="1:12" x14ac:dyDescent="0.3">
      <c r="A340" s="18" t="str">
        <f>HYPERLINK("https://hsdes.intel.com/resource/16014722237","16014722237")</f>
        <v>16014722237</v>
      </c>
      <c r="B340" s="3" t="s">
        <v>345</v>
      </c>
      <c r="C340" s="3" t="s">
        <v>2</v>
      </c>
      <c r="D340" s="3" t="s">
        <v>469</v>
      </c>
      <c r="E340" s="14" t="s">
        <v>474</v>
      </c>
      <c r="F340" s="20"/>
      <c r="G340" s="3">
        <v>42</v>
      </c>
      <c r="H340" s="3" t="s">
        <v>472</v>
      </c>
      <c r="I340" s="3" t="s">
        <v>473</v>
      </c>
      <c r="J340" s="3" t="s">
        <v>505</v>
      </c>
      <c r="K340" s="3"/>
      <c r="L340" s="3"/>
    </row>
    <row r="341" spans="1:12" x14ac:dyDescent="0.3">
      <c r="A341" s="18" t="str">
        <f>HYPERLINK("https://hsdes.intel.com/resource/16014723842","16014723842")</f>
        <v>16014723842</v>
      </c>
      <c r="B341" s="3" t="s">
        <v>346</v>
      </c>
      <c r="C341" s="3" t="s">
        <v>6</v>
      </c>
      <c r="D341" s="3"/>
      <c r="E341" s="14" t="s">
        <v>474</v>
      </c>
      <c r="F341" s="20"/>
      <c r="G341" s="3">
        <v>42</v>
      </c>
      <c r="H341" s="3" t="s">
        <v>472</v>
      </c>
      <c r="I341" s="3" t="s">
        <v>473</v>
      </c>
      <c r="J341" s="3" t="s">
        <v>506</v>
      </c>
      <c r="K341" s="3"/>
      <c r="L341" s="10"/>
    </row>
    <row r="342" spans="1:12" x14ac:dyDescent="0.3">
      <c r="A342" s="18" t="str">
        <f>HYPERLINK("https://hsdes.intel.com/resource/16014764882","16014764882")</f>
        <v>16014764882</v>
      </c>
      <c r="B342" s="3" t="s">
        <v>347</v>
      </c>
      <c r="C342" s="3" t="s">
        <v>2</v>
      </c>
      <c r="D342" s="3" t="s">
        <v>469</v>
      </c>
      <c r="E342" s="14" t="s">
        <v>474</v>
      </c>
      <c r="F342" s="20"/>
      <c r="G342" s="3">
        <v>42</v>
      </c>
      <c r="H342" s="3" t="s">
        <v>472</v>
      </c>
      <c r="I342" s="3" t="s">
        <v>473</v>
      </c>
      <c r="J342" s="3" t="s">
        <v>505</v>
      </c>
      <c r="K342" s="3"/>
      <c r="L342" s="3"/>
    </row>
    <row r="343" spans="1:12" x14ac:dyDescent="0.3">
      <c r="A343" s="18" t="str">
        <f>HYPERLINK("https://hsdes.intel.com/resource/16014777372","16014777372")</f>
        <v>16014777372</v>
      </c>
      <c r="B343" s="3" t="s">
        <v>348</v>
      </c>
      <c r="C343" s="3" t="s">
        <v>19</v>
      </c>
      <c r="D343" s="3" t="s">
        <v>469</v>
      </c>
      <c r="E343" s="14" t="s">
        <v>474</v>
      </c>
      <c r="F343" s="20"/>
      <c r="G343" s="3">
        <v>42</v>
      </c>
      <c r="H343" s="3" t="s">
        <v>472</v>
      </c>
      <c r="I343" s="3" t="s">
        <v>473</v>
      </c>
      <c r="J343" s="3" t="s">
        <v>505</v>
      </c>
      <c r="K343" s="3"/>
      <c r="L343" s="3"/>
    </row>
    <row r="344" spans="1:12" x14ac:dyDescent="0.3">
      <c r="A344" s="18" t="str">
        <f>HYPERLINK("https://hsdes.intel.com/resource/16014794198","16014794198")</f>
        <v>16014794198</v>
      </c>
      <c r="B344" s="3" t="s">
        <v>349</v>
      </c>
      <c r="C344" s="3" t="s">
        <v>2</v>
      </c>
      <c r="D344" s="3" t="s">
        <v>469</v>
      </c>
      <c r="E344" s="14" t="s">
        <v>474</v>
      </c>
      <c r="F344" s="20"/>
      <c r="G344" s="3">
        <v>42</v>
      </c>
      <c r="H344" s="3" t="s">
        <v>472</v>
      </c>
      <c r="I344" s="3" t="s">
        <v>473</v>
      </c>
      <c r="J344" s="3" t="s">
        <v>505</v>
      </c>
      <c r="K344" s="3"/>
      <c r="L344" s="3"/>
    </row>
    <row r="345" spans="1:12" x14ac:dyDescent="0.3">
      <c r="A345" s="18" t="str">
        <f>HYPERLINK("https://hsdes.intel.com/resource/16014795784","16014795784")</f>
        <v>16014795784</v>
      </c>
      <c r="B345" s="3" t="s">
        <v>350</v>
      </c>
      <c r="C345" s="3" t="s">
        <v>2</v>
      </c>
      <c r="D345" s="3" t="s">
        <v>469</v>
      </c>
      <c r="E345" s="14" t="s">
        <v>474</v>
      </c>
      <c r="F345" s="20"/>
      <c r="G345" s="3">
        <v>42</v>
      </c>
      <c r="H345" s="3" t="s">
        <v>472</v>
      </c>
      <c r="I345" s="3" t="s">
        <v>473</v>
      </c>
      <c r="J345" s="3" t="s">
        <v>505</v>
      </c>
      <c r="K345" s="3"/>
      <c r="L345" s="3"/>
    </row>
    <row r="346" spans="1:12" x14ac:dyDescent="0.3">
      <c r="A346" s="18" t="str">
        <f>HYPERLINK("https://hsdes.intel.com/resource/16014830101","16014830101")</f>
        <v>16014830101</v>
      </c>
      <c r="B346" s="3" t="s">
        <v>351</v>
      </c>
      <c r="C346" s="3" t="s">
        <v>8</v>
      </c>
      <c r="D346" s="3" t="s">
        <v>469</v>
      </c>
      <c r="E346" s="14" t="s">
        <v>474</v>
      </c>
      <c r="F346" s="20"/>
      <c r="G346" s="3">
        <v>42</v>
      </c>
      <c r="H346" s="3" t="s">
        <v>472</v>
      </c>
      <c r="I346" s="3" t="s">
        <v>473</v>
      </c>
      <c r="J346" s="3" t="s">
        <v>505</v>
      </c>
      <c r="K346" s="3"/>
      <c r="L346" s="3"/>
    </row>
    <row r="347" spans="1:12" x14ac:dyDescent="0.3">
      <c r="A347" s="18" t="str">
        <f>HYPERLINK("https://hsdes.intel.com/resource/16014841919","16014841919")</f>
        <v>16014841919</v>
      </c>
      <c r="B347" s="3" t="s">
        <v>352</v>
      </c>
      <c r="C347" s="3" t="s">
        <v>2</v>
      </c>
      <c r="D347" s="3" t="s">
        <v>469</v>
      </c>
      <c r="E347" s="14" t="s">
        <v>474</v>
      </c>
      <c r="F347" s="20"/>
      <c r="G347" s="3">
        <v>42</v>
      </c>
      <c r="H347" s="3" t="s">
        <v>472</v>
      </c>
      <c r="I347" s="3" t="s">
        <v>473</v>
      </c>
      <c r="J347" s="3" t="s">
        <v>505</v>
      </c>
      <c r="K347" s="3"/>
      <c r="L347" s="3"/>
    </row>
    <row r="348" spans="1:12" x14ac:dyDescent="0.3">
      <c r="A348" s="18" t="str">
        <f>HYPERLINK("https://hsdes.intel.com/resource/16014853886","16014853886")</f>
        <v>16014853886</v>
      </c>
      <c r="B348" s="3" t="s">
        <v>353</v>
      </c>
      <c r="C348" s="3" t="s">
        <v>2</v>
      </c>
      <c r="D348" s="3" t="s">
        <v>469</v>
      </c>
      <c r="E348" s="14" t="s">
        <v>474</v>
      </c>
      <c r="F348" s="20"/>
      <c r="G348" s="3">
        <v>42</v>
      </c>
      <c r="H348" s="3" t="s">
        <v>472</v>
      </c>
      <c r="I348" s="3" t="s">
        <v>473</v>
      </c>
      <c r="J348" s="3" t="s">
        <v>505</v>
      </c>
      <c r="K348" s="3"/>
      <c r="L348" s="3"/>
    </row>
    <row r="349" spans="1:12" x14ac:dyDescent="0.3">
      <c r="A349" s="18" t="str">
        <f>HYPERLINK("https://hsdes.intel.com/resource/16014920348","16014920348")</f>
        <v>16014920348</v>
      </c>
      <c r="B349" s="3" t="s">
        <v>354</v>
      </c>
      <c r="C349" s="3" t="s">
        <v>8</v>
      </c>
      <c r="D349" s="3" t="s">
        <v>468</v>
      </c>
      <c r="E349" s="14" t="s">
        <v>474</v>
      </c>
      <c r="F349" s="20"/>
      <c r="G349" s="3">
        <v>42</v>
      </c>
      <c r="H349" s="3" t="s">
        <v>472</v>
      </c>
      <c r="I349" s="3" t="s">
        <v>473</v>
      </c>
      <c r="J349" s="3" t="s">
        <v>505</v>
      </c>
      <c r="K349" s="3"/>
      <c r="L349" s="3"/>
    </row>
    <row r="350" spans="1:12" x14ac:dyDescent="0.3">
      <c r="A350" s="18" t="str">
        <f>HYPERLINK("https://hsdes.intel.com/resource/16015007744","16015007744")</f>
        <v>16015007744</v>
      </c>
      <c r="B350" s="3" t="s">
        <v>355</v>
      </c>
      <c r="C350" s="3" t="s">
        <v>8</v>
      </c>
      <c r="D350" s="3" t="s">
        <v>470</v>
      </c>
      <c r="E350" s="13" t="s">
        <v>478</v>
      </c>
      <c r="F350" s="20">
        <v>16015631966</v>
      </c>
      <c r="G350" s="3">
        <v>42</v>
      </c>
      <c r="H350" s="3" t="s">
        <v>472</v>
      </c>
      <c r="I350" s="3" t="s">
        <v>473</v>
      </c>
      <c r="J350" s="3" t="s">
        <v>506</v>
      </c>
      <c r="K350" s="3"/>
      <c r="L350" s="12" t="s">
        <v>494</v>
      </c>
    </row>
    <row r="351" spans="1:12" x14ac:dyDescent="0.3">
      <c r="A351" s="18" t="str">
        <f>HYPERLINK("https://hsdes.intel.com/resource/16015007981","16015007981")</f>
        <v>16015007981</v>
      </c>
      <c r="B351" s="3" t="s">
        <v>356</v>
      </c>
      <c r="C351" s="3" t="s">
        <v>8</v>
      </c>
      <c r="D351" s="3" t="s">
        <v>468</v>
      </c>
      <c r="E351" s="14" t="s">
        <v>474</v>
      </c>
      <c r="F351" s="20"/>
      <c r="G351" s="3">
        <v>42</v>
      </c>
      <c r="H351" s="3" t="s">
        <v>472</v>
      </c>
      <c r="I351" s="3" t="s">
        <v>473</v>
      </c>
      <c r="J351" s="3" t="s">
        <v>505</v>
      </c>
      <c r="K351" s="3"/>
      <c r="L351" s="3"/>
    </row>
    <row r="352" spans="1:12" x14ac:dyDescent="0.3">
      <c r="A352" s="18" t="str">
        <f>HYPERLINK("https://hsdes.intel.com/resource/16015022674","16015022674")</f>
        <v>16015022674</v>
      </c>
      <c r="B352" s="3" t="s">
        <v>357</v>
      </c>
      <c r="C352" s="3" t="s">
        <v>8</v>
      </c>
      <c r="D352" s="3" t="s">
        <v>468</v>
      </c>
      <c r="E352" s="13" t="s">
        <v>478</v>
      </c>
      <c r="F352" s="20">
        <v>16015631966</v>
      </c>
      <c r="G352" s="3">
        <v>42</v>
      </c>
      <c r="H352" s="3" t="s">
        <v>472</v>
      </c>
      <c r="I352" s="3" t="s">
        <v>473</v>
      </c>
      <c r="J352" s="3" t="s">
        <v>506</v>
      </c>
      <c r="K352" s="3"/>
      <c r="L352" s="12" t="s">
        <v>494</v>
      </c>
    </row>
    <row r="353" spans="1:12" x14ac:dyDescent="0.3">
      <c r="A353" s="18" t="str">
        <f>HYPERLINK("https://hsdes.intel.com/resource/16015106438","16015106438")</f>
        <v>16015106438</v>
      </c>
      <c r="B353" s="3" t="s">
        <v>358</v>
      </c>
      <c r="C353" s="3" t="s">
        <v>8</v>
      </c>
      <c r="D353" s="3" t="s">
        <v>468</v>
      </c>
      <c r="E353" s="13" t="s">
        <v>478</v>
      </c>
      <c r="F353" s="20">
        <v>16015631966</v>
      </c>
      <c r="G353" s="3">
        <v>42</v>
      </c>
      <c r="H353" s="3" t="s">
        <v>472</v>
      </c>
      <c r="I353" s="3" t="s">
        <v>473</v>
      </c>
      <c r="J353" s="3" t="s">
        <v>506</v>
      </c>
      <c r="K353" s="3"/>
      <c r="L353" s="12" t="s">
        <v>494</v>
      </c>
    </row>
    <row r="354" spans="1:12" x14ac:dyDescent="0.3">
      <c r="A354" s="18" t="str">
        <f>HYPERLINK("https://hsdes.intel.com/resource/16015265295","16015265295")</f>
        <v>16015265295</v>
      </c>
      <c r="B354" s="3" t="s">
        <v>359</v>
      </c>
      <c r="C354" s="3" t="s">
        <v>8</v>
      </c>
      <c r="D354" s="3" t="s">
        <v>468</v>
      </c>
      <c r="E354" s="14" t="s">
        <v>474</v>
      </c>
      <c r="F354" s="20"/>
      <c r="G354" s="3">
        <v>42</v>
      </c>
      <c r="H354" s="3" t="s">
        <v>472</v>
      </c>
      <c r="I354" s="3" t="s">
        <v>473</v>
      </c>
      <c r="J354" s="3" t="s">
        <v>505</v>
      </c>
      <c r="K354" s="3"/>
      <c r="L354" s="3"/>
    </row>
    <row r="355" spans="1:12" x14ac:dyDescent="0.3">
      <c r="A355" s="18" t="str">
        <f>HYPERLINK("https://hsdes.intel.com/resource/16015313061","16015313061")</f>
        <v>16015313061</v>
      </c>
      <c r="B355" s="3" t="s">
        <v>360</v>
      </c>
      <c r="C355" s="3" t="s">
        <v>8</v>
      </c>
      <c r="D355" s="3" t="s">
        <v>468</v>
      </c>
      <c r="E355" s="14" t="s">
        <v>474</v>
      </c>
      <c r="F355" s="20"/>
      <c r="G355" s="3">
        <v>42</v>
      </c>
      <c r="H355" s="3" t="s">
        <v>472</v>
      </c>
      <c r="I355" s="3" t="s">
        <v>473</v>
      </c>
      <c r="J355" s="3" t="s">
        <v>505</v>
      </c>
      <c r="K355" s="3"/>
      <c r="L355" s="3"/>
    </row>
    <row r="356" spans="1:12" x14ac:dyDescent="0.3">
      <c r="A356" s="18" t="str">
        <f>HYPERLINK("https://hsdes.intel.com/resource/16015326278","16015326278")</f>
        <v>16015326278</v>
      </c>
      <c r="B356" s="3" t="s">
        <v>361</v>
      </c>
      <c r="C356" s="3" t="s">
        <v>8</v>
      </c>
      <c r="D356" s="3" t="s">
        <v>468</v>
      </c>
      <c r="E356" s="14" t="s">
        <v>474</v>
      </c>
      <c r="F356" s="20"/>
      <c r="G356" s="3">
        <v>42</v>
      </c>
      <c r="H356" s="3" t="s">
        <v>472</v>
      </c>
      <c r="I356" s="3" t="s">
        <v>473</v>
      </c>
      <c r="J356" s="3" t="s">
        <v>505</v>
      </c>
      <c r="K356" s="3"/>
      <c r="L356" s="3"/>
    </row>
    <row r="357" spans="1:12" x14ac:dyDescent="0.3">
      <c r="A357" s="18" t="str">
        <f>HYPERLINK("https://hsdes.intel.com/resource/16015335381","16015335381")</f>
        <v>16015335381</v>
      </c>
      <c r="B357" s="3" t="s">
        <v>362</v>
      </c>
      <c r="C357" s="3" t="s">
        <v>6</v>
      </c>
      <c r="D357" s="3" t="s">
        <v>469</v>
      </c>
      <c r="E357" s="14" t="s">
        <v>474</v>
      </c>
      <c r="F357" s="20"/>
      <c r="G357" s="3">
        <v>42</v>
      </c>
      <c r="H357" s="3" t="s">
        <v>472</v>
      </c>
      <c r="I357" s="3" t="s">
        <v>473</v>
      </c>
      <c r="J357" s="3" t="s">
        <v>477</v>
      </c>
      <c r="K357" s="3"/>
      <c r="L357" s="10"/>
    </row>
    <row r="358" spans="1:12" x14ac:dyDescent="0.3">
      <c r="A358" s="18" t="str">
        <f>HYPERLINK("https://hsdes.intel.com/resource/16015335982","16015335982")</f>
        <v>16015335982</v>
      </c>
      <c r="B358" s="3" t="s">
        <v>363</v>
      </c>
      <c r="C358" s="3" t="s">
        <v>2</v>
      </c>
      <c r="D358" s="3" t="s">
        <v>469</v>
      </c>
      <c r="E358" s="14" t="s">
        <v>474</v>
      </c>
      <c r="F358" s="20"/>
      <c r="G358" s="3">
        <v>42</v>
      </c>
      <c r="H358" s="3" t="s">
        <v>472</v>
      </c>
      <c r="I358" s="3" t="s">
        <v>473</v>
      </c>
      <c r="J358" s="3" t="s">
        <v>506</v>
      </c>
      <c r="K358" s="3"/>
      <c r="L358" s="3"/>
    </row>
    <row r="359" spans="1:12" x14ac:dyDescent="0.3">
      <c r="A359" s="18" t="str">
        <f>HYPERLINK("https://hsdes.intel.com/resource/16015399622","16015399622")</f>
        <v>16015399622</v>
      </c>
      <c r="B359" s="3" t="s">
        <v>364</v>
      </c>
      <c r="C359" s="3" t="s">
        <v>8</v>
      </c>
      <c r="D359" s="3" t="s">
        <v>469</v>
      </c>
      <c r="E359" s="14" t="s">
        <v>474</v>
      </c>
      <c r="F359" s="20"/>
      <c r="G359" s="3">
        <v>42</v>
      </c>
      <c r="H359" s="3" t="s">
        <v>472</v>
      </c>
      <c r="I359" s="3" t="s">
        <v>473</v>
      </c>
      <c r="J359" s="3" t="s">
        <v>506</v>
      </c>
      <c r="K359" s="3"/>
      <c r="L359" s="3"/>
    </row>
    <row r="360" spans="1:12" x14ac:dyDescent="0.3">
      <c r="A360" s="18" t="str">
        <f>HYPERLINK("https://hsdes.intel.com/resource/16015401793","16015401793")</f>
        <v>16015401793</v>
      </c>
      <c r="B360" s="3" t="s">
        <v>365</v>
      </c>
      <c r="C360" s="3" t="s">
        <v>8</v>
      </c>
      <c r="D360" s="3" t="s">
        <v>469</v>
      </c>
      <c r="E360" s="14" t="s">
        <v>474</v>
      </c>
      <c r="F360" s="20"/>
      <c r="G360" s="3">
        <v>42</v>
      </c>
      <c r="H360" s="3" t="s">
        <v>472</v>
      </c>
      <c r="I360" s="3" t="s">
        <v>473</v>
      </c>
      <c r="J360" s="3" t="s">
        <v>506</v>
      </c>
      <c r="K360" s="3"/>
      <c r="L360" s="3"/>
    </row>
    <row r="361" spans="1:12" x14ac:dyDescent="0.3">
      <c r="A361" s="18" t="str">
        <f>HYPERLINK("https://hsdes.intel.com/resource/16015538602","16015538602")</f>
        <v>16015538602</v>
      </c>
      <c r="B361" s="3" t="s">
        <v>366</v>
      </c>
      <c r="C361" s="3" t="s">
        <v>14</v>
      </c>
      <c r="D361" s="3" t="s">
        <v>469</v>
      </c>
      <c r="E361" s="14" t="s">
        <v>474</v>
      </c>
      <c r="F361" s="20"/>
      <c r="G361" s="3">
        <v>42</v>
      </c>
      <c r="H361" s="3" t="s">
        <v>472</v>
      </c>
      <c r="I361" s="3" t="s">
        <v>473</v>
      </c>
      <c r="J361" s="3" t="s">
        <v>506</v>
      </c>
      <c r="K361" s="3"/>
      <c r="L361" s="3"/>
    </row>
    <row r="362" spans="1:12" x14ac:dyDescent="0.3">
      <c r="A362" s="18" t="str">
        <f>HYPERLINK("https://hsdes.intel.com/resource/16015612982","16015612982")</f>
        <v>16015612982</v>
      </c>
      <c r="B362" s="3" t="s">
        <v>367</v>
      </c>
      <c r="C362" s="3" t="s">
        <v>2</v>
      </c>
      <c r="D362" s="3" t="s">
        <v>469</v>
      </c>
      <c r="E362" s="14" t="s">
        <v>474</v>
      </c>
      <c r="F362" s="20"/>
      <c r="G362" s="3">
        <v>18</v>
      </c>
      <c r="H362" s="3" t="s">
        <v>475</v>
      </c>
      <c r="I362" s="3" t="s">
        <v>473</v>
      </c>
      <c r="J362" s="3" t="s">
        <v>506</v>
      </c>
      <c r="K362" s="3"/>
      <c r="L362" s="3"/>
    </row>
    <row r="363" spans="1:12" x14ac:dyDescent="0.3">
      <c r="A363" s="18" t="str">
        <f>HYPERLINK("https://hsdes.intel.com/resource/16015902650","16015902650")</f>
        <v>16015902650</v>
      </c>
      <c r="B363" s="3" t="s">
        <v>368</v>
      </c>
      <c r="C363" s="3" t="s">
        <v>19</v>
      </c>
      <c r="D363" s="3" t="s">
        <v>469</v>
      </c>
      <c r="E363" s="14" t="s">
        <v>474</v>
      </c>
      <c r="F363" s="20"/>
      <c r="G363" s="3">
        <v>42</v>
      </c>
      <c r="H363" s="3" t="s">
        <v>472</v>
      </c>
      <c r="I363" s="3" t="s">
        <v>473</v>
      </c>
      <c r="J363" s="3" t="s">
        <v>506</v>
      </c>
      <c r="K363" s="3"/>
      <c r="L363" s="3"/>
    </row>
    <row r="364" spans="1:12" x14ac:dyDescent="0.3">
      <c r="A364" s="18" t="str">
        <f>HYPERLINK("https://hsdes.intel.com/resource/16016132864","16016132864")</f>
        <v>16016132864</v>
      </c>
      <c r="B364" s="3" t="s">
        <v>369</v>
      </c>
      <c r="C364" s="3" t="s">
        <v>8</v>
      </c>
      <c r="D364" s="3" t="s">
        <v>469</v>
      </c>
      <c r="E364" s="14" t="s">
        <v>474</v>
      </c>
      <c r="F364" s="20"/>
      <c r="G364" s="3">
        <v>42</v>
      </c>
      <c r="H364" s="3" t="s">
        <v>472</v>
      </c>
      <c r="I364" s="3" t="s">
        <v>473</v>
      </c>
      <c r="J364" s="3" t="s">
        <v>506</v>
      </c>
      <c r="K364" s="3"/>
      <c r="L364" s="3"/>
    </row>
    <row r="365" spans="1:12" x14ac:dyDescent="0.3">
      <c r="A365" s="18" t="str">
        <f>HYPERLINK("https://hsdes.intel.com/resource/16016206044","16016206044")</f>
        <v>16016206044</v>
      </c>
      <c r="B365" s="3" t="s">
        <v>370</v>
      </c>
      <c r="C365" s="3" t="s">
        <v>2</v>
      </c>
      <c r="D365" s="3" t="s">
        <v>469</v>
      </c>
      <c r="E365" s="14" t="s">
        <v>474</v>
      </c>
      <c r="F365" s="20"/>
      <c r="G365" s="3">
        <v>42</v>
      </c>
      <c r="H365" s="3" t="s">
        <v>472</v>
      </c>
      <c r="I365" s="3" t="s">
        <v>473</v>
      </c>
      <c r="J365" s="3" t="s">
        <v>506</v>
      </c>
      <c r="K365" s="3"/>
      <c r="L365" s="3"/>
    </row>
    <row r="366" spans="1:12" x14ac:dyDescent="0.3">
      <c r="A366" s="18" t="str">
        <f>HYPERLINK("https://hsdes.intel.com/resource/16016232281","16016232281")</f>
        <v>16016232281</v>
      </c>
      <c r="B366" s="3" t="s">
        <v>371</v>
      </c>
      <c r="C366" s="3" t="s">
        <v>14</v>
      </c>
      <c r="D366" s="3" t="s">
        <v>469</v>
      </c>
      <c r="E366" s="14" t="s">
        <v>474</v>
      </c>
      <c r="F366" s="20"/>
      <c r="G366" s="3">
        <v>42</v>
      </c>
      <c r="H366" s="3" t="s">
        <v>472</v>
      </c>
      <c r="I366" s="3" t="s">
        <v>473</v>
      </c>
      <c r="J366" s="3" t="s">
        <v>506</v>
      </c>
      <c r="K366" s="3"/>
      <c r="L366" s="3"/>
    </row>
    <row r="367" spans="1:12" x14ac:dyDescent="0.3">
      <c r="A367" s="18" t="str">
        <f>HYPERLINK("https://hsdes.intel.com/resource/16016284121","16016284121")</f>
        <v>16016284121</v>
      </c>
      <c r="B367" s="3" t="s">
        <v>372</v>
      </c>
      <c r="C367" s="3" t="s">
        <v>2</v>
      </c>
      <c r="D367" s="3" t="s">
        <v>469</v>
      </c>
      <c r="E367" s="14" t="s">
        <v>474</v>
      </c>
      <c r="F367" s="20"/>
      <c r="G367" s="3">
        <v>42</v>
      </c>
      <c r="H367" s="3" t="s">
        <v>472</v>
      </c>
      <c r="I367" s="3" t="s">
        <v>473</v>
      </c>
      <c r="J367" s="3" t="s">
        <v>506</v>
      </c>
      <c r="K367" s="3"/>
      <c r="L367" s="3"/>
    </row>
    <row r="368" spans="1:12" x14ac:dyDescent="0.3">
      <c r="A368" s="18" t="str">
        <f>HYPERLINK("https://hsdes.intel.com/resource/16016288505","16016288505")</f>
        <v>16016288505</v>
      </c>
      <c r="B368" s="3" t="s">
        <v>373</v>
      </c>
      <c r="C368" s="3" t="s">
        <v>19</v>
      </c>
      <c r="D368" s="3" t="s">
        <v>469</v>
      </c>
      <c r="E368" s="14" t="s">
        <v>474</v>
      </c>
      <c r="F368" s="20"/>
      <c r="G368" s="3">
        <v>42</v>
      </c>
      <c r="H368" s="3" t="s">
        <v>472</v>
      </c>
      <c r="I368" s="3" t="s">
        <v>473</v>
      </c>
      <c r="J368" s="3" t="s">
        <v>506</v>
      </c>
      <c r="K368" s="3"/>
      <c r="L368" s="3"/>
    </row>
    <row r="369" spans="1:12" x14ac:dyDescent="0.3">
      <c r="A369" s="18" t="str">
        <f>HYPERLINK("https://hsdes.intel.com/resource/16016342963","16016342963")</f>
        <v>16016342963</v>
      </c>
      <c r="B369" s="3" t="s">
        <v>374</v>
      </c>
      <c r="C369" s="3" t="s">
        <v>2</v>
      </c>
      <c r="D369" s="3" t="s">
        <v>469</v>
      </c>
      <c r="E369" s="14" t="s">
        <v>474</v>
      </c>
      <c r="F369" s="20"/>
      <c r="G369" s="3">
        <v>42</v>
      </c>
      <c r="H369" s="3" t="s">
        <v>472</v>
      </c>
      <c r="I369" s="3" t="s">
        <v>473</v>
      </c>
      <c r="J369" s="3" t="s">
        <v>506</v>
      </c>
      <c r="K369" s="3"/>
      <c r="L369" s="3"/>
    </row>
    <row r="370" spans="1:12" x14ac:dyDescent="0.3">
      <c r="A370" s="18" t="str">
        <f>HYPERLINK("https://hsdes.intel.com/resource/16016398700","16016398700")</f>
        <v>16016398700</v>
      </c>
      <c r="B370" s="3" t="s">
        <v>375</v>
      </c>
      <c r="C370" s="3" t="s">
        <v>2</v>
      </c>
      <c r="D370" s="3" t="s">
        <v>470</v>
      </c>
      <c r="E370" s="14" t="s">
        <v>474</v>
      </c>
      <c r="F370" s="20"/>
      <c r="G370" s="3">
        <v>18</v>
      </c>
      <c r="H370" s="3" t="s">
        <v>475</v>
      </c>
      <c r="I370" s="3" t="s">
        <v>473</v>
      </c>
      <c r="J370" s="3" t="s">
        <v>505</v>
      </c>
      <c r="K370" s="3"/>
      <c r="L370" s="3"/>
    </row>
    <row r="371" spans="1:12" x14ac:dyDescent="0.3">
      <c r="A371" s="18" t="str">
        <f>HYPERLINK("https://hsdes.intel.com/resource/16016629886","16016629886")</f>
        <v>16016629886</v>
      </c>
      <c r="B371" s="3" t="s">
        <v>376</v>
      </c>
      <c r="C371" s="3" t="s">
        <v>19</v>
      </c>
      <c r="D371" s="3" t="s">
        <v>469</v>
      </c>
      <c r="E371" s="14" t="s">
        <v>474</v>
      </c>
      <c r="F371" s="20"/>
      <c r="G371" s="3">
        <v>42</v>
      </c>
      <c r="H371" s="3" t="s">
        <v>472</v>
      </c>
      <c r="I371" s="3" t="s">
        <v>473</v>
      </c>
      <c r="J371" s="3" t="s">
        <v>506</v>
      </c>
      <c r="K371" s="3"/>
      <c r="L371" s="3"/>
    </row>
    <row r="372" spans="1:12" x14ac:dyDescent="0.3">
      <c r="A372" s="18" t="str">
        <f>HYPERLINK("https://hsdes.intel.com/resource/16016646215","16016646215")</f>
        <v>16016646215</v>
      </c>
      <c r="B372" s="3" t="s">
        <v>377</v>
      </c>
      <c r="C372" s="3" t="s">
        <v>2</v>
      </c>
      <c r="D372" s="3" t="s">
        <v>469</v>
      </c>
      <c r="E372" s="14" t="s">
        <v>474</v>
      </c>
      <c r="F372" s="20"/>
      <c r="G372" s="3">
        <v>42</v>
      </c>
      <c r="H372" s="3" t="s">
        <v>472</v>
      </c>
      <c r="I372" s="3" t="s">
        <v>473</v>
      </c>
      <c r="J372" s="3" t="s">
        <v>506</v>
      </c>
      <c r="K372" s="3"/>
      <c r="L372" s="3"/>
    </row>
    <row r="373" spans="1:12" x14ac:dyDescent="0.3">
      <c r="A373" s="18" t="str">
        <f>HYPERLINK("https://hsdes.intel.com/resource/16016667936","16016667936")</f>
        <v>16016667936</v>
      </c>
      <c r="B373" s="3" t="s">
        <v>378</v>
      </c>
      <c r="C373" s="3" t="s">
        <v>19</v>
      </c>
      <c r="D373" s="3" t="s">
        <v>469</v>
      </c>
      <c r="E373" s="14" t="s">
        <v>474</v>
      </c>
      <c r="F373" s="20"/>
      <c r="G373" s="3">
        <v>42</v>
      </c>
      <c r="H373" s="3" t="s">
        <v>472</v>
      </c>
      <c r="I373" s="3" t="s">
        <v>473</v>
      </c>
      <c r="J373" s="3" t="s">
        <v>506</v>
      </c>
      <c r="K373" s="3"/>
      <c r="L373" s="3"/>
    </row>
    <row r="374" spans="1:12" x14ac:dyDescent="0.3">
      <c r="A374" s="18" t="str">
        <f>HYPERLINK("https://hsdes.intel.com/resource/16016672580","16016672580")</f>
        <v>16016672580</v>
      </c>
      <c r="B374" s="3" t="s">
        <v>379</v>
      </c>
      <c r="C374" s="3" t="s">
        <v>2</v>
      </c>
      <c r="D374" s="3" t="s">
        <v>469</v>
      </c>
      <c r="E374" s="14" t="s">
        <v>474</v>
      </c>
      <c r="F374" s="20"/>
      <c r="G374" s="3">
        <v>18</v>
      </c>
      <c r="H374" s="3" t="s">
        <v>472</v>
      </c>
      <c r="I374" s="3" t="s">
        <v>473</v>
      </c>
      <c r="J374" s="3" t="s">
        <v>506</v>
      </c>
      <c r="K374" s="3"/>
      <c r="L374" s="3"/>
    </row>
    <row r="375" spans="1:12" x14ac:dyDescent="0.3">
      <c r="A375" s="18" t="str">
        <f>HYPERLINK("https://hsdes.intel.com/resource/16016672677","16016672677")</f>
        <v>16016672677</v>
      </c>
      <c r="B375" s="3" t="s">
        <v>380</v>
      </c>
      <c r="C375" s="3" t="s">
        <v>2</v>
      </c>
      <c r="D375" s="3" t="s">
        <v>469</v>
      </c>
      <c r="E375" s="14" t="s">
        <v>474</v>
      </c>
      <c r="F375" s="20"/>
      <c r="G375" s="3">
        <v>42</v>
      </c>
      <c r="H375" s="3" t="s">
        <v>472</v>
      </c>
      <c r="I375" s="3" t="s">
        <v>473</v>
      </c>
      <c r="J375" s="3" t="s">
        <v>506</v>
      </c>
      <c r="K375" s="3"/>
      <c r="L375" s="3"/>
    </row>
    <row r="376" spans="1:12" x14ac:dyDescent="0.3">
      <c r="A376" s="18" t="str">
        <f>HYPERLINK("https://hsdes.intel.com/resource/16016680368","16016680368")</f>
        <v>16016680368</v>
      </c>
      <c r="B376" s="3" t="s">
        <v>381</v>
      </c>
      <c r="C376" s="3" t="s">
        <v>2</v>
      </c>
      <c r="D376" s="3" t="s">
        <v>469</v>
      </c>
      <c r="E376" s="14" t="s">
        <v>474</v>
      </c>
      <c r="F376" s="20"/>
      <c r="G376" s="3">
        <v>42</v>
      </c>
      <c r="H376" s="3" t="s">
        <v>472</v>
      </c>
      <c r="I376" s="3" t="s">
        <v>473</v>
      </c>
      <c r="J376" s="3" t="s">
        <v>506</v>
      </c>
      <c r="K376" s="3"/>
      <c r="L376" s="3"/>
    </row>
    <row r="377" spans="1:12" x14ac:dyDescent="0.3">
      <c r="A377" s="18" t="str">
        <f>HYPERLINK("https://hsdes.intel.com/resource/16016680672","16016680672")</f>
        <v>16016680672</v>
      </c>
      <c r="B377" s="3" t="s">
        <v>382</v>
      </c>
      <c r="C377" s="3" t="s">
        <v>2</v>
      </c>
      <c r="D377" s="3" t="s">
        <v>469</v>
      </c>
      <c r="E377" s="14" t="s">
        <v>474</v>
      </c>
      <c r="F377" s="20"/>
      <c r="G377" s="3">
        <v>42</v>
      </c>
      <c r="H377" s="3" t="s">
        <v>472</v>
      </c>
      <c r="I377" s="3" t="s">
        <v>473</v>
      </c>
      <c r="J377" s="3" t="s">
        <v>506</v>
      </c>
      <c r="K377" s="3"/>
      <c r="L377" s="3"/>
    </row>
    <row r="378" spans="1:12" x14ac:dyDescent="0.3">
      <c r="A378" s="18" t="str">
        <f>HYPERLINK("https://hsdes.intel.com/resource/16016720932","16016720932")</f>
        <v>16016720932</v>
      </c>
      <c r="B378" s="3" t="s">
        <v>383</v>
      </c>
      <c r="C378" s="3" t="s">
        <v>2</v>
      </c>
      <c r="D378" s="3" t="s">
        <v>469</v>
      </c>
      <c r="E378" s="14" t="s">
        <v>474</v>
      </c>
      <c r="F378" s="20"/>
      <c r="G378" s="3">
        <v>42</v>
      </c>
      <c r="H378" s="3" t="s">
        <v>472</v>
      </c>
      <c r="I378" s="3" t="s">
        <v>473</v>
      </c>
      <c r="J378" s="3" t="s">
        <v>506</v>
      </c>
      <c r="K378" s="3"/>
      <c r="L378" s="3"/>
    </row>
    <row r="379" spans="1:12" x14ac:dyDescent="0.3">
      <c r="A379" s="18" t="str">
        <f>HYPERLINK("https://hsdes.intel.com/resource/16016726297","16016726297")</f>
        <v>16016726297</v>
      </c>
      <c r="B379" s="3" t="s">
        <v>384</v>
      </c>
      <c r="C379" s="3" t="s">
        <v>14</v>
      </c>
      <c r="D379" s="3" t="s">
        <v>469</v>
      </c>
      <c r="E379" s="14" t="s">
        <v>474</v>
      </c>
      <c r="F379" s="20"/>
      <c r="G379" s="3">
        <v>42</v>
      </c>
      <c r="H379" s="3" t="s">
        <v>472</v>
      </c>
      <c r="I379" s="3" t="s">
        <v>473</v>
      </c>
      <c r="J379" s="3" t="s">
        <v>506</v>
      </c>
      <c r="K379" s="3"/>
      <c r="L379" s="3"/>
    </row>
    <row r="380" spans="1:12" x14ac:dyDescent="0.3">
      <c r="A380" s="18" t="str">
        <f>HYPERLINK("https://hsdes.intel.com/resource/16016772498","16016772498")</f>
        <v>16016772498</v>
      </c>
      <c r="B380" s="3" t="s">
        <v>385</v>
      </c>
      <c r="C380" s="3" t="s">
        <v>19</v>
      </c>
      <c r="D380" s="3" t="s">
        <v>469</v>
      </c>
      <c r="E380" s="14" t="s">
        <v>474</v>
      </c>
      <c r="F380" s="20"/>
      <c r="G380" s="3">
        <v>42</v>
      </c>
      <c r="H380" s="3" t="s">
        <v>472</v>
      </c>
      <c r="I380" s="3" t="s">
        <v>473</v>
      </c>
      <c r="J380" s="3" t="s">
        <v>506</v>
      </c>
      <c r="K380" s="3"/>
      <c r="L380" s="3"/>
    </row>
    <row r="381" spans="1:12" x14ac:dyDescent="0.3">
      <c r="A381" s="18" t="str">
        <f>HYPERLINK("https://hsdes.intel.com/resource/16016773861","16016773861")</f>
        <v>16016773861</v>
      </c>
      <c r="B381" s="3" t="s">
        <v>386</v>
      </c>
      <c r="C381" s="3" t="s">
        <v>8</v>
      </c>
      <c r="D381" s="3"/>
      <c r="E381" s="13" t="s">
        <v>478</v>
      </c>
      <c r="F381" s="20">
        <v>16015631966</v>
      </c>
      <c r="G381" s="3">
        <v>42</v>
      </c>
      <c r="H381" s="3" t="s">
        <v>472</v>
      </c>
      <c r="I381" s="3" t="s">
        <v>473</v>
      </c>
      <c r="J381" s="3" t="s">
        <v>506</v>
      </c>
      <c r="K381" s="3"/>
      <c r="L381" s="12" t="s">
        <v>494</v>
      </c>
    </row>
    <row r="382" spans="1:12" x14ac:dyDescent="0.3">
      <c r="A382" s="18" t="str">
        <f>HYPERLINK("https://hsdes.intel.com/resource/16016800265","16016800265")</f>
        <v>16016800265</v>
      </c>
      <c r="B382" s="3" t="s">
        <v>387</v>
      </c>
      <c r="C382" s="3" t="s">
        <v>8</v>
      </c>
      <c r="D382" s="3" t="s">
        <v>469</v>
      </c>
      <c r="E382" s="14" t="s">
        <v>474</v>
      </c>
      <c r="F382" s="20"/>
      <c r="G382" s="3">
        <v>42</v>
      </c>
      <c r="H382" s="3" t="s">
        <v>472</v>
      </c>
      <c r="I382" s="3" t="s">
        <v>473</v>
      </c>
      <c r="J382" s="3" t="s">
        <v>506</v>
      </c>
      <c r="K382" s="3"/>
      <c r="L382" s="3"/>
    </row>
    <row r="383" spans="1:12" x14ac:dyDescent="0.3">
      <c r="A383" s="18" t="str">
        <f>HYPERLINK("https://hsdes.intel.com/resource/16016806633","16016806633")</f>
        <v>16016806633</v>
      </c>
      <c r="B383" s="3" t="s">
        <v>388</v>
      </c>
      <c r="C383" s="3" t="s">
        <v>8</v>
      </c>
      <c r="D383" s="3" t="s">
        <v>469</v>
      </c>
      <c r="E383" s="14" t="s">
        <v>474</v>
      </c>
      <c r="F383" s="20"/>
      <c r="G383" s="3">
        <v>42</v>
      </c>
      <c r="H383" s="3" t="s">
        <v>472</v>
      </c>
      <c r="I383" s="3" t="s">
        <v>473</v>
      </c>
      <c r="J383" s="3" t="s">
        <v>506</v>
      </c>
      <c r="K383" s="3"/>
      <c r="L383" s="3"/>
    </row>
    <row r="384" spans="1:12" x14ac:dyDescent="0.3">
      <c r="A384" s="18" t="str">
        <f>HYPERLINK("https://hsdes.intel.com/resource/16016817500","16016817500")</f>
        <v>16016817500</v>
      </c>
      <c r="B384" s="3" t="s">
        <v>389</v>
      </c>
      <c r="C384" s="3" t="s">
        <v>19</v>
      </c>
      <c r="D384" s="3" t="s">
        <v>468</v>
      </c>
      <c r="E384" s="14" t="s">
        <v>474</v>
      </c>
      <c r="F384" s="20"/>
      <c r="G384" s="3">
        <v>42</v>
      </c>
      <c r="H384" s="3" t="s">
        <v>472</v>
      </c>
      <c r="I384" s="3" t="s">
        <v>473</v>
      </c>
      <c r="J384" s="3" t="s">
        <v>505</v>
      </c>
      <c r="K384" s="3"/>
      <c r="L384" s="3"/>
    </row>
    <row r="385" spans="1:12" x14ac:dyDescent="0.3">
      <c r="A385" s="18" t="str">
        <f>HYPERLINK("https://hsdes.intel.com/resource/16016827195","16016827195")</f>
        <v>16016827195</v>
      </c>
      <c r="B385" s="3" t="s">
        <v>390</v>
      </c>
      <c r="C385" s="3" t="s">
        <v>8</v>
      </c>
      <c r="D385" s="3" t="s">
        <v>469</v>
      </c>
      <c r="E385" s="14" t="s">
        <v>474</v>
      </c>
      <c r="F385" s="20"/>
      <c r="G385" s="3">
        <v>42</v>
      </c>
      <c r="H385" s="3" t="s">
        <v>472</v>
      </c>
      <c r="I385" s="3" t="s">
        <v>473</v>
      </c>
      <c r="J385" s="3" t="s">
        <v>506</v>
      </c>
      <c r="K385" s="3"/>
      <c r="L385" s="3"/>
    </row>
    <row r="386" spans="1:12" x14ac:dyDescent="0.3">
      <c r="A386" s="18" t="str">
        <f>HYPERLINK("https://hsdes.intel.com/resource/16016844268","16016844268")</f>
        <v>16016844268</v>
      </c>
      <c r="B386" s="3" t="s">
        <v>391</v>
      </c>
      <c r="C386" s="3" t="s">
        <v>6</v>
      </c>
      <c r="D386" s="3" t="s">
        <v>469</v>
      </c>
      <c r="E386" s="14" t="s">
        <v>474</v>
      </c>
      <c r="F386" s="20"/>
      <c r="G386" s="3">
        <v>42</v>
      </c>
      <c r="H386" s="3" t="s">
        <v>472</v>
      </c>
      <c r="I386" s="3" t="s">
        <v>473</v>
      </c>
      <c r="J386" s="3" t="s">
        <v>506</v>
      </c>
      <c r="K386" s="3"/>
      <c r="L386" s="3"/>
    </row>
    <row r="387" spans="1:12" x14ac:dyDescent="0.3">
      <c r="A387" s="18" t="str">
        <f>HYPERLINK("https://hsdes.intel.com/resource/16016865756","16016865756")</f>
        <v>16016865756</v>
      </c>
      <c r="B387" s="3" t="s">
        <v>392</v>
      </c>
      <c r="C387" s="3" t="s">
        <v>2</v>
      </c>
      <c r="D387" s="3" t="s">
        <v>469</v>
      </c>
      <c r="E387" s="14" t="s">
        <v>474</v>
      </c>
      <c r="F387" s="20"/>
      <c r="G387" s="3">
        <v>18</v>
      </c>
      <c r="H387" s="3" t="s">
        <v>472</v>
      </c>
      <c r="I387" s="3" t="s">
        <v>473</v>
      </c>
      <c r="J387" s="3" t="s">
        <v>506</v>
      </c>
      <c r="K387" s="3"/>
      <c r="L387" s="3"/>
    </row>
    <row r="388" spans="1:12" x14ac:dyDescent="0.3">
      <c r="A388" s="18" t="str">
        <f>HYPERLINK("https://hsdes.intel.com/resource/16016977427","16016977427")</f>
        <v>16016977427</v>
      </c>
      <c r="B388" s="3" t="s">
        <v>393</v>
      </c>
      <c r="C388" s="3" t="s">
        <v>6</v>
      </c>
      <c r="D388" s="3" t="s">
        <v>469</v>
      </c>
      <c r="E388" s="14" t="s">
        <v>474</v>
      </c>
      <c r="F388" s="20"/>
      <c r="G388" s="3">
        <v>42</v>
      </c>
      <c r="H388" s="3" t="s">
        <v>472</v>
      </c>
      <c r="I388" s="3" t="s">
        <v>473</v>
      </c>
      <c r="J388" s="3" t="s">
        <v>506</v>
      </c>
      <c r="K388" s="3"/>
      <c r="L388" s="3"/>
    </row>
    <row r="389" spans="1:12" x14ac:dyDescent="0.3">
      <c r="A389" s="18" t="str">
        <f>HYPERLINK("https://hsdes.intel.com/resource/16016987679","16016987679")</f>
        <v>16016987679</v>
      </c>
      <c r="B389" s="3" t="s">
        <v>394</v>
      </c>
      <c r="C389" s="3" t="s">
        <v>2</v>
      </c>
      <c r="D389" s="3" t="s">
        <v>469</v>
      </c>
      <c r="E389" s="14" t="s">
        <v>474</v>
      </c>
      <c r="F389" s="20"/>
      <c r="G389" s="3">
        <v>42</v>
      </c>
      <c r="H389" s="3" t="s">
        <v>472</v>
      </c>
      <c r="I389" s="3" t="s">
        <v>473</v>
      </c>
      <c r="J389" s="3" t="s">
        <v>506</v>
      </c>
      <c r="K389" s="3"/>
      <c r="L389" s="3"/>
    </row>
    <row r="390" spans="1:12" x14ac:dyDescent="0.3">
      <c r="A390" s="18" t="str">
        <f>HYPERLINK("https://hsdes.intel.com/resource/16016996241","16016996241")</f>
        <v>16016996241</v>
      </c>
      <c r="B390" s="3" t="s">
        <v>395</v>
      </c>
      <c r="C390" s="3" t="s">
        <v>2</v>
      </c>
      <c r="D390" s="3" t="s">
        <v>469</v>
      </c>
      <c r="E390" s="14" t="s">
        <v>474</v>
      </c>
      <c r="F390" s="20"/>
      <c r="G390" s="3">
        <v>42</v>
      </c>
      <c r="H390" s="3" t="s">
        <v>472</v>
      </c>
      <c r="I390" s="3" t="s">
        <v>473</v>
      </c>
      <c r="J390" s="3" t="s">
        <v>506</v>
      </c>
      <c r="K390" s="3"/>
      <c r="L390" s="3"/>
    </row>
    <row r="391" spans="1:12" x14ac:dyDescent="0.3">
      <c r="A391" s="18" t="str">
        <f>HYPERLINK("https://hsdes.intel.com/resource/16017003104","16017003104")</f>
        <v>16017003104</v>
      </c>
      <c r="B391" s="3" t="s">
        <v>396</v>
      </c>
      <c r="C391" s="3" t="s">
        <v>2</v>
      </c>
      <c r="D391" s="3" t="s">
        <v>469</v>
      </c>
      <c r="E391" s="14" t="s">
        <v>474</v>
      </c>
      <c r="F391" s="20"/>
      <c r="G391" s="3">
        <v>42</v>
      </c>
      <c r="H391" s="3" t="s">
        <v>472</v>
      </c>
      <c r="I391" s="3" t="s">
        <v>473</v>
      </c>
      <c r="J391" s="3" t="s">
        <v>506</v>
      </c>
      <c r="K391" s="3"/>
      <c r="L391" s="3"/>
    </row>
    <row r="392" spans="1:12" x14ac:dyDescent="0.3">
      <c r="A392" s="18" t="str">
        <f>HYPERLINK("https://hsdes.intel.com/resource/16017006365","16017006365")</f>
        <v>16017006365</v>
      </c>
      <c r="B392" s="3" t="s">
        <v>397</v>
      </c>
      <c r="C392" s="3" t="s">
        <v>8</v>
      </c>
      <c r="D392" s="3" t="s">
        <v>469</v>
      </c>
      <c r="E392" s="14" t="s">
        <v>474</v>
      </c>
      <c r="F392" s="20"/>
      <c r="G392" s="3">
        <v>42</v>
      </c>
      <c r="H392" s="3" t="s">
        <v>472</v>
      </c>
      <c r="I392" s="3" t="s">
        <v>473</v>
      </c>
      <c r="J392" s="3" t="s">
        <v>506</v>
      </c>
      <c r="K392" s="3"/>
      <c r="L392" s="3"/>
    </row>
    <row r="393" spans="1:12" x14ac:dyDescent="0.3">
      <c r="A393" s="18" t="str">
        <f>HYPERLINK("https://hsdes.intel.com/resource/16017020946","16017020946")</f>
        <v>16017020946</v>
      </c>
      <c r="B393" s="3" t="s">
        <v>398</v>
      </c>
      <c r="C393" s="3" t="s">
        <v>2</v>
      </c>
      <c r="D393" s="3" t="s">
        <v>469</v>
      </c>
      <c r="E393" s="14" t="s">
        <v>474</v>
      </c>
      <c r="F393" s="20"/>
      <c r="G393" s="3">
        <v>42</v>
      </c>
      <c r="H393" s="3" t="s">
        <v>472</v>
      </c>
      <c r="I393" s="3" t="s">
        <v>473</v>
      </c>
      <c r="J393" s="3" t="s">
        <v>505</v>
      </c>
      <c r="K393" s="3"/>
      <c r="L393" s="3"/>
    </row>
    <row r="394" spans="1:12" x14ac:dyDescent="0.3">
      <c r="A394" s="18" t="str">
        <f>HYPERLINK("https://hsdes.intel.com/resource/16017031439","16017031439")</f>
        <v>16017031439</v>
      </c>
      <c r="B394" s="3" t="s">
        <v>399</v>
      </c>
      <c r="C394" s="3" t="s">
        <v>2</v>
      </c>
      <c r="D394" s="3" t="s">
        <v>469</v>
      </c>
      <c r="E394" s="14" t="s">
        <v>474</v>
      </c>
      <c r="F394" s="20"/>
      <c r="G394" s="3">
        <v>42</v>
      </c>
      <c r="H394" s="3" t="s">
        <v>472</v>
      </c>
      <c r="I394" s="3" t="s">
        <v>473</v>
      </c>
      <c r="J394" s="3" t="s">
        <v>506</v>
      </c>
      <c r="K394" s="3"/>
      <c r="L394" s="3"/>
    </row>
    <row r="395" spans="1:12" x14ac:dyDescent="0.3">
      <c r="A395" s="18" t="str">
        <f>HYPERLINK("https://hsdes.intel.com/resource/16017031474","16017031474")</f>
        <v>16017031474</v>
      </c>
      <c r="B395" s="3" t="s">
        <v>400</v>
      </c>
      <c r="C395" s="3" t="s">
        <v>2</v>
      </c>
      <c r="D395" s="3" t="s">
        <v>469</v>
      </c>
      <c r="E395" s="14" t="s">
        <v>474</v>
      </c>
      <c r="F395" s="20"/>
      <c r="G395" s="3">
        <v>42</v>
      </c>
      <c r="H395" s="3" t="s">
        <v>472</v>
      </c>
      <c r="I395" s="3" t="s">
        <v>473</v>
      </c>
      <c r="J395" s="3" t="s">
        <v>506</v>
      </c>
      <c r="K395" s="3"/>
      <c r="L395" s="3"/>
    </row>
    <row r="396" spans="1:12" x14ac:dyDescent="0.3">
      <c r="A396" s="18" t="str">
        <f>HYPERLINK("https://hsdes.intel.com/resource/16017033623","16017033623")</f>
        <v>16017033623</v>
      </c>
      <c r="B396" s="3" t="s">
        <v>401</v>
      </c>
      <c r="C396" s="3" t="s">
        <v>2</v>
      </c>
      <c r="D396" s="3" t="s">
        <v>469</v>
      </c>
      <c r="E396" s="14" t="s">
        <v>474</v>
      </c>
      <c r="F396" s="20"/>
      <c r="G396" s="3">
        <v>42</v>
      </c>
      <c r="H396" s="3" t="s">
        <v>472</v>
      </c>
      <c r="I396" s="3" t="s">
        <v>473</v>
      </c>
      <c r="J396" s="3" t="s">
        <v>506</v>
      </c>
      <c r="K396" s="3"/>
      <c r="L396" s="3"/>
    </row>
    <row r="397" spans="1:12" x14ac:dyDescent="0.3">
      <c r="A397" s="18" t="str">
        <f>HYPERLINK("https://hsdes.intel.com/resource/16017033722","16017033722")</f>
        <v>16017033722</v>
      </c>
      <c r="B397" s="3" t="s">
        <v>402</v>
      </c>
      <c r="C397" s="3" t="s">
        <v>2</v>
      </c>
      <c r="D397" s="3" t="s">
        <v>469</v>
      </c>
      <c r="E397" s="14" t="s">
        <v>474</v>
      </c>
      <c r="F397" s="20"/>
      <c r="G397" s="3">
        <v>42</v>
      </c>
      <c r="H397" s="3" t="s">
        <v>472</v>
      </c>
      <c r="I397" s="3" t="s">
        <v>473</v>
      </c>
      <c r="J397" s="3" t="s">
        <v>506</v>
      </c>
      <c r="K397" s="3"/>
      <c r="L397" s="3"/>
    </row>
    <row r="398" spans="1:12" x14ac:dyDescent="0.3">
      <c r="A398" s="18" t="str">
        <f>HYPERLINK("https://hsdes.intel.com/resource/16017041939","16017041939")</f>
        <v>16017041939</v>
      </c>
      <c r="B398" s="3" t="s">
        <v>403</v>
      </c>
      <c r="C398" s="3" t="s">
        <v>8</v>
      </c>
      <c r="D398" s="3" t="s">
        <v>469</v>
      </c>
      <c r="E398" s="14" t="s">
        <v>474</v>
      </c>
      <c r="F398" s="20"/>
      <c r="G398" s="3">
        <v>42</v>
      </c>
      <c r="H398" s="3" t="s">
        <v>472</v>
      </c>
      <c r="I398" s="3" t="s">
        <v>473</v>
      </c>
      <c r="J398" s="3" t="s">
        <v>506</v>
      </c>
      <c r="K398" s="3"/>
      <c r="L398" s="3"/>
    </row>
    <row r="399" spans="1:12" x14ac:dyDescent="0.3">
      <c r="A399" s="18" t="str">
        <f>HYPERLINK("https://hsdes.intel.com/resource/16017059253","16017059253")</f>
        <v>16017059253</v>
      </c>
      <c r="B399" s="3" t="s">
        <v>404</v>
      </c>
      <c r="C399" s="3" t="s">
        <v>2</v>
      </c>
      <c r="D399" s="3" t="s">
        <v>469</v>
      </c>
      <c r="E399" s="14" t="s">
        <v>474</v>
      </c>
      <c r="F399" s="20"/>
      <c r="G399" s="3">
        <v>42</v>
      </c>
      <c r="H399" s="3" t="s">
        <v>472</v>
      </c>
      <c r="I399" s="3" t="s">
        <v>473</v>
      </c>
      <c r="J399" s="3" t="s">
        <v>506</v>
      </c>
      <c r="K399" s="3"/>
      <c r="L399" s="10"/>
    </row>
    <row r="400" spans="1:12" x14ac:dyDescent="0.3">
      <c r="A400" s="18" t="str">
        <f>HYPERLINK("https://hsdes.intel.com/resource/16017059391","16017059391")</f>
        <v>16017059391</v>
      </c>
      <c r="B400" s="3" t="s">
        <v>405</v>
      </c>
      <c r="C400" s="3" t="s">
        <v>2</v>
      </c>
      <c r="D400" s="3" t="s">
        <v>469</v>
      </c>
      <c r="E400" s="14" t="s">
        <v>474</v>
      </c>
      <c r="F400" s="20"/>
      <c r="G400" s="3">
        <v>42</v>
      </c>
      <c r="H400" s="3" t="s">
        <v>472</v>
      </c>
      <c r="I400" s="3" t="s">
        <v>473</v>
      </c>
      <c r="J400" s="3" t="s">
        <v>506</v>
      </c>
      <c r="K400" s="3"/>
      <c r="L400" s="3"/>
    </row>
    <row r="401" spans="1:12" x14ac:dyDescent="0.3">
      <c r="A401" s="18" t="str">
        <f>HYPERLINK("https://hsdes.intel.com/resource/16017062685","16017062685")</f>
        <v>16017062685</v>
      </c>
      <c r="B401" s="3" t="s">
        <v>406</v>
      </c>
      <c r="C401" s="3" t="s">
        <v>2</v>
      </c>
      <c r="D401" s="3" t="s">
        <v>469</v>
      </c>
      <c r="E401" s="13" t="s">
        <v>478</v>
      </c>
      <c r="F401" s="20"/>
      <c r="G401" s="3">
        <v>42</v>
      </c>
      <c r="H401" s="3" t="s">
        <v>472</v>
      </c>
      <c r="I401" s="3" t="s">
        <v>473</v>
      </c>
      <c r="J401" s="3" t="s">
        <v>506</v>
      </c>
      <c r="K401" s="3"/>
      <c r="L401" s="12" t="s">
        <v>496</v>
      </c>
    </row>
    <row r="402" spans="1:12" x14ac:dyDescent="0.3">
      <c r="A402" s="18" t="str">
        <f>HYPERLINK("https://hsdes.intel.com/resource/16017064532","16017064532")</f>
        <v>16017064532</v>
      </c>
      <c r="B402" s="3" t="s">
        <v>407</v>
      </c>
      <c r="C402" s="3" t="s">
        <v>2</v>
      </c>
      <c r="D402" s="3" t="s">
        <v>469</v>
      </c>
      <c r="E402" s="14" t="s">
        <v>474</v>
      </c>
      <c r="F402" s="20"/>
      <c r="G402" s="3">
        <v>42</v>
      </c>
      <c r="H402" s="3" t="s">
        <v>472</v>
      </c>
      <c r="I402" s="3" t="s">
        <v>473</v>
      </c>
      <c r="J402" s="3" t="s">
        <v>506</v>
      </c>
      <c r="K402" s="3"/>
      <c r="L402" s="3"/>
    </row>
    <row r="403" spans="1:12" x14ac:dyDescent="0.3">
      <c r="A403" s="18" t="str">
        <f>HYPERLINK("https://hsdes.intel.com/resource/16017099149","16017099149")</f>
        <v>16017099149</v>
      </c>
      <c r="B403" s="3" t="s">
        <v>408</v>
      </c>
      <c r="C403" s="3" t="s">
        <v>2</v>
      </c>
      <c r="D403" s="3" t="s">
        <v>469</v>
      </c>
      <c r="E403" s="14" t="s">
        <v>474</v>
      </c>
      <c r="F403" s="20"/>
      <c r="G403" s="3">
        <v>42</v>
      </c>
      <c r="H403" s="3" t="s">
        <v>472</v>
      </c>
      <c r="I403" s="3" t="s">
        <v>473</v>
      </c>
      <c r="J403" s="3" t="s">
        <v>506</v>
      </c>
      <c r="K403" s="3"/>
      <c r="L403" s="3"/>
    </row>
    <row r="404" spans="1:12" x14ac:dyDescent="0.3">
      <c r="A404" s="18" t="str">
        <f>HYPERLINK("https://hsdes.intel.com/resource/16017144101","16017144101")</f>
        <v>16017144101</v>
      </c>
      <c r="B404" s="3" t="s">
        <v>409</v>
      </c>
      <c r="C404" s="3" t="s">
        <v>212</v>
      </c>
      <c r="D404" s="3" t="s">
        <v>469</v>
      </c>
      <c r="E404" s="14" t="s">
        <v>474</v>
      </c>
      <c r="F404" s="20"/>
      <c r="G404" s="3">
        <v>42</v>
      </c>
      <c r="H404" s="3" t="s">
        <v>472</v>
      </c>
      <c r="I404" s="3" t="s">
        <v>473</v>
      </c>
      <c r="J404" s="3" t="s">
        <v>506</v>
      </c>
      <c r="K404" s="3"/>
      <c r="L404" s="3"/>
    </row>
    <row r="405" spans="1:12" x14ac:dyDescent="0.3">
      <c r="A405" s="18" t="str">
        <f>HYPERLINK("https://hsdes.intel.com/resource/16017183584","16017183584")</f>
        <v>16017183584</v>
      </c>
      <c r="B405" s="3" t="s">
        <v>410</v>
      </c>
      <c r="C405" s="3" t="s">
        <v>2</v>
      </c>
      <c r="D405" s="3" t="s">
        <v>469</v>
      </c>
      <c r="E405" s="14" t="s">
        <v>474</v>
      </c>
      <c r="F405" s="20"/>
      <c r="G405" s="3">
        <v>42</v>
      </c>
      <c r="H405" s="3" t="s">
        <v>472</v>
      </c>
      <c r="I405" s="3" t="s">
        <v>473</v>
      </c>
      <c r="J405" s="3" t="s">
        <v>506</v>
      </c>
      <c r="K405" s="3"/>
      <c r="L405" s="3"/>
    </row>
    <row r="406" spans="1:12" x14ac:dyDescent="0.3">
      <c r="A406" s="18" t="str">
        <f>HYPERLINK("https://hsdes.intel.com/resource/16017188516","16017188516")</f>
        <v>16017188516</v>
      </c>
      <c r="B406" s="3" t="s">
        <v>411</v>
      </c>
      <c r="C406" s="3" t="s">
        <v>2</v>
      </c>
      <c r="D406" s="3" t="s">
        <v>469</v>
      </c>
      <c r="E406" s="14" t="s">
        <v>474</v>
      </c>
      <c r="F406" s="20"/>
      <c r="G406" s="3">
        <v>42</v>
      </c>
      <c r="H406" s="3" t="s">
        <v>472</v>
      </c>
      <c r="I406" s="3" t="s">
        <v>473</v>
      </c>
      <c r="J406" s="3" t="s">
        <v>506</v>
      </c>
      <c r="K406" s="3"/>
      <c r="L406" s="3"/>
    </row>
    <row r="407" spans="1:12" x14ac:dyDescent="0.3">
      <c r="A407" s="18" t="str">
        <f>HYPERLINK("https://hsdes.intel.com/resource/16017194949","16017194949")</f>
        <v>16017194949</v>
      </c>
      <c r="B407" s="3" t="s">
        <v>412</v>
      </c>
      <c r="C407" s="3" t="s">
        <v>8</v>
      </c>
      <c r="D407" s="3"/>
      <c r="E407" s="13" t="s">
        <v>478</v>
      </c>
      <c r="F407" s="20">
        <v>16015631966</v>
      </c>
      <c r="G407" s="3">
        <v>42</v>
      </c>
      <c r="H407" s="3" t="s">
        <v>472</v>
      </c>
      <c r="I407" s="3" t="s">
        <v>473</v>
      </c>
      <c r="J407" s="3" t="s">
        <v>506</v>
      </c>
      <c r="K407" s="3"/>
      <c r="L407" s="12" t="s">
        <v>494</v>
      </c>
    </row>
    <row r="408" spans="1:12" x14ac:dyDescent="0.3">
      <c r="A408" s="18" t="str">
        <f>HYPERLINK("https://hsdes.intel.com/resource/16017342770","16017342770")</f>
        <v>16017342770</v>
      </c>
      <c r="B408" s="3" t="s">
        <v>413</v>
      </c>
      <c r="C408" s="3" t="s">
        <v>19</v>
      </c>
      <c r="D408" s="3"/>
      <c r="E408" s="14" t="s">
        <v>474</v>
      </c>
      <c r="F408" s="20"/>
      <c r="G408" s="3">
        <v>42</v>
      </c>
      <c r="H408" s="3" t="s">
        <v>472</v>
      </c>
      <c r="I408" s="3" t="s">
        <v>473</v>
      </c>
      <c r="J408" s="3" t="s">
        <v>506</v>
      </c>
      <c r="K408" s="3"/>
      <c r="L408" s="10"/>
    </row>
    <row r="409" spans="1:12" x14ac:dyDescent="0.3">
      <c r="A409" s="18" t="str">
        <f>HYPERLINK("https://hsdes.intel.com/resource/16017349451","16017349451")</f>
        <v>16017349451</v>
      </c>
      <c r="B409" s="3" t="s">
        <v>414</v>
      </c>
      <c r="C409" s="3" t="s">
        <v>19</v>
      </c>
      <c r="D409" s="3" t="s">
        <v>469</v>
      </c>
      <c r="E409" s="14" t="s">
        <v>474</v>
      </c>
      <c r="F409" s="20"/>
      <c r="G409" s="3">
        <v>42</v>
      </c>
      <c r="H409" s="3" t="s">
        <v>472</v>
      </c>
      <c r="I409" s="3" t="s">
        <v>473</v>
      </c>
      <c r="J409" s="3" t="s">
        <v>506</v>
      </c>
      <c r="K409" s="3"/>
      <c r="L409" s="10"/>
    </row>
    <row r="410" spans="1:12" ht="43.2" x14ac:dyDescent="0.3">
      <c r="A410" s="18" t="str">
        <f>HYPERLINK("https://hsdes.intel.com/resource/16017535756","16017535756")</f>
        <v>16017535756</v>
      </c>
      <c r="B410" s="3" t="s">
        <v>415</v>
      </c>
      <c r="C410" s="3" t="s">
        <v>2</v>
      </c>
      <c r="D410" s="3" t="s">
        <v>469</v>
      </c>
      <c r="E410" s="9" t="s">
        <v>476</v>
      </c>
      <c r="F410" s="20">
        <v>16017736338</v>
      </c>
      <c r="G410" s="3">
        <v>42</v>
      </c>
      <c r="H410" s="3" t="s">
        <v>472</v>
      </c>
      <c r="I410" s="3" t="s">
        <v>473</v>
      </c>
      <c r="J410" s="3" t="s">
        <v>506</v>
      </c>
      <c r="K410" s="3"/>
      <c r="L410" s="19" t="s">
        <v>501</v>
      </c>
    </row>
    <row r="411" spans="1:12" ht="43.2" x14ac:dyDescent="0.3">
      <c r="A411" s="18" t="str">
        <f>HYPERLINK("https://hsdes.intel.com/resource/16017540013","16017540013")</f>
        <v>16017540013</v>
      </c>
      <c r="B411" s="3" t="s">
        <v>416</v>
      </c>
      <c r="C411" s="3" t="s">
        <v>2</v>
      </c>
      <c r="D411" s="3" t="s">
        <v>469</v>
      </c>
      <c r="E411" s="9" t="s">
        <v>476</v>
      </c>
      <c r="F411" s="20">
        <v>16017736338</v>
      </c>
      <c r="G411" s="3">
        <v>42</v>
      </c>
      <c r="H411" s="3" t="s">
        <v>472</v>
      </c>
      <c r="I411" s="3" t="s">
        <v>473</v>
      </c>
      <c r="J411" s="3" t="s">
        <v>506</v>
      </c>
      <c r="K411" s="3"/>
      <c r="L411" s="19" t="s">
        <v>501</v>
      </c>
    </row>
    <row r="412" spans="1:12" x14ac:dyDescent="0.3">
      <c r="A412" s="18" t="str">
        <f>HYPERLINK("https://hsdes.intel.com/resource/16017542265","16017542265")</f>
        <v>16017542265</v>
      </c>
      <c r="B412" s="3" t="s">
        <v>417</v>
      </c>
      <c r="C412" s="3" t="s">
        <v>2</v>
      </c>
      <c r="D412" s="3" t="s">
        <v>469</v>
      </c>
      <c r="E412" s="13" t="s">
        <v>478</v>
      </c>
      <c r="F412" s="20"/>
      <c r="G412" s="3">
        <v>42</v>
      </c>
      <c r="H412" s="3" t="s">
        <v>472</v>
      </c>
      <c r="I412" s="3" t="s">
        <v>473</v>
      </c>
      <c r="J412" s="3" t="s">
        <v>506</v>
      </c>
      <c r="K412" s="3"/>
      <c r="L412" s="12" t="s">
        <v>496</v>
      </c>
    </row>
    <row r="413" spans="1:12" x14ac:dyDescent="0.3">
      <c r="A413" s="18" t="str">
        <f>HYPERLINK("https://hsdes.intel.com/resource/16017543682","16017543682")</f>
        <v>16017543682</v>
      </c>
      <c r="B413" s="3" t="s">
        <v>418</v>
      </c>
      <c r="C413" s="3" t="s">
        <v>2</v>
      </c>
      <c r="D413" s="3"/>
      <c r="E413" s="14" t="s">
        <v>474</v>
      </c>
      <c r="F413" s="20"/>
      <c r="G413" s="3">
        <v>42</v>
      </c>
      <c r="H413" s="3" t="s">
        <v>472</v>
      </c>
      <c r="I413" s="3" t="s">
        <v>473</v>
      </c>
      <c r="J413" s="3" t="s">
        <v>506</v>
      </c>
      <c r="K413" s="3"/>
      <c r="L413" s="10"/>
    </row>
    <row r="414" spans="1:12" x14ac:dyDescent="0.3">
      <c r="A414" s="18" t="str">
        <f>HYPERLINK("https://hsdes.intel.com/resource/16017543746","16017543746")</f>
        <v>16017543746</v>
      </c>
      <c r="B414" s="3" t="s">
        <v>419</v>
      </c>
      <c r="C414" s="3" t="s">
        <v>2</v>
      </c>
      <c r="D414" s="3"/>
      <c r="E414" s="14" t="s">
        <v>474</v>
      </c>
      <c r="F414" s="20"/>
      <c r="G414" s="3">
        <v>42</v>
      </c>
      <c r="H414" s="3" t="s">
        <v>472</v>
      </c>
      <c r="I414" s="3" t="s">
        <v>473</v>
      </c>
      <c r="J414" s="3" t="s">
        <v>506</v>
      </c>
      <c r="K414" s="3"/>
      <c r="L414" s="10"/>
    </row>
    <row r="415" spans="1:12" x14ac:dyDescent="0.3">
      <c r="A415" s="18" t="str">
        <f>HYPERLINK("https://hsdes.intel.com/resource/16017614586","16017614586")</f>
        <v>16017614586</v>
      </c>
      <c r="B415" s="3" t="s">
        <v>420</v>
      </c>
      <c r="C415" s="3" t="s">
        <v>2</v>
      </c>
      <c r="D415" s="3" t="s">
        <v>471</v>
      </c>
      <c r="E415" s="14" t="s">
        <v>474</v>
      </c>
      <c r="F415" s="20"/>
      <c r="G415" s="3">
        <v>42</v>
      </c>
      <c r="H415" s="3" t="s">
        <v>472</v>
      </c>
      <c r="I415" s="3" t="s">
        <v>473</v>
      </c>
      <c r="J415" s="3" t="s">
        <v>505</v>
      </c>
      <c r="K415" s="3"/>
      <c r="L415" s="10"/>
    </row>
    <row r="416" spans="1:12" x14ac:dyDescent="0.3">
      <c r="A416" s="18" t="str">
        <f>HYPERLINK("https://hsdes.intel.com/resource/16017767812","16017767812")</f>
        <v>16017767812</v>
      </c>
      <c r="B416" s="3" t="s">
        <v>421</v>
      </c>
      <c r="C416" s="3" t="s">
        <v>8</v>
      </c>
      <c r="D416" s="3" t="s">
        <v>467</v>
      </c>
      <c r="E416" s="14" t="s">
        <v>474</v>
      </c>
      <c r="F416" s="20"/>
      <c r="G416" s="3">
        <v>42</v>
      </c>
      <c r="H416" s="3" t="s">
        <v>472</v>
      </c>
      <c r="I416" s="3" t="s">
        <v>473</v>
      </c>
      <c r="J416" s="3" t="s">
        <v>506</v>
      </c>
      <c r="K416" s="3"/>
      <c r="L416" s="3"/>
    </row>
    <row r="417" spans="1:12" x14ac:dyDescent="0.3">
      <c r="A417" s="18" t="str">
        <f>HYPERLINK("https://hsdes.intel.com/resource/16017784138","16017784138")</f>
        <v>16017784138</v>
      </c>
      <c r="B417" s="3" t="s">
        <v>422</v>
      </c>
      <c r="C417" s="3" t="s">
        <v>8</v>
      </c>
      <c r="D417" s="3" t="s">
        <v>468</v>
      </c>
      <c r="E417" s="14" t="s">
        <v>474</v>
      </c>
      <c r="F417" s="20"/>
      <c r="G417" s="3">
        <v>18</v>
      </c>
      <c r="H417" s="3" t="s">
        <v>475</v>
      </c>
      <c r="I417" s="3" t="s">
        <v>473</v>
      </c>
      <c r="J417" s="3" t="s">
        <v>505</v>
      </c>
      <c r="K417" s="3"/>
      <c r="L417" s="3"/>
    </row>
    <row r="418" spans="1:12" x14ac:dyDescent="0.3">
      <c r="A418" s="18" t="str">
        <f>HYPERLINK("https://hsdes.intel.com/resource/16017814496","16017814496")</f>
        <v>16017814496</v>
      </c>
      <c r="B418" s="3" t="s">
        <v>423</v>
      </c>
      <c r="C418" s="3" t="s">
        <v>2</v>
      </c>
      <c r="D418" s="3" t="s">
        <v>469</v>
      </c>
      <c r="E418" s="14" t="s">
        <v>474</v>
      </c>
      <c r="F418" s="20"/>
      <c r="G418" s="3">
        <v>42</v>
      </c>
      <c r="H418" s="3" t="s">
        <v>472</v>
      </c>
      <c r="I418" s="3" t="s">
        <v>473</v>
      </c>
      <c r="J418" s="3" t="s">
        <v>506</v>
      </c>
      <c r="K418" s="3"/>
      <c r="L418" s="10"/>
    </row>
    <row r="419" spans="1:12" x14ac:dyDescent="0.3">
      <c r="A419" s="18" t="str">
        <f>HYPERLINK("https://hsdes.intel.com/resource/16017851367","16017851367")</f>
        <v>16017851367</v>
      </c>
      <c r="B419" s="3" t="s">
        <v>424</v>
      </c>
      <c r="C419" s="3" t="s">
        <v>8</v>
      </c>
      <c r="D419" s="3" t="s">
        <v>468</v>
      </c>
      <c r="E419" s="14" t="s">
        <v>474</v>
      </c>
      <c r="F419" s="20"/>
      <c r="G419" s="3">
        <v>42</v>
      </c>
      <c r="H419" s="3" t="s">
        <v>472</v>
      </c>
      <c r="I419" s="3" t="s">
        <v>473</v>
      </c>
      <c r="J419" s="3" t="s">
        <v>506</v>
      </c>
      <c r="K419" s="3"/>
      <c r="L419" s="3"/>
    </row>
    <row r="420" spans="1:12" x14ac:dyDescent="0.3">
      <c r="A420" s="18" t="str">
        <f>HYPERLINK("https://hsdes.intel.com/resource/16017852235","16017852235")</f>
        <v>16017852235</v>
      </c>
      <c r="B420" s="3" t="s">
        <v>425</v>
      </c>
      <c r="C420" s="3" t="s">
        <v>8</v>
      </c>
      <c r="D420" s="3" t="s">
        <v>468</v>
      </c>
      <c r="E420" s="14" t="s">
        <v>474</v>
      </c>
      <c r="F420" s="20"/>
      <c r="G420" s="3">
        <v>42</v>
      </c>
      <c r="H420" s="3" t="s">
        <v>472</v>
      </c>
      <c r="I420" s="3" t="s">
        <v>473</v>
      </c>
      <c r="J420" s="3" t="s">
        <v>506</v>
      </c>
      <c r="K420" s="3"/>
      <c r="L420" s="3"/>
    </row>
    <row r="421" spans="1:12" x14ac:dyDescent="0.3">
      <c r="A421" s="18" t="str">
        <f>HYPERLINK("https://hsdes.intel.com/resource/16017852688","16017852688")</f>
        <v>16017852688</v>
      </c>
      <c r="B421" s="3" t="s">
        <v>426</v>
      </c>
      <c r="C421" s="3" t="s">
        <v>8</v>
      </c>
      <c r="D421" s="3" t="s">
        <v>468</v>
      </c>
      <c r="E421" s="14" t="s">
        <v>474</v>
      </c>
      <c r="F421" s="20"/>
      <c r="G421" s="3">
        <v>42</v>
      </c>
      <c r="H421" s="3" t="s">
        <v>472</v>
      </c>
      <c r="I421" s="3" t="s">
        <v>473</v>
      </c>
      <c r="J421" s="3" t="s">
        <v>506</v>
      </c>
      <c r="K421" s="3"/>
      <c r="L421" s="3"/>
    </row>
    <row r="422" spans="1:12" x14ac:dyDescent="0.3">
      <c r="A422" s="18" t="str">
        <f>HYPERLINK("https://hsdes.intel.com/resource/16017853000","16017853000")</f>
        <v>16017853000</v>
      </c>
      <c r="B422" s="3" t="s">
        <v>427</v>
      </c>
      <c r="C422" s="3" t="s">
        <v>8</v>
      </c>
      <c r="D422" s="3" t="s">
        <v>468</v>
      </c>
      <c r="E422" s="14" t="s">
        <v>474</v>
      </c>
      <c r="F422" s="20"/>
      <c r="G422" s="3">
        <v>42</v>
      </c>
      <c r="H422" s="3" t="s">
        <v>472</v>
      </c>
      <c r="I422" s="3" t="s">
        <v>473</v>
      </c>
      <c r="J422" s="3" t="s">
        <v>506</v>
      </c>
      <c r="K422" s="3"/>
      <c r="L422" s="3"/>
    </row>
    <row r="423" spans="1:12" x14ac:dyDescent="0.3">
      <c r="A423" s="18" t="str">
        <f>HYPERLINK("https://hsdes.intel.com/resource/16017967552","16017967552")</f>
        <v>16017967552</v>
      </c>
      <c r="B423" s="3" t="s">
        <v>428</v>
      </c>
      <c r="C423" s="3" t="s">
        <v>14</v>
      </c>
      <c r="D423" s="3" t="s">
        <v>471</v>
      </c>
      <c r="E423" s="14" t="s">
        <v>474</v>
      </c>
      <c r="F423" s="20"/>
      <c r="G423" s="3">
        <v>42</v>
      </c>
      <c r="H423" s="3" t="s">
        <v>472</v>
      </c>
      <c r="I423" s="3" t="s">
        <v>473</v>
      </c>
      <c r="J423" s="3" t="s">
        <v>505</v>
      </c>
      <c r="K423" s="3"/>
      <c r="L423" s="3"/>
    </row>
    <row r="424" spans="1:12" x14ac:dyDescent="0.3">
      <c r="A424" s="18" t="str">
        <f>HYPERLINK("https://hsdes.intel.com/resource/16018013934","16018013934")</f>
        <v>16018013934</v>
      </c>
      <c r="B424" s="3" t="s">
        <v>429</v>
      </c>
      <c r="C424" s="3" t="s">
        <v>212</v>
      </c>
      <c r="D424" s="3" t="s">
        <v>471</v>
      </c>
      <c r="E424" s="14" t="s">
        <v>474</v>
      </c>
      <c r="F424" s="20"/>
      <c r="G424" s="3">
        <v>42</v>
      </c>
      <c r="H424" s="3" t="s">
        <v>472</v>
      </c>
      <c r="I424" s="3" t="s">
        <v>473</v>
      </c>
      <c r="J424" s="3" t="s">
        <v>505</v>
      </c>
      <c r="K424" s="3"/>
      <c r="L424" s="3"/>
    </row>
    <row r="425" spans="1:12" x14ac:dyDescent="0.3">
      <c r="A425" s="18" t="str">
        <f>HYPERLINK("https://hsdes.intel.com/resource/16018051337","16018051337")</f>
        <v>16018051337</v>
      </c>
      <c r="B425" s="3" t="s">
        <v>430</v>
      </c>
      <c r="C425" s="3" t="s">
        <v>2</v>
      </c>
      <c r="D425" s="3" t="s">
        <v>471</v>
      </c>
      <c r="E425" s="14" t="s">
        <v>474</v>
      </c>
      <c r="F425" s="20"/>
      <c r="G425" s="3">
        <v>42</v>
      </c>
      <c r="H425" s="3" t="s">
        <v>472</v>
      </c>
      <c r="I425" s="3" t="s">
        <v>473</v>
      </c>
      <c r="J425" s="3" t="s">
        <v>506</v>
      </c>
      <c r="K425" s="3"/>
      <c r="L425" s="3"/>
    </row>
    <row r="426" spans="1:12" x14ac:dyDescent="0.3">
      <c r="A426" s="18" t="str">
        <f>HYPERLINK("https://hsdes.intel.com/resource/16018068102","16018068102")</f>
        <v>16018068102</v>
      </c>
      <c r="B426" s="3" t="s">
        <v>431</v>
      </c>
      <c r="C426" s="3" t="s">
        <v>212</v>
      </c>
      <c r="D426" s="3"/>
      <c r="E426" s="14" t="s">
        <v>474</v>
      </c>
      <c r="F426" s="20"/>
      <c r="G426" s="3">
        <v>42</v>
      </c>
      <c r="H426" s="3" t="s">
        <v>472</v>
      </c>
      <c r="I426" s="3" t="s">
        <v>473</v>
      </c>
      <c r="J426" s="3" t="s">
        <v>506</v>
      </c>
      <c r="K426" s="3"/>
      <c r="L426" s="10"/>
    </row>
    <row r="427" spans="1:12" x14ac:dyDescent="0.3">
      <c r="A427" s="18" t="str">
        <f>HYPERLINK("https://hsdes.intel.com/resource/16018128959","16018128959")</f>
        <v>16018128959</v>
      </c>
      <c r="B427" s="3" t="s">
        <v>432</v>
      </c>
      <c r="C427" s="3" t="s">
        <v>8</v>
      </c>
      <c r="D427" s="3" t="s">
        <v>471</v>
      </c>
      <c r="E427" s="14" t="s">
        <v>474</v>
      </c>
      <c r="F427" s="20"/>
      <c r="G427" s="3">
        <v>42</v>
      </c>
      <c r="H427" s="3" t="s">
        <v>472</v>
      </c>
      <c r="I427" s="3" t="s">
        <v>473</v>
      </c>
      <c r="J427" s="3" t="s">
        <v>505</v>
      </c>
      <c r="K427" s="3"/>
      <c r="L427" s="3"/>
    </row>
    <row r="428" spans="1:12" x14ac:dyDescent="0.3">
      <c r="A428" s="18" t="str">
        <f>HYPERLINK("https://hsdes.intel.com/resource/16018292853","16018292853")</f>
        <v>16018292853</v>
      </c>
      <c r="B428" s="3" t="s">
        <v>433</v>
      </c>
      <c r="C428" s="3" t="s">
        <v>19</v>
      </c>
      <c r="D428" s="3"/>
      <c r="E428" s="14" t="s">
        <v>474</v>
      </c>
      <c r="F428" s="20"/>
      <c r="G428" s="3">
        <v>42</v>
      </c>
      <c r="H428" s="3" t="s">
        <v>472</v>
      </c>
      <c r="I428" s="3" t="s">
        <v>473</v>
      </c>
      <c r="J428" s="3" t="s">
        <v>506</v>
      </c>
      <c r="K428" s="3"/>
      <c r="L428" s="10"/>
    </row>
    <row r="429" spans="1:12" x14ac:dyDescent="0.3">
      <c r="A429" s="18" t="str">
        <f>HYPERLINK("https://hsdes.intel.com/resource/16018297861","16018297861")</f>
        <v>16018297861</v>
      </c>
      <c r="B429" s="3" t="s">
        <v>434</v>
      </c>
      <c r="C429" s="3" t="s">
        <v>2</v>
      </c>
      <c r="D429" s="3"/>
      <c r="E429" s="14" t="s">
        <v>474</v>
      </c>
      <c r="F429" s="20"/>
      <c r="G429" s="3">
        <v>42</v>
      </c>
      <c r="H429" s="3" t="s">
        <v>472</v>
      </c>
      <c r="I429" s="3" t="s">
        <v>473</v>
      </c>
      <c r="J429" s="3" t="s">
        <v>506</v>
      </c>
      <c r="K429" s="3"/>
      <c r="L429" s="10"/>
    </row>
    <row r="430" spans="1:12" x14ac:dyDescent="0.3">
      <c r="A430" s="18" t="str">
        <f>HYPERLINK("https://hsdes.intel.com/resource/16018301023","16018301023")</f>
        <v>16018301023</v>
      </c>
      <c r="B430" s="3" t="s">
        <v>435</v>
      </c>
      <c r="C430" s="3" t="s">
        <v>19</v>
      </c>
      <c r="D430" s="3"/>
      <c r="E430" s="14" t="s">
        <v>474</v>
      </c>
      <c r="F430" s="20"/>
      <c r="G430" s="3">
        <v>42</v>
      </c>
      <c r="H430" s="3" t="s">
        <v>472</v>
      </c>
      <c r="I430" s="3" t="s">
        <v>473</v>
      </c>
      <c r="J430" s="3" t="s">
        <v>506</v>
      </c>
      <c r="K430" s="3"/>
      <c r="L430" s="10"/>
    </row>
    <row r="431" spans="1:12" x14ac:dyDescent="0.3">
      <c r="A431" s="18" t="str">
        <f>HYPERLINK("https://hsdes.intel.com/resource/16018301144","16018301144")</f>
        <v>16018301144</v>
      </c>
      <c r="B431" s="3" t="s">
        <v>436</v>
      </c>
      <c r="C431" s="3" t="s">
        <v>19</v>
      </c>
      <c r="D431" s="3"/>
      <c r="E431" s="14" t="s">
        <v>474</v>
      </c>
      <c r="F431" s="20"/>
      <c r="G431" s="3">
        <v>42</v>
      </c>
      <c r="H431" s="3" t="s">
        <v>472</v>
      </c>
      <c r="I431" s="3" t="s">
        <v>473</v>
      </c>
      <c r="J431" s="3" t="s">
        <v>506</v>
      </c>
      <c r="K431" s="3"/>
      <c r="L431" s="10"/>
    </row>
    <row r="432" spans="1:12" x14ac:dyDescent="0.3">
      <c r="A432" s="18" t="str">
        <f>HYPERLINK("https://hsdes.intel.com/resource/16018350785","16018350785")</f>
        <v>16018350785</v>
      </c>
      <c r="B432" s="3" t="s">
        <v>437</v>
      </c>
      <c r="C432" s="3" t="s">
        <v>2</v>
      </c>
      <c r="D432" s="3"/>
      <c r="E432" s="13" t="s">
        <v>478</v>
      </c>
      <c r="F432" s="20"/>
      <c r="G432" s="3">
        <v>42</v>
      </c>
      <c r="H432" s="3" t="s">
        <v>472</v>
      </c>
      <c r="I432" s="3" t="s">
        <v>473</v>
      </c>
      <c r="J432" s="3" t="s">
        <v>506</v>
      </c>
      <c r="K432" s="3"/>
      <c r="L432" s="12" t="s">
        <v>496</v>
      </c>
    </row>
    <row r="433" spans="1:12" ht="43.2" x14ac:dyDescent="0.3">
      <c r="A433" s="18" t="str">
        <f>HYPERLINK("https://hsdes.intel.com/resource/16018362809","16018362809")</f>
        <v>16018362809</v>
      </c>
      <c r="B433" s="3" t="s">
        <v>438</v>
      </c>
      <c r="C433" s="3" t="s">
        <v>2</v>
      </c>
      <c r="D433" s="3" t="s">
        <v>479</v>
      </c>
      <c r="E433" s="9" t="s">
        <v>476</v>
      </c>
      <c r="F433" s="20">
        <v>16017562184</v>
      </c>
      <c r="G433" s="3">
        <v>42</v>
      </c>
      <c r="H433" s="3" t="s">
        <v>472</v>
      </c>
      <c r="I433" s="3" t="s">
        <v>473</v>
      </c>
      <c r="J433" s="3" t="s">
        <v>506</v>
      </c>
      <c r="K433" s="3"/>
      <c r="L433" s="19" t="s">
        <v>501</v>
      </c>
    </row>
    <row r="434" spans="1:12" x14ac:dyDescent="0.3">
      <c r="A434" s="18" t="str">
        <f>HYPERLINK("https://hsdes.intel.com/resource/16018393298","16018393298")</f>
        <v>16018393298</v>
      </c>
      <c r="B434" s="3" t="s">
        <v>439</v>
      </c>
      <c r="C434" s="3" t="s">
        <v>2</v>
      </c>
      <c r="D434" s="3"/>
      <c r="E434" s="13" t="s">
        <v>478</v>
      </c>
      <c r="F434" s="20"/>
      <c r="G434" s="3">
        <v>42</v>
      </c>
      <c r="H434" s="3" t="s">
        <v>472</v>
      </c>
      <c r="I434" s="3" t="s">
        <v>473</v>
      </c>
      <c r="J434" s="3" t="s">
        <v>506</v>
      </c>
      <c r="K434" s="3"/>
      <c r="L434" s="12" t="s">
        <v>496</v>
      </c>
    </row>
    <row r="435" spans="1:12" x14ac:dyDescent="0.3">
      <c r="A435" s="18" t="str">
        <f>HYPERLINK("https://hsdes.intel.com/resource/16018413863","16018413863")</f>
        <v>16018413863</v>
      </c>
      <c r="B435" s="3" t="s">
        <v>440</v>
      </c>
      <c r="C435" s="3" t="s">
        <v>14</v>
      </c>
      <c r="D435" s="3"/>
      <c r="E435" s="14" t="s">
        <v>474</v>
      </c>
      <c r="F435" s="20"/>
      <c r="G435" s="3">
        <v>42</v>
      </c>
      <c r="H435" s="3" t="s">
        <v>472</v>
      </c>
      <c r="I435" s="3" t="s">
        <v>473</v>
      </c>
      <c r="J435" s="3" t="s">
        <v>506</v>
      </c>
      <c r="K435" s="3"/>
      <c r="L435" s="10"/>
    </row>
    <row r="436" spans="1:12" x14ac:dyDescent="0.3">
      <c r="A436" s="18" t="str">
        <f>HYPERLINK("https://hsdes.intel.com/resource/18016919153","18016919153")</f>
        <v>18016919153</v>
      </c>
      <c r="B436" s="3" t="s">
        <v>441</v>
      </c>
      <c r="C436" s="3" t="s">
        <v>2</v>
      </c>
      <c r="D436" s="3" t="s">
        <v>471</v>
      </c>
      <c r="E436" s="14" t="s">
        <v>474</v>
      </c>
      <c r="F436" s="20"/>
      <c r="G436" s="3">
        <v>42</v>
      </c>
      <c r="H436" s="3" t="s">
        <v>472</v>
      </c>
      <c r="I436" s="3" t="s">
        <v>473</v>
      </c>
      <c r="J436" s="3" t="s">
        <v>505</v>
      </c>
      <c r="K436" s="3"/>
      <c r="L436" s="3"/>
    </row>
    <row r="437" spans="1:12" x14ac:dyDescent="0.3">
      <c r="A437" s="18" t="str">
        <f>HYPERLINK("https://hsdes.intel.com/resource/18019754202","18019754202")</f>
        <v>18019754202</v>
      </c>
      <c r="B437" s="3" t="s">
        <v>442</v>
      </c>
      <c r="C437" s="3" t="s">
        <v>4</v>
      </c>
      <c r="D437" s="3" t="s">
        <v>471</v>
      </c>
      <c r="E437" s="14" t="s">
        <v>474</v>
      </c>
      <c r="F437" s="20"/>
      <c r="G437" s="3">
        <v>42</v>
      </c>
      <c r="H437" s="3" t="s">
        <v>472</v>
      </c>
      <c r="I437" s="3" t="s">
        <v>473</v>
      </c>
      <c r="J437" s="3" t="s">
        <v>505</v>
      </c>
      <c r="K437" s="3"/>
      <c r="L437" s="3"/>
    </row>
    <row r="438" spans="1:12" x14ac:dyDescent="0.3">
      <c r="A438" s="18" t="str">
        <f>HYPERLINK("https://hsdes.intel.com/resource/18019783393","18019783393")</f>
        <v>18019783393</v>
      </c>
      <c r="B438" s="3" t="s">
        <v>443</v>
      </c>
      <c r="C438" s="3" t="s">
        <v>4</v>
      </c>
      <c r="D438" s="3" t="s">
        <v>471</v>
      </c>
      <c r="E438" s="14" t="s">
        <v>474</v>
      </c>
      <c r="F438" s="20"/>
      <c r="G438" s="3">
        <v>42</v>
      </c>
      <c r="H438" s="3" t="s">
        <v>472</v>
      </c>
      <c r="I438" s="3" t="s">
        <v>473</v>
      </c>
      <c r="J438" s="3" t="s">
        <v>505</v>
      </c>
      <c r="K438" s="3"/>
      <c r="L438" s="3"/>
    </row>
    <row r="439" spans="1:12" x14ac:dyDescent="0.3">
      <c r="A439" s="18" t="str">
        <f>HYPERLINK("https://hsdes.intel.com/resource/18020730723","18020730723")</f>
        <v>18020730723</v>
      </c>
      <c r="B439" s="3" t="s">
        <v>444</v>
      </c>
      <c r="C439" s="3" t="s">
        <v>14</v>
      </c>
      <c r="D439" s="3" t="s">
        <v>479</v>
      </c>
      <c r="E439" s="14" t="s">
        <v>474</v>
      </c>
      <c r="F439" s="20"/>
      <c r="G439" s="3">
        <v>42</v>
      </c>
      <c r="H439" s="3" t="s">
        <v>472</v>
      </c>
      <c r="I439" s="3" t="s">
        <v>473</v>
      </c>
      <c r="J439" s="3" t="s">
        <v>506</v>
      </c>
      <c r="K439" s="3"/>
      <c r="L439" s="10"/>
    </row>
    <row r="440" spans="1:12" x14ac:dyDescent="0.3">
      <c r="A440" s="18" t="str">
        <f>HYPERLINK("https://hsdes.intel.com/resource/18022504229","18022504229")</f>
        <v>18022504229</v>
      </c>
      <c r="B440" s="3" t="s">
        <v>445</v>
      </c>
      <c r="C440" s="3" t="s">
        <v>8</v>
      </c>
      <c r="D440" s="3" t="s">
        <v>471</v>
      </c>
      <c r="E440" s="13" t="s">
        <v>478</v>
      </c>
      <c r="F440" s="20">
        <v>16015321565</v>
      </c>
      <c r="G440" s="3">
        <v>42</v>
      </c>
      <c r="H440" s="3" t="s">
        <v>472</v>
      </c>
      <c r="I440" s="3" t="s">
        <v>473</v>
      </c>
      <c r="J440" s="3" t="s">
        <v>505</v>
      </c>
      <c r="K440" s="3"/>
      <c r="L440" s="12" t="s">
        <v>493</v>
      </c>
    </row>
    <row r="441" spans="1:12" x14ac:dyDescent="0.3">
      <c r="A441" s="18" t="str">
        <f>HYPERLINK("https://hsdes.intel.com/resource/18023447521","18023447521")</f>
        <v>18023447521</v>
      </c>
      <c r="B441" s="3" t="s">
        <v>446</v>
      </c>
      <c r="C441" s="3" t="s">
        <v>19</v>
      </c>
      <c r="D441" s="3" t="s">
        <v>471</v>
      </c>
      <c r="E441" s="14" t="s">
        <v>474</v>
      </c>
      <c r="F441" s="20"/>
      <c r="G441" s="3">
        <v>42</v>
      </c>
      <c r="H441" s="3" t="s">
        <v>472</v>
      </c>
      <c r="I441" s="3" t="s">
        <v>473</v>
      </c>
      <c r="J441" s="3" t="s">
        <v>505</v>
      </c>
      <c r="K441" s="3"/>
      <c r="L441" s="3"/>
    </row>
    <row r="442" spans="1:12" x14ac:dyDescent="0.3">
      <c r="A442" s="18" t="str">
        <f>HYPERLINK("https://hsdes.intel.com/resource/22011878152","22011878152")</f>
        <v>22011878152</v>
      </c>
      <c r="B442" s="3" t="s">
        <v>447</v>
      </c>
      <c r="C442" s="3" t="s">
        <v>19</v>
      </c>
      <c r="D442" s="3" t="s">
        <v>471</v>
      </c>
      <c r="E442" s="14" t="s">
        <v>474</v>
      </c>
      <c r="F442" s="20"/>
      <c r="G442" s="3">
        <v>42</v>
      </c>
      <c r="H442" s="3" t="s">
        <v>472</v>
      </c>
      <c r="I442" s="3" t="s">
        <v>473</v>
      </c>
      <c r="J442" s="3" t="s">
        <v>505</v>
      </c>
      <c r="K442" s="3"/>
      <c r="L442" s="3"/>
    </row>
    <row r="443" spans="1:12" x14ac:dyDescent="0.3">
      <c r="A443" s="18" t="str">
        <f>HYPERLINK("https://hsdes.intel.com/resource/22011878195","22011878195")</f>
        <v>22011878195</v>
      </c>
      <c r="B443" s="3" t="s">
        <v>448</v>
      </c>
      <c r="C443" s="3" t="s">
        <v>14</v>
      </c>
      <c r="D443" s="3" t="s">
        <v>471</v>
      </c>
      <c r="E443" s="14" t="s">
        <v>474</v>
      </c>
      <c r="F443" s="20"/>
      <c r="G443" s="3">
        <v>42</v>
      </c>
      <c r="H443" s="3" t="s">
        <v>472</v>
      </c>
      <c r="I443" s="3" t="s">
        <v>473</v>
      </c>
      <c r="J443" s="3" t="s">
        <v>505</v>
      </c>
      <c r="K443" s="3"/>
      <c r="L443" s="3"/>
    </row>
    <row r="444" spans="1:12" x14ac:dyDescent="0.3">
      <c r="A444" s="18" t="str">
        <f>HYPERLINK("https://hsdes.intel.com/resource/22011879146","22011879146")</f>
        <v>22011879146</v>
      </c>
      <c r="B444" s="3" t="s">
        <v>449</v>
      </c>
      <c r="C444" s="3" t="s">
        <v>4</v>
      </c>
      <c r="D444" s="3" t="s">
        <v>471</v>
      </c>
      <c r="E444" s="14" t="s">
        <v>474</v>
      </c>
      <c r="F444" s="20"/>
      <c r="G444" s="3">
        <v>42</v>
      </c>
      <c r="H444" s="3" t="s">
        <v>472</v>
      </c>
      <c r="I444" s="3" t="s">
        <v>473</v>
      </c>
      <c r="J444" s="3" t="s">
        <v>505</v>
      </c>
      <c r="K444" s="3"/>
      <c r="L444" s="3"/>
    </row>
    <row r="445" spans="1:12" x14ac:dyDescent="0.3">
      <c r="A445" s="18" t="str">
        <f>HYPERLINK("https://hsdes.intel.com/resource/22011895940","22011895940")</f>
        <v>22011895940</v>
      </c>
      <c r="B445" s="3" t="s">
        <v>450</v>
      </c>
      <c r="C445" s="3" t="s">
        <v>8</v>
      </c>
      <c r="D445" s="3" t="s">
        <v>471</v>
      </c>
      <c r="E445" s="14" t="s">
        <v>474</v>
      </c>
      <c r="F445" s="20"/>
      <c r="G445" s="3">
        <v>42</v>
      </c>
      <c r="H445" s="3" t="s">
        <v>472</v>
      </c>
      <c r="I445" s="3" t="s">
        <v>473</v>
      </c>
      <c r="J445" s="3" t="s">
        <v>506</v>
      </c>
      <c r="K445" s="3"/>
      <c r="L445" s="3"/>
    </row>
    <row r="446" spans="1:12" x14ac:dyDescent="0.3">
      <c r="A446" s="18" t="str">
        <f>HYPERLINK("https://hsdes.intel.com/resource/22012000707","22012000707")</f>
        <v>22012000707</v>
      </c>
      <c r="B446" s="3" t="s">
        <v>451</v>
      </c>
      <c r="C446" s="3" t="s">
        <v>6</v>
      </c>
      <c r="D446" s="3" t="s">
        <v>471</v>
      </c>
      <c r="E446" s="14" t="s">
        <v>474</v>
      </c>
      <c r="F446" s="20"/>
      <c r="G446" s="3">
        <v>42</v>
      </c>
      <c r="H446" s="3" t="s">
        <v>472</v>
      </c>
      <c r="I446" s="3" t="s">
        <v>473</v>
      </c>
      <c r="J446" s="3" t="s">
        <v>506</v>
      </c>
      <c r="K446" s="3"/>
      <c r="L446" s="3"/>
    </row>
    <row r="447" spans="1:12" x14ac:dyDescent="0.3">
      <c r="A447" s="18" t="str">
        <f>HYPERLINK("https://hsdes.intel.com/resource/22012003525","22012003525")</f>
        <v>22012003525</v>
      </c>
      <c r="B447" s="3" t="s">
        <v>452</v>
      </c>
      <c r="C447" s="3" t="s">
        <v>19</v>
      </c>
      <c r="D447" s="3" t="s">
        <v>471</v>
      </c>
      <c r="E447" s="14" t="s">
        <v>474</v>
      </c>
      <c r="F447" s="20"/>
      <c r="G447" s="3">
        <v>18</v>
      </c>
      <c r="H447" s="3" t="s">
        <v>475</v>
      </c>
      <c r="I447" s="3" t="s">
        <v>473</v>
      </c>
      <c r="J447" s="3" t="s">
        <v>505</v>
      </c>
      <c r="K447" s="3"/>
      <c r="L447" s="3"/>
    </row>
    <row r="448" spans="1:12" x14ac:dyDescent="0.3">
      <c r="A448" s="18" t="str">
        <f>HYPERLINK("https://hsdes.intel.com/resource/22012132962","22012132962")</f>
        <v>22012132962</v>
      </c>
      <c r="B448" s="3" t="s">
        <v>453</v>
      </c>
      <c r="C448" s="3" t="s">
        <v>6</v>
      </c>
      <c r="D448" s="3" t="s">
        <v>471</v>
      </c>
      <c r="E448" s="14" t="s">
        <v>474</v>
      </c>
      <c r="F448" s="20"/>
      <c r="G448" s="3">
        <v>42</v>
      </c>
      <c r="H448" s="3" t="s">
        <v>472</v>
      </c>
      <c r="I448" s="3" t="s">
        <v>473</v>
      </c>
      <c r="J448" s="3" t="s">
        <v>505</v>
      </c>
      <c r="K448" s="3"/>
      <c r="L448" s="3"/>
    </row>
    <row r="449" spans="1:12" x14ac:dyDescent="0.3">
      <c r="A449" s="18" t="str">
        <f>HYPERLINK("https://hsdes.intel.com/resource/22012239317","22012239317")</f>
        <v>22012239317</v>
      </c>
      <c r="B449" s="3" t="s">
        <v>454</v>
      </c>
      <c r="C449" s="3" t="s">
        <v>14</v>
      </c>
      <c r="D449" s="3" t="s">
        <v>471</v>
      </c>
      <c r="E449" s="14" t="s">
        <v>474</v>
      </c>
      <c r="F449" s="20"/>
      <c r="G449" s="3">
        <v>42</v>
      </c>
      <c r="H449" s="3" t="s">
        <v>472</v>
      </c>
      <c r="I449" s="3" t="s">
        <v>473</v>
      </c>
      <c r="J449" s="3" t="s">
        <v>505</v>
      </c>
      <c r="K449" s="3"/>
      <c r="L449" s="3"/>
    </row>
    <row r="450" spans="1:12" x14ac:dyDescent="0.3">
      <c r="A450" s="18" t="str">
        <f>HYPERLINK("https://hsdes.intel.com/resource/22012249402","22012249402")</f>
        <v>22012249402</v>
      </c>
      <c r="B450" s="3" t="s">
        <v>455</v>
      </c>
      <c r="C450" s="3" t="s">
        <v>6</v>
      </c>
      <c r="D450" s="3" t="s">
        <v>471</v>
      </c>
      <c r="E450" s="14" t="s">
        <v>474</v>
      </c>
      <c r="F450" s="20"/>
      <c r="G450" s="3">
        <v>42</v>
      </c>
      <c r="H450" s="3" t="s">
        <v>472</v>
      </c>
      <c r="I450" s="3" t="s">
        <v>473</v>
      </c>
      <c r="J450" s="3" t="s">
        <v>506</v>
      </c>
      <c r="K450" s="3"/>
      <c r="L450" s="3"/>
    </row>
    <row r="451" spans="1:12" x14ac:dyDescent="0.3">
      <c r="A451" s="18" t="str">
        <f>HYPERLINK("https://hsdes.intel.com/resource/22013723207","22013723207")</f>
        <v>22013723207</v>
      </c>
      <c r="B451" s="3" t="s">
        <v>456</v>
      </c>
      <c r="C451" s="3" t="s">
        <v>2</v>
      </c>
      <c r="D451" s="3" t="s">
        <v>468</v>
      </c>
      <c r="E451" s="14" t="s">
        <v>474</v>
      </c>
      <c r="F451" s="20"/>
      <c r="G451" s="3">
        <v>18</v>
      </c>
      <c r="H451" s="3" t="s">
        <v>475</v>
      </c>
      <c r="I451" s="3" t="s">
        <v>473</v>
      </c>
      <c r="J451" s="3" t="s">
        <v>505</v>
      </c>
      <c r="K451" s="3"/>
      <c r="L451" s="3"/>
    </row>
    <row r="452" spans="1:12" x14ac:dyDescent="0.3">
      <c r="A452" s="18">
        <v>15011082016</v>
      </c>
      <c r="B452" s="3" t="s">
        <v>252</v>
      </c>
      <c r="C452" s="21" t="s">
        <v>2</v>
      </c>
      <c r="D452" s="21" t="s">
        <v>465</v>
      </c>
      <c r="E452" s="14" t="s">
        <v>474</v>
      </c>
      <c r="F452" s="20"/>
      <c r="G452" s="21">
        <v>42</v>
      </c>
      <c r="H452" s="3" t="s">
        <v>472</v>
      </c>
      <c r="I452" s="3" t="s">
        <v>473</v>
      </c>
      <c r="J452" s="3" t="s">
        <v>506</v>
      </c>
      <c r="K452" s="3"/>
      <c r="L452" s="3"/>
    </row>
    <row r="453" spans="1:12" x14ac:dyDescent="0.3">
      <c r="A453" s="18">
        <v>16015612982</v>
      </c>
      <c r="B453" s="3" t="s">
        <v>367</v>
      </c>
      <c r="C453" s="21" t="s">
        <v>2</v>
      </c>
      <c r="D453" s="21" t="s">
        <v>465</v>
      </c>
      <c r="E453" s="14" t="s">
        <v>474</v>
      </c>
      <c r="F453" s="20"/>
      <c r="G453" s="3">
        <v>18</v>
      </c>
      <c r="H453" s="3" t="s">
        <v>475</v>
      </c>
      <c r="I453" s="3" t="s">
        <v>473</v>
      </c>
      <c r="J453" s="3" t="s">
        <v>506</v>
      </c>
      <c r="K453" s="3"/>
      <c r="L453" s="3"/>
    </row>
    <row r="454" spans="1:12" x14ac:dyDescent="0.3">
      <c r="A454" s="22">
        <v>1508611525</v>
      </c>
      <c r="B454" s="4" t="s">
        <v>489</v>
      </c>
      <c r="C454" s="3"/>
      <c r="D454" s="21" t="s">
        <v>479</v>
      </c>
      <c r="E454" s="14" t="s">
        <v>474</v>
      </c>
      <c r="F454" s="20"/>
      <c r="G454" s="3">
        <v>42</v>
      </c>
      <c r="H454" s="3" t="s">
        <v>472</v>
      </c>
      <c r="I454" s="3" t="s">
        <v>491</v>
      </c>
      <c r="J454" s="3" t="s">
        <v>506</v>
      </c>
      <c r="K454" s="3"/>
      <c r="L454" s="12"/>
    </row>
    <row r="455" spans="1:12" x14ac:dyDescent="0.3">
      <c r="A455" s="23">
        <v>1508604784</v>
      </c>
      <c r="B455" s="24" t="s">
        <v>490</v>
      </c>
      <c r="C455" s="3"/>
      <c r="D455" s="21" t="s">
        <v>479</v>
      </c>
      <c r="E455" s="14" t="s">
        <v>474</v>
      </c>
      <c r="F455" s="20"/>
      <c r="G455" s="3">
        <v>42</v>
      </c>
      <c r="H455" s="3" t="s">
        <v>472</v>
      </c>
      <c r="I455" s="3" t="s">
        <v>491</v>
      </c>
      <c r="J455" s="3" t="s">
        <v>506</v>
      </c>
      <c r="K455" s="3"/>
      <c r="L455" s="12"/>
    </row>
    <row r="456" spans="1:12" x14ac:dyDescent="0.3">
      <c r="A456" s="3">
        <v>1508603501</v>
      </c>
      <c r="B456" s="3" t="s">
        <v>508</v>
      </c>
      <c r="C456" s="3" t="s">
        <v>509</v>
      </c>
      <c r="D456" s="3"/>
      <c r="E456" s="13" t="s">
        <v>478</v>
      </c>
      <c r="F456" s="20">
        <v>16018422304</v>
      </c>
      <c r="G456" s="3"/>
      <c r="H456" s="3"/>
      <c r="I456" s="3"/>
      <c r="J456" s="3"/>
      <c r="K456" s="3"/>
      <c r="L456" s="12"/>
    </row>
    <row r="457" spans="1:12" x14ac:dyDescent="0.3">
      <c r="A457" s="3">
        <v>1508605114</v>
      </c>
      <c r="B457" s="3" t="s">
        <v>510</v>
      </c>
      <c r="C457" s="3" t="s">
        <v>509</v>
      </c>
      <c r="D457" s="3"/>
      <c r="E457" s="9" t="s">
        <v>476</v>
      </c>
      <c r="F457" s="20">
        <v>15012108457</v>
      </c>
      <c r="G457" s="3"/>
      <c r="H457" s="3"/>
      <c r="I457" s="3"/>
      <c r="J457" s="3"/>
      <c r="K457" s="3"/>
      <c r="L457" s="12"/>
    </row>
    <row r="458" spans="1:12" x14ac:dyDescent="0.3">
      <c r="A458" s="3">
        <v>1508605439</v>
      </c>
      <c r="B458" s="3" t="s">
        <v>511</v>
      </c>
      <c r="C458" s="3" t="s">
        <v>509</v>
      </c>
      <c r="D458" s="3"/>
      <c r="E458" s="13" t="s">
        <v>478</v>
      </c>
      <c r="F458" s="20">
        <v>16018422304</v>
      </c>
      <c r="G458" s="3"/>
      <c r="H458" s="3"/>
      <c r="I458" s="3"/>
      <c r="J458" s="3"/>
      <c r="K458" s="3"/>
      <c r="L458" s="12"/>
    </row>
    <row r="459" spans="1:12" x14ac:dyDescent="0.3">
      <c r="A459" s="3">
        <v>1508605466</v>
      </c>
      <c r="B459" s="3" t="s">
        <v>512</v>
      </c>
      <c r="C459" s="3" t="s">
        <v>509</v>
      </c>
      <c r="D459" s="3"/>
      <c r="E459" s="14" t="s">
        <v>474</v>
      </c>
      <c r="F459" s="20"/>
      <c r="G459" s="3"/>
      <c r="H459" s="3"/>
      <c r="I459" s="3"/>
      <c r="J459" s="3"/>
      <c r="K459" s="3"/>
      <c r="L459" s="12"/>
    </row>
    <row r="460" spans="1:12" x14ac:dyDescent="0.3">
      <c r="A460" s="3">
        <v>1508605538</v>
      </c>
      <c r="B460" s="3" t="s">
        <v>513</v>
      </c>
      <c r="C460" s="3" t="s">
        <v>509</v>
      </c>
      <c r="D460" s="3"/>
      <c r="E460" s="13" t="s">
        <v>478</v>
      </c>
      <c r="F460" s="20">
        <v>16018422304</v>
      </c>
      <c r="G460" s="3"/>
      <c r="H460" s="3"/>
      <c r="I460" s="3"/>
      <c r="J460" s="3"/>
      <c r="K460" s="3"/>
      <c r="L460" s="12"/>
    </row>
    <row r="461" spans="1:12" x14ac:dyDescent="0.3">
      <c r="A461" s="3">
        <v>1508606061</v>
      </c>
      <c r="B461" s="3" t="s">
        <v>514</v>
      </c>
      <c r="C461" s="3" t="s">
        <v>509</v>
      </c>
      <c r="D461" s="3"/>
      <c r="E461" s="14" t="s">
        <v>474</v>
      </c>
      <c r="F461" s="20"/>
      <c r="G461" s="3"/>
      <c r="H461" s="3"/>
      <c r="I461" s="3"/>
      <c r="J461" s="3"/>
      <c r="K461" s="3"/>
      <c r="L461" s="12"/>
    </row>
    <row r="462" spans="1:12" x14ac:dyDescent="0.3">
      <c r="A462" s="3">
        <v>1508606066</v>
      </c>
      <c r="B462" s="3" t="s">
        <v>515</v>
      </c>
      <c r="C462" s="3" t="s">
        <v>509</v>
      </c>
      <c r="D462" s="3"/>
      <c r="E462" s="14" t="s">
        <v>474</v>
      </c>
      <c r="F462" s="20"/>
      <c r="G462" s="3"/>
      <c r="H462" s="3"/>
      <c r="I462" s="3"/>
      <c r="J462" s="3"/>
      <c r="K462" s="3"/>
      <c r="L462" s="12"/>
    </row>
    <row r="463" spans="1:12" x14ac:dyDescent="0.3">
      <c r="A463" s="3">
        <v>1508606250</v>
      </c>
      <c r="B463" s="3" t="s">
        <v>516</v>
      </c>
      <c r="C463" s="3" t="s">
        <v>509</v>
      </c>
      <c r="D463" s="3"/>
      <c r="E463" s="14" t="s">
        <v>474</v>
      </c>
      <c r="F463" s="20"/>
      <c r="G463" s="3"/>
      <c r="H463" s="3"/>
      <c r="I463" s="3"/>
      <c r="J463" s="3"/>
      <c r="K463" s="3"/>
      <c r="L463" s="12"/>
    </row>
    <row r="464" spans="1:12" x14ac:dyDescent="0.3">
      <c r="A464" s="3">
        <v>1508606332</v>
      </c>
      <c r="B464" s="3" t="s">
        <v>517</v>
      </c>
      <c r="C464" s="3" t="s">
        <v>509</v>
      </c>
      <c r="D464" s="3"/>
      <c r="E464" s="14" t="s">
        <v>474</v>
      </c>
      <c r="F464" s="20"/>
      <c r="G464" s="3"/>
      <c r="H464" s="3"/>
      <c r="I464" s="3"/>
      <c r="J464" s="3"/>
      <c r="K464" s="3"/>
      <c r="L464" s="12"/>
    </row>
    <row r="465" spans="1:12" x14ac:dyDescent="0.3">
      <c r="A465" s="3">
        <v>1508607311</v>
      </c>
      <c r="B465" s="3" t="s">
        <v>518</v>
      </c>
      <c r="C465" s="3" t="s">
        <v>509</v>
      </c>
      <c r="D465" s="3"/>
      <c r="E465" s="13" t="s">
        <v>478</v>
      </c>
      <c r="F465" s="20">
        <v>16018422304</v>
      </c>
      <c r="G465" s="3"/>
      <c r="H465" s="3"/>
      <c r="I465" s="3"/>
      <c r="J465" s="3"/>
      <c r="K465" s="3"/>
      <c r="L465" s="12"/>
    </row>
    <row r="466" spans="1:12" x14ac:dyDescent="0.3">
      <c r="A466" s="3">
        <v>1508608475</v>
      </c>
      <c r="B466" s="3" t="s">
        <v>519</v>
      </c>
      <c r="C466" s="3" t="s">
        <v>509</v>
      </c>
      <c r="D466" s="3"/>
      <c r="E466" s="14" t="s">
        <v>474</v>
      </c>
      <c r="F466" s="20"/>
      <c r="G466" s="3"/>
      <c r="H466" s="3"/>
      <c r="I466" s="3"/>
      <c r="J466" s="3"/>
      <c r="K466" s="3"/>
      <c r="L466" s="12"/>
    </row>
    <row r="467" spans="1:12" x14ac:dyDescent="0.3">
      <c r="A467" s="3">
        <v>1508608855</v>
      </c>
      <c r="B467" s="3" t="s">
        <v>520</v>
      </c>
      <c r="C467" s="3" t="s">
        <v>509</v>
      </c>
      <c r="D467" s="3"/>
      <c r="E467" s="14" t="s">
        <v>474</v>
      </c>
      <c r="F467" s="20"/>
      <c r="G467" s="3"/>
      <c r="H467" s="3"/>
      <c r="I467" s="3"/>
      <c r="J467" s="3"/>
      <c r="K467" s="3"/>
      <c r="L467" s="12"/>
    </row>
    <row r="468" spans="1:12" x14ac:dyDescent="0.3">
      <c r="A468" s="3">
        <v>1508609583</v>
      </c>
      <c r="B468" s="3" t="s">
        <v>521</v>
      </c>
      <c r="C468" s="3" t="s">
        <v>509</v>
      </c>
      <c r="D468" s="3"/>
      <c r="E468" s="13" t="s">
        <v>478</v>
      </c>
      <c r="F468" s="20">
        <v>16018422304</v>
      </c>
      <c r="G468" s="3"/>
      <c r="H468" s="3"/>
      <c r="I468" s="3"/>
      <c r="J468" s="3"/>
      <c r="K468" s="3"/>
      <c r="L468" s="12"/>
    </row>
    <row r="469" spans="1:12" x14ac:dyDescent="0.3">
      <c r="A469" s="3">
        <v>1508611465</v>
      </c>
      <c r="B469" s="3" t="s">
        <v>522</v>
      </c>
      <c r="C469" s="3" t="s">
        <v>509</v>
      </c>
      <c r="D469" s="3"/>
      <c r="E469" s="13" t="s">
        <v>478</v>
      </c>
      <c r="F469" s="20">
        <v>16018422304</v>
      </c>
      <c r="G469" s="3"/>
      <c r="H469" s="3"/>
      <c r="I469" s="3"/>
      <c r="J469" s="3"/>
      <c r="K469" s="3"/>
      <c r="L469" s="12"/>
    </row>
    <row r="470" spans="1:12" x14ac:dyDescent="0.3">
      <c r="A470" s="3">
        <v>1508611655</v>
      </c>
      <c r="B470" s="3" t="s">
        <v>523</v>
      </c>
      <c r="C470" s="3" t="s">
        <v>509</v>
      </c>
      <c r="D470" s="3"/>
      <c r="E470" s="9" t="s">
        <v>476</v>
      </c>
      <c r="F470" s="20">
        <v>15012108457</v>
      </c>
      <c r="G470" s="3"/>
      <c r="H470" s="3"/>
      <c r="I470" s="3"/>
      <c r="J470" s="3"/>
      <c r="K470" s="3"/>
      <c r="L470" s="12"/>
    </row>
    <row r="471" spans="1:12" x14ac:dyDescent="0.3">
      <c r="A471" s="3">
        <v>1508611671</v>
      </c>
      <c r="B471" s="3" t="s">
        <v>524</v>
      </c>
      <c r="C471" s="3" t="s">
        <v>509</v>
      </c>
      <c r="D471" s="3"/>
      <c r="E471" s="9" t="s">
        <v>476</v>
      </c>
      <c r="F471" s="20">
        <v>15012112156</v>
      </c>
      <c r="G471" s="3"/>
      <c r="H471" s="3"/>
      <c r="I471" s="3"/>
      <c r="J471" s="3"/>
      <c r="K471" s="3"/>
      <c r="L471" s="12"/>
    </row>
    <row r="472" spans="1:12" x14ac:dyDescent="0.3">
      <c r="A472" s="3">
        <v>1508611684</v>
      </c>
      <c r="B472" s="3" t="s">
        <v>525</v>
      </c>
      <c r="C472" s="3" t="s">
        <v>509</v>
      </c>
      <c r="D472" s="3"/>
      <c r="E472" s="14" t="s">
        <v>474</v>
      </c>
      <c r="F472" s="20"/>
      <c r="G472" s="3"/>
      <c r="H472" s="3"/>
      <c r="I472" s="3"/>
      <c r="J472" s="3"/>
      <c r="K472" s="3"/>
      <c r="L472" s="12"/>
    </row>
    <row r="473" spans="1:12" x14ac:dyDescent="0.3">
      <c r="A473" s="3">
        <v>1508611710</v>
      </c>
      <c r="B473" s="3" t="s">
        <v>526</v>
      </c>
      <c r="C473" s="3" t="s">
        <v>509</v>
      </c>
      <c r="D473" s="3"/>
      <c r="E473" s="9" t="s">
        <v>476</v>
      </c>
      <c r="F473" s="20">
        <v>15012108457</v>
      </c>
      <c r="G473" s="3"/>
      <c r="H473" s="3"/>
      <c r="I473" s="3"/>
      <c r="J473" s="3"/>
      <c r="K473" s="3"/>
      <c r="L473" s="12"/>
    </row>
    <row r="474" spans="1:12" x14ac:dyDescent="0.3">
      <c r="A474" s="3">
        <v>1508611804</v>
      </c>
      <c r="B474" s="3" t="s">
        <v>527</v>
      </c>
      <c r="C474" s="3" t="s">
        <v>509</v>
      </c>
      <c r="D474" s="3"/>
      <c r="E474" s="14" t="s">
        <v>474</v>
      </c>
      <c r="F474" s="20"/>
      <c r="G474" s="3"/>
      <c r="H474" s="3"/>
      <c r="I474" s="3"/>
      <c r="J474" s="3"/>
      <c r="K474" s="3"/>
      <c r="L474" s="12"/>
    </row>
    <row r="475" spans="1:12" x14ac:dyDescent="0.3">
      <c r="A475" s="3">
        <v>1508613530</v>
      </c>
      <c r="B475" s="3" t="s">
        <v>528</v>
      </c>
      <c r="C475" s="3" t="s">
        <v>509</v>
      </c>
      <c r="D475" s="3"/>
      <c r="E475" s="13" t="s">
        <v>478</v>
      </c>
      <c r="F475" s="20">
        <v>15012108457</v>
      </c>
      <c r="G475" s="3"/>
      <c r="H475" s="3"/>
      <c r="I475" s="3"/>
      <c r="J475" s="3"/>
      <c r="K475" s="3"/>
      <c r="L475" s="12"/>
    </row>
    <row r="476" spans="1:12" x14ac:dyDescent="0.3">
      <c r="A476" s="3">
        <v>1508613937</v>
      </c>
      <c r="B476" s="3" t="s">
        <v>529</v>
      </c>
      <c r="C476" s="3" t="s">
        <v>509</v>
      </c>
      <c r="D476" s="3"/>
      <c r="E476" s="13" t="s">
        <v>478</v>
      </c>
      <c r="F476" s="20">
        <v>15012108457</v>
      </c>
      <c r="G476" s="3"/>
      <c r="H476" s="3"/>
      <c r="I476" s="3"/>
      <c r="J476" s="3"/>
      <c r="K476" s="3"/>
      <c r="L476" s="12"/>
    </row>
    <row r="477" spans="1:12" x14ac:dyDescent="0.3">
      <c r="A477" s="3">
        <v>1508614164</v>
      </c>
      <c r="B477" s="3" t="s">
        <v>530</v>
      </c>
      <c r="C477" s="3" t="s">
        <v>509</v>
      </c>
      <c r="D477" s="3"/>
      <c r="E477" s="13" t="s">
        <v>478</v>
      </c>
      <c r="F477" s="20">
        <v>15012108457</v>
      </c>
      <c r="G477" s="3"/>
      <c r="H477" s="3"/>
      <c r="I477" s="3"/>
      <c r="J477" s="3"/>
      <c r="K477" s="3"/>
      <c r="L477" s="12"/>
    </row>
    <row r="478" spans="1:12" x14ac:dyDescent="0.3">
      <c r="A478" s="3">
        <v>1508615067</v>
      </c>
      <c r="B478" s="3" t="s">
        <v>531</v>
      </c>
      <c r="C478" s="3" t="s">
        <v>509</v>
      </c>
      <c r="D478" s="3"/>
      <c r="E478" s="13" t="s">
        <v>478</v>
      </c>
      <c r="F478" s="20">
        <v>16018422304</v>
      </c>
      <c r="G478" s="3"/>
      <c r="H478" s="3"/>
      <c r="I478" s="3"/>
      <c r="J478" s="3"/>
      <c r="K478" s="3"/>
      <c r="L478" s="12"/>
    </row>
    <row r="479" spans="1:12" x14ac:dyDescent="0.3">
      <c r="A479" s="3">
        <v>1508615076</v>
      </c>
      <c r="B479" s="3" t="s">
        <v>532</v>
      </c>
      <c r="C479" s="3" t="s">
        <v>509</v>
      </c>
      <c r="D479" s="3"/>
      <c r="E479" s="13" t="s">
        <v>478</v>
      </c>
      <c r="F479" s="20">
        <v>16018422304</v>
      </c>
      <c r="G479" s="3"/>
      <c r="H479" s="3"/>
      <c r="I479" s="3"/>
      <c r="J479" s="3"/>
      <c r="K479" s="3"/>
      <c r="L479" s="12"/>
    </row>
    <row r="480" spans="1:12" x14ac:dyDescent="0.3">
      <c r="A480" s="3">
        <v>1508615093</v>
      </c>
      <c r="B480" s="3" t="s">
        <v>533</v>
      </c>
      <c r="C480" s="3" t="s">
        <v>509</v>
      </c>
      <c r="D480" s="3"/>
      <c r="E480" s="13" t="s">
        <v>478</v>
      </c>
      <c r="F480" s="20">
        <v>16018422304</v>
      </c>
      <c r="G480" s="3"/>
      <c r="H480" s="3"/>
      <c r="I480" s="3"/>
      <c r="J480" s="3"/>
      <c r="K480" s="3"/>
      <c r="L480" s="12"/>
    </row>
    <row r="481" spans="1:12" x14ac:dyDescent="0.3">
      <c r="A481" s="3">
        <v>1508615126</v>
      </c>
      <c r="B481" s="3" t="s">
        <v>534</v>
      </c>
      <c r="C481" s="3" t="s">
        <v>509</v>
      </c>
      <c r="D481" s="3"/>
      <c r="E481" s="14" t="s">
        <v>474</v>
      </c>
      <c r="F481" s="20"/>
      <c r="G481" s="3"/>
      <c r="H481" s="3"/>
      <c r="I481" s="3"/>
      <c r="J481" s="3"/>
      <c r="K481" s="3"/>
      <c r="L481" s="12"/>
    </row>
    <row r="482" spans="1:12" x14ac:dyDescent="0.3">
      <c r="A482" s="3">
        <v>1508615361</v>
      </c>
      <c r="B482" s="3" t="s">
        <v>535</v>
      </c>
      <c r="C482" s="3" t="s">
        <v>509</v>
      </c>
      <c r="D482" s="3"/>
      <c r="E482" s="13" t="s">
        <v>478</v>
      </c>
      <c r="F482" s="20">
        <v>15012108457</v>
      </c>
      <c r="G482" s="3"/>
      <c r="H482" s="3"/>
      <c r="I482" s="3"/>
      <c r="J482" s="3"/>
      <c r="K482" s="3"/>
      <c r="L482" s="12"/>
    </row>
    <row r="483" spans="1:12" x14ac:dyDescent="0.3">
      <c r="A483" s="3">
        <v>1508615406</v>
      </c>
      <c r="B483" s="3" t="s">
        <v>536</v>
      </c>
      <c r="C483" s="3" t="s">
        <v>509</v>
      </c>
      <c r="D483" s="3"/>
      <c r="E483" s="13" t="s">
        <v>478</v>
      </c>
      <c r="F483" s="20">
        <v>16018422304</v>
      </c>
      <c r="G483" s="3"/>
      <c r="H483" s="3"/>
      <c r="I483" s="3"/>
      <c r="J483" s="3"/>
      <c r="K483" s="3"/>
      <c r="L483" s="12"/>
    </row>
    <row r="484" spans="1:12" x14ac:dyDescent="0.3">
      <c r="A484" s="3">
        <v>1508615672</v>
      </c>
      <c r="B484" s="3" t="s">
        <v>537</v>
      </c>
      <c r="C484" s="3" t="s">
        <v>509</v>
      </c>
      <c r="D484" s="3"/>
      <c r="E484" s="14" t="s">
        <v>474</v>
      </c>
      <c r="F484" s="20"/>
      <c r="G484" s="3"/>
      <c r="H484" s="3"/>
      <c r="I484" s="3"/>
      <c r="J484" s="3"/>
      <c r="K484" s="3"/>
      <c r="L484" s="12"/>
    </row>
    <row r="485" spans="1:12" x14ac:dyDescent="0.3">
      <c r="A485" s="3">
        <v>1508616380</v>
      </c>
      <c r="B485" s="3" t="s">
        <v>538</v>
      </c>
      <c r="C485" s="3" t="s">
        <v>509</v>
      </c>
      <c r="D485" s="3"/>
      <c r="E485" s="13" t="s">
        <v>478</v>
      </c>
      <c r="F485" s="20">
        <v>16018422304</v>
      </c>
      <c r="G485" s="3"/>
      <c r="H485" s="3"/>
      <c r="I485" s="3"/>
      <c r="J485" s="3"/>
      <c r="K485" s="3"/>
      <c r="L485" s="12"/>
    </row>
    <row r="486" spans="1:12" x14ac:dyDescent="0.3">
      <c r="A486" s="3">
        <v>1508620378</v>
      </c>
      <c r="B486" s="3" t="s">
        <v>539</v>
      </c>
      <c r="C486" s="3" t="s">
        <v>509</v>
      </c>
      <c r="D486" s="3"/>
      <c r="E486" s="14" t="s">
        <v>474</v>
      </c>
      <c r="F486" s="20" t="s">
        <v>540</v>
      </c>
      <c r="G486" s="3"/>
      <c r="H486" s="3"/>
      <c r="I486" s="3"/>
      <c r="J486" s="3"/>
      <c r="K486" s="3"/>
      <c r="L486" s="12"/>
    </row>
    <row r="487" spans="1:12" x14ac:dyDescent="0.3">
      <c r="A487" s="3">
        <v>1508690189</v>
      </c>
      <c r="B487" s="3" t="s">
        <v>541</v>
      </c>
      <c r="C487" s="3" t="s">
        <v>509</v>
      </c>
      <c r="D487" s="3"/>
      <c r="E487" s="14" t="s">
        <v>474</v>
      </c>
      <c r="F487" s="20" t="s">
        <v>540</v>
      </c>
      <c r="G487" s="3"/>
      <c r="H487" s="3"/>
      <c r="I487" s="3"/>
      <c r="J487" s="3"/>
      <c r="K487" s="3"/>
      <c r="L487" s="12"/>
    </row>
    <row r="488" spans="1:12" x14ac:dyDescent="0.3">
      <c r="A488" s="3">
        <v>1508916350</v>
      </c>
      <c r="B488" s="3" t="s">
        <v>542</v>
      </c>
      <c r="C488" s="3" t="s">
        <v>509</v>
      </c>
      <c r="D488" s="3"/>
      <c r="E488" s="14" t="s">
        <v>474</v>
      </c>
      <c r="F488" s="20"/>
      <c r="G488" s="3"/>
      <c r="H488" s="3"/>
      <c r="I488" s="3"/>
      <c r="J488" s="3"/>
      <c r="K488" s="3"/>
      <c r="L488" s="12"/>
    </row>
    <row r="489" spans="1:12" x14ac:dyDescent="0.3">
      <c r="A489" s="3">
        <v>1508939880</v>
      </c>
      <c r="B489" s="3" t="s">
        <v>543</v>
      </c>
      <c r="C489" s="3" t="s">
        <v>544</v>
      </c>
      <c r="D489" s="3"/>
      <c r="E489" s="14" t="s">
        <v>474</v>
      </c>
      <c r="F489" s="20"/>
      <c r="G489" s="3"/>
      <c r="H489" s="3"/>
      <c r="I489" s="3"/>
      <c r="J489" s="3"/>
      <c r="K489" s="3"/>
      <c r="L489" s="12"/>
    </row>
    <row r="490" spans="1:12" x14ac:dyDescent="0.3">
      <c r="A490" s="3">
        <v>1509046717</v>
      </c>
      <c r="B490" s="3" t="s">
        <v>545</v>
      </c>
      <c r="C490" s="3" t="s">
        <v>509</v>
      </c>
      <c r="D490" s="3"/>
      <c r="E490" s="14" t="s">
        <v>474</v>
      </c>
      <c r="F490" s="20"/>
      <c r="G490" s="3"/>
      <c r="H490" s="3"/>
      <c r="I490" s="3"/>
      <c r="J490" s="3"/>
      <c r="K490" s="3"/>
      <c r="L490" s="12"/>
    </row>
    <row r="491" spans="1:12" x14ac:dyDescent="0.3">
      <c r="A491" s="3">
        <v>1509113388</v>
      </c>
      <c r="B491" s="3" t="s">
        <v>546</v>
      </c>
      <c r="C491" s="3" t="s">
        <v>509</v>
      </c>
      <c r="D491" s="3"/>
      <c r="E491" s="13" t="s">
        <v>478</v>
      </c>
      <c r="F491" s="20">
        <v>16018422304</v>
      </c>
      <c r="G491" s="3"/>
      <c r="H491" s="3"/>
      <c r="I491" s="3"/>
      <c r="J491" s="3"/>
      <c r="K491" s="3"/>
      <c r="L491" s="12"/>
    </row>
    <row r="492" spans="1:12" x14ac:dyDescent="0.3">
      <c r="A492" s="3">
        <v>1509113566</v>
      </c>
      <c r="B492" s="3" t="s">
        <v>547</v>
      </c>
      <c r="C492" s="3" t="s">
        <v>509</v>
      </c>
      <c r="D492" s="3"/>
      <c r="E492" s="13" t="s">
        <v>478</v>
      </c>
      <c r="F492" s="20">
        <v>16018422304</v>
      </c>
      <c r="G492" s="3"/>
      <c r="H492" s="3"/>
      <c r="I492" s="3"/>
      <c r="J492" s="3"/>
      <c r="K492" s="3"/>
      <c r="L492" s="12"/>
    </row>
    <row r="493" spans="1:12" x14ac:dyDescent="0.3">
      <c r="A493" s="3">
        <v>1509425455</v>
      </c>
      <c r="B493" s="3" t="s">
        <v>548</v>
      </c>
      <c r="C493" s="3" t="s">
        <v>509</v>
      </c>
      <c r="D493" s="3"/>
      <c r="E493" s="13" t="s">
        <v>478</v>
      </c>
      <c r="F493" s="20">
        <v>16018422304</v>
      </c>
      <c r="G493" s="3"/>
      <c r="H493" s="3"/>
      <c r="I493" s="3"/>
      <c r="J493" s="3"/>
      <c r="K493" s="3"/>
      <c r="L493" s="12"/>
    </row>
    <row r="494" spans="1:12" x14ac:dyDescent="0.3">
      <c r="A494" s="3">
        <v>1509458970</v>
      </c>
      <c r="B494" s="3" t="s">
        <v>549</v>
      </c>
      <c r="C494" s="3" t="s">
        <v>509</v>
      </c>
      <c r="D494" s="3"/>
      <c r="E494" s="13" t="s">
        <v>478</v>
      </c>
      <c r="F494" s="20">
        <v>16018422304</v>
      </c>
      <c r="G494" s="3"/>
      <c r="H494" s="3"/>
      <c r="I494" s="3"/>
      <c r="J494" s="3"/>
      <c r="K494" s="3"/>
      <c r="L494" s="12"/>
    </row>
    <row r="495" spans="1:12" x14ac:dyDescent="0.3">
      <c r="A495" s="3">
        <v>1509646275</v>
      </c>
      <c r="B495" s="3" t="s">
        <v>550</v>
      </c>
      <c r="C495" s="3" t="s">
        <v>509</v>
      </c>
      <c r="D495" s="3"/>
      <c r="E495" s="14" t="s">
        <v>474</v>
      </c>
      <c r="F495" s="20"/>
      <c r="G495" s="3"/>
      <c r="H495" s="3"/>
      <c r="I495" s="3"/>
      <c r="J495" s="3"/>
      <c r="K495" s="3"/>
      <c r="L495" s="12"/>
    </row>
    <row r="496" spans="1:12" x14ac:dyDescent="0.3">
      <c r="A496" s="3">
        <v>1509916623</v>
      </c>
      <c r="B496" s="3" t="s">
        <v>551</v>
      </c>
      <c r="C496" s="3" t="s">
        <v>509</v>
      </c>
      <c r="D496" s="3"/>
      <c r="E496" s="13" t="s">
        <v>478</v>
      </c>
      <c r="F496" s="20">
        <v>16018422304</v>
      </c>
      <c r="G496" s="3"/>
      <c r="H496" s="3"/>
      <c r="I496" s="3"/>
      <c r="J496" s="3"/>
      <c r="K496" s="3"/>
      <c r="L496" s="12"/>
    </row>
    <row r="497" spans="1:12" x14ac:dyDescent="0.3">
      <c r="A497" s="3">
        <v>1509935854</v>
      </c>
      <c r="B497" s="3" t="s">
        <v>552</v>
      </c>
      <c r="C497" s="3" t="s">
        <v>509</v>
      </c>
      <c r="D497" s="3"/>
      <c r="E497" s="13" t="s">
        <v>478</v>
      </c>
      <c r="F497" s="20">
        <v>16018422304</v>
      </c>
      <c r="G497" s="3"/>
      <c r="H497" s="3"/>
      <c r="I497" s="3"/>
      <c r="J497" s="3"/>
      <c r="K497" s="3"/>
      <c r="L497" s="12"/>
    </row>
    <row r="498" spans="1:12" x14ac:dyDescent="0.3">
      <c r="A498" s="3">
        <v>15010281820</v>
      </c>
      <c r="B498" s="3" t="s">
        <v>553</v>
      </c>
      <c r="C498" s="3" t="s">
        <v>509</v>
      </c>
      <c r="D498" s="3"/>
      <c r="E498" s="13" t="s">
        <v>478</v>
      </c>
      <c r="F498" s="20">
        <v>15012108457</v>
      </c>
      <c r="G498" s="3"/>
      <c r="H498" s="3"/>
      <c r="I498" s="3"/>
      <c r="J498" s="3"/>
      <c r="K498" s="3"/>
      <c r="L498" s="12"/>
    </row>
    <row r="499" spans="1:12" x14ac:dyDescent="0.3">
      <c r="A499" s="3">
        <v>15011014225</v>
      </c>
      <c r="B499" s="3" t="s">
        <v>554</v>
      </c>
      <c r="C499" s="3" t="s">
        <v>509</v>
      </c>
      <c r="D499" s="3"/>
      <c r="E499" s="13" t="s">
        <v>478</v>
      </c>
      <c r="F499" s="20">
        <v>16018422304</v>
      </c>
      <c r="G499" s="3"/>
      <c r="H499" s="3"/>
      <c r="I499" s="3"/>
      <c r="J499" s="3"/>
      <c r="K499" s="3"/>
      <c r="L499" s="12"/>
    </row>
    <row r="500" spans="1:12" x14ac:dyDescent="0.3">
      <c r="A500" s="3">
        <v>15011131624</v>
      </c>
      <c r="B500" s="3" t="s">
        <v>555</v>
      </c>
      <c r="C500" s="3" t="s">
        <v>509</v>
      </c>
      <c r="D500" s="3"/>
      <c r="E500" s="14" t="s">
        <v>474</v>
      </c>
      <c r="F500" s="20"/>
      <c r="G500" s="3"/>
      <c r="H500" s="3"/>
      <c r="I500" s="3"/>
      <c r="J500" s="3"/>
      <c r="K500" s="3"/>
      <c r="L500" s="12"/>
    </row>
    <row r="501" spans="1:12" x14ac:dyDescent="0.3">
      <c r="A501" s="3">
        <v>15011704990</v>
      </c>
      <c r="B501" s="3" t="s">
        <v>556</v>
      </c>
      <c r="C501" s="3" t="s">
        <v>509</v>
      </c>
      <c r="D501" s="3"/>
      <c r="E501" s="14" t="s">
        <v>474</v>
      </c>
      <c r="F501" s="20" t="s">
        <v>540</v>
      </c>
      <c r="G501" s="3"/>
      <c r="H501" s="3"/>
      <c r="I501" s="3"/>
      <c r="J501" s="3"/>
      <c r="K501" s="3"/>
      <c r="L501" s="12"/>
    </row>
    <row r="502" spans="1:12" x14ac:dyDescent="0.3">
      <c r="A502" s="3">
        <v>15011704996</v>
      </c>
      <c r="B502" s="3" t="s">
        <v>557</v>
      </c>
      <c r="C502" s="3" t="s">
        <v>509</v>
      </c>
      <c r="D502" s="3"/>
      <c r="E502" s="14" t="s">
        <v>474</v>
      </c>
      <c r="F502" s="20" t="s">
        <v>540</v>
      </c>
      <c r="G502" s="3"/>
      <c r="H502" s="3"/>
      <c r="I502" s="3"/>
      <c r="J502" s="3"/>
      <c r="K502" s="3"/>
      <c r="L502" s="12"/>
    </row>
    <row r="503" spans="1:12" x14ac:dyDescent="0.3">
      <c r="A503" s="3">
        <v>15011705034</v>
      </c>
      <c r="B503" s="3" t="s">
        <v>558</v>
      </c>
      <c r="C503" s="3" t="s">
        <v>509</v>
      </c>
      <c r="D503" s="3"/>
      <c r="E503" s="13" t="s">
        <v>478</v>
      </c>
      <c r="F503" s="20">
        <v>16018422304</v>
      </c>
      <c r="G503" s="3"/>
      <c r="H503" s="3"/>
      <c r="I503" s="3"/>
      <c r="J503" s="3"/>
      <c r="K503" s="3"/>
      <c r="L503" s="12"/>
    </row>
    <row r="504" spans="1:12" x14ac:dyDescent="0.3">
      <c r="A504" s="3">
        <v>15011925969</v>
      </c>
      <c r="B504" s="3" t="s">
        <v>559</v>
      </c>
      <c r="C504" s="3" t="s">
        <v>509</v>
      </c>
      <c r="D504" s="3"/>
      <c r="E504" s="13" t="s">
        <v>478</v>
      </c>
      <c r="F504" s="20">
        <v>16018422304</v>
      </c>
      <c r="G504" s="3"/>
      <c r="H504" s="3"/>
      <c r="I504" s="3"/>
      <c r="J504" s="3"/>
      <c r="K504" s="3"/>
      <c r="L504" s="12"/>
    </row>
    <row r="505" spans="1:12" x14ac:dyDescent="0.3">
      <c r="A505" s="3">
        <v>15011925974</v>
      </c>
      <c r="B505" s="3" t="s">
        <v>560</v>
      </c>
      <c r="C505" s="3" t="s">
        <v>509</v>
      </c>
      <c r="D505" s="3"/>
      <c r="E505" s="14" t="s">
        <v>474</v>
      </c>
      <c r="F505" s="20" t="s">
        <v>540</v>
      </c>
      <c r="G505" s="3"/>
      <c r="H505" s="3"/>
      <c r="I505" s="3"/>
      <c r="J505" s="3"/>
      <c r="K505" s="3"/>
      <c r="L505" s="12"/>
    </row>
    <row r="506" spans="1:12" x14ac:dyDescent="0.3">
      <c r="A506" s="3">
        <v>16012239231</v>
      </c>
      <c r="B506" s="3" t="s">
        <v>561</v>
      </c>
      <c r="C506" s="3" t="s">
        <v>509</v>
      </c>
      <c r="D506" s="3"/>
      <c r="E506" s="13" t="s">
        <v>478</v>
      </c>
      <c r="F506" s="20">
        <v>16018422304</v>
      </c>
      <c r="G506" s="3"/>
      <c r="H506" s="3"/>
      <c r="I506" s="3"/>
      <c r="J506" s="3"/>
      <c r="K506" s="3"/>
      <c r="L506" s="12"/>
    </row>
    <row r="507" spans="1:12" x14ac:dyDescent="0.3">
      <c r="A507" s="3">
        <v>16012239233</v>
      </c>
      <c r="B507" s="3" t="s">
        <v>562</v>
      </c>
      <c r="C507" s="3" t="s">
        <v>509</v>
      </c>
      <c r="D507" s="3"/>
      <c r="E507" s="13" t="s">
        <v>478</v>
      </c>
      <c r="F507" s="20">
        <v>16018422304</v>
      </c>
      <c r="G507" s="3"/>
      <c r="H507" s="3"/>
      <c r="I507" s="3"/>
      <c r="J507" s="3"/>
      <c r="K507" s="3"/>
      <c r="L507" s="12"/>
    </row>
    <row r="508" spans="1:12" x14ac:dyDescent="0.3">
      <c r="A508" s="3">
        <v>22011877826</v>
      </c>
      <c r="B508" s="3" t="s">
        <v>563</v>
      </c>
      <c r="C508" s="3" t="s">
        <v>509</v>
      </c>
      <c r="D508" s="3"/>
      <c r="E508" s="14" t="s">
        <v>474</v>
      </c>
      <c r="F508" s="20"/>
      <c r="G508" s="3"/>
      <c r="H508" s="3"/>
      <c r="I508" s="3"/>
      <c r="J508" s="3"/>
      <c r="K508" s="3"/>
      <c r="L508" s="12"/>
    </row>
    <row r="509" spans="1:12" x14ac:dyDescent="0.3">
      <c r="A509" s="3">
        <v>22011877851</v>
      </c>
      <c r="B509" s="3" t="s">
        <v>564</v>
      </c>
      <c r="C509" s="3" t="s">
        <v>509</v>
      </c>
      <c r="D509" s="3"/>
      <c r="E509" s="13" t="s">
        <v>478</v>
      </c>
      <c r="F509" s="20">
        <v>16018422304</v>
      </c>
      <c r="G509" s="3"/>
      <c r="H509" s="3"/>
      <c r="I509" s="3"/>
      <c r="J509" s="3"/>
      <c r="K509" s="3"/>
      <c r="L509" s="12"/>
    </row>
    <row r="510" spans="1:12" x14ac:dyDescent="0.3">
      <c r="A510" s="3">
        <v>22011893994</v>
      </c>
      <c r="B510" s="3" t="s">
        <v>565</v>
      </c>
      <c r="C510" s="3" t="s">
        <v>509</v>
      </c>
      <c r="D510" s="3"/>
      <c r="E510" s="14" t="s">
        <v>474</v>
      </c>
      <c r="F510" s="20"/>
      <c r="G510" s="3"/>
      <c r="H510" s="3"/>
      <c r="I510" s="3"/>
      <c r="J510" s="3"/>
      <c r="K510" s="3"/>
      <c r="L510" s="12"/>
    </row>
    <row r="511" spans="1:12" x14ac:dyDescent="0.3">
      <c r="A511" s="3">
        <v>22011894096</v>
      </c>
      <c r="B511" s="3" t="s">
        <v>566</v>
      </c>
      <c r="C511" s="3" t="s">
        <v>509</v>
      </c>
      <c r="D511" s="3"/>
      <c r="E511" s="13" t="s">
        <v>478</v>
      </c>
      <c r="F511" s="20">
        <v>16018422304</v>
      </c>
      <c r="G511" s="3"/>
      <c r="H511" s="3"/>
      <c r="I511" s="3"/>
      <c r="J511" s="3"/>
      <c r="K511" s="3"/>
      <c r="L511" s="12"/>
    </row>
    <row r="512" spans="1:12" x14ac:dyDescent="0.3">
      <c r="A512" s="3">
        <v>22011894098</v>
      </c>
      <c r="B512" s="3" t="s">
        <v>567</v>
      </c>
      <c r="C512" s="3" t="s">
        <v>509</v>
      </c>
      <c r="D512" s="3"/>
      <c r="E512" s="13" t="s">
        <v>478</v>
      </c>
      <c r="F512" s="20">
        <v>16018422304</v>
      </c>
      <c r="G512" s="3"/>
      <c r="H512" s="3"/>
      <c r="I512" s="3"/>
      <c r="J512" s="3"/>
      <c r="K512" s="3"/>
      <c r="L512" s="12"/>
    </row>
    <row r="513" spans="1:12" x14ac:dyDescent="0.3">
      <c r="A513" s="3">
        <v>22011895042</v>
      </c>
      <c r="B513" s="3" t="s">
        <v>568</v>
      </c>
      <c r="C513" s="3" t="s">
        <v>509</v>
      </c>
      <c r="D513" s="3"/>
      <c r="E513" s="9" t="s">
        <v>476</v>
      </c>
      <c r="F513" s="20">
        <v>15012108457</v>
      </c>
      <c r="G513" s="3"/>
      <c r="H513" s="3"/>
      <c r="I513" s="3"/>
      <c r="J513" s="3"/>
      <c r="K513" s="3"/>
      <c r="L513" s="12"/>
    </row>
    <row r="514" spans="1:12" x14ac:dyDescent="0.3">
      <c r="A514" s="3">
        <v>22011895168</v>
      </c>
      <c r="B514" s="3" t="s">
        <v>569</v>
      </c>
      <c r="C514" s="3" t="s">
        <v>509</v>
      </c>
      <c r="D514" s="3"/>
      <c r="E514" s="14" t="s">
        <v>474</v>
      </c>
      <c r="F514" s="20"/>
      <c r="G514" s="3"/>
      <c r="H514" s="3"/>
      <c r="I514" s="3"/>
      <c r="J514" s="3"/>
      <c r="K514" s="3"/>
      <c r="L514" s="12"/>
    </row>
    <row r="515" spans="1:12" x14ac:dyDescent="0.3">
      <c r="A515" s="3">
        <v>22011895404</v>
      </c>
      <c r="B515" s="3" t="s">
        <v>570</v>
      </c>
      <c r="C515" s="3" t="s">
        <v>509</v>
      </c>
      <c r="D515" s="3"/>
      <c r="E515" s="14" t="s">
        <v>474</v>
      </c>
      <c r="F515" s="20"/>
      <c r="G515" s="3"/>
      <c r="H515" s="3"/>
      <c r="I515" s="3"/>
      <c r="J515" s="3"/>
      <c r="K515" s="3"/>
      <c r="L515" s="12"/>
    </row>
    <row r="516" spans="1:12" x14ac:dyDescent="0.3">
      <c r="A516" s="3">
        <v>22011895463</v>
      </c>
      <c r="B516" s="3" t="s">
        <v>571</v>
      </c>
      <c r="C516" s="3" t="s">
        <v>509</v>
      </c>
      <c r="D516" s="3"/>
      <c r="E516" s="14" t="s">
        <v>474</v>
      </c>
      <c r="F516" s="20"/>
      <c r="G516" s="3"/>
      <c r="H516" s="3"/>
      <c r="I516" s="3"/>
      <c r="J516" s="3"/>
      <c r="K516" s="3"/>
      <c r="L516" s="12"/>
    </row>
    <row r="517" spans="1:12" x14ac:dyDescent="0.3">
      <c r="A517" s="3">
        <v>1309576291</v>
      </c>
      <c r="B517" s="3" t="s">
        <v>572</v>
      </c>
      <c r="C517" s="3" t="s">
        <v>573</v>
      </c>
      <c r="D517" s="3"/>
      <c r="E517" s="14" t="s">
        <v>474</v>
      </c>
      <c r="F517" s="20"/>
      <c r="G517" s="3"/>
      <c r="H517" s="3"/>
      <c r="I517" s="3"/>
      <c r="J517" s="3"/>
      <c r="K517" s="3"/>
      <c r="L517" s="12"/>
    </row>
    <row r="518" spans="1:12" x14ac:dyDescent="0.3">
      <c r="A518" s="3">
        <v>1508603490</v>
      </c>
      <c r="B518" s="3" t="s">
        <v>574</v>
      </c>
      <c r="C518" s="3" t="s">
        <v>575</v>
      </c>
      <c r="D518" s="3"/>
      <c r="E518" s="14" t="s">
        <v>474</v>
      </c>
      <c r="F518" s="20"/>
      <c r="G518" s="3"/>
      <c r="H518" s="3"/>
      <c r="I518" s="3"/>
      <c r="J518" s="3"/>
      <c r="K518" s="3"/>
      <c r="L518" s="12"/>
    </row>
    <row r="519" spans="1:12" x14ac:dyDescent="0.3">
      <c r="A519" s="3">
        <v>1508603498</v>
      </c>
      <c r="B519" s="3" t="s">
        <v>576</v>
      </c>
      <c r="C519" s="3" t="s">
        <v>573</v>
      </c>
      <c r="D519" s="3"/>
      <c r="E519" s="14" t="s">
        <v>474</v>
      </c>
      <c r="F519" s="20"/>
      <c r="G519" s="3"/>
      <c r="H519" s="3"/>
      <c r="I519" s="3"/>
      <c r="J519" s="3"/>
      <c r="K519" s="3"/>
      <c r="L519" s="12"/>
    </row>
    <row r="520" spans="1:12" x14ac:dyDescent="0.3">
      <c r="A520" s="3">
        <v>1508603929</v>
      </c>
      <c r="B520" s="3" t="s">
        <v>577</v>
      </c>
      <c r="C520" s="3" t="s">
        <v>573</v>
      </c>
      <c r="D520" s="3"/>
      <c r="E520" s="14" t="s">
        <v>474</v>
      </c>
      <c r="F520" s="20"/>
      <c r="G520" s="3"/>
      <c r="H520" s="3"/>
      <c r="I520" s="3"/>
      <c r="J520" s="3"/>
      <c r="K520" s="3"/>
      <c r="L520" s="12"/>
    </row>
    <row r="521" spans="1:12" x14ac:dyDescent="0.3">
      <c r="A521" s="3">
        <v>1508603944</v>
      </c>
      <c r="B521" s="3" t="s">
        <v>578</v>
      </c>
      <c r="C521" s="3" t="s">
        <v>573</v>
      </c>
      <c r="D521" s="3"/>
      <c r="E521" s="14" t="s">
        <v>474</v>
      </c>
      <c r="F521" s="20"/>
      <c r="G521" s="3"/>
      <c r="H521" s="3"/>
      <c r="I521" s="3"/>
      <c r="J521" s="3"/>
      <c r="K521" s="3"/>
      <c r="L521" s="12"/>
    </row>
    <row r="522" spans="1:12" x14ac:dyDescent="0.3">
      <c r="A522" s="3">
        <v>1508604005</v>
      </c>
      <c r="B522" s="3" t="s">
        <v>579</v>
      </c>
      <c r="C522" s="3" t="s">
        <v>573</v>
      </c>
      <c r="D522" s="3"/>
      <c r="E522" s="14" t="s">
        <v>474</v>
      </c>
      <c r="F522" s="20"/>
      <c r="G522" s="3"/>
      <c r="H522" s="3"/>
      <c r="I522" s="3"/>
      <c r="J522" s="3"/>
      <c r="K522" s="3"/>
      <c r="L522" s="12"/>
    </row>
    <row r="523" spans="1:12" x14ac:dyDescent="0.3">
      <c r="A523" s="3">
        <v>1508604030</v>
      </c>
      <c r="B523" s="3" t="s">
        <v>580</v>
      </c>
      <c r="C523" s="3" t="s">
        <v>573</v>
      </c>
      <c r="D523" s="3"/>
      <c r="E523" s="14" t="s">
        <v>474</v>
      </c>
      <c r="F523" s="20"/>
      <c r="G523" s="3"/>
      <c r="H523" s="3"/>
      <c r="I523" s="3"/>
      <c r="J523" s="3"/>
      <c r="K523" s="3"/>
      <c r="L523" s="12"/>
    </row>
    <row r="524" spans="1:12" x14ac:dyDescent="0.3">
      <c r="A524" s="3">
        <v>1508605583</v>
      </c>
      <c r="B524" s="3" t="s">
        <v>581</v>
      </c>
      <c r="C524" s="3" t="s">
        <v>573</v>
      </c>
      <c r="D524" s="3"/>
      <c r="E524" s="14" t="s">
        <v>474</v>
      </c>
      <c r="F524" s="20"/>
      <c r="G524" s="3"/>
      <c r="H524" s="3"/>
      <c r="I524" s="3"/>
      <c r="J524" s="3"/>
      <c r="K524" s="3"/>
      <c r="L524" s="12"/>
    </row>
    <row r="525" spans="1:12" x14ac:dyDescent="0.3">
      <c r="A525" s="3">
        <v>1508605595</v>
      </c>
      <c r="B525" s="3" t="s">
        <v>582</v>
      </c>
      <c r="C525" s="3" t="s">
        <v>573</v>
      </c>
      <c r="D525" s="3"/>
      <c r="E525" s="14" t="s">
        <v>474</v>
      </c>
      <c r="F525" s="20"/>
      <c r="G525" s="3"/>
      <c r="H525" s="3"/>
      <c r="I525" s="3"/>
      <c r="J525" s="3"/>
      <c r="K525" s="3"/>
      <c r="L525" s="12"/>
    </row>
    <row r="526" spans="1:12" x14ac:dyDescent="0.3">
      <c r="A526" s="3">
        <v>1508609913</v>
      </c>
      <c r="B526" s="3" t="s">
        <v>583</v>
      </c>
      <c r="C526" s="3" t="s">
        <v>573</v>
      </c>
      <c r="D526" s="3"/>
      <c r="E526" s="13" t="s">
        <v>478</v>
      </c>
      <c r="F526" s="20">
        <v>18021346127</v>
      </c>
      <c r="G526" s="3"/>
      <c r="H526" s="3"/>
      <c r="I526" s="3"/>
      <c r="J526" s="3"/>
      <c r="K526" s="3"/>
      <c r="L526" s="12"/>
    </row>
    <row r="527" spans="1:12" x14ac:dyDescent="0.3">
      <c r="A527" s="3">
        <v>1508610880</v>
      </c>
      <c r="B527" s="3" t="s">
        <v>584</v>
      </c>
      <c r="C527" s="3" t="s">
        <v>573</v>
      </c>
      <c r="D527" s="3"/>
      <c r="E527" s="14" t="s">
        <v>474</v>
      </c>
      <c r="F527" s="20"/>
      <c r="G527" s="3"/>
      <c r="H527" s="3"/>
      <c r="I527" s="3"/>
      <c r="J527" s="3"/>
      <c r="K527" s="3"/>
      <c r="L527" s="12"/>
    </row>
    <row r="528" spans="1:12" x14ac:dyDescent="0.3">
      <c r="A528" s="3">
        <v>1508610971</v>
      </c>
      <c r="B528" s="3" t="s">
        <v>585</v>
      </c>
      <c r="C528" s="3" t="s">
        <v>573</v>
      </c>
      <c r="D528" s="3"/>
      <c r="E528" s="14" t="s">
        <v>474</v>
      </c>
      <c r="F528" s="20"/>
      <c r="G528" s="3"/>
      <c r="H528" s="3"/>
      <c r="I528" s="3"/>
      <c r="J528" s="3"/>
      <c r="K528" s="3"/>
      <c r="L528" s="12"/>
    </row>
    <row r="529" spans="1:12" x14ac:dyDescent="0.3">
      <c r="A529" s="3">
        <v>1508610990</v>
      </c>
      <c r="B529" s="3" t="s">
        <v>586</v>
      </c>
      <c r="C529" s="3" t="s">
        <v>573</v>
      </c>
      <c r="D529" s="3"/>
      <c r="E529" s="14" t="s">
        <v>474</v>
      </c>
      <c r="F529" s="20"/>
      <c r="G529" s="3"/>
      <c r="H529" s="3"/>
      <c r="I529" s="3"/>
      <c r="J529" s="3"/>
      <c r="K529" s="3"/>
      <c r="L529" s="12"/>
    </row>
    <row r="530" spans="1:12" x14ac:dyDescent="0.3">
      <c r="A530" s="3">
        <v>1508611015</v>
      </c>
      <c r="B530" s="3" t="s">
        <v>587</v>
      </c>
      <c r="C530" s="3" t="s">
        <v>573</v>
      </c>
      <c r="D530" s="3"/>
      <c r="E530" s="14" t="s">
        <v>474</v>
      </c>
      <c r="F530" s="20"/>
      <c r="G530" s="3"/>
      <c r="H530" s="3"/>
      <c r="I530" s="3"/>
      <c r="J530" s="3"/>
      <c r="K530" s="3"/>
      <c r="L530" s="12"/>
    </row>
    <row r="531" spans="1:12" x14ac:dyDescent="0.3">
      <c r="A531" s="3">
        <v>1508611558</v>
      </c>
      <c r="B531" s="3" t="s">
        <v>588</v>
      </c>
      <c r="C531" s="3" t="s">
        <v>573</v>
      </c>
      <c r="D531" s="3"/>
      <c r="E531" s="13" t="s">
        <v>478</v>
      </c>
      <c r="F531" s="20">
        <v>16018290943</v>
      </c>
      <c r="G531" s="3"/>
      <c r="H531" s="3"/>
      <c r="I531" s="3"/>
      <c r="J531" s="3"/>
      <c r="K531" s="3"/>
      <c r="L531" s="12"/>
    </row>
    <row r="532" spans="1:12" x14ac:dyDescent="0.3">
      <c r="A532" s="3">
        <v>1508611616</v>
      </c>
      <c r="B532" s="3" t="s">
        <v>589</v>
      </c>
      <c r="C532" s="3" t="s">
        <v>573</v>
      </c>
      <c r="D532" s="3"/>
      <c r="E532" s="14" t="s">
        <v>474</v>
      </c>
      <c r="F532" s="20"/>
      <c r="G532" s="3"/>
      <c r="H532" s="3"/>
      <c r="I532" s="3"/>
      <c r="J532" s="3"/>
      <c r="K532" s="3"/>
      <c r="L532" s="12"/>
    </row>
    <row r="533" spans="1:12" x14ac:dyDescent="0.3">
      <c r="A533" s="3">
        <v>1508611629</v>
      </c>
      <c r="B533" s="3" t="s">
        <v>590</v>
      </c>
      <c r="C533" s="3" t="s">
        <v>573</v>
      </c>
      <c r="D533" s="3"/>
      <c r="E533" s="14" t="s">
        <v>474</v>
      </c>
      <c r="F533" s="20"/>
      <c r="G533" s="3"/>
      <c r="H533" s="3"/>
      <c r="I533" s="3"/>
      <c r="J533" s="3"/>
      <c r="K533" s="3"/>
      <c r="L533" s="12"/>
    </row>
    <row r="534" spans="1:12" x14ac:dyDescent="0.3">
      <c r="A534" s="3">
        <v>1508612372</v>
      </c>
      <c r="B534" s="3" t="s">
        <v>591</v>
      </c>
      <c r="C534" s="3" t="s">
        <v>573</v>
      </c>
      <c r="D534" s="3"/>
      <c r="E534" s="13" t="s">
        <v>478</v>
      </c>
      <c r="F534" s="20">
        <v>18021346127</v>
      </c>
      <c r="G534" s="3"/>
      <c r="H534" s="3"/>
      <c r="I534" s="3"/>
      <c r="J534" s="3"/>
      <c r="K534" s="3"/>
      <c r="L534" s="12"/>
    </row>
    <row r="535" spans="1:12" x14ac:dyDescent="0.3">
      <c r="A535" s="3">
        <v>1508612390</v>
      </c>
      <c r="B535" s="3" t="s">
        <v>592</v>
      </c>
      <c r="C535" s="3" t="s">
        <v>573</v>
      </c>
      <c r="D535" s="3"/>
      <c r="E535" s="14" t="s">
        <v>474</v>
      </c>
      <c r="F535" s="20"/>
      <c r="G535" s="3"/>
      <c r="H535" s="3"/>
      <c r="I535" s="3"/>
      <c r="J535" s="3"/>
      <c r="K535" s="3"/>
      <c r="L535" s="12"/>
    </row>
    <row r="536" spans="1:12" x14ac:dyDescent="0.3">
      <c r="A536" s="3">
        <v>1508612465</v>
      </c>
      <c r="B536" s="3" t="s">
        <v>593</v>
      </c>
      <c r="C536" s="3" t="s">
        <v>573</v>
      </c>
      <c r="D536" s="3"/>
      <c r="E536" s="14" t="s">
        <v>474</v>
      </c>
      <c r="F536" s="20"/>
      <c r="G536" s="3"/>
      <c r="H536" s="3"/>
      <c r="I536" s="3"/>
      <c r="J536" s="3"/>
      <c r="K536" s="3"/>
      <c r="L536" s="12"/>
    </row>
    <row r="537" spans="1:12" x14ac:dyDescent="0.3">
      <c r="A537" s="3">
        <v>1508612479</v>
      </c>
      <c r="B537" s="3" t="s">
        <v>594</v>
      </c>
      <c r="C537" s="3" t="s">
        <v>573</v>
      </c>
      <c r="D537" s="3"/>
      <c r="E537" s="13" t="s">
        <v>478</v>
      </c>
      <c r="F537" s="20">
        <v>15011435965</v>
      </c>
      <c r="G537" s="3"/>
      <c r="H537" s="3"/>
      <c r="I537" s="3"/>
      <c r="J537" s="3"/>
      <c r="K537" s="3"/>
      <c r="L537" s="12"/>
    </row>
    <row r="538" spans="1:12" x14ac:dyDescent="0.3">
      <c r="A538" s="3">
        <v>1508612491</v>
      </c>
      <c r="B538" s="3" t="s">
        <v>595</v>
      </c>
      <c r="C538" s="3" t="s">
        <v>573</v>
      </c>
      <c r="D538" s="3"/>
      <c r="E538" s="14" t="s">
        <v>474</v>
      </c>
      <c r="F538" s="20"/>
      <c r="G538" s="3"/>
      <c r="H538" s="3"/>
      <c r="I538" s="3"/>
      <c r="J538" s="3"/>
      <c r="K538" s="3"/>
      <c r="L538" s="12"/>
    </row>
    <row r="539" spans="1:12" x14ac:dyDescent="0.3">
      <c r="A539" s="3">
        <v>1508612607</v>
      </c>
      <c r="B539" s="3" t="s">
        <v>596</v>
      </c>
      <c r="C539" s="3" t="s">
        <v>573</v>
      </c>
      <c r="D539" s="3"/>
      <c r="E539" s="13" t="s">
        <v>478</v>
      </c>
      <c r="F539" s="20">
        <v>18022811492</v>
      </c>
      <c r="G539" s="3"/>
      <c r="H539" s="3"/>
      <c r="I539" s="3"/>
      <c r="J539" s="3"/>
      <c r="K539" s="3"/>
      <c r="L539" s="12"/>
    </row>
    <row r="540" spans="1:12" x14ac:dyDescent="0.3">
      <c r="A540" s="3">
        <v>1508614168</v>
      </c>
      <c r="B540" s="3" t="s">
        <v>597</v>
      </c>
      <c r="C540" s="3" t="s">
        <v>573</v>
      </c>
      <c r="D540" s="3"/>
      <c r="E540" s="14" t="s">
        <v>474</v>
      </c>
      <c r="F540" s="20"/>
      <c r="G540" s="3"/>
      <c r="H540" s="3"/>
      <c r="I540" s="3"/>
      <c r="J540" s="3"/>
      <c r="K540" s="3"/>
      <c r="L540" s="12"/>
    </row>
    <row r="541" spans="1:12" x14ac:dyDescent="0.3">
      <c r="A541" s="3">
        <v>1508615478</v>
      </c>
      <c r="B541" s="3" t="s">
        <v>598</v>
      </c>
      <c r="C541" s="3" t="s">
        <v>573</v>
      </c>
      <c r="D541" s="3"/>
      <c r="E541" s="14" t="s">
        <v>474</v>
      </c>
      <c r="F541" s="20"/>
      <c r="G541" s="3"/>
      <c r="H541" s="3"/>
      <c r="I541" s="3"/>
      <c r="J541" s="3"/>
      <c r="K541" s="3"/>
      <c r="L541" s="12"/>
    </row>
    <row r="542" spans="1:12" x14ac:dyDescent="0.3">
      <c r="A542" s="3">
        <v>1508615928</v>
      </c>
      <c r="B542" s="3" t="s">
        <v>599</v>
      </c>
      <c r="C542" s="3" t="s">
        <v>573</v>
      </c>
      <c r="D542" s="3"/>
      <c r="E542" s="14" t="s">
        <v>474</v>
      </c>
      <c r="F542" s="20"/>
      <c r="G542" s="3"/>
      <c r="H542" s="3"/>
      <c r="I542" s="3"/>
      <c r="J542" s="3"/>
      <c r="K542" s="3"/>
      <c r="L542" s="12"/>
    </row>
    <row r="543" spans="1:12" x14ac:dyDescent="0.3">
      <c r="A543" s="3">
        <v>1508616162</v>
      </c>
      <c r="B543" s="3" t="s">
        <v>600</v>
      </c>
      <c r="C543" s="3" t="s">
        <v>573</v>
      </c>
      <c r="D543" s="3"/>
      <c r="E543" s="14" t="s">
        <v>474</v>
      </c>
      <c r="F543" s="20"/>
      <c r="G543" s="3"/>
      <c r="H543" s="3"/>
      <c r="I543" s="3"/>
      <c r="J543" s="3"/>
      <c r="K543" s="3"/>
      <c r="L543" s="12"/>
    </row>
    <row r="544" spans="1:12" x14ac:dyDescent="0.3">
      <c r="A544" s="3">
        <v>13010034109</v>
      </c>
      <c r="B544" s="3" t="s">
        <v>601</v>
      </c>
      <c r="C544" s="3" t="s">
        <v>602</v>
      </c>
      <c r="D544" s="3"/>
      <c r="E544" s="14" t="s">
        <v>474</v>
      </c>
      <c r="F544" s="20"/>
      <c r="G544" s="3"/>
      <c r="H544" s="3"/>
      <c r="I544" s="3"/>
      <c r="J544" s="3"/>
      <c r="K544" s="3"/>
      <c r="L544" s="12"/>
    </row>
    <row r="545" spans="1:12" x14ac:dyDescent="0.3">
      <c r="A545" s="3">
        <v>13010034109</v>
      </c>
      <c r="B545" s="3" t="s">
        <v>601</v>
      </c>
      <c r="C545" s="3" t="s">
        <v>602</v>
      </c>
      <c r="D545" s="3"/>
      <c r="E545" s="13" t="s">
        <v>478</v>
      </c>
      <c r="F545" s="20">
        <v>15011899181</v>
      </c>
      <c r="G545" s="3"/>
      <c r="H545" s="3"/>
      <c r="I545" s="3"/>
      <c r="J545" s="3"/>
      <c r="K545" s="3"/>
      <c r="L545" s="12"/>
    </row>
    <row r="546" spans="1:12" x14ac:dyDescent="0.3">
      <c r="A546" s="3">
        <v>14014498468</v>
      </c>
      <c r="B546" s="3" t="s">
        <v>603</v>
      </c>
      <c r="C546" s="3" t="s">
        <v>573</v>
      </c>
      <c r="D546" s="3"/>
      <c r="E546" s="13" t="s">
        <v>478</v>
      </c>
      <c r="F546" s="20">
        <v>18022811492</v>
      </c>
      <c r="G546" s="3"/>
      <c r="H546" s="3"/>
      <c r="I546" s="3"/>
      <c r="J546" s="3"/>
      <c r="K546" s="3"/>
      <c r="L546" s="12"/>
    </row>
    <row r="547" spans="1:12" x14ac:dyDescent="0.3">
      <c r="A547" s="3">
        <v>14016864022</v>
      </c>
      <c r="B547" s="3" t="s">
        <v>604</v>
      </c>
      <c r="C547" s="3" t="s">
        <v>573</v>
      </c>
      <c r="D547" s="3"/>
      <c r="E547" s="14" t="s">
        <v>474</v>
      </c>
      <c r="F547" s="20"/>
      <c r="G547" s="3"/>
      <c r="H547" s="3"/>
      <c r="I547" s="3"/>
      <c r="J547" s="3"/>
      <c r="K547" s="3"/>
      <c r="L547" s="12"/>
    </row>
    <row r="548" spans="1:12" x14ac:dyDescent="0.3">
      <c r="A548" s="3">
        <v>15010304123</v>
      </c>
      <c r="B548" s="3" t="s">
        <v>605</v>
      </c>
      <c r="C548" s="3" t="s">
        <v>602</v>
      </c>
      <c r="D548" s="3"/>
      <c r="E548" s="14" t="s">
        <v>474</v>
      </c>
      <c r="F548" s="20"/>
      <c r="G548" s="3"/>
      <c r="H548" s="3"/>
      <c r="I548" s="3"/>
      <c r="J548" s="3"/>
      <c r="K548" s="3"/>
      <c r="L548" s="12"/>
    </row>
    <row r="549" spans="1:12" x14ac:dyDescent="0.3">
      <c r="A549" s="3">
        <v>18014442584</v>
      </c>
      <c r="B549" s="3" t="s">
        <v>606</v>
      </c>
      <c r="C549" s="3" t="s">
        <v>573</v>
      </c>
      <c r="D549" s="3"/>
      <c r="E549" s="14" t="s">
        <v>474</v>
      </c>
      <c r="F549" s="20"/>
      <c r="G549" s="3"/>
      <c r="H549" s="3"/>
      <c r="I549" s="3"/>
      <c r="J549" s="3"/>
      <c r="K549" s="3"/>
      <c r="L549" s="12"/>
    </row>
    <row r="550" spans="1:12" x14ac:dyDescent="0.3">
      <c r="A550" s="3">
        <v>18014542624</v>
      </c>
      <c r="B550" s="3" t="s">
        <v>607</v>
      </c>
      <c r="C550" s="3" t="s">
        <v>573</v>
      </c>
      <c r="D550" s="3"/>
      <c r="E550" s="14" t="s">
        <v>474</v>
      </c>
      <c r="F550" s="20"/>
      <c r="G550" s="3"/>
      <c r="H550" s="3"/>
      <c r="I550" s="3"/>
      <c r="J550" s="3"/>
      <c r="K550" s="3"/>
      <c r="L550" s="12"/>
    </row>
    <row r="551" spans="1:12" x14ac:dyDescent="0.3">
      <c r="A551" s="3">
        <v>18014678546</v>
      </c>
      <c r="B551" s="3" t="s">
        <v>608</v>
      </c>
      <c r="C551" s="3" t="s">
        <v>573</v>
      </c>
      <c r="D551" s="3"/>
      <c r="E551" s="14" t="s">
        <v>474</v>
      </c>
      <c r="F551" s="20"/>
      <c r="G551" s="3"/>
      <c r="H551" s="3"/>
      <c r="I551" s="3"/>
      <c r="J551" s="3"/>
      <c r="K551" s="3"/>
      <c r="L551" s="12"/>
    </row>
    <row r="552" spans="1:12" x14ac:dyDescent="0.3">
      <c r="A552" s="3">
        <v>18014678990</v>
      </c>
      <c r="B552" s="3" t="s">
        <v>609</v>
      </c>
      <c r="C552" s="3" t="s">
        <v>573</v>
      </c>
      <c r="D552" s="3"/>
      <c r="E552" s="14" t="s">
        <v>474</v>
      </c>
      <c r="F552" s="20"/>
      <c r="G552" s="3"/>
      <c r="H552" s="3"/>
      <c r="I552" s="3"/>
      <c r="J552" s="3"/>
      <c r="K552" s="3"/>
      <c r="L552" s="12"/>
    </row>
    <row r="553" spans="1:12" x14ac:dyDescent="0.3">
      <c r="A553" s="3">
        <v>18014679073</v>
      </c>
      <c r="B553" s="3" t="s">
        <v>610</v>
      </c>
      <c r="C553" s="3" t="s">
        <v>573</v>
      </c>
      <c r="D553" s="3"/>
      <c r="E553" s="14" t="s">
        <v>474</v>
      </c>
      <c r="F553" s="20"/>
      <c r="G553" s="3"/>
      <c r="H553" s="3"/>
      <c r="I553" s="3"/>
      <c r="J553" s="3"/>
      <c r="K553" s="3"/>
      <c r="L553" s="12"/>
    </row>
    <row r="554" spans="1:12" x14ac:dyDescent="0.3">
      <c r="A554" s="3">
        <v>18014844349</v>
      </c>
      <c r="B554" s="3" t="s">
        <v>611</v>
      </c>
      <c r="C554" s="3" t="s">
        <v>602</v>
      </c>
      <c r="D554" s="3"/>
      <c r="E554" s="14" t="s">
        <v>474</v>
      </c>
      <c r="F554" s="20"/>
      <c r="G554" s="3"/>
      <c r="H554" s="3"/>
      <c r="I554" s="3"/>
      <c r="J554" s="3"/>
      <c r="K554" s="3"/>
      <c r="L554" s="12"/>
    </row>
    <row r="555" spans="1:12" x14ac:dyDescent="0.3">
      <c r="A555" s="3">
        <v>18014846127</v>
      </c>
      <c r="B555" s="3" t="s">
        <v>612</v>
      </c>
      <c r="C555" s="3" t="s">
        <v>602</v>
      </c>
      <c r="D555" s="3"/>
      <c r="E555" s="14" t="s">
        <v>474</v>
      </c>
      <c r="F555" s="20"/>
      <c r="G555" s="3"/>
      <c r="H555" s="3"/>
      <c r="I555" s="3"/>
      <c r="J555" s="3"/>
      <c r="K555" s="3"/>
      <c r="L555" s="12"/>
    </row>
    <row r="556" spans="1:12" x14ac:dyDescent="0.3">
      <c r="A556" s="3">
        <v>18015428175</v>
      </c>
      <c r="B556" s="3" t="s">
        <v>613</v>
      </c>
      <c r="C556" s="3" t="s">
        <v>573</v>
      </c>
      <c r="D556" s="3"/>
      <c r="E556" s="14" t="s">
        <v>474</v>
      </c>
      <c r="F556" s="20"/>
      <c r="G556" s="3"/>
      <c r="H556" s="3"/>
      <c r="I556" s="3"/>
      <c r="J556" s="3"/>
      <c r="K556" s="3"/>
      <c r="L556" s="12"/>
    </row>
    <row r="557" spans="1:12" x14ac:dyDescent="0.3">
      <c r="A557" s="3">
        <v>18015436622</v>
      </c>
      <c r="B557" s="3" t="s">
        <v>614</v>
      </c>
      <c r="C557" s="3" t="s">
        <v>573</v>
      </c>
      <c r="D557" s="3"/>
      <c r="E557" s="13" t="s">
        <v>478</v>
      </c>
      <c r="F557" s="20">
        <v>16016566171</v>
      </c>
      <c r="G557" s="3"/>
      <c r="H557" s="3"/>
      <c r="I557" s="3"/>
      <c r="J557" s="3"/>
      <c r="K557" s="3"/>
      <c r="L557" s="12"/>
    </row>
    <row r="558" spans="1:12" x14ac:dyDescent="0.3">
      <c r="A558" s="3">
        <v>18015474490</v>
      </c>
      <c r="B558" s="3" t="s">
        <v>615</v>
      </c>
      <c r="C558" s="3" t="s">
        <v>602</v>
      </c>
      <c r="D558" s="3"/>
      <c r="E558" s="14" t="s">
        <v>474</v>
      </c>
      <c r="F558" s="20"/>
      <c r="G558" s="3"/>
      <c r="H558" s="3"/>
      <c r="I558" s="3"/>
      <c r="J558" s="3"/>
      <c r="K558" s="3"/>
      <c r="L558" s="12"/>
    </row>
    <row r="559" spans="1:12" x14ac:dyDescent="0.3">
      <c r="A559" s="3">
        <v>18015581688</v>
      </c>
      <c r="B559" s="3" t="s">
        <v>616</v>
      </c>
      <c r="C559" s="3" t="s">
        <v>573</v>
      </c>
      <c r="D559" s="3"/>
      <c r="E559" s="14" t="s">
        <v>474</v>
      </c>
      <c r="F559" s="20"/>
      <c r="G559" s="3"/>
      <c r="H559" s="3"/>
      <c r="I559" s="3"/>
      <c r="J559" s="3"/>
      <c r="K559" s="3"/>
      <c r="L559" s="12"/>
    </row>
    <row r="560" spans="1:12" x14ac:dyDescent="0.3">
      <c r="A560" s="3">
        <v>18016008164</v>
      </c>
      <c r="B560" s="3" t="s">
        <v>617</v>
      </c>
      <c r="C560" s="3" t="s">
        <v>573</v>
      </c>
      <c r="D560" s="3"/>
      <c r="E560" s="14" t="s">
        <v>474</v>
      </c>
      <c r="F560" s="20"/>
      <c r="G560" s="3"/>
      <c r="H560" s="3"/>
      <c r="I560" s="3"/>
      <c r="J560" s="3"/>
      <c r="K560" s="3"/>
      <c r="L560" s="12"/>
    </row>
    <row r="561" spans="1:12" x14ac:dyDescent="0.3">
      <c r="A561" s="3">
        <v>18016902174</v>
      </c>
      <c r="B561" s="3" t="s">
        <v>618</v>
      </c>
      <c r="C561" s="3" t="s">
        <v>573</v>
      </c>
      <c r="D561" s="3"/>
      <c r="E561" s="14" t="s">
        <v>474</v>
      </c>
      <c r="F561" s="20"/>
      <c r="G561" s="3"/>
      <c r="H561" s="3"/>
      <c r="I561" s="3"/>
      <c r="J561" s="3"/>
      <c r="K561" s="3"/>
      <c r="L561" s="12"/>
    </row>
    <row r="562" spans="1:12" x14ac:dyDescent="0.3">
      <c r="A562" s="3">
        <v>18016910418</v>
      </c>
      <c r="B562" s="3" t="s">
        <v>619</v>
      </c>
      <c r="C562" s="3" t="s">
        <v>573</v>
      </c>
      <c r="D562" s="3"/>
      <c r="E562" s="14" t="s">
        <v>474</v>
      </c>
      <c r="F562" s="20"/>
      <c r="G562" s="3"/>
      <c r="H562" s="3"/>
      <c r="I562" s="3"/>
      <c r="J562" s="3"/>
      <c r="K562" s="3"/>
      <c r="L562" s="12"/>
    </row>
    <row r="563" spans="1:12" x14ac:dyDescent="0.3">
      <c r="A563" s="3">
        <v>18017040488</v>
      </c>
      <c r="B563" s="3" t="s">
        <v>620</v>
      </c>
      <c r="C563" s="3" t="s">
        <v>573</v>
      </c>
      <c r="D563" s="3"/>
      <c r="E563" s="14" t="s">
        <v>474</v>
      </c>
      <c r="F563" s="20"/>
      <c r="G563" s="3"/>
      <c r="H563" s="3"/>
      <c r="I563" s="3"/>
      <c r="J563" s="3"/>
      <c r="K563" s="3"/>
      <c r="L563" s="12"/>
    </row>
    <row r="564" spans="1:12" x14ac:dyDescent="0.3">
      <c r="A564" s="3">
        <v>18017163912</v>
      </c>
      <c r="B564" s="3" t="s">
        <v>621</v>
      </c>
      <c r="C564" s="3" t="s">
        <v>573</v>
      </c>
      <c r="D564" s="3"/>
      <c r="E564" s="14" t="s">
        <v>474</v>
      </c>
      <c r="F564" s="20"/>
      <c r="G564" s="3"/>
      <c r="H564" s="3"/>
      <c r="I564" s="3"/>
      <c r="J564" s="3"/>
      <c r="K564" s="3"/>
      <c r="L564" s="12"/>
    </row>
    <row r="565" spans="1:12" x14ac:dyDescent="0.3">
      <c r="A565" s="3">
        <v>18017182132</v>
      </c>
      <c r="B565" s="3" t="s">
        <v>622</v>
      </c>
      <c r="C565" s="3" t="s">
        <v>573</v>
      </c>
      <c r="D565" s="3"/>
      <c r="E565" s="14" t="s">
        <v>474</v>
      </c>
      <c r="F565" s="20"/>
      <c r="G565" s="3"/>
      <c r="H565" s="3"/>
      <c r="I565" s="3"/>
      <c r="J565" s="3"/>
      <c r="K565" s="3"/>
      <c r="L565" s="12"/>
    </row>
    <row r="566" spans="1:12" x14ac:dyDescent="0.3">
      <c r="A566" s="3">
        <v>18017284388</v>
      </c>
      <c r="B566" s="3" t="s">
        <v>623</v>
      </c>
      <c r="C566" s="3" t="s">
        <v>573</v>
      </c>
      <c r="D566" s="3"/>
      <c r="E566" s="14" t="s">
        <v>474</v>
      </c>
      <c r="F566" s="20"/>
      <c r="G566" s="3"/>
      <c r="H566" s="3"/>
      <c r="I566" s="3"/>
      <c r="J566" s="3"/>
      <c r="K566" s="3"/>
      <c r="L566" s="12"/>
    </row>
    <row r="567" spans="1:12" x14ac:dyDescent="0.3">
      <c r="A567" s="3">
        <v>18017293340</v>
      </c>
      <c r="B567" s="3" t="s">
        <v>624</v>
      </c>
      <c r="C567" s="3" t="s">
        <v>573</v>
      </c>
      <c r="D567" s="3"/>
      <c r="E567" s="14" t="s">
        <v>474</v>
      </c>
      <c r="F567" s="20"/>
      <c r="G567" s="3"/>
      <c r="H567" s="3"/>
      <c r="I567" s="3"/>
      <c r="J567" s="3"/>
      <c r="K567" s="3"/>
      <c r="L567" s="12"/>
    </row>
    <row r="568" spans="1:12" x14ac:dyDescent="0.3">
      <c r="A568" s="3">
        <v>18017293658</v>
      </c>
      <c r="B568" s="3" t="s">
        <v>625</v>
      </c>
      <c r="C568" s="3" t="s">
        <v>573</v>
      </c>
      <c r="D568" s="3"/>
      <c r="E568" s="14" t="s">
        <v>474</v>
      </c>
      <c r="F568" s="20"/>
      <c r="G568" s="3"/>
      <c r="H568" s="3"/>
      <c r="I568" s="3"/>
      <c r="J568" s="3"/>
      <c r="K568" s="3"/>
      <c r="L568" s="12"/>
    </row>
    <row r="569" spans="1:12" x14ac:dyDescent="0.3">
      <c r="A569" s="3">
        <v>18017293726</v>
      </c>
      <c r="B569" s="3" t="s">
        <v>626</v>
      </c>
      <c r="C569" s="3" t="s">
        <v>573</v>
      </c>
      <c r="D569" s="3"/>
      <c r="E569" s="14" t="s">
        <v>474</v>
      </c>
      <c r="F569" s="20"/>
      <c r="G569" s="3"/>
      <c r="H569" s="3"/>
      <c r="I569" s="3"/>
      <c r="J569" s="3"/>
      <c r="K569" s="3"/>
      <c r="L569" s="12"/>
    </row>
    <row r="570" spans="1:12" x14ac:dyDescent="0.3">
      <c r="A570" s="3">
        <v>18017412257</v>
      </c>
      <c r="B570" s="3" t="s">
        <v>627</v>
      </c>
      <c r="C570" s="3" t="s">
        <v>573</v>
      </c>
      <c r="D570" s="3"/>
      <c r="E570" s="14" t="s">
        <v>474</v>
      </c>
      <c r="F570" s="20"/>
      <c r="G570" s="3"/>
      <c r="H570" s="3"/>
      <c r="I570" s="3"/>
      <c r="J570" s="3"/>
      <c r="K570" s="3"/>
      <c r="L570" s="12"/>
    </row>
    <row r="571" spans="1:12" x14ac:dyDescent="0.3">
      <c r="A571" s="3">
        <v>18017670778</v>
      </c>
      <c r="B571" s="3" t="s">
        <v>628</v>
      </c>
      <c r="C571" s="3" t="s">
        <v>573</v>
      </c>
      <c r="D571" s="3"/>
      <c r="E571" s="14" t="s">
        <v>474</v>
      </c>
      <c r="F571" s="20"/>
      <c r="G571" s="3"/>
      <c r="H571" s="3"/>
      <c r="I571" s="3"/>
      <c r="J571" s="3"/>
      <c r="K571" s="3"/>
      <c r="L571" s="12"/>
    </row>
    <row r="572" spans="1:12" x14ac:dyDescent="0.3">
      <c r="A572" s="3">
        <v>18017760568</v>
      </c>
      <c r="B572" s="3" t="s">
        <v>629</v>
      </c>
      <c r="C572" s="3" t="s">
        <v>573</v>
      </c>
      <c r="D572" s="3"/>
      <c r="E572" s="14" t="s">
        <v>474</v>
      </c>
      <c r="F572" s="20"/>
      <c r="G572" s="3"/>
      <c r="H572" s="3"/>
      <c r="I572" s="3"/>
      <c r="J572" s="3"/>
      <c r="K572" s="3"/>
      <c r="L572" s="12"/>
    </row>
    <row r="573" spans="1:12" x14ac:dyDescent="0.3">
      <c r="A573" s="3">
        <v>18017906762</v>
      </c>
      <c r="B573" s="3" t="s">
        <v>630</v>
      </c>
      <c r="C573" s="3" t="s">
        <v>573</v>
      </c>
      <c r="D573" s="3"/>
      <c r="E573" s="14" t="s">
        <v>474</v>
      </c>
      <c r="F573" s="20"/>
      <c r="G573" s="3"/>
      <c r="H573" s="3"/>
      <c r="I573" s="3"/>
      <c r="J573" s="3"/>
      <c r="K573" s="3"/>
      <c r="L573" s="12"/>
    </row>
    <row r="574" spans="1:12" x14ac:dyDescent="0.3">
      <c r="A574" s="3">
        <v>18017963346</v>
      </c>
      <c r="B574" s="3" t="s">
        <v>631</v>
      </c>
      <c r="C574" s="3" t="s">
        <v>573</v>
      </c>
      <c r="D574" s="3"/>
      <c r="E574" s="14" t="s">
        <v>474</v>
      </c>
      <c r="F574" s="20"/>
      <c r="G574" s="3"/>
      <c r="H574" s="3"/>
      <c r="I574" s="3"/>
      <c r="J574" s="3"/>
      <c r="K574" s="3"/>
      <c r="L574" s="12"/>
    </row>
    <row r="575" spans="1:12" x14ac:dyDescent="0.3">
      <c r="A575" s="3">
        <v>18017968690</v>
      </c>
      <c r="B575" s="3" t="s">
        <v>632</v>
      </c>
      <c r="C575" s="3" t="s">
        <v>573</v>
      </c>
      <c r="D575" s="3"/>
      <c r="E575" s="14" t="s">
        <v>474</v>
      </c>
      <c r="F575" s="20"/>
      <c r="G575" s="3"/>
      <c r="H575" s="3"/>
      <c r="I575" s="3"/>
      <c r="J575" s="3"/>
      <c r="K575" s="3"/>
      <c r="L575" s="12"/>
    </row>
    <row r="576" spans="1:12" x14ac:dyDescent="0.3">
      <c r="A576" s="3">
        <v>18018018062</v>
      </c>
      <c r="B576" s="3" t="s">
        <v>633</v>
      </c>
      <c r="C576" s="3" t="s">
        <v>573</v>
      </c>
      <c r="D576" s="3"/>
      <c r="E576" s="14" t="s">
        <v>474</v>
      </c>
      <c r="F576" s="20"/>
      <c r="G576" s="3"/>
      <c r="H576" s="3"/>
      <c r="I576" s="3"/>
      <c r="J576" s="3"/>
      <c r="K576" s="3"/>
      <c r="L576" s="12"/>
    </row>
    <row r="577" spans="1:12" x14ac:dyDescent="0.3">
      <c r="A577" s="3">
        <v>18018079443</v>
      </c>
      <c r="B577" s="3" t="s">
        <v>634</v>
      </c>
      <c r="C577" s="3" t="s">
        <v>573</v>
      </c>
      <c r="D577" s="3"/>
      <c r="E577" s="14" t="s">
        <v>474</v>
      </c>
      <c r="F577" s="20"/>
      <c r="G577" s="3"/>
      <c r="H577" s="3"/>
      <c r="I577" s="3"/>
      <c r="J577" s="3"/>
      <c r="K577" s="3"/>
      <c r="L577" s="12"/>
    </row>
    <row r="578" spans="1:12" x14ac:dyDescent="0.3">
      <c r="A578" s="3">
        <v>18018198275</v>
      </c>
      <c r="B578" s="3" t="s">
        <v>635</v>
      </c>
      <c r="C578" s="3" t="s">
        <v>636</v>
      </c>
      <c r="D578" s="3"/>
      <c r="E578" s="14" t="s">
        <v>474</v>
      </c>
      <c r="F578" s="20"/>
      <c r="G578" s="3"/>
      <c r="H578" s="3"/>
      <c r="I578" s="3"/>
      <c r="J578" s="3"/>
      <c r="K578" s="3"/>
      <c r="L578" s="12"/>
    </row>
    <row r="579" spans="1:12" x14ac:dyDescent="0.3">
      <c r="A579" s="3">
        <v>18018319276</v>
      </c>
      <c r="B579" s="3" t="s">
        <v>637</v>
      </c>
      <c r="C579" s="3" t="s">
        <v>573</v>
      </c>
      <c r="D579" s="3"/>
      <c r="E579" s="14" t="s">
        <v>474</v>
      </c>
      <c r="F579" s="20"/>
      <c r="G579" s="3"/>
      <c r="H579" s="3"/>
      <c r="I579" s="3"/>
      <c r="J579" s="3"/>
      <c r="K579" s="3"/>
      <c r="L579" s="12"/>
    </row>
    <row r="580" spans="1:12" x14ac:dyDescent="0.3">
      <c r="A580" s="3">
        <v>18018322022</v>
      </c>
      <c r="B580" s="3" t="s">
        <v>638</v>
      </c>
      <c r="C580" s="3" t="s">
        <v>573</v>
      </c>
      <c r="D580" s="3"/>
      <c r="E580" s="13" t="s">
        <v>478</v>
      </c>
      <c r="F580" s="20">
        <v>14017496817</v>
      </c>
      <c r="G580" s="3"/>
      <c r="H580" s="3"/>
      <c r="I580" s="3"/>
      <c r="J580" s="3"/>
      <c r="K580" s="3"/>
      <c r="L580" s="12"/>
    </row>
    <row r="581" spans="1:12" x14ac:dyDescent="0.3">
      <c r="A581" s="3">
        <v>18018337578</v>
      </c>
      <c r="B581" s="3" t="s">
        <v>639</v>
      </c>
      <c r="C581" s="3" t="s">
        <v>573</v>
      </c>
      <c r="D581" s="3"/>
      <c r="E581" s="13" t="s">
        <v>478</v>
      </c>
      <c r="F581" s="20">
        <v>18021346127</v>
      </c>
      <c r="G581" s="3"/>
      <c r="H581" s="3"/>
      <c r="I581" s="3"/>
      <c r="J581" s="3"/>
      <c r="K581" s="3"/>
      <c r="L581" s="12"/>
    </row>
    <row r="582" spans="1:12" x14ac:dyDescent="0.3">
      <c r="A582" s="3">
        <v>18018447197</v>
      </c>
      <c r="B582" s="3" t="s">
        <v>640</v>
      </c>
      <c r="C582" s="3" t="s">
        <v>573</v>
      </c>
      <c r="D582" s="3"/>
      <c r="E582" s="14" t="s">
        <v>474</v>
      </c>
      <c r="F582" s="20"/>
      <c r="G582" s="3"/>
      <c r="H582" s="3"/>
      <c r="I582" s="3"/>
      <c r="J582" s="3"/>
      <c r="K582" s="3"/>
      <c r="L582" s="12"/>
    </row>
    <row r="583" spans="1:12" x14ac:dyDescent="0.3">
      <c r="A583" s="3">
        <v>18018447269</v>
      </c>
      <c r="B583" s="3" t="s">
        <v>641</v>
      </c>
      <c r="C583" s="3" t="s">
        <v>573</v>
      </c>
      <c r="D583" s="3"/>
      <c r="E583" s="14" t="s">
        <v>474</v>
      </c>
      <c r="F583" s="20"/>
      <c r="G583" s="3"/>
      <c r="H583" s="3"/>
      <c r="I583" s="3"/>
      <c r="J583" s="3"/>
      <c r="K583" s="3"/>
      <c r="L583" s="12"/>
    </row>
    <row r="584" spans="1:12" x14ac:dyDescent="0.3">
      <c r="A584" s="3">
        <v>18018454432</v>
      </c>
      <c r="B584" s="3" t="s">
        <v>642</v>
      </c>
      <c r="C584" s="3" t="s">
        <v>573</v>
      </c>
      <c r="D584" s="3"/>
      <c r="E584" s="14" t="s">
        <v>474</v>
      </c>
      <c r="F584" s="20"/>
      <c r="G584" s="3"/>
      <c r="H584" s="3"/>
      <c r="I584" s="3"/>
      <c r="J584" s="3"/>
      <c r="K584" s="3"/>
      <c r="L584" s="12"/>
    </row>
    <row r="585" spans="1:12" x14ac:dyDescent="0.3">
      <c r="A585" s="3">
        <v>18018472644</v>
      </c>
      <c r="B585" s="3" t="s">
        <v>643</v>
      </c>
      <c r="C585" s="3" t="s">
        <v>573</v>
      </c>
      <c r="D585" s="3"/>
      <c r="E585" s="14" t="s">
        <v>474</v>
      </c>
      <c r="F585" s="20"/>
      <c r="G585" s="3"/>
      <c r="H585" s="3"/>
      <c r="I585" s="3"/>
      <c r="J585" s="3"/>
      <c r="K585" s="3"/>
      <c r="L585" s="12"/>
    </row>
    <row r="586" spans="1:12" x14ac:dyDescent="0.3">
      <c r="A586" s="3">
        <v>18018644610</v>
      </c>
      <c r="B586" s="3" t="s">
        <v>644</v>
      </c>
      <c r="C586" s="3" t="s">
        <v>573</v>
      </c>
      <c r="D586" s="3"/>
      <c r="E586" s="14" t="s">
        <v>474</v>
      </c>
      <c r="F586" s="20"/>
      <c r="G586" s="3"/>
      <c r="H586" s="3"/>
      <c r="I586" s="3"/>
      <c r="J586" s="3"/>
      <c r="K586" s="3"/>
      <c r="L586" s="12"/>
    </row>
    <row r="587" spans="1:12" x14ac:dyDescent="0.3">
      <c r="A587" s="3">
        <v>18018661403</v>
      </c>
      <c r="B587" s="3" t="s">
        <v>645</v>
      </c>
      <c r="C587" s="3" t="s">
        <v>573</v>
      </c>
      <c r="D587" s="3"/>
      <c r="E587" s="14" t="s">
        <v>474</v>
      </c>
      <c r="F587" s="20"/>
      <c r="G587" s="3"/>
      <c r="H587" s="3"/>
      <c r="I587" s="3"/>
      <c r="J587" s="3"/>
      <c r="K587" s="3"/>
      <c r="L587" s="12"/>
    </row>
    <row r="588" spans="1:12" x14ac:dyDescent="0.3">
      <c r="A588" s="3">
        <v>18018737116</v>
      </c>
      <c r="B588" s="3" t="s">
        <v>646</v>
      </c>
      <c r="C588" s="3" t="s">
        <v>573</v>
      </c>
      <c r="D588" s="3"/>
      <c r="E588" s="13" t="s">
        <v>478</v>
      </c>
      <c r="F588" s="20">
        <v>16016566171</v>
      </c>
      <c r="G588" s="3"/>
      <c r="H588" s="3"/>
      <c r="I588" s="3"/>
      <c r="J588" s="3"/>
      <c r="K588" s="3"/>
      <c r="L588" s="12"/>
    </row>
    <row r="589" spans="1:12" x14ac:dyDescent="0.3">
      <c r="A589" s="3">
        <v>18018781755</v>
      </c>
      <c r="B589" s="3" t="s">
        <v>647</v>
      </c>
      <c r="C589" s="3" t="s">
        <v>573</v>
      </c>
      <c r="D589" s="3"/>
      <c r="E589" s="14" t="s">
        <v>474</v>
      </c>
      <c r="F589" s="20"/>
      <c r="G589" s="3"/>
      <c r="H589" s="3"/>
      <c r="I589" s="3"/>
      <c r="J589" s="3"/>
      <c r="K589" s="3"/>
      <c r="L589" s="12"/>
    </row>
    <row r="590" spans="1:12" x14ac:dyDescent="0.3">
      <c r="A590" s="3">
        <v>18018817850</v>
      </c>
      <c r="B590" s="3" t="s">
        <v>648</v>
      </c>
      <c r="C590" s="3" t="s">
        <v>573</v>
      </c>
      <c r="D590" s="3"/>
      <c r="E590" s="14" t="s">
        <v>474</v>
      </c>
      <c r="F590" s="20"/>
      <c r="G590" s="3"/>
      <c r="H590" s="3"/>
      <c r="I590" s="3"/>
      <c r="J590" s="3"/>
      <c r="K590" s="3"/>
      <c r="L590" s="12"/>
    </row>
    <row r="591" spans="1:12" x14ac:dyDescent="0.3">
      <c r="A591" s="3">
        <v>18019251844</v>
      </c>
      <c r="B591" s="3" t="s">
        <v>649</v>
      </c>
      <c r="C591" s="3" t="s">
        <v>573</v>
      </c>
      <c r="D591" s="3"/>
      <c r="E591" s="14" t="s">
        <v>474</v>
      </c>
      <c r="F591" s="20"/>
      <c r="G591" s="3"/>
      <c r="H591" s="3"/>
      <c r="I591" s="3"/>
      <c r="J591" s="3"/>
      <c r="K591" s="3"/>
      <c r="L591" s="12"/>
    </row>
    <row r="592" spans="1:12" x14ac:dyDescent="0.3">
      <c r="A592" s="3">
        <v>18019346249</v>
      </c>
      <c r="B592" s="3" t="s">
        <v>650</v>
      </c>
      <c r="C592" s="3" t="s">
        <v>573</v>
      </c>
      <c r="D592" s="3"/>
      <c r="E592" s="14" t="s">
        <v>474</v>
      </c>
      <c r="F592" s="20"/>
      <c r="G592" s="3"/>
      <c r="H592" s="3"/>
      <c r="I592" s="3"/>
      <c r="J592" s="3"/>
      <c r="K592" s="3"/>
      <c r="L592" s="12"/>
    </row>
    <row r="593" spans="1:12" x14ac:dyDescent="0.3">
      <c r="A593" s="3">
        <v>18019377034</v>
      </c>
      <c r="B593" s="3" t="s">
        <v>651</v>
      </c>
      <c r="C593" s="3" t="s">
        <v>573</v>
      </c>
      <c r="D593" s="3"/>
      <c r="E593" s="13" t="s">
        <v>478</v>
      </c>
      <c r="F593" s="20">
        <v>18022811492</v>
      </c>
      <c r="G593" s="3"/>
      <c r="H593" s="3"/>
      <c r="I593" s="3"/>
      <c r="J593" s="3"/>
      <c r="K593" s="3"/>
      <c r="L593" s="12"/>
    </row>
    <row r="594" spans="1:12" x14ac:dyDescent="0.3">
      <c r="A594" s="3">
        <v>18019386689</v>
      </c>
      <c r="B594" s="3" t="s">
        <v>652</v>
      </c>
      <c r="C594" s="3" t="s">
        <v>573</v>
      </c>
      <c r="D594" s="3"/>
      <c r="E594" s="14" t="s">
        <v>474</v>
      </c>
      <c r="F594" s="20"/>
      <c r="G594" s="3"/>
      <c r="H594" s="3"/>
      <c r="I594" s="3"/>
      <c r="J594" s="3"/>
      <c r="K594" s="3"/>
      <c r="L594" s="12"/>
    </row>
    <row r="595" spans="1:12" x14ac:dyDescent="0.3">
      <c r="A595" s="3">
        <v>18019386844</v>
      </c>
      <c r="B595" s="3" t="s">
        <v>653</v>
      </c>
      <c r="C595" s="3" t="s">
        <v>573</v>
      </c>
      <c r="D595" s="3"/>
      <c r="E595" s="14" t="s">
        <v>474</v>
      </c>
      <c r="F595" s="20"/>
      <c r="G595" s="3"/>
      <c r="H595" s="3"/>
      <c r="I595" s="3"/>
      <c r="J595" s="3"/>
      <c r="K595" s="3"/>
      <c r="L595" s="12"/>
    </row>
    <row r="596" spans="1:12" x14ac:dyDescent="0.3">
      <c r="A596" s="3">
        <v>18019412822</v>
      </c>
      <c r="B596" s="3" t="s">
        <v>654</v>
      </c>
      <c r="C596" s="3" t="s">
        <v>573</v>
      </c>
      <c r="D596" s="3"/>
      <c r="E596" s="14" t="s">
        <v>474</v>
      </c>
      <c r="F596" s="20"/>
      <c r="G596" s="3"/>
      <c r="H596" s="3"/>
      <c r="I596" s="3"/>
      <c r="J596" s="3"/>
      <c r="K596" s="3"/>
      <c r="L596" s="12"/>
    </row>
    <row r="597" spans="1:12" x14ac:dyDescent="0.3">
      <c r="A597" s="3">
        <v>18019483594</v>
      </c>
      <c r="B597" s="3" t="s">
        <v>655</v>
      </c>
      <c r="C597" s="3" t="s">
        <v>573</v>
      </c>
      <c r="D597" s="3"/>
      <c r="E597" s="14" t="s">
        <v>474</v>
      </c>
      <c r="F597" s="20"/>
      <c r="G597" s="3"/>
      <c r="H597" s="3"/>
      <c r="I597" s="3"/>
      <c r="J597" s="3"/>
      <c r="K597" s="3"/>
      <c r="L597" s="12"/>
    </row>
    <row r="598" spans="1:12" x14ac:dyDescent="0.3">
      <c r="A598" s="3">
        <v>18019598553</v>
      </c>
      <c r="B598" s="3" t="s">
        <v>656</v>
      </c>
      <c r="C598" s="3" t="s">
        <v>573</v>
      </c>
      <c r="D598" s="3"/>
      <c r="E598" s="14" t="s">
        <v>474</v>
      </c>
      <c r="F598" s="20"/>
      <c r="G598" s="3"/>
      <c r="H598" s="3"/>
      <c r="I598" s="3"/>
      <c r="J598" s="3"/>
      <c r="K598" s="3"/>
      <c r="L598" s="12"/>
    </row>
    <row r="599" spans="1:12" x14ac:dyDescent="0.3">
      <c r="A599" s="3">
        <v>18019672169</v>
      </c>
      <c r="B599" s="3" t="s">
        <v>657</v>
      </c>
      <c r="C599" s="3" t="s">
        <v>573</v>
      </c>
      <c r="D599" s="3"/>
      <c r="E599" s="14" t="s">
        <v>474</v>
      </c>
      <c r="F599" s="20"/>
      <c r="G599" s="3"/>
      <c r="H599" s="3"/>
      <c r="I599" s="3"/>
      <c r="J599" s="3"/>
      <c r="K599" s="3"/>
      <c r="L599" s="12"/>
    </row>
    <row r="600" spans="1:12" x14ac:dyDescent="0.3">
      <c r="A600" s="3">
        <v>18019672193</v>
      </c>
      <c r="B600" s="3" t="s">
        <v>658</v>
      </c>
      <c r="C600" s="3" t="s">
        <v>573</v>
      </c>
      <c r="D600" s="3"/>
      <c r="E600" s="14" t="s">
        <v>474</v>
      </c>
      <c r="F600" s="20"/>
      <c r="G600" s="3"/>
      <c r="H600" s="3"/>
      <c r="I600" s="3"/>
      <c r="J600" s="3"/>
      <c r="K600" s="3"/>
      <c r="L600" s="12"/>
    </row>
    <row r="601" spans="1:12" x14ac:dyDescent="0.3">
      <c r="A601" s="3">
        <v>18019888322</v>
      </c>
      <c r="B601" s="3" t="s">
        <v>659</v>
      </c>
      <c r="C601" s="3" t="s">
        <v>573</v>
      </c>
      <c r="D601" s="3"/>
      <c r="E601" s="14" t="s">
        <v>474</v>
      </c>
      <c r="F601" s="20"/>
      <c r="G601" s="3"/>
      <c r="H601" s="3"/>
      <c r="I601" s="3"/>
      <c r="J601" s="3"/>
      <c r="K601" s="3"/>
      <c r="L601" s="12"/>
    </row>
    <row r="602" spans="1:12" x14ac:dyDescent="0.3">
      <c r="A602" s="3">
        <v>18020097804</v>
      </c>
      <c r="B602" s="3" t="s">
        <v>660</v>
      </c>
      <c r="C602" s="3" t="s">
        <v>602</v>
      </c>
      <c r="D602" s="3"/>
      <c r="E602" s="14" t="s">
        <v>474</v>
      </c>
      <c r="F602" s="20"/>
      <c r="G602" s="3"/>
      <c r="H602" s="3"/>
      <c r="I602" s="3"/>
      <c r="J602" s="3"/>
      <c r="K602" s="3"/>
      <c r="L602" s="12"/>
    </row>
    <row r="603" spans="1:12" x14ac:dyDescent="0.3">
      <c r="A603" s="3">
        <v>18020194305</v>
      </c>
      <c r="B603" s="3" t="s">
        <v>661</v>
      </c>
      <c r="C603" s="3" t="s">
        <v>573</v>
      </c>
      <c r="D603" s="3"/>
      <c r="E603" s="14" t="s">
        <v>474</v>
      </c>
      <c r="F603" s="20"/>
      <c r="G603" s="3"/>
      <c r="H603" s="3"/>
      <c r="I603" s="3"/>
      <c r="J603" s="3"/>
      <c r="K603" s="3"/>
      <c r="L603" s="12"/>
    </row>
    <row r="604" spans="1:12" x14ac:dyDescent="0.3">
      <c r="A604" s="3">
        <v>18020233623</v>
      </c>
      <c r="B604" s="3" t="s">
        <v>662</v>
      </c>
      <c r="C604" s="3" t="s">
        <v>602</v>
      </c>
      <c r="D604" s="3"/>
      <c r="E604" s="14" t="s">
        <v>474</v>
      </c>
      <c r="F604" s="20"/>
      <c r="G604" s="3"/>
      <c r="H604" s="3"/>
      <c r="I604" s="3"/>
      <c r="J604" s="3"/>
      <c r="K604" s="3"/>
      <c r="L604" s="12"/>
    </row>
    <row r="605" spans="1:12" x14ac:dyDescent="0.3">
      <c r="A605" s="3">
        <v>18020233741</v>
      </c>
      <c r="B605" s="3" t="s">
        <v>663</v>
      </c>
      <c r="C605" s="3" t="s">
        <v>602</v>
      </c>
      <c r="D605" s="3"/>
      <c r="E605" s="13" t="s">
        <v>478</v>
      </c>
      <c r="F605" s="20">
        <v>15011899181</v>
      </c>
      <c r="G605" s="3"/>
      <c r="H605" s="3"/>
      <c r="I605" s="3"/>
      <c r="J605" s="3"/>
      <c r="K605" s="3"/>
      <c r="L605" s="12"/>
    </row>
    <row r="606" spans="1:12" x14ac:dyDescent="0.3">
      <c r="A606" s="3">
        <v>18020235609</v>
      </c>
      <c r="B606" s="3" t="s">
        <v>664</v>
      </c>
      <c r="C606" s="3" t="s">
        <v>602</v>
      </c>
      <c r="D606" s="3"/>
      <c r="E606" s="14" t="s">
        <v>474</v>
      </c>
      <c r="F606" s="20"/>
      <c r="G606" s="3"/>
      <c r="H606" s="3"/>
      <c r="I606" s="3"/>
      <c r="J606" s="3"/>
      <c r="K606" s="3"/>
      <c r="L606" s="12"/>
    </row>
    <row r="607" spans="1:12" x14ac:dyDescent="0.3">
      <c r="A607" s="3">
        <v>18020235622</v>
      </c>
      <c r="B607" s="3" t="s">
        <v>665</v>
      </c>
      <c r="C607" s="3" t="s">
        <v>602</v>
      </c>
      <c r="D607" s="3"/>
      <c r="E607" s="14" t="s">
        <v>474</v>
      </c>
      <c r="F607" s="20"/>
      <c r="G607" s="3"/>
      <c r="H607" s="3"/>
      <c r="I607" s="3"/>
      <c r="J607" s="3"/>
      <c r="K607" s="3"/>
      <c r="L607" s="12"/>
    </row>
    <row r="608" spans="1:12" x14ac:dyDescent="0.3">
      <c r="A608" s="3">
        <v>18020320235</v>
      </c>
      <c r="B608" s="3" t="s">
        <v>666</v>
      </c>
      <c r="C608" s="3" t="s">
        <v>602</v>
      </c>
      <c r="D608" s="3"/>
      <c r="E608" s="14" t="s">
        <v>474</v>
      </c>
      <c r="F608" s="20"/>
      <c r="G608" s="3"/>
      <c r="H608" s="3"/>
      <c r="I608" s="3"/>
      <c r="J608" s="3"/>
      <c r="K608" s="3"/>
      <c r="L608" s="12"/>
    </row>
    <row r="609" spans="1:12" x14ac:dyDescent="0.3">
      <c r="A609" s="3">
        <v>18020391143</v>
      </c>
      <c r="B609" s="3" t="s">
        <v>667</v>
      </c>
      <c r="C609" s="3" t="s">
        <v>602</v>
      </c>
      <c r="D609" s="3"/>
      <c r="E609" s="14" t="s">
        <v>474</v>
      </c>
      <c r="F609" s="20"/>
      <c r="G609" s="3"/>
      <c r="H609" s="3"/>
      <c r="I609" s="3"/>
      <c r="J609" s="3"/>
      <c r="K609" s="3"/>
      <c r="L609" s="12"/>
    </row>
    <row r="610" spans="1:12" x14ac:dyDescent="0.3">
      <c r="A610" s="3">
        <v>18020437963</v>
      </c>
      <c r="B610" s="3" t="s">
        <v>668</v>
      </c>
      <c r="C610" s="3" t="s">
        <v>573</v>
      </c>
      <c r="D610" s="3"/>
      <c r="E610" s="13" t="s">
        <v>478</v>
      </c>
      <c r="F610" s="20">
        <v>16016566171</v>
      </c>
      <c r="G610" s="3"/>
      <c r="H610" s="3"/>
      <c r="I610" s="3"/>
      <c r="J610" s="3"/>
      <c r="K610" s="3"/>
      <c r="L610" s="12"/>
    </row>
    <row r="611" spans="1:12" x14ac:dyDescent="0.3">
      <c r="A611" s="3">
        <v>18020497750</v>
      </c>
      <c r="B611" s="3" t="s">
        <v>669</v>
      </c>
      <c r="C611" s="3" t="s">
        <v>602</v>
      </c>
      <c r="D611" s="3"/>
      <c r="E611" s="13" t="s">
        <v>478</v>
      </c>
      <c r="F611" s="20">
        <v>15011899181</v>
      </c>
      <c r="G611" s="3"/>
      <c r="H611" s="3"/>
      <c r="I611" s="3"/>
      <c r="J611" s="3"/>
      <c r="K611" s="3"/>
      <c r="L611" s="12"/>
    </row>
    <row r="612" spans="1:12" x14ac:dyDescent="0.3">
      <c r="A612" s="3">
        <v>18020665981</v>
      </c>
      <c r="B612" s="3" t="s">
        <v>670</v>
      </c>
      <c r="C612" s="3" t="s">
        <v>573</v>
      </c>
      <c r="D612" s="3"/>
      <c r="E612" s="14" t="s">
        <v>474</v>
      </c>
      <c r="F612" s="20"/>
      <c r="G612" s="3"/>
      <c r="H612" s="3"/>
      <c r="I612" s="3"/>
      <c r="J612" s="3"/>
      <c r="K612" s="3"/>
      <c r="L612" s="12"/>
    </row>
    <row r="613" spans="1:12" x14ac:dyDescent="0.3">
      <c r="A613" s="3">
        <v>18020724582</v>
      </c>
      <c r="B613" s="3" t="s">
        <v>671</v>
      </c>
      <c r="C613" s="3" t="s">
        <v>573</v>
      </c>
      <c r="D613" s="3"/>
      <c r="E613" s="14" t="s">
        <v>474</v>
      </c>
      <c r="F613" s="20"/>
      <c r="G613" s="3"/>
      <c r="H613" s="3"/>
      <c r="I613" s="3"/>
      <c r="J613" s="3"/>
      <c r="K613" s="3"/>
      <c r="L613" s="12"/>
    </row>
    <row r="614" spans="1:12" x14ac:dyDescent="0.3">
      <c r="A614" s="3">
        <v>18020821391</v>
      </c>
      <c r="B614" s="3" t="s">
        <v>672</v>
      </c>
      <c r="C614" s="3" t="s">
        <v>602</v>
      </c>
      <c r="D614" s="3"/>
      <c r="E614" s="14" t="s">
        <v>474</v>
      </c>
      <c r="F614" s="20"/>
      <c r="G614" s="3"/>
      <c r="H614" s="3"/>
      <c r="I614" s="3"/>
      <c r="J614" s="3"/>
      <c r="K614" s="3"/>
      <c r="L614" s="12"/>
    </row>
    <row r="615" spans="1:12" x14ac:dyDescent="0.3">
      <c r="A615" s="3">
        <v>18020911129</v>
      </c>
      <c r="B615" s="3" t="s">
        <v>673</v>
      </c>
      <c r="C615" s="3" t="s">
        <v>573</v>
      </c>
      <c r="D615" s="3"/>
      <c r="E615" s="14" t="s">
        <v>474</v>
      </c>
      <c r="F615" s="20"/>
      <c r="G615" s="3"/>
      <c r="H615" s="3"/>
      <c r="I615" s="3"/>
      <c r="J615" s="3"/>
      <c r="K615" s="3"/>
      <c r="L615" s="12"/>
    </row>
    <row r="616" spans="1:12" x14ac:dyDescent="0.3">
      <c r="A616" s="3">
        <v>18020928624</v>
      </c>
      <c r="B616" s="3" t="s">
        <v>674</v>
      </c>
      <c r="C616" s="3" t="s">
        <v>573</v>
      </c>
      <c r="D616" s="3"/>
      <c r="E616" s="14" t="s">
        <v>474</v>
      </c>
      <c r="F616" s="20"/>
      <c r="G616" s="3"/>
      <c r="H616" s="3"/>
      <c r="I616" s="3"/>
      <c r="J616" s="3"/>
      <c r="K616" s="3"/>
      <c r="L616" s="12"/>
    </row>
    <row r="617" spans="1:12" x14ac:dyDescent="0.3">
      <c r="A617" s="3">
        <v>18020971636</v>
      </c>
      <c r="B617" s="3" t="s">
        <v>675</v>
      </c>
      <c r="C617" s="3" t="s">
        <v>573</v>
      </c>
      <c r="D617" s="3"/>
      <c r="E617" s="14" t="s">
        <v>474</v>
      </c>
      <c r="F617" s="20"/>
      <c r="G617" s="3"/>
      <c r="H617" s="3"/>
      <c r="I617" s="3"/>
      <c r="J617" s="3"/>
      <c r="K617" s="3"/>
      <c r="L617" s="12"/>
    </row>
    <row r="618" spans="1:12" x14ac:dyDescent="0.3">
      <c r="A618" s="3">
        <v>18020999795</v>
      </c>
      <c r="B618" s="3" t="s">
        <v>676</v>
      </c>
      <c r="C618" s="3" t="s">
        <v>573</v>
      </c>
      <c r="D618" s="3"/>
      <c r="E618" s="14" t="s">
        <v>474</v>
      </c>
      <c r="F618" s="20"/>
      <c r="G618" s="3"/>
      <c r="H618" s="3"/>
      <c r="I618" s="3"/>
      <c r="J618" s="3"/>
      <c r="K618" s="3"/>
      <c r="L618" s="12"/>
    </row>
    <row r="619" spans="1:12" x14ac:dyDescent="0.3">
      <c r="A619" s="3">
        <v>18021007247</v>
      </c>
      <c r="B619" s="3" t="s">
        <v>677</v>
      </c>
      <c r="C619" s="3" t="s">
        <v>573</v>
      </c>
      <c r="D619" s="3"/>
      <c r="E619" s="14" t="s">
        <v>474</v>
      </c>
      <c r="F619" s="20"/>
      <c r="G619" s="3"/>
      <c r="H619" s="3"/>
      <c r="I619" s="3"/>
      <c r="J619" s="3"/>
      <c r="K619" s="3"/>
      <c r="L619" s="12"/>
    </row>
    <row r="620" spans="1:12" x14ac:dyDescent="0.3">
      <c r="A620" s="3">
        <v>18021015987</v>
      </c>
      <c r="B620" s="3" t="s">
        <v>678</v>
      </c>
      <c r="C620" s="3" t="s">
        <v>602</v>
      </c>
      <c r="D620" s="3"/>
      <c r="E620" s="13" t="s">
        <v>478</v>
      </c>
      <c r="F620" s="20">
        <v>15011899181</v>
      </c>
      <c r="G620" s="3"/>
      <c r="H620" s="3"/>
      <c r="I620" s="3"/>
      <c r="J620" s="3"/>
      <c r="K620" s="3"/>
      <c r="L620" s="12"/>
    </row>
    <row r="621" spans="1:12" x14ac:dyDescent="0.3">
      <c r="A621" s="3">
        <v>18021017451</v>
      </c>
      <c r="B621" s="3" t="s">
        <v>679</v>
      </c>
      <c r="C621" s="3" t="s">
        <v>573</v>
      </c>
      <c r="D621" s="3"/>
      <c r="E621" s="14" t="s">
        <v>474</v>
      </c>
      <c r="F621" s="20"/>
      <c r="G621" s="3"/>
      <c r="H621" s="3"/>
      <c r="I621" s="3"/>
      <c r="J621" s="3"/>
      <c r="K621" s="3"/>
      <c r="L621" s="12"/>
    </row>
    <row r="622" spans="1:12" x14ac:dyDescent="0.3">
      <c r="A622" s="3">
        <v>18021017581</v>
      </c>
      <c r="B622" s="3" t="s">
        <v>680</v>
      </c>
      <c r="C622" s="3" t="s">
        <v>573</v>
      </c>
      <c r="D622" s="3"/>
      <c r="E622" s="14" t="s">
        <v>474</v>
      </c>
      <c r="F622" s="20"/>
      <c r="G622" s="3"/>
      <c r="H622" s="3"/>
      <c r="I622" s="3"/>
      <c r="J622" s="3"/>
      <c r="K622" s="3"/>
      <c r="L622" s="12"/>
    </row>
    <row r="623" spans="1:12" x14ac:dyDescent="0.3">
      <c r="A623" s="3">
        <v>18021119052</v>
      </c>
      <c r="B623" s="3" t="s">
        <v>681</v>
      </c>
      <c r="C623" s="3" t="s">
        <v>573</v>
      </c>
      <c r="D623" s="3"/>
      <c r="E623" s="13" t="s">
        <v>478</v>
      </c>
      <c r="F623" s="20">
        <v>18024487270</v>
      </c>
      <c r="G623" s="3"/>
      <c r="H623" s="3"/>
      <c r="I623" s="3"/>
      <c r="J623" s="3"/>
      <c r="K623" s="3"/>
      <c r="L623" s="12"/>
    </row>
    <row r="624" spans="1:12" x14ac:dyDescent="0.3">
      <c r="A624" s="3">
        <v>18021147741</v>
      </c>
      <c r="B624" s="3" t="s">
        <v>682</v>
      </c>
      <c r="C624" s="3" t="s">
        <v>573</v>
      </c>
      <c r="D624" s="3"/>
      <c r="E624" s="14" t="s">
        <v>474</v>
      </c>
      <c r="F624" s="20"/>
      <c r="G624" s="3"/>
      <c r="H624" s="3"/>
      <c r="I624" s="3"/>
      <c r="J624" s="3"/>
      <c r="K624" s="3"/>
      <c r="L624" s="12"/>
    </row>
    <row r="625" spans="1:12" x14ac:dyDescent="0.3">
      <c r="A625" s="3">
        <v>18021147799</v>
      </c>
      <c r="B625" s="3" t="s">
        <v>683</v>
      </c>
      <c r="C625" s="3" t="s">
        <v>573</v>
      </c>
      <c r="D625" s="3"/>
      <c r="E625" s="14" t="s">
        <v>474</v>
      </c>
      <c r="F625" s="20"/>
      <c r="G625" s="3"/>
      <c r="H625" s="3"/>
      <c r="I625" s="3"/>
      <c r="J625" s="3"/>
      <c r="K625" s="3"/>
      <c r="L625" s="12"/>
    </row>
    <row r="626" spans="1:12" x14ac:dyDescent="0.3">
      <c r="A626" s="3">
        <v>18021147802</v>
      </c>
      <c r="B626" s="3" t="s">
        <v>684</v>
      </c>
      <c r="C626" s="3" t="s">
        <v>573</v>
      </c>
      <c r="D626" s="3"/>
      <c r="E626" s="14" t="s">
        <v>474</v>
      </c>
      <c r="F626" s="20"/>
      <c r="G626" s="3"/>
      <c r="H626" s="3"/>
      <c r="I626" s="3"/>
      <c r="J626" s="3"/>
      <c r="K626" s="3"/>
      <c r="L626" s="12"/>
    </row>
    <row r="627" spans="1:12" x14ac:dyDescent="0.3">
      <c r="A627" s="3">
        <v>18021147806</v>
      </c>
      <c r="B627" s="3" t="s">
        <v>685</v>
      </c>
      <c r="C627" s="3" t="s">
        <v>573</v>
      </c>
      <c r="D627" s="3"/>
      <c r="E627" s="14" t="s">
        <v>474</v>
      </c>
      <c r="F627" s="20"/>
      <c r="G627" s="3"/>
      <c r="H627" s="3"/>
      <c r="I627" s="3"/>
      <c r="J627" s="3"/>
      <c r="K627" s="3"/>
      <c r="L627" s="12"/>
    </row>
    <row r="628" spans="1:12" x14ac:dyDescent="0.3">
      <c r="A628" s="3">
        <v>18021181463</v>
      </c>
      <c r="B628" s="3" t="s">
        <v>686</v>
      </c>
      <c r="C628" s="3" t="s">
        <v>573</v>
      </c>
      <c r="D628" s="3"/>
      <c r="E628" s="9" t="s">
        <v>476</v>
      </c>
      <c r="F628" s="20">
        <v>18024726804</v>
      </c>
      <c r="G628" s="3"/>
      <c r="H628" s="3"/>
      <c r="I628" s="3"/>
      <c r="J628" s="3"/>
      <c r="K628" s="3"/>
      <c r="L628" s="12"/>
    </row>
    <row r="629" spans="1:12" x14ac:dyDescent="0.3">
      <c r="A629" s="3">
        <v>18021224181</v>
      </c>
      <c r="B629" s="3" t="s">
        <v>687</v>
      </c>
      <c r="C629" s="3" t="s">
        <v>573</v>
      </c>
      <c r="D629" s="3"/>
      <c r="E629" s="14" t="s">
        <v>474</v>
      </c>
      <c r="F629" s="20"/>
      <c r="G629" s="3"/>
      <c r="H629" s="3"/>
      <c r="I629" s="3"/>
      <c r="J629" s="3"/>
      <c r="K629" s="3"/>
      <c r="L629" s="12"/>
    </row>
    <row r="630" spans="1:12" x14ac:dyDescent="0.3">
      <c r="A630" s="3">
        <v>18021225124</v>
      </c>
      <c r="B630" s="3" t="s">
        <v>688</v>
      </c>
      <c r="C630" s="3" t="s">
        <v>573</v>
      </c>
      <c r="D630" s="3"/>
      <c r="E630" s="14" t="s">
        <v>474</v>
      </c>
      <c r="F630" s="20"/>
      <c r="G630" s="3"/>
      <c r="H630" s="3"/>
      <c r="I630" s="3"/>
      <c r="J630" s="3"/>
      <c r="K630" s="3"/>
      <c r="L630" s="12"/>
    </row>
    <row r="631" spans="1:12" x14ac:dyDescent="0.3">
      <c r="A631" s="3">
        <v>18021241759</v>
      </c>
      <c r="B631" s="3" t="s">
        <v>689</v>
      </c>
      <c r="C631" s="3" t="s">
        <v>573</v>
      </c>
      <c r="D631" s="3"/>
      <c r="E631" s="14" t="s">
        <v>474</v>
      </c>
      <c r="F631" s="20"/>
      <c r="G631" s="3"/>
      <c r="H631" s="3"/>
      <c r="I631" s="3"/>
      <c r="J631" s="3"/>
      <c r="K631" s="3"/>
      <c r="L631" s="12"/>
    </row>
    <row r="632" spans="1:12" x14ac:dyDescent="0.3">
      <c r="A632" s="3">
        <v>18021243112</v>
      </c>
      <c r="B632" s="3" t="s">
        <v>690</v>
      </c>
      <c r="C632" s="3" t="s">
        <v>573</v>
      </c>
      <c r="D632" s="3"/>
      <c r="E632" s="14" t="s">
        <v>474</v>
      </c>
      <c r="F632" s="20"/>
      <c r="G632" s="3"/>
      <c r="H632" s="3"/>
      <c r="I632" s="3"/>
      <c r="J632" s="3"/>
      <c r="K632" s="3"/>
      <c r="L632" s="12"/>
    </row>
    <row r="633" spans="1:12" x14ac:dyDescent="0.3">
      <c r="A633" s="3">
        <v>18021398422</v>
      </c>
      <c r="B633" s="3" t="s">
        <v>691</v>
      </c>
      <c r="C633" s="3" t="s">
        <v>573</v>
      </c>
      <c r="D633" s="3"/>
      <c r="E633" s="14" t="s">
        <v>474</v>
      </c>
      <c r="F633" s="20"/>
      <c r="G633" s="3"/>
      <c r="H633" s="3"/>
      <c r="I633" s="3"/>
      <c r="J633" s="3"/>
      <c r="K633" s="3"/>
      <c r="L633" s="12"/>
    </row>
    <row r="634" spans="1:12" x14ac:dyDescent="0.3">
      <c r="A634" s="3">
        <v>18021419182</v>
      </c>
      <c r="B634" s="3" t="s">
        <v>692</v>
      </c>
      <c r="C634" s="3" t="s">
        <v>573</v>
      </c>
      <c r="D634" s="3"/>
      <c r="E634" s="14" t="s">
        <v>474</v>
      </c>
      <c r="F634" s="20"/>
      <c r="G634" s="3"/>
      <c r="H634" s="3"/>
      <c r="I634" s="3"/>
      <c r="J634" s="3"/>
      <c r="K634" s="3"/>
      <c r="L634" s="12"/>
    </row>
    <row r="635" spans="1:12" x14ac:dyDescent="0.3">
      <c r="A635" s="3">
        <v>18021421167</v>
      </c>
      <c r="B635" s="3" t="s">
        <v>693</v>
      </c>
      <c r="C635" s="3" t="s">
        <v>573</v>
      </c>
      <c r="D635" s="3"/>
      <c r="E635" s="13" t="s">
        <v>478</v>
      </c>
      <c r="F635" s="20">
        <v>18022214745</v>
      </c>
      <c r="G635" s="3"/>
      <c r="H635" s="3"/>
      <c r="I635" s="3"/>
      <c r="J635" s="3"/>
      <c r="K635" s="3"/>
      <c r="L635" s="12"/>
    </row>
    <row r="636" spans="1:12" x14ac:dyDescent="0.3">
      <c r="A636" s="3">
        <v>18021593032</v>
      </c>
      <c r="B636" s="3" t="s">
        <v>694</v>
      </c>
      <c r="C636" s="3" t="s">
        <v>573</v>
      </c>
      <c r="D636" s="3"/>
      <c r="E636" s="14" t="s">
        <v>474</v>
      </c>
      <c r="F636" s="20"/>
      <c r="G636" s="3"/>
      <c r="H636" s="3"/>
      <c r="I636" s="3"/>
      <c r="J636" s="3"/>
      <c r="K636" s="3"/>
      <c r="L636" s="12"/>
    </row>
    <row r="637" spans="1:12" x14ac:dyDescent="0.3">
      <c r="A637" s="3">
        <v>18021734933</v>
      </c>
      <c r="B637" s="3" t="s">
        <v>695</v>
      </c>
      <c r="C637" s="3" t="s">
        <v>573</v>
      </c>
      <c r="D637" s="3"/>
      <c r="E637" s="14" t="s">
        <v>474</v>
      </c>
      <c r="F637" s="20"/>
      <c r="G637" s="3"/>
      <c r="H637" s="3"/>
      <c r="I637" s="3"/>
      <c r="J637" s="3"/>
      <c r="K637" s="3"/>
      <c r="L637" s="12"/>
    </row>
    <row r="638" spans="1:12" x14ac:dyDescent="0.3">
      <c r="A638" s="3">
        <v>18021750355</v>
      </c>
      <c r="B638" s="3" t="s">
        <v>696</v>
      </c>
      <c r="C638" s="3" t="s">
        <v>602</v>
      </c>
      <c r="D638" s="3"/>
      <c r="E638" s="14" t="s">
        <v>474</v>
      </c>
      <c r="F638" s="20"/>
      <c r="G638" s="3"/>
      <c r="H638" s="3"/>
      <c r="I638" s="3"/>
      <c r="J638" s="3"/>
      <c r="K638" s="3"/>
      <c r="L638" s="12"/>
    </row>
    <row r="639" spans="1:12" x14ac:dyDescent="0.3">
      <c r="A639" s="3">
        <v>18021972691</v>
      </c>
      <c r="B639" s="3" t="s">
        <v>697</v>
      </c>
      <c r="C639" s="3" t="s">
        <v>573</v>
      </c>
      <c r="D639" s="3"/>
      <c r="E639" s="13" t="s">
        <v>478</v>
      </c>
      <c r="F639" s="20">
        <v>18022811492</v>
      </c>
      <c r="G639" s="3"/>
      <c r="H639" s="3"/>
      <c r="I639" s="3"/>
      <c r="J639" s="3"/>
      <c r="K639" s="3"/>
      <c r="L639" s="12"/>
    </row>
    <row r="640" spans="1:12" x14ac:dyDescent="0.3">
      <c r="A640" s="3">
        <v>18022143033</v>
      </c>
      <c r="B640" s="3" t="s">
        <v>698</v>
      </c>
      <c r="C640" s="3" t="s">
        <v>573</v>
      </c>
      <c r="D640" s="3"/>
      <c r="E640" s="14" t="s">
        <v>474</v>
      </c>
      <c r="F640" s="20"/>
      <c r="G640" s="3"/>
      <c r="H640" s="3"/>
      <c r="I640" s="3"/>
      <c r="J640" s="3"/>
      <c r="K640" s="3"/>
      <c r="L640" s="12"/>
    </row>
    <row r="641" spans="1:12" x14ac:dyDescent="0.3">
      <c r="A641" s="3">
        <v>18022238998</v>
      </c>
      <c r="B641" s="3" t="s">
        <v>699</v>
      </c>
      <c r="C641" s="3" t="s">
        <v>573</v>
      </c>
      <c r="D641" s="3"/>
      <c r="E641" s="14" t="s">
        <v>474</v>
      </c>
      <c r="F641" s="20"/>
      <c r="G641" s="3"/>
      <c r="H641" s="3"/>
      <c r="I641" s="3"/>
      <c r="J641" s="3"/>
      <c r="K641" s="3"/>
      <c r="L641" s="12"/>
    </row>
    <row r="642" spans="1:12" x14ac:dyDescent="0.3">
      <c r="A642" s="3">
        <v>18022560768</v>
      </c>
      <c r="B642" s="3" t="s">
        <v>700</v>
      </c>
      <c r="C642" s="3" t="s">
        <v>602</v>
      </c>
      <c r="D642" s="3"/>
      <c r="E642" s="14" t="s">
        <v>474</v>
      </c>
      <c r="F642" s="20"/>
      <c r="G642" s="3"/>
      <c r="H642" s="3"/>
      <c r="I642" s="3"/>
      <c r="J642" s="3"/>
      <c r="K642" s="3"/>
      <c r="L642" s="12"/>
    </row>
    <row r="643" spans="1:12" x14ac:dyDescent="0.3">
      <c r="A643" s="3">
        <v>18023004533</v>
      </c>
      <c r="B643" s="3" t="s">
        <v>701</v>
      </c>
      <c r="C643" s="3" t="s">
        <v>573</v>
      </c>
      <c r="D643" s="3"/>
      <c r="E643" s="14" t="s">
        <v>474</v>
      </c>
      <c r="F643" s="20"/>
      <c r="G643" s="3"/>
      <c r="H643" s="3"/>
      <c r="I643" s="3"/>
      <c r="J643" s="3"/>
      <c r="K643" s="3"/>
      <c r="L643" s="12"/>
    </row>
    <row r="644" spans="1:12" x14ac:dyDescent="0.3">
      <c r="A644" s="3">
        <v>18023258231</v>
      </c>
      <c r="B644" s="3" t="s">
        <v>702</v>
      </c>
      <c r="C644" s="3" t="s">
        <v>573</v>
      </c>
      <c r="D644" s="3"/>
      <c r="E644" s="13" t="s">
        <v>478</v>
      </c>
      <c r="F644" s="20">
        <v>16018290943</v>
      </c>
      <c r="G644" s="3"/>
      <c r="H644" s="3"/>
      <c r="I644" s="3"/>
      <c r="J644" s="3"/>
      <c r="K644" s="3"/>
      <c r="L644" s="12"/>
    </row>
    <row r="645" spans="1:12" x14ac:dyDescent="0.3">
      <c r="A645" s="3">
        <v>18023258572</v>
      </c>
      <c r="B645" s="3" t="s">
        <v>703</v>
      </c>
      <c r="C645" s="3" t="s">
        <v>573</v>
      </c>
      <c r="D645" s="3"/>
      <c r="E645" s="14" t="s">
        <v>474</v>
      </c>
      <c r="F645" s="20"/>
      <c r="G645" s="3"/>
      <c r="H645" s="3"/>
      <c r="I645" s="3"/>
      <c r="J645" s="3"/>
      <c r="K645" s="3"/>
      <c r="L645" s="12"/>
    </row>
    <row r="646" spans="1:12" x14ac:dyDescent="0.3">
      <c r="A646" s="3">
        <v>18023259376</v>
      </c>
      <c r="B646" s="3" t="s">
        <v>704</v>
      </c>
      <c r="C646" s="3" t="s">
        <v>573</v>
      </c>
      <c r="D646" s="3"/>
      <c r="E646" s="14" t="s">
        <v>474</v>
      </c>
      <c r="F646" s="20"/>
      <c r="G646" s="3"/>
      <c r="H646" s="3"/>
      <c r="I646" s="3"/>
      <c r="J646" s="3"/>
      <c r="K646" s="3"/>
      <c r="L646" s="12"/>
    </row>
    <row r="647" spans="1:12" x14ac:dyDescent="0.3">
      <c r="A647" s="3">
        <v>18023572732</v>
      </c>
      <c r="B647" s="3" t="s">
        <v>705</v>
      </c>
      <c r="C647" s="3" t="s">
        <v>573</v>
      </c>
      <c r="D647" s="3"/>
      <c r="E647" s="14" t="s">
        <v>474</v>
      </c>
      <c r="F647" s="20"/>
      <c r="G647" s="3"/>
      <c r="H647" s="3"/>
      <c r="I647" s="3"/>
      <c r="J647" s="3"/>
      <c r="K647" s="3"/>
      <c r="L647" s="12"/>
    </row>
    <row r="648" spans="1:12" x14ac:dyDescent="0.3">
      <c r="A648" s="3">
        <v>18023651864</v>
      </c>
      <c r="B648" s="3" t="s">
        <v>706</v>
      </c>
      <c r="C648" s="3" t="s">
        <v>602</v>
      </c>
      <c r="D648" s="3"/>
      <c r="E648" s="13" t="s">
        <v>478</v>
      </c>
      <c r="F648" s="20">
        <v>15011899181</v>
      </c>
      <c r="G648" s="3"/>
      <c r="H648" s="3"/>
      <c r="I648" s="3"/>
      <c r="J648" s="3"/>
      <c r="K648" s="3"/>
      <c r="L648" s="12"/>
    </row>
    <row r="649" spans="1:12" x14ac:dyDescent="0.3">
      <c r="A649" s="3">
        <v>18024016972</v>
      </c>
      <c r="B649" s="3" t="s">
        <v>707</v>
      </c>
      <c r="C649" s="3" t="s">
        <v>573</v>
      </c>
      <c r="D649" s="3"/>
      <c r="E649" s="14" t="s">
        <v>474</v>
      </c>
      <c r="F649" s="20"/>
      <c r="G649" s="3"/>
      <c r="H649" s="3"/>
      <c r="I649" s="3"/>
      <c r="J649" s="3"/>
      <c r="K649" s="3"/>
      <c r="L649" s="12"/>
    </row>
    <row r="650" spans="1:12" x14ac:dyDescent="0.3">
      <c r="A650" s="3">
        <v>18024018812</v>
      </c>
      <c r="B650" s="3" t="s">
        <v>708</v>
      </c>
      <c r="C650" s="3" t="s">
        <v>573</v>
      </c>
      <c r="D650" s="3"/>
      <c r="E650" s="13" t="s">
        <v>478</v>
      </c>
      <c r="F650" s="20">
        <v>18022214745</v>
      </c>
      <c r="G650" s="3"/>
      <c r="H650" s="3"/>
      <c r="I650" s="3"/>
      <c r="J650" s="3"/>
      <c r="K650" s="3"/>
      <c r="L650" s="12"/>
    </row>
    <row r="651" spans="1:12" x14ac:dyDescent="0.3">
      <c r="A651" s="3">
        <v>18024020636</v>
      </c>
      <c r="B651" s="3" t="s">
        <v>709</v>
      </c>
      <c r="C651" s="3" t="s">
        <v>573</v>
      </c>
      <c r="D651" s="3"/>
      <c r="E651" s="13" t="s">
        <v>478</v>
      </c>
      <c r="F651" s="20">
        <v>14017396701</v>
      </c>
      <c r="G651" s="3"/>
      <c r="H651" s="3"/>
      <c r="I651" s="3"/>
      <c r="J651" s="3"/>
      <c r="K651" s="3"/>
      <c r="L651" s="12"/>
    </row>
    <row r="652" spans="1:12" x14ac:dyDescent="0.3">
      <c r="A652" s="3">
        <v>18024318052</v>
      </c>
      <c r="B652" s="3" t="s">
        <v>710</v>
      </c>
      <c r="C652" s="3" t="s">
        <v>573</v>
      </c>
      <c r="D652" s="3"/>
      <c r="E652" s="14" t="s">
        <v>474</v>
      </c>
      <c r="F652" s="20"/>
      <c r="G652" s="3"/>
      <c r="H652" s="3"/>
      <c r="I652" s="3"/>
      <c r="J652" s="3"/>
      <c r="K652" s="3"/>
      <c r="L652" s="12"/>
    </row>
    <row r="653" spans="1:12" x14ac:dyDescent="0.3">
      <c r="A653" s="3">
        <v>22011878268</v>
      </c>
      <c r="B653" s="3" t="s">
        <v>711</v>
      </c>
      <c r="C653" s="3" t="s">
        <v>602</v>
      </c>
      <c r="D653" s="3"/>
      <c r="E653" s="14" t="s">
        <v>474</v>
      </c>
      <c r="F653" s="20"/>
      <c r="G653" s="3"/>
      <c r="H653" s="3"/>
      <c r="I653" s="3"/>
      <c r="J653" s="3"/>
      <c r="K653" s="3"/>
      <c r="L653" s="12"/>
    </row>
    <row r="654" spans="1:12" x14ac:dyDescent="0.3">
      <c r="A654" s="3">
        <v>22011878319</v>
      </c>
      <c r="B654" s="3" t="s">
        <v>712</v>
      </c>
      <c r="C654" s="3" t="s">
        <v>602</v>
      </c>
      <c r="D654" s="3"/>
      <c r="E654" s="14" t="s">
        <v>474</v>
      </c>
      <c r="F654" s="20"/>
      <c r="G654" s="3"/>
      <c r="H654" s="3"/>
      <c r="I654" s="3"/>
      <c r="J654" s="3"/>
      <c r="K654" s="3"/>
      <c r="L654" s="12"/>
    </row>
    <row r="655" spans="1:12" x14ac:dyDescent="0.3">
      <c r="A655" s="3">
        <v>22011878324</v>
      </c>
      <c r="B655" s="3" t="s">
        <v>713</v>
      </c>
      <c r="C655" s="3" t="s">
        <v>602</v>
      </c>
      <c r="D655" s="3"/>
      <c r="E655" s="14" t="s">
        <v>474</v>
      </c>
      <c r="F655" s="20"/>
      <c r="G655" s="3"/>
      <c r="H655" s="3"/>
      <c r="I655" s="3"/>
      <c r="J655" s="3"/>
      <c r="K655" s="3"/>
      <c r="L655" s="12"/>
    </row>
    <row r="656" spans="1:12" x14ac:dyDescent="0.3">
      <c r="A656" s="3">
        <v>22011878327</v>
      </c>
      <c r="B656" s="3" t="s">
        <v>714</v>
      </c>
      <c r="C656" s="3" t="s">
        <v>602</v>
      </c>
      <c r="D656" s="3"/>
      <c r="E656" s="14" t="s">
        <v>474</v>
      </c>
      <c r="F656" s="20"/>
      <c r="G656" s="3"/>
      <c r="H656" s="3"/>
      <c r="I656" s="3"/>
      <c r="J656" s="3"/>
      <c r="K656" s="3"/>
      <c r="L656" s="12"/>
    </row>
    <row r="657" spans="1:12" x14ac:dyDescent="0.3">
      <c r="A657" s="3">
        <v>22011878426</v>
      </c>
      <c r="B657" s="3" t="s">
        <v>715</v>
      </c>
      <c r="C657" s="3" t="s">
        <v>602</v>
      </c>
      <c r="D657" s="3"/>
      <c r="E657" s="14" t="s">
        <v>474</v>
      </c>
      <c r="F657" s="20"/>
      <c r="G657" s="3"/>
      <c r="H657" s="3"/>
      <c r="I657" s="3"/>
      <c r="J657" s="3"/>
      <c r="K657" s="3"/>
      <c r="L657" s="12"/>
    </row>
    <row r="658" spans="1:12" x14ac:dyDescent="0.3">
      <c r="A658" s="3">
        <v>22011878933</v>
      </c>
      <c r="B658" s="3" t="s">
        <v>716</v>
      </c>
      <c r="C658" s="3" t="s">
        <v>573</v>
      </c>
      <c r="D658" s="3"/>
      <c r="E658" s="14" t="s">
        <v>474</v>
      </c>
      <c r="F658" s="20"/>
      <c r="G658" s="3"/>
      <c r="H658" s="3"/>
      <c r="I658" s="3"/>
      <c r="J658" s="3"/>
      <c r="K658" s="3"/>
      <c r="L658" s="12"/>
    </row>
    <row r="659" spans="1:12" x14ac:dyDescent="0.3">
      <c r="A659" s="3">
        <v>22011879055</v>
      </c>
      <c r="B659" s="3" t="s">
        <v>717</v>
      </c>
      <c r="C659" s="3" t="s">
        <v>573</v>
      </c>
      <c r="D659" s="3"/>
      <c r="E659" s="14" t="s">
        <v>474</v>
      </c>
      <c r="F659" s="20"/>
      <c r="G659" s="3"/>
      <c r="H659" s="3"/>
      <c r="I659" s="3"/>
      <c r="J659" s="3"/>
      <c r="K659" s="3"/>
      <c r="L659" s="12"/>
    </row>
    <row r="660" spans="1:12" x14ac:dyDescent="0.3">
      <c r="A660" s="3">
        <v>22011879104</v>
      </c>
      <c r="B660" s="3" t="s">
        <v>718</v>
      </c>
      <c r="C660" s="3" t="s">
        <v>602</v>
      </c>
      <c r="D660" s="3"/>
      <c r="E660" s="14" t="s">
        <v>474</v>
      </c>
      <c r="F660" s="20"/>
      <c r="G660" s="3"/>
      <c r="H660" s="3"/>
      <c r="I660" s="3"/>
      <c r="J660" s="3"/>
      <c r="K660" s="3"/>
      <c r="L660" s="12"/>
    </row>
    <row r="661" spans="1:12" x14ac:dyDescent="0.3">
      <c r="A661" s="3">
        <v>22011879361</v>
      </c>
      <c r="B661" s="3" t="s">
        <v>719</v>
      </c>
      <c r="C661" s="3" t="s">
        <v>720</v>
      </c>
      <c r="D661" s="3"/>
      <c r="E661" s="14" t="s">
        <v>474</v>
      </c>
      <c r="F661" s="20"/>
      <c r="G661" s="3"/>
      <c r="H661" s="3"/>
      <c r="I661" s="3"/>
      <c r="J661" s="3"/>
      <c r="K661" s="3"/>
      <c r="L661" s="12"/>
    </row>
    <row r="662" spans="1:12" x14ac:dyDescent="0.3">
      <c r="A662" s="3">
        <v>22011879368</v>
      </c>
      <c r="B662" s="3" t="s">
        <v>721</v>
      </c>
      <c r="C662" s="3" t="s">
        <v>573</v>
      </c>
      <c r="D662" s="3"/>
      <c r="E662" s="14" t="s">
        <v>474</v>
      </c>
      <c r="F662" s="20"/>
      <c r="G662" s="3"/>
      <c r="H662" s="3"/>
      <c r="I662" s="3"/>
      <c r="J662" s="3"/>
      <c r="K662" s="3"/>
      <c r="L662" s="12"/>
    </row>
    <row r="663" spans="1:12" x14ac:dyDescent="0.3">
      <c r="A663" s="3">
        <v>22011879384</v>
      </c>
      <c r="B663" s="3" t="s">
        <v>722</v>
      </c>
      <c r="C663" s="3" t="s">
        <v>573</v>
      </c>
      <c r="D663" s="3"/>
      <c r="E663" s="14" t="s">
        <v>474</v>
      </c>
      <c r="F663" s="20"/>
      <c r="G663" s="3"/>
      <c r="H663" s="3"/>
      <c r="I663" s="3"/>
      <c r="J663" s="3"/>
      <c r="K663" s="3"/>
      <c r="L663" s="12"/>
    </row>
    <row r="664" spans="1:12" x14ac:dyDescent="0.3">
      <c r="A664" s="3">
        <v>22011879387</v>
      </c>
      <c r="B664" s="3" t="s">
        <v>723</v>
      </c>
      <c r="C664" s="3" t="s">
        <v>602</v>
      </c>
      <c r="D664" s="3"/>
      <c r="E664" s="9" t="s">
        <v>476</v>
      </c>
      <c r="F664" s="20">
        <v>18024044065</v>
      </c>
      <c r="G664" s="3"/>
      <c r="H664" s="3"/>
      <c r="I664" s="3"/>
      <c r="J664" s="3"/>
      <c r="K664" s="3"/>
      <c r="L664" s="12"/>
    </row>
    <row r="665" spans="1:12" x14ac:dyDescent="0.3">
      <c r="A665" s="3">
        <v>22011879390</v>
      </c>
      <c r="B665" s="3" t="s">
        <v>724</v>
      </c>
      <c r="C665" s="3" t="s">
        <v>602</v>
      </c>
      <c r="D665" s="3"/>
      <c r="E665" s="14" t="s">
        <v>474</v>
      </c>
      <c r="F665" s="20"/>
      <c r="G665" s="3"/>
      <c r="H665" s="3"/>
      <c r="I665" s="3"/>
      <c r="J665" s="3"/>
      <c r="K665" s="3"/>
      <c r="L665" s="12"/>
    </row>
    <row r="666" spans="1:12" x14ac:dyDescent="0.3">
      <c r="A666" s="3">
        <v>22011879396</v>
      </c>
      <c r="B666" s="3" t="s">
        <v>725</v>
      </c>
      <c r="C666" s="3" t="s">
        <v>573</v>
      </c>
      <c r="D666" s="3"/>
      <c r="E666" s="14" t="s">
        <v>474</v>
      </c>
      <c r="F666" s="20"/>
      <c r="G666" s="3"/>
      <c r="H666" s="3"/>
      <c r="I666" s="3"/>
      <c r="J666" s="3"/>
      <c r="K666" s="3"/>
      <c r="L666" s="12"/>
    </row>
    <row r="667" spans="1:12" x14ac:dyDescent="0.3">
      <c r="A667" s="3">
        <v>22011879397</v>
      </c>
      <c r="B667" s="3" t="s">
        <v>726</v>
      </c>
      <c r="C667" s="3" t="s">
        <v>573</v>
      </c>
      <c r="D667" s="3"/>
      <c r="E667" s="14" t="s">
        <v>474</v>
      </c>
      <c r="F667" s="20"/>
      <c r="G667" s="3"/>
      <c r="H667" s="3"/>
      <c r="I667" s="3"/>
      <c r="J667" s="3"/>
      <c r="K667" s="3"/>
      <c r="L667" s="12"/>
    </row>
    <row r="668" spans="1:12" x14ac:dyDescent="0.3">
      <c r="A668" s="3">
        <v>22011897477</v>
      </c>
      <c r="B668" s="3" t="s">
        <v>727</v>
      </c>
      <c r="C668" s="3" t="s">
        <v>573</v>
      </c>
      <c r="D668" s="3"/>
      <c r="E668" s="14" t="s">
        <v>474</v>
      </c>
      <c r="F668" s="20"/>
      <c r="G668" s="3"/>
      <c r="H668" s="3"/>
      <c r="I668" s="3"/>
      <c r="J668" s="3"/>
      <c r="K668" s="3"/>
      <c r="L668" s="12"/>
    </row>
    <row r="669" spans="1:12" x14ac:dyDescent="0.3">
      <c r="A669" s="3">
        <v>22014703032</v>
      </c>
      <c r="B669" s="3" t="s">
        <v>728</v>
      </c>
      <c r="C669" s="3" t="s">
        <v>602</v>
      </c>
      <c r="D669" s="3"/>
      <c r="E669" s="14" t="s">
        <v>474</v>
      </c>
      <c r="F669" s="20"/>
      <c r="G669" s="3"/>
      <c r="H669" s="3"/>
      <c r="I669" s="3"/>
      <c r="J669" s="3"/>
      <c r="K669" s="3"/>
      <c r="L669" s="12"/>
    </row>
  </sheetData>
  <customSheetViews>
    <customSheetView guid="{06105731-7348-4151-84DE-14DCFC88123B}">
      <selection activeCell="B1" sqref="B1"/>
      <pageMargins left="0.7" right="0.7" top="0.75" bottom="0.75" header="0.3" footer="0.3"/>
      <pageSetup orientation="portrait" r:id="rId1"/>
    </customSheetView>
    <customSheetView guid="{13D71D81-0C39-4E8E-BEA1-F287BE62215C}">
      <selection sqref="A1:XFD1"/>
      <pageMargins left="0.7" right="0.7" top="0.75" bottom="0.75" header="0.3" footer="0.3"/>
      <pageSetup orientation="portrait" r:id="rId2"/>
    </customSheetView>
    <customSheetView guid="{2ED7FE01-E4A8-4078-90CD-3F593B6061B4}" filter="1" showAutoFilter="1">
      <selection activeCell="F334" sqref="F334"/>
      <pageMargins left="0.7" right="0.7" top="0.75" bottom="0.75" header="0.3" footer="0.3"/>
      <pageSetup orientation="portrait" r:id="rId3"/>
      <autoFilter ref="A1:K457" xr:uid="{95D0C960-9335-4692-9697-BF434990E5C9}">
        <filterColumn colId="3">
          <filters>
            <filter val="Gayathri"/>
          </filters>
        </filterColumn>
        <filterColumn colId="4">
          <filters blank="1"/>
        </filterColumn>
      </autoFilter>
    </customSheetView>
    <customSheetView guid="{D61067A6-EBB7-47E8-B0A3-C589C9D5307B}" filter="1" showAutoFilter="1">
      <selection activeCell="E43" sqref="E43"/>
      <pageMargins left="0.7" right="0.7" top="0.75" bottom="0.75" header="0.3" footer="0.3"/>
      <pageSetup orientation="portrait" r:id="rId4"/>
      <autoFilter ref="A1:L459" xr:uid="{3D688675-BDA8-45A2-877E-88E4261A99A0}">
        <filterColumn colId="3">
          <filters>
            <filter val="Chetana"/>
          </filters>
        </filterColumn>
      </autoFilter>
    </customSheetView>
    <customSheetView guid="{C917CA10-0EAF-40F0-AB93-65EABE48B4C7}">
      <selection activeCell="B6" sqref="B6"/>
      <pageMargins left="0.7" right="0.7" top="0.75" bottom="0.75" header="0.3" footer="0.3"/>
      <pageSetup orientation="portrait" r:id="rId5"/>
    </customSheetView>
    <customSheetView guid="{5B1485DD-1C50-4B07-8B20-7F10BBC1C66B}" filter="1" showAutoFilter="1" topLeftCell="E1">
      <selection activeCell="L296" sqref="L296"/>
      <pageMargins left="0.7" right="0.7" top="0.75" bottom="0.75" header="0.3" footer="0.3"/>
      <pageSetup orientation="portrait" r:id="rId6"/>
      <autoFilter ref="A1:L461" xr:uid="{54D326D1-EB08-43F7-AD8A-CAF6AF4B07EB}">
        <filterColumn colId="3">
          <filters>
            <filter val="Chetana"/>
          </filters>
        </filterColumn>
        <filterColumn colId="4">
          <filters>
            <filter val="block"/>
          </filters>
        </filterColumn>
      </autoFilter>
    </customSheetView>
    <customSheetView guid="{D7EB27AB-1447-4851-9256-F72034FA8438}" filter="1" showAutoFilter="1" topLeftCell="G1">
      <selection activeCell="L468" sqref="L468:L469"/>
      <pageMargins left="0.7" right="0.7" top="0.75" bottom="0.75" header="0.3" footer="0.3"/>
      <pageSetup orientation="portrait" r:id="rId7"/>
      <autoFilter ref="A1:L461" xr:uid="{9EB1509F-597A-435A-98D9-F339F095B112}">
        <filterColumn colId="3">
          <filters>
            <filter val="Arpitha"/>
          </filters>
        </filterColumn>
        <filterColumn colId="4">
          <filters>
            <filter val="Block"/>
          </filters>
        </filterColumn>
      </autoFilter>
    </customSheetView>
    <customSheetView guid="{3DCAF8A6-22C5-4DB5-AAC8-62B88DFEE42E}" filter="1" showAutoFilter="1">
      <selection activeCell="A335" sqref="A335:XFD335"/>
      <pageMargins left="0.7" right="0.7" top="0.75" bottom="0.75" header="0.3" footer="0.3"/>
      <pageSetup orientation="portrait" r:id="rId8"/>
      <autoFilter ref="A1:L461" xr:uid="{083D257F-EC74-4B81-A645-9D0CB05964E7}">
        <filterColumn colId="4">
          <filters blank="1"/>
        </filterColumn>
      </autoFilter>
    </customSheetView>
    <customSheetView guid="{072FA3AE-34DB-499E-ACC5-02B28750F8AE}" showAutoFilter="1">
      <selection activeCell="E1" sqref="E1:E1048576"/>
      <pageMargins left="0.7" right="0.7" top="0.75" bottom="0.75" header="0.3" footer="0.3"/>
      <pageSetup orientation="portrait" r:id="rId9"/>
      <autoFilter ref="A1:L669" xr:uid="{47A19E08-C19F-4896-B353-33F6B92DECB9}"/>
    </customSheetView>
  </customSheetView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3B2D-BC48-400E-86CF-1013C3F5A006}">
  <dimension ref="A1:B12"/>
  <sheetViews>
    <sheetView workbookViewId="0">
      <selection activeCell="F33" sqref="F33"/>
    </sheetView>
  </sheetViews>
  <sheetFormatPr defaultRowHeight="14.4" x14ac:dyDescent="0.3"/>
  <cols>
    <col min="2" max="2" width="14" customWidth="1"/>
  </cols>
  <sheetData>
    <row r="1" spans="1:2" ht="16.2" x14ac:dyDescent="0.3">
      <c r="A1" s="5" t="s">
        <v>483</v>
      </c>
    </row>
    <row r="2" spans="1:2" ht="15.6" x14ac:dyDescent="0.3">
      <c r="A2" s="6" t="s">
        <v>484</v>
      </c>
      <c r="B2" s="6" t="s">
        <v>485</v>
      </c>
    </row>
    <row r="3" spans="1:2" ht="15.6" x14ac:dyDescent="0.3">
      <c r="A3" s="7" t="s">
        <v>474</v>
      </c>
      <c r="B3" s="8">
        <v>540</v>
      </c>
    </row>
    <row r="4" spans="1:2" ht="15.6" x14ac:dyDescent="0.3">
      <c r="A4" s="7" t="s">
        <v>476</v>
      </c>
      <c r="B4" s="8">
        <v>18</v>
      </c>
    </row>
    <row r="5" spans="1:2" ht="15.6" x14ac:dyDescent="0.3">
      <c r="A5" s="7" t="s">
        <v>478</v>
      </c>
      <c r="B5" s="8">
        <v>110</v>
      </c>
    </row>
    <row r="6" spans="1:2" ht="15.6" x14ac:dyDescent="0.3">
      <c r="A6" s="7" t="s">
        <v>486</v>
      </c>
      <c r="B6" s="8">
        <v>0</v>
      </c>
    </row>
    <row r="7" spans="1:2" ht="15.6" x14ac:dyDescent="0.3">
      <c r="A7" s="7" t="s">
        <v>487</v>
      </c>
      <c r="B7" s="8">
        <f>SUM(B3:B6)</f>
        <v>668</v>
      </c>
    </row>
    <row r="9" spans="1:2" ht="15.6" x14ac:dyDescent="0.3">
      <c r="A9" s="16" t="s">
        <v>458</v>
      </c>
      <c r="B9" s="17" t="s">
        <v>507</v>
      </c>
    </row>
    <row r="10" spans="1:2" ht="15.6" x14ac:dyDescent="0.3">
      <c r="A10" s="15" t="s">
        <v>474</v>
      </c>
      <c r="B10" s="25">
        <f>(B3/B7)*100</f>
        <v>80.838323353293418</v>
      </c>
    </row>
    <row r="11" spans="1:2" ht="15.6" x14ac:dyDescent="0.3">
      <c r="A11" s="15" t="s">
        <v>476</v>
      </c>
      <c r="B11" s="25">
        <f>(B4/B7)*100</f>
        <v>2.6946107784431139</v>
      </c>
    </row>
    <row r="12" spans="1:2" ht="15.6" x14ac:dyDescent="0.3">
      <c r="A12" s="15" t="s">
        <v>478</v>
      </c>
      <c r="B12" s="25">
        <f>(B5/B7)*100</f>
        <v>16.467065868263472</v>
      </c>
    </row>
  </sheetData>
  <customSheetViews>
    <customSheetView guid="{06105731-7348-4151-84DE-14DCFC88123B}">
      <selection activeCell="F33" sqref="F33"/>
      <pageMargins left="0.7" right="0.7" top="0.75" bottom="0.75" header="0.3" footer="0.3"/>
    </customSheetView>
    <customSheetView guid="{13D71D81-0C39-4E8E-BEA1-F287BE62215C}">
      <selection activeCell="D7" sqref="D7"/>
      <pageMargins left="0.7" right="0.7" top="0.75" bottom="0.75" header="0.3" footer="0.3"/>
    </customSheetView>
    <customSheetView guid="{D61067A6-EBB7-47E8-B0A3-C589C9D5307B}">
      <selection activeCell="A8" sqref="A8:XFD8"/>
      <pageMargins left="0.7" right="0.7" top="0.75" bottom="0.75" header="0.3" footer="0.3"/>
    </customSheetView>
    <customSheetView guid="{C917CA10-0EAF-40F0-AB93-65EABE48B4C7}">
      <selection activeCell="A8" sqref="A8:XFD8"/>
      <pageMargins left="0.7" right="0.7" top="0.75" bottom="0.75" header="0.3" footer="0.3"/>
    </customSheetView>
    <customSheetView guid="{5B1485DD-1C50-4B07-8B20-7F10BBC1C66B}">
      <selection activeCell="A8" sqref="A8:XFD8"/>
      <pageMargins left="0.7" right="0.7" top="0.75" bottom="0.75" header="0.3" footer="0.3"/>
    </customSheetView>
    <customSheetView guid="{D7EB27AB-1447-4851-9256-F72034FA8438}">
      <selection activeCell="A8" sqref="A8:XFD8"/>
      <pageMargins left="0.7" right="0.7" top="0.75" bottom="0.75" header="0.3" footer="0.3"/>
    </customSheetView>
    <customSheetView guid="{3DCAF8A6-22C5-4DB5-AAC8-62B88DFEE42E}">
      <selection activeCell="D8" sqref="D8"/>
      <pageMargins left="0.7" right="0.7" top="0.75" bottom="0.75" header="0.3" footer="0.3"/>
    </customSheetView>
    <customSheetView guid="{072FA3AE-34DB-499E-ACC5-02B28750F8AE}">
      <selection activeCell="F33" sqref="F3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CD40-236E-4C8B-B857-0D35AF99E7F2}">
  <dimension ref="A1"/>
  <sheetViews>
    <sheetView workbookViewId="0">
      <selection activeCell="B7" sqref="B7"/>
    </sheetView>
  </sheetViews>
  <sheetFormatPr defaultRowHeight="14.4" x14ac:dyDescent="0.3"/>
  <cols>
    <col min="1" max="1" width="11.77734375" bestFit="1" customWidth="1"/>
  </cols>
  <sheetData/>
  <customSheetViews>
    <customSheetView guid="{06105731-7348-4151-84DE-14DCFC88123B}" state="hidden">
      <selection activeCell="B7" sqref="B7"/>
      <pageMargins left="0.7" right="0.7" top="0.75" bottom="0.75" header="0.3" footer="0.3"/>
    </customSheetView>
    <customSheetView guid="{13D71D81-0C39-4E8E-BEA1-F287BE62215C}">
      <selection activeCell="B7" sqref="B7"/>
      <pageMargins left="0.7" right="0.7" top="0.75" bottom="0.75" header="0.3" footer="0.3"/>
    </customSheetView>
    <customSheetView guid="{3DCAF8A6-22C5-4DB5-AAC8-62B88DFEE42E}" hiddenRows="1">
      <selection sqref="A1:D7"/>
      <pageMargins left="0.7" right="0.7" top="0.75" bottom="0.75" header="0.3" footer="0.3"/>
    </customSheetView>
    <customSheetView guid="{072FA3AE-34DB-499E-ACC5-02B28750F8AE}" state="hidden">
      <selection activeCell="B7" sqref="B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FIV_KVL_D_Blue_TC</vt:lpstr>
      <vt:lpstr>Summary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2022-10-10T04:12:19Z</dcterms:created>
  <dcterms:modified xsi:type="dcterms:W3CDTF">2023-03-20T11:24:01Z</dcterms:modified>
</cp:coreProperties>
</file>