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1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D\GNR-D IFWI BLUE Reports\"/>
    </mc:Choice>
  </mc:AlternateContent>
  <xr:revisionPtr revIDLastSave="0" documentId="13_ncr:81_{A88FD0BD-E893-43FD-9449-D8CDD7D937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NRD_Blue_8_D43" sheetId="1" r:id="rId1"/>
    <sheet name="Summary" sheetId="2" r:id="rId2"/>
  </sheets>
  <definedNames>
    <definedName name="_xlnm._FilterDatabase" localSheetId="0" hidden="1">GNRD_Blue_8_D43!$A$1:$K$765</definedName>
    <definedName name="Z_079A5398_B237_4DBB_94D4_EA3156E00E48_.wvu.FilterData" localSheetId="0" hidden="1">GNRD_Blue_8_D43!$A$1:$K$540</definedName>
    <definedName name="Z_088D5CD6_762C_42B3_B11F_A82D3F579D1A_.wvu.FilterData" localSheetId="0" hidden="1">GNRD_Blue_8_D43!$A$1:$K$540</definedName>
    <definedName name="Z_0BCFEA03_84A7_45E0_8F2B_C282F22D3F0A_.wvu.FilterData" localSheetId="0" hidden="1">GNRD_Blue_8_D43!$A$1:$K$540</definedName>
    <definedName name="Z_0C6FB0F9_94EF_4F25_B63A_BF489803154A_.wvu.FilterData" localSheetId="0" hidden="1">GNRD_Blue_8_D43!$A$1:$K$540</definedName>
    <definedName name="Z_11EF1105_7B6A_435F_8CC6_86E3F48DA954_.wvu.FilterData" localSheetId="0" hidden="1">GNRD_Blue_8_D43!$A$1:$K$540</definedName>
    <definedName name="Z_1D543096_2C23_4FBF_8D0A_61228B23E081_.wvu.FilterData" localSheetId="0" hidden="1">GNRD_Blue_8_D43!$A$1:$K$540</definedName>
    <definedName name="Z_23909824_A0E2_48C7_9B69_FF02D77AF5D0_.wvu.FilterData" localSheetId="0" hidden="1">GNRD_Blue_8_D43!$A$1:$K$765</definedName>
    <definedName name="Z_2927A03A_887C_488B_A370_3D7DD1383871_.wvu.FilterData" localSheetId="0" hidden="1">GNRD_Blue_8_D43!$A$1:$K$540</definedName>
    <definedName name="Z_2BE56405_ADA5_4D67_B848_A2AE81056537_.wvu.FilterData" localSheetId="0" hidden="1">GNRD_Blue_8_D43!$A$1:$R$540</definedName>
    <definedName name="Z_2C7C8567_3664_410E_84B3_66B366B1C10C_.wvu.FilterData" localSheetId="0" hidden="1">GNRD_Blue_8_D43!$A$1:$K$540</definedName>
    <definedName name="Z_2CBFF120_7BB5_4BDB_9027_F887EF88D4BA_.wvu.FilterData" localSheetId="0" hidden="1">GNRD_Blue_8_D43!$A$1:$R$540</definedName>
    <definedName name="Z_2ECDF564_4EC7_4DD9_97B6_4D59C9457F27_.wvu.FilterData" localSheetId="0" hidden="1">GNRD_Blue_8_D43!$A$1:$K$540</definedName>
    <definedName name="Z_3804BCFE_5A00_460A_81A1_FB1E85127101_.wvu.FilterData" localSheetId="0" hidden="1">GNRD_Blue_8_D43!$A$1:$R$540</definedName>
    <definedName name="Z_3B8535A5_E424_415F_B766_2025A2893AC5_.wvu.FilterData" localSheetId="0" hidden="1">GNRD_Blue_8_D43!$A$1:$K$540</definedName>
    <definedName name="Z_3CC05741_76D3_4602_84DD_47F46A27C1DD_.wvu.FilterData" localSheetId="0" hidden="1">GNRD_Blue_8_D43!$A$1:$K$540</definedName>
    <definedName name="Z_437D104A_CFB7_48A0_B1DE_B83420E7F54B_.wvu.FilterData" localSheetId="0" hidden="1">GNRD_Blue_8_D43!$A$1:$R$540</definedName>
    <definedName name="Z_44EAC4BD_FB2B_4D07_ABE9_3D16D6E3E0C4_.wvu.FilterData" localSheetId="0" hidden="1">GNRD_Blue_8_D43!$A$1:$K$540</definedName>
    <definedName name="Z_467D08F3_032A_4EAE_82DD_7D5FC0B0B333_.wvu.FilterData" localSheetId="0" hidden="1">GNRD_Blue_8_D43!$A$1:$K$540</definedName>
    <definedName name="Z_4B86085A_661C_4624_8C08_F1F7D86B7820_.wvu.FilterData" localSheetId="0" hidden="1">GNRD_Blue_8_D43!$A$1:$K$540</definedName>
    <definedName name="Z_50ADF0F1_5A3A_404C_AADF_7E9BC062BCBF_.wvu.FilterData" localSheetId="0" hidden="1">GNRD_Blue_8_D43!$A$1:$R$609</definedName>
    <definedName name="Z_5163D6B2_E53F_41D1_BBCB_27B85FDFF41C_.wvu.FilterData" localSheetId="0" hidden="1">GNRD_Blue_8_D43!$A$1:$K$540</definedName>
    <definedName name="Z_57DBB48F_FED5_4C8A_A9E4_DA441DD0D54D_.wvu.FilterData" localSheetId="0" hidden="1">GNRD_Blue_8_D43!$A$1:$K$540</definedName>
    <definedName name="Z_6314AEF1_5E21_41A6_9459_CF0C73B79394_.wvu.FilterData" localSheetId="0" hidden="1">GNRD_Blue_8_D43!$A$1:$K$765</definedName>
    <definedName name="Z_64459253_F3C5_443A_8245_825431CCFCF8_.wvu.FilterData" localSheetId="0" hidden="1">GNRD_Blue_8_D43!$A$1:$K$540</definedName>
    <definedName name="Z_6AA98935_1983_4F5E_A18C_0F4B945098BC_.wvu.FilterData" localSheetId="0" hidden="1">GNRD_Blue_8_D43!$A$1:$R$540</definedName>
    <definedName name="Z_6E5AD117_42D6_4661_BBD5_49748F23B6C9_.wvu.FilterData" localSheetId="0" hidden="1">GNRD_Blue_8_D43!$A$1:$K$540</definedName>
    <definedName name="Z_788B3A0F_8FDC_4861_AA0A_D0AE628F85B3_.wvu.FilterData" localSheetId="0" hidden="1">GNRD_Blue_8_D43!$A$1:$K$540</definedName>
    <definedName name="Z_7F393C49_CC36_4AA3_A06D_DAE2BBF35975_.wvu.FilterData" localSheetId="0" hidden="1">GNRD_Blue_8_D43!$A$1:$K$540</definedName>
    <definedName name="Z_81555C78_3563_43E1_B9A5_AD45B60A5E75_.wvu.FilterData" localSheetId="0" hidden="1">GNRD_Blue_8_D43!$A$1:$K$540</definedName>
    <definedName name="Z_8746B912_07E8_4933_8EFC_85E062908FBD_.wvu.FilterData" localSheetId="0" hidden="1">GNRD_Blue_8_D43!$A$1:$K$540</definedName>
    <definedName name="Z_87EA7FDE_1458_41D1_9352_D1777B627AF0_.wvu.FilterData" localSheetId="0" hidden="1">GNRD_Blue_8_D43!$A$1:$R$540</definedName>
    <definedName name="Z_8F27B11B_FCF8_49C5_8B48_C25F8B3BC751_.wvu.FilterData" localSheetId="0" hidden="1">GNRD_Blue_8_D43!$A$1:$K$540</definedName>
    <definedName name="Z_8FC7CE9B_3998_4130_A85D_918169738D98_.wvu.FilterData" localSheetId="0" hidden="1">GNRD_Blue_8_D43!$A$1:$R$609</definedName>
    <definedName name="Z_92B0B492_EBB3_4F16_81AF_11159CD2DBF4_.wvu.FilterData" localSheetId="0" hidden="1">GNRD_Blue_8_D43!$A$1:$K$540</definedName>
    <definedName name="Z_931A9060_CA05_4347_9F89_221E75F45967_.wvu.FilterData" localSheetId="0" hidden="1">GNRD_Blue_8_D43!$A$1:$K$540</definedName>
    <definedName name="Z_95FD646E_259F_4A04_BAEC_AA18ED636D45_.wvu.FilterData" localSheetId="0" hidden="1">GNRD_Blue_8_D43!$A$1:$K$540</definedName>
    <definedName name="Z_9D7428A7_3B14_4A28_9139_9E7C7A7BBB53_.wvu.FilterData" localSheetId="0" hidden="1">GNRD_Blue_8_D43!$A$1:$K$540</definedName>
    <definedName name="Z_9EEC279E_F103_4E83_B8A0_BC88DC50C184_.wvu.FilterData" localSheetId="0" hidden="1">GNRD_Blue_8_D43!$A$1:$R$540</definedName>
    <definedName name="Z_9F54FA01_E0A1_4CC6_9561_FD13D815FF96_.wvu.FilterData" localSheetId="0" hidden="1">GNRD_Blue_8_D43!$A$1:$K$540</definedName>
    <definedName name="Z_A6F4B71F_1B4C_4B03_A5DB_4F4D17DA5707_.wvu.FilterData" localSheetId="0" hidden="1">GNRD_Blue_8_D43!$A$1:$K$540</definedName>
    <definedName name="Z_ACD19C57_4E21_4482_B8EC_861409DA1302_.wvu.FilterData" localSheetId="0" hidden="1">GNRD_Blue_8_D43!$A$1:$K$540</definedName>
    <definedName name="Z_B37674A4_CBD4_4FA5_ABF9_6A333057C1BC_.wvu.FilterData" localSheetId="0" hidden="1">GNRD_Blue_8_D43!$A$1:$K$540</definedName>
    <definedName name="Z_BBF96666_D019_4A82_9903_A54232D13F1C_.wvu.FilterData" localSheetId="0" hidden="1">GNRD_Blue_8_D43!$A$1:$K$540</definedName>
    <definedName name="Z_C74CBCEF_4D70_43A6_A8A9_CEADB6A66FC5_.wvu.FilterData" localSheetId="0" hidden="1">GNRD_Blue_8_D43!$A$1:$K$540</definedName>
    <definedName name="Z_CA4ACAC1_B7A3_4C80_90C1_9ADF7F888BA6_.wvu.FilterData" localSheetId="0" hidden="1">GNRD_Blue_8_D43!$A$1:$K$540</definedName>
    <definedName name="Z_CA94227F_BF0A_4E4F_A601_9DDC1219CA54_.wvu.FilterData" localSheetId="0" hidden="1">GNRD_Blue_8_D43!$A$1:$K$540</definedName>
    <definedName name="Z_D493E9A4_E545_47EA_A286_FC3C9A8D4942_.wvu.FilterData" localSheetId="0" hidden="1">GNRD_Blue_8_D43!$A$1:$K$540</definedName>
    <definedName name="Z_D5202B5B_1379_4F26_9BF3_BA9D3A54B6B2_.wvu.FilterData" localSheetId="0" hidden="1">GNRD_Blue_8_D43!$A$1:$R$540</definedName>
    <definedName name="Z_D7E74F20_B3EA_410E_9290_261D078BB1C6_.wvu.FilterData" localSheetId="0" hidden="1">GNRD_Blue_8_D43!$A$1:$K$540</definedName>
    <definedName name="Z_EE5AA0AA_9871_4B5A_85B8_A1F3A528F1F6_.wvu.FilterData" localSheetId="0" hidden="1">GNRD_Blue_8_D43!$A$1:$R$540</definedName>
    <definedName name="Z_F07CB65F_3BF0_404F_96B1_8F8964243193_.wvu.FilterData" localSheetId="0" hidden="1">GNRD_Blue_8_D43!$A$1:$K$540</definedName>
    <definedName name="Z_F2D4FD56_8105_4CEB_AEDE_32731E515A9C_.wvu.FilterData" localSheetId="0" hidden="1">GNRD_Blue_8_D43!$A$1:$K$540</definedName>
    <definedName name="Z_F40DB549_D9CD_4FB4_85A0_5F9FAA3106D1_.wvu.FilterData" localSheetId="0" hidden="1">GNRD_Blue_8_D43!$A$1:$K$540</definedName>
    <definedName name="Z_F68835CB_09D7_4A3A_A2F6_E62647A533E8_.wvu.FilterData" localSheetId="0" hidden="1">GNRD_Blue_8_D43!$A$1:$K$540</definedName>
    <definedName name="Z_F6C644F8_1AF7_410B_8C73_D4C1303C5E24_.wvu.FilterData" localSheetId="0" hidden="1">GNRD_Blue_8_D43!$A$1:$K$540</definedName>
    <definedName name="Z_FBDBDA5A_D9FA_4B68_957A_7FE2E4C78E5F_.wvu.FilterData" localSheetId="0" hidden="1">GNRD_Blue_8_D43!$A$1:$K$540</definedName>
  </definedNames>
  <calcPr calcId="191029"/>
  <customWorkbookViews>
    <customWorkbookView name="Agarwal, Naman - Personal View" guid="{6314AEF1-5E21-41A6-9459-CF0C73B79394}" mergeInterval="0" personalView="1" maximized="1" xWindow="-9" yWindow="-9" windowWidth="1938" windowHeight="1048" activeSheetId="1"/>
    <customWorkbookView name="Shariff, HidayathullaX - Personal View" guid="{2927A03A-887C-488B-A370-3D7DD1383871}" mergeInterval="0" personalView="1" maximized="1" xWindow="-9" yWindow="-9" windowWidth="1938" windowHeight="1048" activeSheetId="1"/>
    <customWorkbookView name="Rajubhai, GanganiX utsavbhai - Personal View" guid="{9D7428A7-3B14-4A28-9139-9E7C7A7BBB53}" mergeInterval="0" personalView="1" maximized="1" xWindow="-11" yWindow="-11" windowWidth="1848" windowHeight="1102" activeSheetId="1"/>
    <customWorkbookView name="H R, ArpithaX - Personal View" guid="{079A5398-B237-4DBB-94D4-EA3156E00E48}" mergeInterval="0" personalView="1" maximized="1" xWindow="-11" yWindow="-11" windowWidth="1942" windowHeight="1042" activeSheetId="1"/>
    <customWorkbookView name="Harikumar, GayathriX - Personal View" guid="{5163D6B2-E53F-41D1-BBCB-27B85FDFF41C}" mergeInterval="0" personalView="1" maximized="1" xWindow="-11" yWindow="-11" windowWidth="1942" windowHeight="1042" activeSheetId="1"/>
    <customWorkbookView name="C, ChetanaX - Personal View" guid="{44EAC4BD-FB2B-4D07-ABE9-3D16D6E3E0C4}" mergeInterval="0" personalView="1" maximized="1" xWindow="-11" yWindow="-11" windowWidth="1942" windowHeight="1042" activeSheetId="1"/>
    <customWorkbookView name="Mohiuddin, SajjadX - Personal View" guid="{87EA7FDE-1458-41D1-9352-D1777B627AF0}" mergeInterval="0" personalView="1" windowWidth="1920" windowHeight="1020" activeSheetId="1"/>
    <customWorkbookView name="Mp, Ganesh - Personal View" guid="{23909824-A0E2-48C7-9B69-FF02D77AF5D0}" mergeInterval="0" personalView="1" maximized="1" xWindow="1912" yWindow="-8" windowWidth="1936" windowHeight="1056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A429" i="1"/>
  <c r="B9" i="2" l="1"/>
  <c r="B10" i="2"/>
  <c r="B11" i="2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</calcChain>
</file>

<file path=xl/sharedStrings.xml><?xml version="1.0" encoding="utf-8"?>
<sst xmlns="http://schemas.openxmlformats.org/spreadsheetml/2006/main" count="4666" uniqueCount="835">
  <si>
    <t>component</t>
  </si>
  <si>
    <t>[Post-Si] MRC should dump the SPD for each channel or slot populated</t>
  </si>
  <si>
    <t>bios.mrc_server</t>
  </si>
  <si>
    <t>[Pre-Si] Check if CHA SAD Decode for IAL Interleave Schemes and Target ID Decode correctly.</t>
  </si>
  <si>
    <t>bios.mem_decode</t>
  </si>
  <si>
    <t>[PreSiPostSi]  BIOS support for fast RAPL duty cycle</t>
  </si>
  <si>
    <t>bios.cpu_pm</t>
  </si>
  <si>
    <t>[Post Si] Address Translation using EFI tool</t>
  </si>
  <si>
    <t>bios.ras</t>
  </si>
  <si>
    <t>[Pre-Si  Post-Si] Support for C1 Auto demotion undemotion</t>
  </si>
  <si>
    <t>[PostSi] SpeedStep Technology</t>
  </si>
  <si>
    <t>[Pre and Post Si] Spare Interrupt Selection</t>
  </si>
  <si>
    <t>[Pre-Si  Post-Si] To Collect and check memory error data with BERT feature</t>
  </si>
  <si>
    <t>[Post-Si] Verify 10 Boot Cycles S5_Windows</t>
  </si>
  <si>
    <t>bios.platform</t>
  </si>
  <si>
    <t>BIOS: Support variable serial port baud rates</t>
  </si>
  <si>
    <t>[Pre-Si   Post-Si] Need a BIOS menu option which enables running RMT after every advanced training step for Validation data collection</t>
  </si>
  <si>
    <t>[Post-Si  Pre-Si]To validate BIOS shall support SMBUS</t>
  </si>
  <si>
    <t>Set Dimm VRs for DDR4 dimms</t>
  </si>
  <si>
    <t>[Pre-Si  Post-Si] CHA or LLC Power  Clock modulation based on CHA activity</t>
  </si>
  <si>
    <t>bios.uncore</t>
  </si>
  <si>
    <t>[PreSi  PostSi] Add new BIOS knob for AVX ICCP pre-grant level</t>
  </si>
  <si>
    <t>[Post-Si] Data Scrambling for DDR is support on BIOS setup</t>
  </si>
  <si>
    <t>[Pre-Si  Post-Si]SMBIOS Type 17 -Memory Device</t>
  </si>
  <si>
    <t>[Pre-Si]Enable or Disable or Configure Periodic Comp check</t>
  </si>
  <si>
    <t>[PSS]Logging of DIMM Info check</t>
  </si>
  <si>
    <t>[Pre-Si  Post-Si]SMBIOS Type 1 -System Information</t>
  </si>
  <si>
    <t>Verify ECC memory bios knob status check</t>
  </si>
  <si>
    <t>[Pre-Si  Post-Si]SMBIOS Type 2 - Baseboard (or Module) Information</t>
  </si>
  <si>
    <t>[Pre-Si  Post-Si]SMBIOS Type 4 - Processor Information</t>
  </si>
  <si>
    <t>[Pre-Si  Post-Si]SMBIOS Type 8 - Port Connector Information</t>
  </si>
  <si>
    <t>[Pre-Si  Post-Si]SMBIOS Type 32 - System Boot Information</t>
  </si>
  <si>
    <t>To verify BIOS prompts warnings when non-strong password change attempted in UEFI FW</t>
  </si>
  <si>
    <t>[PreSi  PostSi]PSMI should be enabled without any trace regions</t>
  </si>
  <si>
    <t>To verify BIOS should request cold reset in response to mem health check failure.</t>
  </si>
  <si>
    <t>[Post-Si] Verification for PM BIOS knob LTR IIO Input</t>
  </si>
  <si>
    <t>[Post-Si] CPU Flex Ratio Override</t>
  </si>
  <si>
    <t>[Pre-Si  Post-Si] C-State residency check - C state control switch</t>
  </si>
  <si>
    <t>To verify desired register fields behave as expected for CXL RCRBBAR, MEMBAR0 and PCICMD registers</t>
  </si>
  <si>
    <t>[Pre-Si  Post-Si] Verify  mmio decode</t>
  </si>
  <si>
    <t>[Post-Si]Fast Cold Boot test.</t>
  </si>
  <si>
    <t>Check GBT or XML-CLI support in UEFI shell</t>
  </si>
  <si>
    <t>[Pre-Si  Post-Si] To validate Bios knob for directory optimization in CHA for Crystal Ridge</t>
  </si>
  <si>
    <t>Command Timing check</t>
  </si>
  <si>
    <t>SPECIAL_RESERVATION_CREG_INTERFACE REPORT</t>
  </si>
  <si>
    <t>[Pre-Si  Post-Si] Configure CXL endpoint device mmio range to Downstream port in RCRB config space</t>
  </si>
  <si>
    <t>To validate ACPI support and presence of ACPI tables</t>
  </si>
  <si>
    <t>[Post-Si]MSR  MISC_PWR_MGMT test in HWPM Native mode with No legacy support</t>
  </si>
  <si>
    <t>[Pres-Si]To Validate Satellite IEH detection is recognized by bios</t>
  </si>
  <si>
    <t>Enable or Disable ZQCAL check</t>
  </si>
  <si>
    <t>Check GBT and XML Cli functionality</t>
  </si>
  <si>
    <t>[Pre-Si &amp; Post-Si] To verify memory power down mode options</t>
  </si>
  <si>
    <t>BIOS support to enable or disable Memory Test feature</t>
  </si>
  <si>
    <t>[Pre-Si  Post-Si] Verify Core Disable Option</t>
  </si>
  <si>
    <t>[Post-Si] Verify PCI config space protected  by PECI attacks made through the WrPCIConfig</t>
  </si>
  <si>
    <t>[Pre-Si  Post-Si][ddr5/ddrt][2s/4s] C-States MSR check (0XE2)</t>
  </si>
  <si>
    <t>[PSS  Post Si][Security][RP  PC] Password character replacement</t>
  </si>
  <si>
    <t>[Pre-Si  Post-Si]BIOS knob to enable or disable DBP feature check</t>
  </si>
  <si>
    <t>To Check CXL accelerator in SRAT Table</t>
  </si>
  <si>
    <t>[Post-Si  Pre-Si]BIOS program XPT_32_ENTRY_PREFETCH_BASE registers to 0 for UMA based clustering</t>
  </si>
  <si>
    <t>[Post-Si  Pre-Si] To check LIMCA Knob is removed from BIOS Setup Page.</t>
  </si>
  <si>
    <t>ACPI C-States in Windows</t>
  </si>
  <si>
    <t>[Pre-si  Post-Si] To validate the valid M2IOSF numbers</t>
  </si>
  <si>
    <t>To Verify BIOS Support for Hardware P-States and Energy Perf BIAS</t>
  </si>
  <si>
    <t>[Pre-Si  Post-Si] Verify Bios an option to Enable_Disable Package RAPL Limit MSR Lock</t>
  </si>
  <si>
    <t>Verify  Bios boot  time</t>
  </si>
  <si>
    <t>[Post-Si] Verify AMP Prefetch Support</t>
  </si>
  <si>
    <t>[Post-Si]RIR register change for DDR.</t>
  </si>
  <si>
    <t>To verify Memory FRB check during memory training phase.</t>
  </si>
  <si>
    <t>[Post-Si  Pre-Si] Check DNNO stacks have allocated 5 and 9  buses</t>
  </si>
  <si>
    <t>[Post-Si] Check if UEFI driver NacUndi is added in BIOS image.</t>
  </si>
  <si>
    <t>Verify standalone S3M FW FIT Table &amp; unified patch(core and uncore fw) integration status via Fitgen tool</t>
  </si>
  <si>
    <t>[Pre-Si  Post-Si] Verify Updated EPB config register to the tuned SAPM DLL value</t>
  </si>
  <si>
    <t>SMBIOS Type 0 - BIOS Information</t>
  </si>
  <si>
    <t>[Pre-Si  Post-Si] To validate OSB enabled in multi-socket with directory mode enabled</t>
  </si>
  <si>
    <t>Verify Bios DRAM RAPL option to enable or Disable</t>
  </si>
  <si>
    <t>Check if the HDM memory shall be reported in the UEFI Memory Map for CXL.Mem Accelerators.</t>
  </si>
  <si>
    <t>[Post-Si] Verify Bios knobs are getting restored to default value after CMOS clear (CMOS Jumper)</t>
  </si>
  <si>
    <t>Check the Presence of Release Notes</t>
  </si>
  <si>
    <t>[ Post-Si]To validate Bios Setup Knob Enable / Disable ACP is programmed.</t>
  </si>
  <si>
    <t>[Pre-Si  Post-Si] To validate CHA Multicast on SPR GPSB Gen 2.0</t>
  </si>
  <si>
    <t>[Pre-Si  Post-Si]SMBIOS Type 7 - Cache Information</t>
  </si>
  <si>
    <t>[Post Si] Shutdown Suppression</t>
  </si>
  <si>
    <t>BIOS can support RTC Wake from S4 or S5</t>
  </si>
  <si>
    <t>[Pre-Si  Post-Si]SMBIOS Type 16 - BIOS Information (Physical Memory array)</t>
  </si>
  <si>
    <t>[Pre-Si  Post-Si] Drop SoC support for  T-states</t>
  </si>
  <si>
    <t>[Pre-Si  Post-Si] Verify System Information  in Bios and OS</t>
  </si>
  <si>
    <t>[PostSi][Security][RPPC] Strong Admin Password Test</t>
  </si>
  <si>
    <t>[Post-Si]Verify the System Date  time in Bios setup menu and OS</t>
  </si>
  <si>
    <t>[Post-Si]MPV needs a knob that will force the CPU frequency registers to be unchanged.</t>
  </si>
  <si>
    <t>[Post-Si]Fast cold boot support with Min populated DDR4 DIMM</t>
  </si>
  <si>
    <t>[Pre-Si &amp; Post-Si] Verify PMAX Detector Enhancement and Detector knobs behavior.</t>
  </si>
  <si>
    <t>To Check the CXL.ARB_Mux Register Value</t>
  </si>
  <si>
    <t>[Pre and Post Si] IIO Error Pins Enable</t>
  </si>
  <si>
    <t>[Post-Si]HPET timer support</t>
  </si>
  <si>
    <t>[Pre-Si] [Post-Si] To validate mcaonnonnemcacheablemmio default value is 1</t>
  </si>
  <si>
    <t>[Pre-Si  Post-Si] To validate BIOS should set MMIOH Granularity to 64GB by default</t>
  </si>
  <si>
    <t>To verify high speed UART baud rate support bios options and verify no messy code text after set</t>
  </si>
  <si>
    <t>Verify UEFI Secure Boot Can be Disabled</t>
  </si>
  <si>
    <t>[Pre-Si  Post-Si] To validate bios display Xeon processor badge with new Intel Brand logo</t>
  </si>
  <si>
    <t>[Pre-si and Post-Si]Check if the provide BIOS knob for PCIE Surprise Link Down Error can control Surprise down error status in AER</t>
  </si>
  <si>
    <t>Check if NCEVENTS_CR_UBOXERRCTL2_CFG.enable_pcc_eq0_sev1 will get set when SGX is enabled</t>
  </si>
  <si>
    <t>Verify CLTT (Closed Loop Thermal Throttling for memory) Register Programmed  for Different Memory Frequency</t>
  </si>
  <si>
    <t>[Post-Si  Pre-Si] Need to have Clock gating registers programmed for clk requests to de-assert</t>
  </si>
  <si>
    <t>[Pre-Si] To verify BIOS can detect valid Punits</t>
  </si>
  <si>
    <t>[Pre-Si  Post-Si] BIOS shall enable eSPI Decode (LDE)</t>
  </si>
  <si>
    <t>To check I3C native mode support for DDR5</t>
  </si>
  <si>
    <t>[Post-si]  To validate BIOS shall support Monitor Mwait Enable</t>
  </si>
  <si>
    <t>[Pre-Si  Post-Si] To validate the XPT PREFETCH CONFIG1 register</t>
  </si>
  <si>
    <t>[Post-Silicon][PSS]To Check the IAL.$M IP Register</t>
  </si>
  <si>
    <t>To Check the IAL.$M IP UMA Register</t>
  </si>
  <si>
    <t>[Post-Si  Pre-Si] xpt prefetch support for 1LM+2LM mixed mode</t>
  </si>
  <si>
    <t>[PostSi  PreSi]To check if unified ifwi can load the setup variable as per CPU type onboard.</t>
  </si>
  <si>
    <t>Verify checkpoint code added for Parallel Mode Dispatch and Mesh Mode Function</t>
  </si>
  <si>
    <t>Collect Performance Data from UEFI shell</t>
  </si>
  <si>
    <t>[Pre-Si  Post-Si] Verify MCCHAN 1 channel per memory controller</t>
  </si>
  <si>
    <t>[Pre-Si  Post-Si] Verify the number of memory controllers</t>
  </si>
  <si>
    <t>[Post-Si  Pre-Si] Verify BIOS have remove the “Config TDP Lock” knob and only allow the DynamicIss BIOS knob to control locking of the CONFIG_TDP commands</t>
  </si>
  <si>
    <t>[Pre and Post Si] Patrol Scrub Enable at End of POST</t>
  </si>
  <si>
    <t>[Post Si] WheaERST replace MMIO read with SPI read</t>
  </si>
  <si>
    <t>Validate Correctable Error Cloaking functionality</t>
  </si>
  <si>
    <t>[Pre-Si  Post-Si]SMBIOS Type 3 - System Enclosure or Chassis</t>
  </si>
  <si>
    <t>[Pre-Si  Post-Si] SMBIOS Type 11 - OEM Strings and Type 12 - System Configuration Options</t>
  </si>
  <si>
    <t>Verify IPMI Device Information as part of SMBIOS table type 38</t>
  </si>
  <si>
    <t>[Pre-Si  Post-Si]SMBIOS Type 13 - BIOS Language Information</t>
  </si>
  <si>
    <t>[Pre-Si  Post-Si]SMBIOS Type 19 - Memory Array Mapped Address</t>
  </si>
  <si>
    <t>[Pre-Si  Post-Si]SMBIOS Type 27 - Cooling Device</t>
  </si>
  <si>
    <t>[Pre-Si  Post-Si]SMBIOS Type 9 -System Slots</t>
  </si>
  <si>
    <t>[Pre-Si  Post-Si]SMBIOS Type 39 -System Power Supply</t>
  </si>
  <si>
    <t>[Pre-Si  Post-Si] Verify BIOS implementation from EDK2 which uses only Admin password.</t>
  </si>
  <si>
    <t>[Pre-Si  Post-Si] To verify that Targeted SMI knob is removed From BIOS</t>
  </si>
  <si>
    <t>[Pre-Si  Post-Si] To validate C6 retention state option removal from ICX</t>
  </si>
  <si>
    <t>[Pre-Si &amp; Post-Si] Check CHA 7-bit interleave list support</t>
  </si>
  <si>
    <t>[Pre-Si Post-Si] check 16 general purpose DRAM decoders and 14 remote DRAM decoders support</t>
  </si>
  <si>
    <t>[Pre-Si Post-Si] check CHA second-level decode interleave granularities</t>
  </si>
  <si>
    <t>[Pre-Si Post-Si] check support for first-level memory decode interleave granularities of 256B, 512B, 1KB, 2KB, 4KB and 8KB</t>
  </si>
  <si>
    <t>[Pre-Si Post-Si] check CHA 1-way interleaving target in SAD DRAM rule</t>
  </si>
  <si>
    <t>[Pre-Si Post-Si] check CHA general-purpose route tables</t>
  </si>
  <si>
    <t>[Pre-Si Post-Si] check CHA second-level decode interleave ways</t>
  </si>
  <si>
    <t>[Pre-Si Post-Si] check CHA route table 6-bit target ID, 2-bit channel ID</t>
  </si>
  <si>
    <t>[Pre-Si Post-Si] check B2CMI TAD register refactoring</t>
  </si>
  <si>
    <t>To verify MCCHAN 3-way rank interleave support in MC</t>
  </si>
  <si>
    <t>[Post Si &amp; Pre Si] Inbound Traffic Controller Registers</t>
  </si>
  <si>
    <t>[Pre-si][GNR/SRF] BIOS Basic Boot to Windows OS/Linux/Busybox on Simics VP</t>
  </si>
  <si>
    <t>[Pre-si &amp; Post-si]Limit Maximum SMI Duration to 10ms</t>
  </si>
  <si>
    <t>DDR5 Memory Speed (2DPC) - platform capability</t>
  </si>
  <si>
    <t>[IP][MRC] DDR Frequency (Data Rate)</t>
  </si>
  <si>
    <t>[Pre-Si &amp; Post-Si] Update SMBIOS table for CXL Memory Device</t>
  </si>
  <si>
    <t>[Post-Si] BIOS support for integrated/discrete Clock on BirchStream</t>
  </si>
  <si>
    <t>CXL 2.0 HDM decode</t>
  </si>
  <si>
    <t>[Pre Si &amp; Post Si] Verify BHS have removed the Dynamic L1 knob and settings for bit IIO_DYNAMIC_L1_DISABLE of READ/WRITE_PCU_MISC_CONFIG.</t>
  </si>
  <si>
    <t>[Pre-Si  Post-si] CXL stack ID to port ID mapping for south I/O die</t>
  </si>
  <si>
    <t>[Pre-Si &amp; Post-Si] Check the ACPI CEDT table</t>
  </si>
  <si>
    <t>To verify ADR/fADR knobs via BIOS menu to validate the GPIO config</t>
  </si>
  <si>
    <t>[Post-Si]UEFI support BMC remote setup settings configuration.</t>
  </si>
  <si>
    <t>To validate S3M CPU softstrap for FLEX_RATIO</t>
  </si>
  <si>
    <t>To validate S3M CPU softstrap for LIMIT_PA_TO_46</t>
  </si>
  <si>
    <t>Validate S3M CPU softstrap for BITMAP_DISABLE</t>
  </si>
  <si>
    <t>[Post-Si Pre-Si] Validate S3M CPU softstrap for SMT_DISABLE</t>
  </si>
  <si>
    <t>CPU_010 - Verify BIOS always assign the BSP to be the lowest APIC ID when enable X2APIC</t>
  </si>
  <si>
    <t>[Post-Silicon][PSS] To validate BIOS support to change MMCFG Size</t>
  </si>
  <si>
    <t>Update turnaround register programming for MCR DIMMs</t>
  </si>
  <si>
    <t>[Pre-Si][Post-Si]To validate UMA Based Clustering modes</t>
  </si>
  <si>
    <t>[Post-Silicon][PSS] To validate OOB-MSM acts as Bus Owner</t>
  </si>
  <si>
    <t>[Pre-Si &amp; Post-Si] Thermal Throttling enable by MRC</t>
  </si>
  <si>
    <t>[Post Si] Dirty Warm Reset</t>
  </si>
  <si>
    <t>check CPUID program</t>
  </si>
  <si>
    <t>Show the simics variables list</t>
  </si>
  <si>
    <t>Verify write_err_latency register programming for Gen3 GearRate</t>
  </si>
  <si>
    <t>Compare  Setup Knobs by xmlcli tool</t>
  </si>
  <si>
    <t>To validate BSP reorder functionality to consider the BSP second thread position in MADT table</t>
  </si>
  <si>
    <t>MRC shall output warning, if a given channel is populated with MCR and any other dimm type</t>
  </si>
  <si>
    <t>Validate NPK SPK programming tracing</t>
  </si>
  <si>
    <t>Verifying  Critical Threshold  values in bios to Enable IO enforced ordering</t>
  </si>
  <si>
    <t>Verify if WrCRC do not co-exist with ADDDC, Mirroring, RtRowSparing</t>
  </si>
  <si>
    <t>Check Memhot Out configuration AFTER TSOD polling is available</t>
  </si>
  <si>
    <t>Review code for compliance with MC FAS cold boot sequences</t>
  </si>
  <si>
    <t>[Pre-Si &amp; Post-Si] To check CXL1.1 host bridge structure fields in CXL CEDT ACPI table</t>
  </si>
  <si>
    <t>Review code for compliance with MC FAS warm boot sequences</t>
  </si>
  <si>
    <t>[GNRD] CAPID programming</t>
  </si>
  <si>
    <t>Verify DPT enhancement in CHA</t>
  </si>
  <si>
    <t>To verify Pcie devices in order of SOC Pkg Numbering</t>
  </si>
  <si>
    <t>Support SMBUS instance mapping - GNR-D MCC / HCC</t>
  </si>
  <si>
    <t>To verify the Port IDs and BARs wrt GNRD – Uncore</t>
  </si>
  <si>
    <t>[Basic_001] Verify serial log health after booting to OS</t>
  </si>
  <si>
    <t>[GNR-D]Boot Check for all IFWI builds</t>
  </si>
  <si>
    <t>Check TPMI Psys power_info register</t>
  </si>
  <si>
    <t>Check support for EET Coarse grain is removed</t>
  </si>
  <si>
    <t>Check the DISABLE_SAPM_CTRL bit 32 from MSR 0x1FC, POWER_CTL1</t>
  </si>
  <si>
    <t>BIOS should ensure MISC_PWR_MGMT[EPP_ENABLE] == MISC_PWR_MGMT[HWP_ENABLE]</t>
  </si>
  <si>
    <t>Check MC registers at the beginning and end of DDR training</t>
  </si>
  <si>
    <t>[Post-Si][Pre-Si]To Verify Enhance RSF for IODC</t>
  </si>
  <si>
    <t>Boot successfully with kaseyville-sp.simics</t>
  </si>
  <si>
    <t>To verify S3M FW mailbox handler and mailbox requester must use sync point to ensure S3M is ready to accept data stream</t>
  </si>
  <si>
    <t>Check whether ipmi2.0 specification is supported</t>
  </si>
  <si>
    <t>Verify DRAM on platform</t>
  </si>
  <si>
    <t>Verify register value after knob changed for Rowhammer Adaptive RFM</t>
  </si>
  <si>
    <t>[IP_FW][CXL_CM] Validate IpCxlcmInstInit() Interface with NULL pointer</t>
  </si>
  <si>
    <t>bios.ipfw</t>
  </si>
  <si>
    <t>[IP_FW][CXL_CM] Validate IpCxlcmIpInit() Interface with NULL pointer</t>
  </si>
  <si>
    <t>[IP_FW][CXL_CM] Validate IpCxlcmGetVersion() Interface with ERROR occurred</t>
  </si>
  <si>
    <t>[IP_FW][CXL_CM] Validate IpCxlcmGetVersion() Interface with a successful call</t>
  </si>
  <si>
    <t>[IP_FW][CXL_CM] Validate IpCxlcmGetCapability() Interface with NULL pointer</t>
  </si>
  <si>
    <t>Validate the  support of PTRR DDR knob</t>
  </si>
  <si>
    <t>verify PMON offsets</t>
  </si>
  <si>
    <t>Delete the package current config option</t>
  </si>
  <si>
    <t>BIOS support for FSP API mode</t>
  </si>
  <si>
    <t>Remove SAPMCTL Menu from BIOS</t>
  </si>
  <si>
    <t>Enable CA Scrambler feature for MCR</t>
  </si>
  <si>
    <t>CPU self-boot without PCH</t>
  </si>
  <si>
    <t>Verify Thermal monitor status filter Time window value and IB_LOCK RO status bit</t>
  </si>
  <si>
    <t>Verify that MCR DIMMs do not support WrCRC</t>
  </si>
  <si>
    <t>TO verify uncore initialization includes CHA, Ubox, M2IOSF, HQM, PCIe root port enumeration</t>
  </si>
  <si>
    <t>To verify register capid1_19 was removed after gnrd_soc_mcc_21ww37_2 for GNRD</t>
  </si>
  <si>
    <t>verify Uncore ASI file from ACPI</t>
  </si>
  <si>
    <t>Verify ASL entries of stacks removed in ACPI table</t>
  </si>
  <si>
    <t>Verify MRC disable DIMM unlocked on the lower blocks of the SPD device</t>
  </si>
  <si>
    <t>Bios support for max supported cores</t>
  </si>
  <si>
    <t>[IP_FW][CXL_CM] Validate IpCxlcmInstInit() Interface with a successful call</t>
  </si>
  <si>
    <t>To verify CHA DBP register fields drop clean evictions even if not dead</t>
  </si>
  <si>
    <t>[IP_FW][CXL_CM] Validate IpCxlcmIpInit() Interface with a successful call</t>
  </si>
  <si>
    <t>[IP_FW][CXL_CM] Validate IpCxlcmGetCapability() Interface with bad parameters</t>
  </si>
  <si>
    <t>[IP_FW][CXL_CM] Validate IpCxlcmGetCapability() Interface with unknown Id</t>
  </si>
  <si>
    <t>[IP_FW][CXL_CM] Validate IpCxlcmGetCapability() Interface with a successful call</t>
  </si>
  <si>
    <t>Verify channel disabled when rank on DIMM present in a channel is mapped out</t>
  </si>
  <si>
    <t>Verify CHA register tor_thresholds_cfg.prq_count_threshold</t>
  </si>
  <si>
    <t>[IP_FW][CXL_CM] Validate IpCxlcmGetStatus() Interface with NULL pointer</t>
  </si>
  <si>
    <t>[IP_FW][CXL_CM] Validate IpCxlcmGetCacheConfigPortMask() Interface with NULL pointer</t>
  </si>
  <si>
    <t>[IP_FW][CXL_CM] Validate IpCxlcmGetCacheConfigPortMask() Interface with bad parameters</t>
  </si>
  <si>
    <t>[IP_FW][CXL_CM] Validate IpCxlcmGetCacheConfigPortMask() Interface with a successful call</t>
  </si>
  <si>
    <t>Rank Margin Tool Support for DDR5</t>
  </si>
  <si>
    <t>[IP_FW][CXL_CM] Validate IpCxlcmSetControl() Interface with NULL pointer</t>
  </si>
  <si>
    <t>[IP_FW][CXL_CM] Validate IpCxlcmSetControl() Interface with unknown Id</t>
  </si>
  <si>
    <t>[IP_FW][CXL_CM] Validate IpCxlcmSetControl() Interface with bad parameters</t>
  </si>
  <si>
    <t>[IP_FW][CXL_CM] Validate IpCxlcmSetControl() Interface with not allowed operations</t>
  </si>
  <si>
    <t>[IP_FW][CXL_CM] Validate IpCxlcmSetControl() Interface with a successful call</t>
  </si>
  <si>
    <t>[IP_FW][CXL_CM] Validate IpCxlcmGetControl() Interface with NULL pointer</t>
  </si>
  <si>
    <t>[IP_FW][CXL_CM] Validate IpCxlcmGetControl() Interface with unknown Id</t>
  </si>
  <si>
    <t>[IP_FW][CXL_CM] Validate IpCxlcmGetControl() Interface with bad parameters</t>
  </si>
  <si>
    <t>Validate Rank Margin Tool Support for MCR</t>
  </si>
  <si>
    <t>[IP_FW][CXL_CM] Validate IpCxlcmGetControl() Interface with a successful call</t>
  </si>
  <si>
    <t>Verify FSP_RESERVED_MEMORY_RESOURCE_HOB output from FSP API</t>
  </si>
  <si>
    <t>bios.fsp</t>
  </si>
  <si>
    <t>[BHS]: BIOS support for Intel Processor Trace memory buffer</t>
  </si>
  <si>
    <t>Verify CAPID registers fileds changes</t>
  </si>
  <si>
    <t>To Verify  PREV_BOOT_ERR_SRC_HOB output from FSP</t>
  </si>
  <si>
    <t>[IP_FW][CXL_CM] Validate IpCxlcmGetStatus() Interface with unknown Id</t>
  </si>
  <si>
    <t>[IP_FW][CXL_CM] Validate IpCxlcmGetStatus() Interface with bad parameters</t>
  </si>
  <si>
    <t>[IP_FW][CXL_CM] Validate IpCxlcmGetStatus() Interface with a successful call</t>
  </si>
  <si>
    <t>To verify CHA register programming</t>
  </si>
  <si>
    <t>Verify SystemInfoVarHob output from FSP</t>
  </si>
  <si>
    <t>[IP_FW][CXL_CM] Validate IpCxlcmInitializeDecoder() Interface with NULL pointer</t>
  </si>
  <si>
    <t>[IP_FW][CXL_CM] Validate IpCxlcmInitializeDecoder() Interface with not allowed operations</t>
  </si>
  <si>
    <t>CPU_008 - Verify BIOS always assign the BSP to be the lowest APIC ID when disable different cores, cover 4 conditions</t>
  </si>
  <si>
    <t>[IP_FW][CXL_CM] Validate IpCxlcmInitializeDecoder() Interface with bad parameters</t>
  </si>
  <si>
    <t>[IP_FW][CXL_CM] Validate IpCxlcmInitializeDecoder() Interface with insufficient resources</t>
  </si>
  <si>
    <t>[Pre and PostSi] PCIe CE and UCE with IOMCA enabled</t>
  </si>
  <si>
    <t>Verify BIOS enable send traces to TraceHub</t>
  </si>
  <si>
    <t>BIOS should program DIMM_TYPE register for the polling control during PkgC</t>
  </si>
  <si>
    <t>[IP_FW][CXL_CM] Validate IpCxlcmRasErrorConfig() Interface with bad parameters</t>
  </si>
  <si>
    <t>[IP_FW][CXL_CM] Validate IpCxlcmRasErrorConfig() Interface with a successful call</t>
  </si>
  <si>
    <t>Verify that DDR5 DIMMs support WrCRC</t>
  </si>
  <si>
    <t>Verification of DFX setup options with IP clean image</t>
  </si>
  <si>
    <t>Verify BIOS hide ViralEn knob for Standard RAS</t>
  </si>
  <si>
    <t>[Pre and Post Si] Memory CE and UCE with EMCA enabled</t>
  </si>
  <si>
    <t>[PSS][Post-Si] Check the chop type</t>
  </si>
  <si>
    <t>[IP_FW][CXL_CM] Validate IpCxlcmCollectAndClearErrors() Interface with NULL pointer</t>
  </si>
  <si>
    <t>[IP_FW][CXL_CM] Validate IpCxlcmCollectAndClearErrors() Interface with bad parameters</t>
  </si>
  <si>
    <t>[IP_FW][CXL_CM] Validate IpCxlcmCollectAndClearErrors() Interface with a successful call</t>
  </si>
  <si>
    <t>Verify IOMCA register not set to disable when eMCA option disabled in BIOS</t>
  </si>
  <si>
    <t>[IP_FW][CXL_CM] Validate IpCxlcmApplyTuningList() Interface with NULL pointer</t>
  </si>
  <si>
    <t>[IP_FW][CXL_CM] Validate IpCxlcmApplyTuningList() Interface with bad parameters</t>
  </si>
  <si>
    <t>[IP_FW][CXL_CM] Validate IpCxlcmApplyTuningList() Interface with a successful call</t>
  </si>
  <si>
    <t>[IP_FW][CXL_CM] Validate IpCxlcmIsolationGetCapability() Interface with NULL pointer</t>
  </si>
  <si>
    <t>[IP_FW][CXL_CM] Validate IpCxlcmIsolationGetCapability() Interface with bad parameters</t>
  </si>
  <si>
    <t>[IP_FW][CXL_CM] Validate IpCxlcmIsolationGetCapability() Interface with a successful call</t>
  </si>
  <si>
    <t>[IP_FW][CXL_CM] Validate IpCxlcmIsolationSetControl() Interface with NULL pointer</t>
  </si>
  <si>
    <t>[IP_FW][CXL_CM] Validate IpCxlcmIsolationSetControl() Interface with bad parameters</t>
  </si>
  <si>
    <t>[IP_FW][CXL_CM] Validate IpCxlcmIsolationSetControl() Interface with not allowed operations</t>
  </si>
  <si>
    <t>[IP_FW][CXL_CM] Validate IpCxlcmIsolationSetControl() Interface with a successful call</t>
  </si>
  <si>
    <t>Check Directory mode changes for GNR 1S and all memory types</t>
  </si>
  <si>
    <t>BIOS Opt-in knob for out-of-band Agent toAccess  Downstream MMIO Register space</t>
  </si>
  <si>
    <t>Verify clean RPPIOSTS Register (MEMURC and CFGURC) status after boot with CXL IO device</t>
  </si>
  <si>
    <t>Warm reset during BIOS boot flow</t>
  </si>
  <si>
    <t>Verify B2P mailbox header file from PrimeCode GNR 1p0 Model 7</t>
  </si>
  <si>
    <t>check all feature registers for  power saving after Training</t>
  </si>
  <si>
    <t>Verify reset flow with ECS option enabled / disabled in BIOS with DDR5 non MCR DIMMS</t>
  </si>
  <si>
    <t>Configure MC for DDR5 or MCR mode before DDR training</t>
  </si>
  <si>
    <t>Verify register value with dfxcaparity option enabled / disabled</t>
  </si>
  <si>
    <t>Verify Enable Wake on PECI in BIOS</t>
  </si>
  <si>
    <t>Cache Associativity should be correct between log and SMBIOS.</t>
  </si>
  <si>
    <t>[IP_FW][CXL_CM] Validate IpCxlcmVscEnabled() Interface with False returned</t>
  </si>
  <si>
    <t>[IP_FW][CXL_CM] Validate IpCxlcmVscEnabled() Interface with True returned</t>
  </si>
  <si>
    <t>[IP_FW][CXL_CM] Validate IpCxlcmSetCacheConfig() Interface with not allowed operations</t>
  </si>
  <si>
    <t>[GNR_PRD]Verify CMI Init Option is removed from setup.</t>
  </si>
  <si>
    <t>[IP_FW][CXL_CM] Validate IpCxlcmUpdateEncryptionKeys() Interface with NULL pointer</t>
  </si>
  <si>
    <t>[IP_FW][CXL_CM] Validate IpCxlcmUpdateEncryptionKeys() Interface with bad parameters</t>
  </si>
  <si>
    <t>[IP_FW][CXL_CM] Validate IpCxlcmUpdateEncryptionKeys() Interface with a successful call</t>
  </si>
  <si>
    <t>[IP_FW][CXL_CM] Validate IpCxlcmIsolationGetAndClearStatus() Interface with NULL pointer</t>
  </si>
  <si>
    <t>[IP_FW][CXL_CM] Validate IpCxlcmIsolationGetAndClearStatus() Interface with bad parameters</t>
  </si>
  <si>
    <t>[IP_FW][CXL_CM] Validate IpCxlcmIsolationGetAndClearStatus() Interface with a successful call</t>
  </si>
  <si>
    <t>Validate system boot fine with RDIMM or MCR dimm as per Memory capacity table</t>
  </si>
  <si>
    <t>[GNR_PRD] Verify calltable PMIC supporting during MRC phase</t>
  </si>
  <si>
    <t>Validate memflow bits can be found before reading from simics virtual memflow msr registers.</t>
  </si>
  <si>
    <t>Verify DDRIO trace when XoverCalibration is executing</t>
  </si>
  <si>
    <t>Validate the register MEMTRIP0_TO_XXTHERMTRIP_N_EN bit4&amp;bit5 should be always 1 in Gen3Validate</t>
  </si>
  <si>
    <t>Verify BIOS shall configure SDSi MMIO structure (In-band accessibility for provision only)</t>
  </si>
  <si>
    <t>Check the processor frequency to match the display</t>
  </si>
  <si>
    <t>Verify stackID # 8 can't be disabled</t>
  </si>
  <si>
    <t>Verify programming of registers with respect to IMODE Override control bios knobs</t>
  </si>
  <si>
    <t>Verify knob "PkgcSrefEn" and "SrefProgramming" and some programming based on those knob had been removed.</t>
  </si>
  <si>
    <t>Validate ForcePprOnAllDramUce function PPR repair policy for UCE</t>
  </si>
  <si>
    <t>Incorporate DLL reset in RMT</t>
  </si>
  <si>
    <t>[IP_FW][CXL_CM] Validate IpCxlcmApplyTuningList() Interface with unknown Id</t>
  </si>
  <si>
    <t>Check the  DRAM_PWRGD_OK status using "dram_pwr_ok_status" register</t>
  </si>
  <si>
    <t>[GNR] – Verify DDRIO initiated RCOMP Static Leg Training to force comp update pulse</t>
  </si>
  <si>
    <t>Verify removed OLTT mode for GNR\SRF</t>
  </si>
  <si>
    <t>check the register related with Ecc Check and confirm the knob "DdrEccCheck" and "HbmEccCheck" removed</t>
  </si>
  <si>
    <t>Check the knob functionality for MC Disable.</t>
  </si>
  <si>
    <t>[PreSi  PostSi]PSMI check PSMI SPECIAL_RESERVATION_SVBIOS_INTERFACE</t>
  </si>
  <si>
    <t>[FIV_MRC_Eval]Verify Samsung Advanced Memtest code when inject persistent error</t>
  </si>
  <si>
    <t>[Pre and Post Si] IEH W4 lookup table update</t>
  </si>
  <si>
    <t>Verify BIOS password required when overriding boot device via F7 hotkey after set password</t>
  </si>
  <si>
    <t>[RegisterCheck] Verify CMI programming is correct with formula based consumption</t>
  </si>
  <si>
    <t>[SRF-CCB] Inform: MCR not supported on SRF-SP</t>
  </si>
  <si>
    <t>[GNRD]Verify knob “PPV Enabled” is added and "additional post codes" is removed</t>
  </si>
  <si>
    <t>Verify the HBM_ENABLE is disabled</t>
  </si>
  <si>
    <t>To validate Clock modulation knob in BIOS</t>
  </si>
  <si>
    <t>Verify "Architectural Documents, Specs and Spreadsheet Revision Numbers" O/P in the uBIOS logs</t>
  </si>
  <si>
    <t>Verify DFx knobs reflects SCOMP registers</t>
  </si>
  <si>
    <t>check knob Rx CTLE Gain and the related register</t>
  </si>
  <si>
    <t>check knob RCD CTLE and the related register</t>
  </si>
  <si>
    <t>[MBIST/MPPR] Verify mbist and mppr functionality with good DIMM</t>
  </si>
  <si>
    <t>Verify IFWI version and SPI flash max physical address range</t>
  </si>
  <si>
    <t>Verify BIOS region &amp; 4KB assigned for IMD partition  in SPI layout</t>
  </si>
  <si>
    <t>Verify RD DQ DQS Pre-DFE CPGC training pattern programming</t>
  </si>
  <si>
    <t>[GNR] Need to check if CAPID usage should be handled by die</t>
  </si>
  <si>
    <t>[DDRIO Integration][Basic] Check DDRIO regflow revision in serial log</t>
  </si>
  <si>
    <t>Verify Xover Phase Correction with registers "xover_drift_comp_en" and "pirefe_rst_path_sel"</t>
  </si>
  <si>
    <t>Enable BSSA Margin 1D and Margin 2D for MCR DIMM</t>
  </si>
  <si>
    <t>Verify CA/CS can enhance current Mem Boot Health Check algorithm</t>
  </si>
  <si>
    <t>Verify removal of 1tCK read preamble Setup option and verify BIOS flow with various DFX TCLK knob changes</t>
  </si>
  <si>
    <t>[IP_FW][CXL_CM] Validate IpCxlcmCollectAndClearErrors() Interface with ERROR occurred</t>
  </si>
  <si>
    <t>[Pre-SI &amp; Post-Si]Verify Patrol Scrub and Poison enable option removed as part of simplifying memory RAS(Only IP_Clean_External BIOS)</t>
  </si>
  <si>
    <t>To verify whether the system can operate normally when running EFI test module</t>
  </si>
  <si>
    <t>[IP_FW][CXL_CM] Validate IpCxlcmEnableSecurityPg() Interface with not allowed operations</t>
  </si>
  <si>
    <t>Verify Merlin boot can be enabled in the debug build based on the setup knob</t>
  </si>
  <si>
    <t>Verify LOCK_THERM_INT is removed</t>
  </si>
  <si>
    <t>Verify the register txdqs_latch_en_ovr is programed well during WriteLeveling</t>
  </si>
  <si>
    <t>Verify the algorithm of ReceiveEnable training has correctly handled 2tCK IO Lat granularity</t>
  </si>
  <si>
    <t>Verify B2hot registers value</t>
  </si>
  <si>
    <t>Verify the calculation formula of "ecsrefabinterval" with registers "ref_tecsint"</t>
  </si>
  <si>
    <t>Verify the reigster mcr_prbs_force bit is cleared after complex training step and before QCS Training</t>
  </si>
  <si>
    <t>[GNR-D] Modify MAX_SOCKET to 1 for GNRD as it supports only 1 socket</t>
  </si>
  <si>
    <t>[GNRD] Verify GNRD IO mesh stack IDs</t>
  </si>
  <si>
    <t>[GNRD]Verify GNRD is added to Lookup table</t>
  </si>
  <si>
    <t>verify GNRD compute die config and IO stacks</t>
  </si>
  <si>
    <t>Verify Sense Amp Calibration Algo selection between HW FSM and SW</t>
  </si>
  <si>
    <t>Verify the updated AMT when Samsung 24Gb are present</t>
  </si>
  <si>
    <t>[Pre-Si  Post-Si] To Verify Bios an option to Configure Hardware P-State (Native mode, OOB ) MSR 0X1AA</t>
  </si>
  <si>
    <t>[Pre-Si  Post-Si] To verify UEFI class 3 firmware</t>
  </si>
  <si>
    <t>Verify registers are programmed while IOMCA Enable is moving from Ubox to Global IEH</t>
  </si>
  <si>
    <t>[Pre-Silicon][Post-Silicon]To verify BIOS IEH Error handler to add support for local error registers of error logger and FunnyIO registers</t>
  </si>
  <si>
    <t>[Pre-Si]Verify UEFI FW support 4 set of RRL register for memory error logging</t>
  </si>
  <si>
    <t>To verify dynamic detection of SPD files in SIMICS with BIOS (Golden scripts)</t>
  </si>
  <si>
    <t>To verify BIOS to program SEGIDREG0.SEGID0 as SegID for IEH</t>
  </si>
  <si>
    <t>[Pre-Si &amp; Post-Si]Verify if PAM_CP_HOSTIA_POSTBOOT_SAI is removed after booting to OS</t>
  </si>
  <si>
    <t>To verify BIOS shall detect active B2CMI devices using CAPID3 register MC enable info on every present compute die and get the total count of enabled MC</t>
  </si>
  <si>
    <t>[Pre-Si &amp; Post-Si] To verify support for local error registers of error logger in BIOS IEH Error handler.by injecting I3C correctable error</t>
  </si>
  <si>
    <t>[Post-Si] To Check default data at build time and decompress them into Data Cache</t>
  </si>
  <si>
    <t>To validate PCU_CR_DESIRED_CORES_CFG register</t>
  </si>
  <si>
    <t>RAS - Verify FunnyIO Map and PLA Changes for 16 Bit Port IDs</t>
  </si>
  <si>
    <t>Verify CPU Crashlog bits disabled by default</t>
  </si>
  <si>
    <t>[Pre-Si &amp; Post-Si] To check bios read CXL device RCRB address for Stack resource distribution HOB</t>
  </si>
  <si>
    <t>Patrol scrub register verification changes</t>
  </si>
  <si>
    <t>[Pre-Si &amp; Post-Si] To verify RCECABN register for wave 3 -- IEH RCEC Next bus/last bus programming</t>
  </si>
  <si>
    <t>[Pre-si &amp; Post-Si] To validate  PLA changes for 16b PortIDs</t>
  </si>
  <si>
    <t>IO Die Stack Configuration Check - FlexUPIy (Sx)</t>
  </si>
  <si>
    <t>To check OOB-MSM acts as MCTP bus owner</t>
  </si>
  <si>
    <t>To validate MSR_CRASHLOG_CONTROL_REGISTER definition for EnGprs bit  needed to enable GPR crashlog/Core Crash</t>
  </si>
  <si>
    <t>To validate OOBMSM Multi-Die Support (Master /Slave)</t>
  </si>
  <si>
    <t>GNR MC: Hidden registers that are accessed by BIOS - mcdata</t>
  </si>
  <si>
    <t>[Pre-Si &amp; Post-Si] To verify SGX – RAS MCA recovery Co-Existence</t>
  </si>
  <si>
    <t>To verify BIOS shall program ROOTBUS register correctly for each HIOP instance</t>
  </si>
  <si>
    <t>Verify BIOS implemented with change in register definitions for Memory Error injection</t>
  </si>
  <si>
    <t>To verify CXL security level bios knobs</t>
  </si>
  <si>
    <t>To validate Simplified MDFS Training</t>
  </si>
  <si>
    <t>[Pre-Si &amp; Post-Si] To verify rank status with MCR 2Rx8 Memory dimm configuration</t>
  </si>
  <si>
    <t>Verify thermal throttling amount at three temperature levels when CLTT is enabled</t>
  </si>
  <si>
    <t>To verify bios pcode mailbox register values using B2P mailbox interface</t>
  </si>
  <si>
    <t>Verify the option CMS ENABLE DRAM PM is removed from the BIOS menu - RAPL</t>
  </si>
  <si>
    <t>To verify default fan speed set by bios option</t>
  </si>
  <si>
    <t>[Pre-Si &amp; Post-Si] To verify MCR dram_x8 memory dimm configuration</t>
  </si>
  <si>
    <t>To validate BIOS knob for opportunistic-LLC-to-SF migration feature</t>
  </si>
  <si>
    <t>Verifying  DEVSEC ID, CXL.Mem registers and CXL.cache registers.</t>
  </si>
  <si>
    <t>Poison MMIO bits in IRP MISC DFX2 register should be masked to 0</t>
  </si>
  <si>
    <t>Verify Legacy boot option not present in BIOS page</t>
  </si>
  <si>
    <t>[Pre-Si &amp; Post-Si] Lane reversal flow for MCP emulation model</t>
  </si>
  <si>
    <t>[Pre-Si &amp; Post-Si] Register bit of THR_CTRL0 mr4temp Throttle Mode and Throttle Enable should be set as per MC FAS by MRC</t>
  </si>
  <si>
    <t>To check t_rrsg value in MC based on the frequency selected for DDR5</t>
  </si>
  <si>
    <t>[Pre-Si &amp; Post-Si] Check t_rrsg value in MC based on the frequency selected for MCR DIMMs</t>
  </si>
  <si>
    <t>[Pre-Si &amp; Post-Si] ddrcc_train_ctl2.sample_sel is set to 0 for DCA training step by MRC</t>
  </si>
  <si>
    <t>To validate Disable/unused DDRIO controllers and channels with X1 Config Half population</t>
  </si>
  <si>
    <t>MBE shall be disabled on b2idi instances connected to SPK</t>
  </si>
  <si>
    <t>Verify BIOS configures different ECC modes with 10x4 memory config (1LM)</t>
  </si>
  <si>
    <t>Verify BIOS configures different ECC modes with 5x8 memory config (1LM)</t>
  </si>
  <si>
    <t>[Pre-Si &amp; Post-Si] bank_scheduler_selection and page_table_index_selection programming for Gen3 for MCR</t>
  </si>
  <si>
    <t>[Pre-Si &amp; Post-Si] bank_scheduler_selection and page_table_index_selection programming for Gen3 for DDR5</t>
  </si>
  <si>
    <t>[Post-Si &amp; Pre-Si] To verify slot information in EFI_PLATFORM_INFO HOB</t>
  </si>
  <si>
    <t>To validate  B2P mailbox to map Global Module Instance to Compute Die and Instance</t>
  </si>
  <si>
    <t>Verify BIOS support MBA4.0 and Verify UBOX registers mapping</t>
  </si>
  <si>
    <t>To validate Workaround to support strapset data length of 9 DWs</t>
  </si>
  <si>
    <t>To verify Validation MegaBlock and MerlinX tool supported</t>
  </si>
  <si>
    <t>To verify Validation Megablock downgrade compatibility</t>
  </si>
  <si>
    <t>To verify flexibility to free memory reserved by Validation Mega Block</t>
  </si>
  <si>
    <t>[Pre-Si &amp; Post-Si] Verify CLTT temperature settings for TSOD by MRC as per CLTT doc</t>
  </si>
  <si>
    <t>[Pre-Si &amp; Post-Si] Verify x4modesel.dimm0/1_mode to 1 for x4 DRAMs</t>
  </si>
  <si>
    <t>[Pre-Si &amp; Post-Si] Reading PMAX TPMI interface register</t>
  </si>
  <si>
    <t>To verify x4modesel.dimm0_mode set to 0 for x8 MCR DIMMs and set to 1 for x4 MCR DIMMs</t>
  </si>
  <si>
    <t>To verify IIO stack ID assignment</t>
  </si>
  <si>
    <t>[Pre-Si &amp; Post-Si] Verification of Memory Thermal BIOS Menu Options for MEMTRIP and THERMTRIP</t>
  </si>
  <si>
    <t>Verification of Memory Thermal BIOS Menu Options for MEMHOT_IN</t>
  </si>
  <si>
    <t>Verify BIOS support for SHPC error logging enhancement</t>
  </si>
  <si>
    <t>To validate Disable/unused DDRIO controllers and channels with Full Population in 2DPC</t>
  </si>
  <si>
    <t>[Pre-Si &amp; Post-Si] Verification of Memory Thermal BIOS Menu Options for MEMHOT_OUT</t>
  </si>
  <si>
    <t>[Pre and Post Si] Verify BIOS should implement GHES v2 format for error logging</t>
  </si>
  <si>
    <t>[Pre-Si &amp; Post-Si] Verify Permanent Fault Detection (PFD) configuration according to ECC mode for 10x4 config</t>
  </si>
  <si>
    <t>[Pre-Si &amp; Post-Si] Verify Permanent Fault Detection (PFD) configuration according to ECC mode for 9x4 config</t>
  </si>
  <si>
    <t>[Pre and Post Si] [Windows] Validate PCIE CE using Wheahct tool with IOMCA option enabled in BIOS</t>
  </si>
  <si>
    <t>Validate Memory UCE non fatal error using Wheahct tool with EMCA option disabled in BIOS</t>
  </si>
  <si>
    <t>Verify BIOS configure Retry Register for Error logging</t>
  </si>
  <si>
    <t>Verify BIOS updates PCU registers for RAS based on register scope</t>
  </si>
  <si>
    <t>[Pre and Post Si] Verify register implementation and configuration to support PCIe DMWr ECN</t>
  </si>
  <si>
    <t>BIOS Knob for TPMI Control Interface Lock</t>
  </si>
  <si>
    <t>TestSignalBitMaskRMT to choose which parameters to run during RMT</t>
  </si>
  <si>
    <t>[Pre and Post Si] Verify BIOS enable support for Inbound P2P dataparity error</t>
  </si>
  <si>
    <t>Verify CAPID registers fileds changes for RAS domain</t>
  </si>
  <si>
    <t>Verify system boot with "CET" enabled</t>
  </si>
  <si>
    <t>Verify Data Scrambling status with MCR Dimms</t>
  </si>
  <si>
    <t>Direct To UPI (D2C) , Direct To Core (D2K) - Functionalilty Check on GNR</t>
  </si>
  <si>
    <t>Verify BIOS knob PcieAerEcrcEn is global per system</t>
  </si>
  <si>
    <t>To validate BIOS is retrieving MC frequency and MC voltage in serial logs</t>
  </si>
  <si>
    <t>NAC less SKU configuration</t>
  </si>
  <si>
    <t>Validate Adaptive page policy is independent of ADDDC knob</t>
  </si>
  <si>
    <t>Verify tuning of Distress QoS related registers</t>
  </si>
  <si>
    <t>Validate MRC Promote Warning is Disable by default</t>
  </si>
  <si>
    <t>Validate Channel disabling by configuring DDR Channel Mask knob</t>
  </si>
  <si>
    <t>Verify the MAX_IIO_STACKS and MAX_LOGIC_IIO_STACK for GNR-D</t>
  </si>
  <si>
    <t>Verify SPD-SMBUS access bios knob need to removed for Gen3 and above</t>
  </si>
  <si>
    <t>Verify BIOS programs PPIN to support D-step SDSi</t>
  </si>
  <si>
    <t>Verify DB CTLE and CTLE setting option on MCR DIMM</t>
  </si>
  <si>
    <t>Verify switching between verbose mode and non-verbose mode for each training step in MRC</t>
  </si>
  <si>
    <t>Verify DDRT/DDRT2 is not supported on Gen3/Gen4 MRC</t>
  </si>
  <si>
    <t>Verify that MRC shall implement DFX Setup Knobs to control registers - CPGC Block Repeat/CPGC Base Repeat</t>
  </si>
  <si>
    <t>Verify s3m telemetry upd period BIOS knob</t>
  </si>
  <si>
    <t>Verify MRC prints IP version of components support</t>
  </si>
  <si>
    <t>Verify RTC value initialized in BIOS</t>
  </si>
  <si>
    <t>Veify IP lfclk gating is enabled by default</t>
  </si>
  <si>
    <t>[Pre and Post Si] Verify poison is enabled for all IP's</t>
  </si>
  <si>
    <t>Verify MC register cleanup that no longer exist in GNR</t>
  </si>
  <si>
    <t>Verify RAS setup clean-up</t>
  </si>
  <si>
    <t>Verify Softstrap provision flow is enabled by default</t>
  </si>
  <si>
    <t>To verify ERR_INJ_LCK_DFX_SB_FBLP_REG.eil bit set to 1</t>
  </si>
  <si>
    <t>To Verify Homeless Prefetcher knob functionality</t>
  </si>
  <si>
    <t>To verify MRC boot for 1S configuration</t>
  </si>
  <si>
    <t>To verify SMBASE relocation with New MSR is successful</t>
  </si>
  <si>
    <t>Verify MRC shall implement DFX Setup Knobs to control registers - Pre/Post Amble Setting</t>
  </si>
  <si>
    <t>Verify BIOS knobs DCA/DCS DFE gain</t>
  </si>
  <si>
    <t>Verify MRC shall implement new DFX Setup Knobs to control registers - CTLE</t>
  </si>
  <si>
    <t>Verify BIOS knob exists to enable/disable system event log and RAS log level</t>
  </si>
  <si>
    <t>Verify the BIOS knob RTT_NOM_RD</t>
  </si>
  <si>
    <t>Verify MRC shall implement new DFX Setup Knobs to control registers - ODT</t>
  </si>
  <si>
    <t>Verify the BIOS knobs CLK Imode</t>
  </si>
  <si>
    <t>Verify Request to dump DB, RCD, and DRAM registers at any training step in MRC</t>
  </si>
  <si>
    <t>Verify MRC shall implement DFX Setup Knobs to control registers - RON</t>
  </si>
  <si>
    <t>Verify reset flow with ECS option enabled / disabled in BIOS with DDR5 MCR DIMMS</t>
  </si>
  <si>
    <t>Verify MRC shall implement DFX Setup Knobs to control registers - Rx/Tx DFE TAP for RDIMM</t>
  </si>
  <si>
    <t>Verify MRC shall implement DFX Setup Knobs to control registers - DCA DFE TAP and RX/TX DFE Gain for RDIMM</t>
  </si>
  <si>
    <t>Verify Memory performance settings by verifying registers</t>
  </si>
  <si>
    <t>To verify LegacyADRMode , EadrSupport, EadrCacheFlushMode bios knob support are removed or hidden</t>
  </si>
  <si>
    <t>Verify MRC shall implement DFX Setup Knobs to control registers - DCA/DCS DFE TAP for MCR DIMM</t>
  </si>
  <si>
    <t>To Verify SYSTEM_MEMORY_MAP_HOB output from FSP</t>
  </si>
  <si>
    <t>Verify MRC shall implement DFX Setup Knobs to control registers - DCA DFE TAP and RX/TX DFE Gain for MCR DIMM</t>
  </si>
  <si>
    <t>Verify MRC shall implement DFX Setup Knobs to control registers - Rx/Tx DFE TAP for MCR DIMM</t>
  </si>
  <si>
    <t>[Pre and Post Si] Validate Memory CE and UCE with LMCE OFF</t>
  </si>
  <si>
    <t>To verify CPU HOT Plug not supported for GNR</t>
  </si>
  <si>
    <t>To verify with Ubios Generation enabled no hang is observed</t>
  </si>
  <si>
    <t>Verify the memory perf settings for MCR -4R</t>
  </si>
  <si>
    <t>Verify the memory perf settings for DDR5</t>
  </si>
  <si>
    <t>Verification of LLT Page Mode Enable with RDIMM connected as 1DPC</t>
  </si>
  <si>
    <t>Verify the DB DFE tap knob presence for MCR dimms</t>
  </si>
  <si>
    <t>Verify the DB DFE tap knob presence for RDIMMS</t>
  </si>
  <si>
    <t>Verify Knob to expose DB DFE SW-based code is present in BIOS</t>
  </si>
  <si>
    <t>Validate there are no unwanted entries while running EFI commands</t>
  </si>
  <si>
    <t>Serial log verification for boot error after dimm mapped out</t>
  </si>
  <si>
    <t>Verify register field ddrd_n0_rx_ctl1.anti_aging_enis set to 1 post sense amp calibration</t>
  </si>
  <si>
    <t>Validate HEST table is in compliance with latest ACPI spec</t>
  </si>
  <si>
    <t>Validate ERST table is in compliance with latest ACPI spec</t>
  </si>
  <si>
    <t>Validate EINJ table is in compliance with latest ACPI spec</t>
  </si>
  <si>
    <t>Validate BERT table is in compliance with latest ACPI spec</t>
  </si>
  <si>
    <t>Verify Silicon initialization happens without any issue in FSP API</t>
  </si>
  <si>
    <t>Verify FSP_RESERVED_MEMORY_RESOURCE_HOB output from FSP</t>
  </si>
  <si>
    <t>Verify 2DPC RDIMM boot fine to BIOS and OS</t>
  </si>
  <si>
    <t>Verify 1DPC MCR boot fine to BIOS and OS</t>
  </si>
  <si>
    <t>Verify Advance memory tests for MCR dimms</t>
  </si>
  <si>
    <t>Verify FSP configures serial console log</t>
  </si>
  <si>
    <t>Verify mc0_dp_chkn_bit3.rat_valid to 1 by default for gen3 programs</t>
  </si>
  <si>
    <t>Verify the knobs halt on mem training error knob should removed and AutoResetOnMemErr knob should visible</t>
  </si>
  <si>
    <t>To verify CHA register programmed based on perf modeling</t>
  </si>
  <si>
    <t>To verify OOBMSM MMIO downstream access</t>
  </si>
  <si>
    <t>Verify MRC properly programs memory decoder of memory density register</t>
  </si>
  <si>
    <t>To verify BIOS devhide the CHA's that are disabled</t>
  </si>
  <si>
    <t>To verify the CHA register fields programmed to default values</t>
  </si>
  <si>
    <t>Verify the updated perf table when 6400MT/s RDIMM is populated</t>
  </si>
  <si>
    <t>Verify the memory perf settings for MCR -2R</t>
  </si>
  <si>
    <t>Verify the capid3_cfg.ddr_mem_en filed</t>
  </si>
  <si>
    <t>Verify PMIC Write protect programming mode when channel is disabled/enabled or DIMM mapped out</t>
  </si>
  <si>
    <t>Verify FW image size Should not have Negative Free Size</t>
  </si>
  <si>
    <t>Verify Bank scheduler selection is programmed correctly under MRC test as per DIMM config changes</t>
  </si>
  <si>
    <t>Verify 2DPC/1DPC SoDIMMs boot fine to BIOS, EFI Shell and OS</t>
  </si>
  <si>
    <t>To verify the pmmnt_tpd and pmmnt_txp values for DDR5</t>
  </si>
  <si>
    <t>Verify 2DPC/1DPC UDIMMs boot fine to BIOS, EFI Shell and OS</t>
  </si>
  <si>
    <t>To verify NAC stacks cannot be disabled through BIOS knob</t>
  </si>
  <si>
    <t>Verify GNR RAS BIOS supported knobs to be available for GNR-D</t>
  </si>
  <si>
    <t>To verity CXL device HDM addresses are NOT incorrectly decoded for type 2 and type 3 devices</t>
  </si>
  <si>
    <t>Verify local Bus IDs are programmed properly</t>
  </si>
  <si>
    <t>Verify MC register programming is following MC FAS requirement for CPGC operation for MCR DIMM</t>
  </si>
  <si>
    <t>Verify Enable MDFIS training by default</t>
  </si>
  <si>
    <t>DDR5 BIOS: Configure cke_on and cke_override to 0x11 for DDR5 BIOS training</t>
  </si>
  <si>
    <t>Updated B2P commands for fADR support</t>
  </si>
  <si>
    <t>BIOS Knob for CPU Cache flush</t>
  </si>
  <si>
    <t>Verify  RTC wake from S5 through ICT tool</t>
  </si>
  <si>
    <t>Verify S3M_GENERIC_DATA_OUTPUT_TYPE is wide enough to capture PFR_CPLD_COMMAND</t>
  </si>
  <si>
    <t>Verify CXLCM Instances list in HOB and  CXL policy data sent correctly to mailbox</t>
  </si>
  <si>
    <t>[MRC] Setup Option CA/CS TX EQ</t>
  </si>
  <si>
    <t>Validate  DFX bios options under Uncore configuration</t>
  </si>
  <si>
    <t>[PostSi] Number of LLC hit entries should be reserved in the LLC_HIT_TOR_ENTRIES register</t>
  </si>
  <si>
    <t>[Pre-si &amp; Post-Si]Boot up BirchStream Platform and check for keywords</t>
  </si>
  <si>
    <t>Default UMA-Based Clustering</t>
  </si>
  <si>
    <t>[Pre-si &amp; Post-Si] To verify FSP build binary after flash can boot successfully</t>
  </si>
  <si>
    <t>Validating SystemRas Type for capid0 related bits.</t>
  </si>
  <si>
    <t>[PSS &amp; Psost-Si] BIOS to validate removal of Scalability, Turbo ratio cores knob.</t>
  </si>
  <si>
    <t>To validate Dielet - Total Count, Die ID, HIOP Stacks present</t>
  </si>
  <si>
    <t>[PSS &amp; Post-Si] To validate Distributed PkgC with Voltage actions</t>
  </si>
  <si>
    <t>[Pre-Si &amp; Post-Si] To validate bios support system boot with serial debug trace bios knob</t>
  </si>
  <si>
    <t>[Pre-Si &amp; Post-Si] To check PCH devices option removed from bios knob configuration</t>
  </si>
  <si>
    <t>Intel Turbo Boost Technology - Energy Efficient Turbo</t>
  </si>
  <si>
    <t>[Pre-Si &amp; Post-Si] To verify CLTT Registers Programmed for Different Memory Frequency in 2DPC configuration</t>
  </si>
  <si>
    <t>Tester</t>
  </si>
  <si>
    <t>Gangani</t>
  </si>
  <si>
    <t>Chetana</t>
  </si>
  <si>
    <t>Arpitha</t>
  </si>
  <si>
    <t>Gayathri</t>
  </si>
  <si>
    <t>Shariff</t>
  </si>
  <si>
    <t>Sajjad</t>
  </si>
  <si>
    <t>Cores</t>
  </si>
  <si>
    <t>HCC\MCC</t>
  </si>
  <si>
    <t>Mode</t>
  </si>
  <si>
    <t>IFWI used</t>
  </si>
  <si>
    <t>comments</t>
  </si>
  <si>
    <t>Block</t>
  </si>
  <si>
    <t>HCC</t>
  </si>
  <si>
    <t>BMOD</t>
  </si>
  <si>
    <t>HSD</t>
  </si>
  <si>
    <t>hcc</t>
  </si>
  <si>
    <t>bmod</t>
  </si>
  <si>
    <t>Pass</t>
  </si>
  <si>
    <t>Fail</t>
  </si>
  <si>
    <t xml:space="preserve">Bit 2 is set to 1 </t>
  </si>
  <si>
    <t>Debug SV</t>
  </si>
  <si>
    <t>Bmod</t>
  </si>
  <si>
    <t xml:space="preserve">Simics-Ras feature block </t>
  </si>
  <si>
    <t>Simics-CXL Feature block</t>
  </si>
  <si>
    <t>Simics : BMC feature block</t>
  </si>
  <si>
    <t>ZQCAL register value mismatch</t>
  </si>
  <si>
    <t>pythonSV value mismatch for register t_rrsg</t>
  </si>
  <si>
    <t>MRC TC need json file for GNRD(new tc)</t>
  </si>
  <si>
    <t>Non IPClean Release</t>
  </si>
  <si>
    <t>Getting mismatch Python sv register value</t>
  </si>
  <si>
    <t xml:space="preserve">Status </t>
  </si>
  <si>
    <t xml:space="preserve">Count </t>
  </si>
  <si>
    <t>Status</t>
  </si>
  <si>
    <t xml:space="preserve">Percentage </t>
  </si>
  <si>
    <t>Summary:</t>
  </si>
  <si>
    <t>Total</t>
  </si>
  <si>
    <t xml:space="preserve">Full DIMM Population feature Block </t>
  </si>
  <si>
    <t xml:space="preserve">PythonSV memms command throws attribute error </t>
  </si>
  <si>
    <t xml:space="preserve">PythonSv command not working </t>
  </si>
  <si>
    <t>Debug IP Clean</t>
  </si>
  <si>
    <t>Release IP Clean</t>
  </si>
  <si>
    <t>FMOD</t>
  </si>
  <si>
    <t>Knobs cannot be saved in FMOD config</t>
  </si>
  <si>
    <t xml:space="preserve">Add translation command failed </t>
  </si>
  <si>
    <t xml:space="preserve">hiop_reg.itcerrctl register is 0x0  </t>
  </si>
  <si>
    <t xml:space="preserve">link_major_mode_en register value mismatch </t>
  </si>
  <si>
    <t>Result leveraged from GNR-AP 0017.D59</t>
  </si>
  <si>
    <t>[TPM][PSS  Post-Si]TPM2.0 Configuration and settings</t>
  </si>
  <si>
    <t>bios.security</t>
  </si>
  <si>
    <t>[SGX][Boot Scenario Test]SGX Boot Scenario First Platform Binding</t>
  </si>
  <si>
    <t>[TPM][PSS  Post-Si]Verify TPM 2.0 Physical Presence</t>
  </si>
  <si>
    <t>[MKTME][PreSi  PostSi]Check whether UEFI FW generate new key or restore previous Key in NVDIMM present or S5 or cold or warm reset.</t>
  </si>
  <si>
    <t>[TPM][PSS  Post-Si] dTPM_PlatformPolicyConfig_before_PlatformAuth</t>
  </si>
  <si>
    <t>[MKTME][Pre-Si  PostS-i]No MKTME Error Code should be displayed in the BIOS Logs for boot without MKTME BIOS flow error cases.</t>
  </si>
  <si>
    <t>[MKTME][PostSi  PreSi]To validate Bios write 0 to CORE_MKTME_ACTIVATION to trigger ucode</t>
  </si>
  <si>
    <t>[MKTME][PreSi  PostSi] Verify keyid bits</t>
  </si>
  <si>
    <t>[MKTME][PreSi  PostSi] To Check if MKTME is able to exclude addresses and CR Persistent memory from memory encryption.</t>
  </si>
  <si>
    <t>[TPM][Pre-Si  Post-Si] To validate TPM2_HierarchyChangeAuth command on every boot.</t>
  </si>
  <si>
    <t>[MKTME] [PreSi  PostSi][Security]Detect EFI_MEMORY_CPU_CRYPTO can encrypt memory when MKTME enabled.</t>
  </si>
  <si>
    <t>[SecureBoot]SecureBoot_001 - Linux Boot with Secure Boot enabled</t>
  </si>
  <si>
    <t>[MKTME] [PreSi  PostSi] [Security]TME or MKTME Support</t>
  </si>
  <si>
    <t>[TPM][PostSi][Security][RPPC] Check TPM 2.0 PCR7 to measure UEFI Secure Boot authorities</t>
  </si>
  <si>
    <t>[TPM][PSS  Post-Si] TPM Replay Test</t>
  </si>
  <si>
    <t>[TDX][Pre-Si  Post-Si]Verify SEAMRR BASE and SEAMRR MASK is programmed correctly after TDX enable</t>
  </si>
  <si>
    <t>[TDX][PostSi]Verify SEAMLDR_SVN field in MSR BIOS_SE_SVN is updated when TDX and SGX are both enabled</t>
  </si>
  <si>
    <t>[TDX][PreSi  PostSi]Verify the keysplit is programmed correctly during TDX initialization</t>
  </si>
  <si>
    <t>[TDX][Pre-Si  Post-Si]verify TDX can be enabled and disabled on BIOS setup menu</t>
  </si>
  <si>
    <t>[MKTME] [PostSi  PreSi]Check (MK)TME set up option when system support (MK)TME capability or not.</t>
  </si>
  <si>
    <t>[SGX][Boot Scenario Test]SGX Boot Scenario Normal Boot</t>
  </si>
  <si>
    <t>[SGX][MISC Test]PRMRR register check in UEFI Shell</t>
  </si>
  <si>
    <t>[SGX][MISC Test]Verify SGX QoS setup option</t>
  </si>
  <si>
    <t>[TPM] TME status can be extended to PCR1 with event type as 0000000A</t>
  </si>
  <si>
    <t>[TPM] MK-TME status can be extended to PCR1 with event type as 0000000A</t>
  </si>
  <si>
    <t>[TPM] BIOS extend TME status to PCR [1] and its digest is consistent across reboot.</t>
  </si>
  <si>
    <t>[MKTME][PSS  Post-Si] Enable MKTME with Integrity</t>
  </si>
  <si>
    <t>[SGX][MISC Test]BIOS will set SGX_RAS_MSR (0A3h) to opt-in SGX when SGX enabled</t>
  </si>
  <si>
    <t>[TPM][Post-si] BIOS should extend the values of TME  MSRs to TPM PCR[1]</t>
  </si>
  <si>
    <t>[OTA][Post-si] OTA in band support for TME feature enable, disable and discovery.</t>
  </si>
  <si>
    <t>CBV;B-Mod</t>
  </si>
  <si>
    <t>[SECURE TOOL][Pre-si  Post-si] Check FitGen tool to support type 4 and type 5 unified patch</t>
  </si>
  <si>
    <t>[TPM][POST-SI][PSS] Bios should show TPM2_ChangeEPS menu when it is available.</t>
  </si>
  <si>
    <t>[OTA][Post Si] OTA in band test with EFI Shell Resident Commands.</t>
  </si>
  <si>
    <t>[CET][Post Si][Security] Verify shadowstack for CET is enabled by default.</t>
  </si>
  <si>
    <t>CBV;F-Mod</t>
  </si>
  <si>
    <t>[TPM][Post Si][Security] Verify SHA384 can be selected as Active PCR banks for dTPM.</t>
  </si>
  <si>
    <t>[MKTME][PreSi  PostSi] [Security] Verify 256bit Memory Encryption Engine (with or without integrity)</t>
  </si>
  <si>
    <t>[SECURE TOOL][Pre-si &amp; Post-si] Check FitGen tool to support S3M SOC IP</t>
  </si>
  <si>
    <t>bios.platform,bios.security</t>
  </si>
  <si>
    <t>[MKTME][PreSi  PostSi] [Security] Verify TME bypass mode for TME/TME-MT</t>
  </si>
  <si>
    <t>[TPM] Verify TPM PCR[4] Change When Press F2 and Reuse the EFI application</t>
  </si>
  <si>
    <t>[TPM] Verify TPM PCR[1] Change When Change Boot Order</t>
  </si>
  <si>
    <t>[TPM] Verify TPM PCR7 Value Change After Enable Secure Boot</t>
  </si>
  <si>
    <t>[TPM]Verify TPM PCR7 Value Change After Enable Secure Boot When Select SHA384</t>
  </si>
  <si>
    <t>[MKTME][PSS  Post-Si] BIOS shall restore TME_KEY during Fast Warm Reset</t>
  </si>
  <si>
    <t>[TPM] Read TPM_INTF and Check Locality0</t>
  </si>
  <si>
    <t>[TPM] TPM PCR value check - PCR0 and PCR1</t>
  </si>
  <si>
    <t>[SGX][MISC Test][GNR]SGX shall use SHA384 for RegistrationConfiguration Variable</t>
  </si>
  <si>
    <t>[TPM] TPM ACPI table should be consistent with the definition in TCG ACPI spec</t>
  </si>
  <si>
    <t>[TXT]Verifying ACM FW Version in BIOS Setup menu</t>
  </si>
  <si>
    <t>CBV</t>
  </si>
  <si>
    <t>[OTA] OTA in band support for both TME and MK-TME feature enable, disable</t>
  </si>
  <si>
    <t>[OTA] OTA in band negative test for TME and MK-TME feature enable, disable</t>
  </si>
  <si>
    <t>[OTA] OTA in band negative test for unsupported fTPM</t>
  </si>
  <si>
    <t>[OTA] OTA in band support for TPM Usage test</t>
  </si>
  <si>
    <t>[OTA]OTA in band negative test for invalid data input.</t>
  </si>
  <si>
    <t>[OTA] OTA in band discovery for allocated MKTME bits and available MKTME keys.</t>
  </si>
  <si>
    <t>[BOOT GUARD]Verify system behavior when Boot Guard Profile is set to 5 and TXT is enable</t>
  </si>
  <si>
    <t>[BOOT GUARD]Verify system behavior when Boot Guard Profile is set to 5 and corrupt IBB hash, IBB data</t>
  </si>
  <si>
    <t>[BOOT GUARD] Verify system behavior when Boot Guard Profile is set to 0 and corrupt IBB hash, IBB data</t>
  </si>
  <si>
    <t>[BOOT GUARD] Verify system behavior when Boot Guard Profile is set to 0 and TXT is enable</t>
  </si>
  <si>
    <t>[BOOT GUARD] Verify system behavior when Boot Guard Profile is set to 0</t>
  </si>
  <si>
    <t>[BOOT GUARD] Verify system behavior when Boot Guard Profile is set to 5</t>
  </si>
  <si>
    <t>[SecureBoot][PostSi][Securiey][PC&amp;RP] Verify UEFI Secure Boot Key is Stored in UEFI authenticated variable</t>
  </si>
  <si>
    <t>[TXT]dTPM_TXT_Trust Boot_measured launch_in_RHEL</t>
  </si>
  <si>
    <t>[TXT]Verify Setup option for BIOS ACM Error Reset</t>
  </si>
  <si>
    <t>[TXT]dTPM_TXT_dTPM_TXTINFO</t>
  </si>
  <si>
    <t>[TXT]dTPM_TXT_dTPM_GETSEC</t>
  </si>
  <si>
    <t>[TDX][Pre-Si &amp; Post-Si]Verify M2M SEAMRR BASE and SEAMRR MASK copies are  programmed correctly after TDX enable</t>
  </si>
  <si>
    <t>[DMA Protection]Test DMA Protection and IOMMU programming function</t>
  </si>
  <si>
    <t>[TDX][PreSi &amp; PostSi]Verify SMRR1 and SMRR2 are Locked when TDX is enabled</t>
  </si>
  <si>
    <t>[MKTME][PSS  Post-Si] Enable MKTME with Integrity disabled</t>
  </si>
  <si>
    <t>GNRD MCC config support</t>
  </si>
  <si>
    <t>bios.iio</t>
  </si>
  <si>
    <t>PCIe Speed Limiting</t>
  </si>
  <si>
    <t>bios.iio,bios.platform</t>
  </si>
  <si>
    <t>PCIe ports Max Payload control</t>
  </si>
  <si>
    <t>SRIS enabling verification IIO</t>
  </si>
  <si>
    <t>IIO PTM Support Verification</t>
  </si>
  <si>
    <t>NPK BAR programming</t>
  </si>
  <si>
    <t>NTB Large BAR size</t>
  </si>
  <si>
    <t>Dynamic Link Width verification</t>
  </si>
  <si>
    <t>PCS Mux register programming</t>
  </si>
  <si>
    <t>Hot Plug support for IIO root ports</t>
  </si>
  <si>
    <t>ACSCAP register programming</t>
  </si>
  <si>
    <t>Clock gating support for gen5 root ports</t>
  </si>
  <si>
    <t>ENQCMD ENQCMDS programming verification</t>
  </si>
  <si>
    <t>FlexBusLogPhy initialization verification</t>
  </si>
  <si>
    <t>HQM CPM TIP devices visibility verification</t>
  </si>
  <si>
    <t>Extended Tag and 10-bit support verification</t>
  </si>
  <si>
    <t>DSA devices initialization</t>
  </si>
  <si>
    <t>Channel select enabling for CXPSMB verification</t>
  </si>
  <si>
    <t>CXL Debug mode verification</t>
  </si>
  <si>
    <t>Equalization bypass verification</t>
  </si>
  <si>
    <t>PXM pci bus verification</t>
  </si>
  <si>
    <t>VT-d DMAR Verification</t>
  </si>
  <si>
    <t>VMD PCIe Stack presence verification</t>
  </si>
  <si>
    <t>IOSF data parity check</t>
  </si>
  <si>
    <t>PSMI SCRPD1 programming verification</t>
  </si>
  <si>
    <t>Command Parity Detection and early exit from idle for HCx verifcation</t>
  </si>
  <si>
    <t>M2IOSF credits programming verification</t>
  </si>
  <si>
    <t>Verification of BIOS KNOB for unhide P2SB/PMC/ACPI/UART/SFPC device configuration space</t>
  </si>
  <si>
    <t>bios.pch</t>
  </si>
  <si>
    <t>M2IOSF flags disable vmd rx mailbox and disable vmd tx mailbox verification</t>
  </si>
  <si>
    <t>Device and function programming in bank decoders</t>
  </si>
  <si>
    <t>IBL ITSS initialization verification</t>
  </si>
  <si>
    <t>CXL 2.0 device initialization</t>
  </si>
  <si>
    <t>CXL 1.1 device initialization</t>
  </si>
  <si>
    <t>CXL1.1 type 1 link training verification.</t>
  </si>
  <si>
    <t>CXL1.1 type 2 link training verification</t>
  </si>
  <si>
    <t>CXL1.1 type 3 link training verification</t>
  </si>
  <si>
    <t>Devices hiding verification</t>
  </si>
  <si>
    <t>IBL SMBUS initialization verification</t>
  </si>
  <si>
    <t>CXL swizzling</t>
  </si>
  <si>
    <t>CXL bifurcation support</t>
  </si>
  <si>
    <t>IBL RTC initialization verification</t>
  </si>
  <si>
    <t>CXL1.1 x4 and x8 bifurcation support verification</t>
  </si>
  <si>
    <t>ACSCTL register value verification</t>
  </si>
  <si>
    <t>Downstream port preset for Gen3 Gen4 Gen5 verification</t>
  </si>
  <si>
    <t>VMD lock bit programming</t>
  </si>
  <si>
    <t>Low latency mode for retimers verification</t>
  </si>
  <si>
    <t>IIOMISCCTRL register programming verification</t>
  </si>
  <si>
    <t>Drift buffer enabling verification</t>
  </si>
  <si>
    <t>RHSA strucure in DMAR verification</t>
  </si>
  <si>
    <t>CXL1.1 Extended and 10-b tag support verification</t>
  </si>
  <si>
    <t>CXL1.1 ASPM verification</t>
  </si>
  <si>
    <t>CXL1.1 Max Payload Size support</t>
  </si>
  <si>
    <t>CXL1.1 MRRS support</t>
  </si>
  <si>
    <t>NAC devices enumeration verification</t>
  </si>
  <si>
    <t>LVF card training verification</t>
  </si>
  <si>
    <t>SRIS in NTB mode verification</t>
  </si>
  <si>
    <t>Snoop timer values verification</t>
  </si>
  <si>
    <t>Force PCI MMIOL resource allocation rebalance</t>
  </si>
  <si>
    <t>Force PCI MMIOH resource allocation rebalance</t>
  </si>
  <si>
    <t>LVF2 card training verification</t>
  </si>
  <si>
    <t>Enable all PCI ports</t>
  </si>
  <si>
    <t>OOBMSM as MCTP Bus Owner</t>
  </si>
  <si>
    <t>bios.iio,bios.uncore</t>
  </si>
  <si>
    <t>Enable/Disable CPU Trace Hub for AET event tracing</t>
  </si>
  <si>
    <t>NTB initial configuration verification GNR</t>
  </si>
  <si>
    <t>Hot Plug support for CXL2.0 root ports</t>
  </si>
  <si>
    <t>CXL 2.0 BAR programming verification</t>
  </si>
  <si>
    <t>CXL 1.1 BAR programming verification</t>
  </si>
  <si>
    <t>CXL 1.1 SR-IOV support</t>
  </si>
  <si>
    <t>Enable CXL knobs in IIO menu</t>
  </si>
  <si>
    <t>MCTP enablement over all IIO ports</t>
  </si>
  <si>
    <t>CXL1.1 cards connected to all available PCIe stacks with enabled VT-d</t>
  </si>
  <si>
    <t>CXL2.0 devices connected to single IIO stack</t>
  </si>
  <si>
    <t>Enqueue Capability for PCIe check</t>
  </si>
  <si>
    <t>Vt-d bar programming</t>
  </si>
  <si>
    <t>SierraPeak memory allocation (SCF BAR space)</t>
  </si>
  <si>
    <t>BANK14 registers programming</t>
  </si>
  <si>
    <t>VMD registers programming GNR/SRF</t>
  </si>
  <si>
    <t>HIOP bank decoder programming for IIO stack GNR</t>
  </si>
  <si>
    <t>HIOP bank decoder programming for DINO stack GNR</t>
  </si>
  <si>
    <t>GNR-D IRDT table generation with CXL1.1</t>
  </si>
  <si>
    <t>NVME training verification (4xNVME on stack)</t>
  </si>
  <si>
    <t>CXL Header Bypass</t>
  </si>
  <si>
    <t>IIO PCIe Compliance Mode</t>
  </si>
  <si>
    <t>Switching CXL.mem and CXL.cache capability for CXL1.1 device</t>
  </si>
  <si>
    <t>PCIe ASPM verification</t>
  </si>
  <si>
    <t>vGPIO initialization verification</t>
  </si>
  <si>
    <t>IIO error checklist</t>
  </si>
  <si>
    <t>ACPI GPIO Initialization Verification</t>
  </si>
  <si>
    <t>IBL UART service initialization</t>
  </si>
  <si>
    <t>Host warm reset using CF9 register</t>
  </si>
  <si>
    <t>Host cold reset using CF9 register</t>
  </si>
  <si>
    <t>State after G3 verification (S5 state)</t>
  </si>
  <si>
    <t>'IOAPIC 24-119 Entries' BIOS Knob verification</t>
  </si>
  <si>
    <t>Support CXL IDE for CXL.MEM verification</t>
  </si>
  <si>
    <t>'Flash Protection Range Registers (FPRR)' BIOS Knob verification</t>
  </si>
  <si>
    <t>SAI violation check</t>
  </si>
  <si>
    <t>XPTDEF register programming verification</t>
  </si>
  <si>
    <t>'After Type 8 Global Reset' BIOS Knob verification</t>
  </si>
  <si>
    <t>PCI port numeration</t>
  </si>
  <si>
    <t>GNR ECRC verification</t>
  </si>
  <si>
    <t>PCIe IDE support</t>
  </si>
  <si>
    <t>PIPECTL2 register programming</t>
  </si>
  <si>
    <t>HIOP dynamic OOBMSM BAR size</t>
  </si>
  <si>
    <t>IBL Dirty Warm Reset</t>
  </si>
  <si>
    <t>CAPSR register programming</t>
  </si>
  <si>
    <t>CXL memory isolation support</t>
  </si>
  <si>
    <t>ACPI DSDT vs PCI check</t>
  </si>
  <si>
    <t>NPK memory allocation verification (SNC)</t>
  </si>
  <si>
    <t>NPK BAR programming (SNC)</t>
  </si>
  <si>
    <t>SierraPeak memory allocation (SCF BAR space) (SNC)</t>
  </si>
  <si>
    <t>Enable/Disable CPU Trace Hub for AET event tracing (SNC)</t>
  </si>
  <si>
    <t>No resources conflict detected in Linux</t>
  </si>
  <si>
    <t>HIOP bank decoder programming for TIP stack</t>
  </si>
  <si>
    <t>Turbo IP (TIP) accelerator device initialization</t>
  </si>
  <si>
    <t>HIOP bank decoder programming for NAC stack</t>
  </si>
  <si>
    <t>Slot number unique verification</t>
  </si>
  <si>
    <t>DevTLB invalidation timeout</t>
  </si>
  <si>
    <t>Enable NOP check</t>
  </si>
  <si>
    <t>PCIe and CXL1.1 devices on single stack</t>
  </si>
  <si>
    <t>ARI support</t>
  </si>
  <si>
    <t>Sending B2P IO CONFIG command</t>
  </si>
  <si>
    <t>SPI and eSPI initialization verification - IBL</t>
  </si>
  <si>
    <t>VMD enabled on all domains with MEMBAR check</t>
  </si>
  <si>
    <t>B2B Shadow Threshold value for ITC pipe programming</t>
  </si>
  <si>
    <t>Basic PCI device training test</t>
  </si>
  <si>
    <t>IBL -Bios Lock Enable feature verification</t>
  </si>
  <si>
    <t>PCIe Link disable verification</t>
  </si>
  <si>
    <t>HQM device initialization</t>
  </si>
  <si>
    <t>CPM device initialization</t>
  </si>
  <si>
    <t>NTB Large BAR size (single board version)</t>
  </si>
  <si>
    <t>Switching CXL.mem and CXL.cache capability for CXL2.0 device</t>
  </si>
  <si>
    <t>Verification of BIOS KNOB for unhide UART device configuration space</t>
  </si>
  <si>
    <t>OOBMSM PECI MMIO downstream access</t>
  </si>
  <si>
    <t>CSR_EBDIS_LFCLK_EN_FIX programming</t>
  </si>
  <si>
    <t>NAC capability lock programming</t>
  </si>
  <si>
    <t>2xPCI switch and 8xCambriaW</t>
  </si>
  <si>
    <t>vRP Capabilities programming for NAC stacks</t>
  </si>
  <si>
    <t>Accelerator SR-IOV configuration</t>
  </si>
  <si>
    <t>PCH information presence during system boot</t>
  </si>
  <si>
    <t>HPET Timer initialization verification</t>
  </si>
  <si>
    <t>Dirty Warm Reset Enablement</t>
  </si>
  <si>
    <t>State after G3 verification (S0 state)</t>
  </si>
  <si>
    <t>Check SPD write disable</t>
  </si>
  <si>
    <t>NPK memory allocation verification</t>
  </si>
  <si>
    <t>LTSSMSMSTS register programming verification</t>
  </si>
  <si>
    <t>ADR options</t>
  </si>
  <si>
    <t>Boot after enable SNC</t>
  </si>
  <si>
    <t>No ME BIOS code on IBL</t>
  </si>
  <si>
    <t>bios.me,bios.pch</t>
  </si>
  <si>
    <t>CXL link encryption verification</t>
  </si>
  <si>
    <t>MADT table verification</t>
  </si>
  <si>
    <t>P2SB initialization verification</t>
  </si>
  <si>
    <t>ACPI PM Service initialization verification</t>
  </si>
  <si>
    <t>OOB bus ownership verification</t>
  </si>
  <si>
    <t>DPC trigger and RP PIO status verification</t>
  </si>
  <si>
    <t>Bifurcation Verification for GNR</t>
  </si>
  <si>
    <t>IBL Global SMI Lock BIOS Knob verification</t>
  </si>
  <si>
    <t>18025340006, 14017496780</t>
  </si>
  <si>
    <t>18021555406, 18025142694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</si>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</sst>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9.5"/>
      <color rgb="FF000000"/>
      <name val="Intel Clear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212529"/>
      <name val="Roboto"/>
    </font>
    <font>
      <b/>
      <sz val="10"/>
      <color theme="1"/>
      <name val="Intel Clear"/>
      <family val="2"/>
    </font>
    <font>
      <sz val="11"/>
      <name val="Calibri"/>
      <family val="2"/>
      <scheme val="minor"/>
    </font>
    <font>
      <sz val="9"/>
      <color theme="1"/>
      <name val="Calibri 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10" xfId="0" applyBorder="1" applyAlignment="1">
      <alignment horizontal="left" vertical="top" wrapText="1"/>
    </xf>
    <xf numFmtId="0" fontId="0" fillId="0" borderId="10" xfId="0" applyBorder="1"/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left" vertical="top"/>
    </xf>
    <xf numFmtId="0" fontId="0" fillId="35" borderId="10" xfId="0" applyFill="1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vertical="top"/>
    </xf>
    <xf numFmtId="0" fontId="22" fillId="0" borderId="10" xfId="0" applyFont="1" applyBorder="1"/>
    <xf numFmtId="0" fontId="0" fillId="0" borderId="10" xfId="0" applyFill="1" applyBorder="1"/>
    <xf numFmtId="0" fontId="21" fillId="0" borderId="10" xfId="0" applyFont="1" applyBorder="1"/>
    <xf numFmtId="0" fontId="0" fillId="33" borderId="10" xfId="0" applyFill="1" applyBorder="1" applyAlignment="1">
      <alignment vertical="top"/>
    </xf>
    <xf numFmtId="0" fontId="19" fillId="38" borderId="10" xfId="0" applyFont="1" applyFill="1" applyBorder="1" applyAlignment="1">
      <alignment vertical="center"/>
    </xf>
    <xf numFmtId="0" fontId="0" fillId="38" borderId="10" xfId="0" applyFill="1" applyBorder="1"/>
    <xf numFmtId="0" fontId="19" fillId="0" borderId="1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19" fillId="37" borderId="10" xfId="0" applyFont="1" applyFill="1" applyBorder="1" applyAlignment="1">
      <alignment vertical="center"/>
    </xf>
    <xf numFmtId="0" fontId="19" fillId="0" borderId="10" xfId="0" applyFont="1" applyBorder="1" applyAlignment="1">
      <alignment horizontal="right" vertical="center"/>
    </xf>
    <xf numFmtId="0" fontId="0" fillId="0" borderId="10" xfId="0" applyBorder="1" applyAlignment="1"/>
    <xf numFmtId="0" fontId="24" fillId="36" borderId="10" xfId="0" applyFont="1" applyFill="1" applyBorder="1"/>
    <xf numFmtId="2" fontId="0" fillId="0" borderId="10" xfId="0" applyNumberFormat="1" applyBorder="1"/>
    <xf numFmtId="0" fontId="0" fillId="36" borderId="10" xfId="0" applyFill="1" applyBorder="1" applyAlignment="1">
      <alignment vertical="top"/>
    </xf>
    <xf numFmtId="0" fontId="0" fillId="0" borderId="10" xfId="0" applyFont="1" applyBorder="1"/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0" fillId="33" borderId="10" xfId="0" applyFill="1" applyBorder="1"/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usernames" Target="revisions/userName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1" Type="http://schemas.openxmlformats.org/officeDocument/2006/relationships/revisionLog" Target="revisionLog21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170" Type="http://schemas.openxmlformats.org/officeDocument/2006/relationships/revisionLog" Target="revisionLog170.xml"/><Relationship Id="rId226" Type="http://schemas.openxmlformats.org/officeDocument/2006/relationships/revisionLog" Target="revisionLog226.xml"/><Relationship Id="rId268" Type="http://schemas.openxmlformats.org/officeDocument/2006/relationships/revisionLog" Target="revisionLog268.xml"/><Relationship Id="rId32" Type="http://schemas.openxmlformats.org/officeDocument/2006/relationships/revisionLog" Target="revisionLog32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8.xml"/><Relationship Id="rId5" Type="http://schemas.openxmlformats.org/officeDocument/2006/relationships/revisionLog" Target="revisionLog5.xml"/><Relationship Id="rId181" Type="http://schemas.openxmlformats.org/officeDocument/2006/relationships/revisionLog" Target="revisionLog181.xml"/><Relationship Id="rId237" Type="http://schemas.openxmlformats.org/officeDocument/2006/relationships/revisionLog" Target="revisionLog237.xml"/><Relationship Id="rId258" Type="http://schemas.openxmlformats.org/officeDocument/2006/relationships/revisionLog" Target="revisionLog258.xml"/><Relationship Id="rId279" Type="http://schemas.openxmlformats.org/officeDocument/2006/relationships/revisionLog" Target="revisionLog279.xml"/><Relationship Id="rId22" Type="http://schemas.openxmlformats.org/officeDocument/2006/relationships/revisionLog" Target="revisionLog22.xml"/><Relationship Id="rId43" Type="http://schemas.openxmlformats.org/officeDocument/2006/relationships/revisionLog" Target="revisionLog43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139" Type="http://schemas.openxmlformats.org/officeDocument/2006/relationships/revisionLog" Target="revisionLog139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71" Type="http://schemas.openxmlformats.org/officeDocument/2006/relationships/revisionLog" Target="revisionLog171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227" Type="http://schemas.openxmlformats.org/officeDocument/2006/relationships/revisionLog" Target="revisionLog227.xml"/><Relationship Id="rId248" Type="http://schemas.openxmlformats.org/officeDocument/2006/relationships/revisionLog" Target="revisionLog248.xml"/><Relationship Id="rId269" Type="http://schemas.openxmlformats.org/officeDocument/2006/relationships/revisionLog" Target="revisionLog269.xml"/><Relationship Id="rId12" Type="http://schemas.openxmlformats.org/officeDocument/2006/relationships/revisionLog" Target="revisionLog12.xml"/><Relationship Id="rId33" Type="http://schemas.openxmlformats.org/officeDocument/2006/relationships/revisionLog" Target="revisionLog33.xml"/><Relationship Id="rId108" Type="http://schemas.openxmlformats.org/officeDocument/2006/relationships/revisionLog" Target="revisionLog108.xml"/><Relationship Id="rId129" Type="http://schemas.openxmlformats.org/officeDocument/2006/relationships/revisionLog" Target="revisionLog129.xml"/><Relationship Id="rId280" Type="http://schemas.openxmlformats.org/officeDocument/2006/relationships/revisionLog" Target="revisionLog280.xml"/><Relationship Id="rId54" Type="http://schemas.openxmlformats.org/officeDocument/2006/relationships/revisionLog" Target="revisionLog54.xml"/><Relationship Id="rId75" Type="http://schemas.openxmlformats.org/officeDocument/2006/relationships/revisionLog" Target="revisionLog75.xml"/><Relationship Id="rId96" Type="http://schemas.openxmlformats.org/officeDocument/2006/relationships/revisionLog" Target="revisionLog96.xml"/><Relationship Id="rId140" Type="http://schemas.openxmlformats.org/officeDocument/2006/relationships/revisionLog" Target="revisionLog140.xml"/><Relationship Id="rId161" Type="http://schemas.openxmlformats.org/officeDocument/2006/relationships/revisionLog" Target="revisionLog161.xml"/><Relationship Id="rId182" Type="http://schemas.openxmlformats.org/officeDocument/2006/relationships/revisionLog" Target="revisionLog182.xml"/><Relationship Id="rId217" Type="http://schemas.openxmlformats.org/officeDocument/2006/relationships/revisionLog" Target="revisionLog217.xml"/><Relationship Id="rId6" Type="http://schemas.openxmlformats.org/officeDocument/2006/relationships/revisionLog" Target="revisionLog6.xml"/><Relationship Id="rId238" Type="http://schemas.openxmlformats.org/officeDocument/2006/relationships/revisionLog" Target="revisionLog238.xml"/><Relationship Id="rId259" Type="http://schemas.openxmlformats.org/officeDocument/2006/relationships/revisionLog" Target="revisionLog25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270" Type="http://schemas.openxmlformats.org/officeDocument/2006/relationships/revisionLog" Target="revisionLog270.xml"/><Relationship Id="rId44" Type="http://schemas.openxmlformats.org/officeDocument/2006/relationships/revisionLog" Target="revisionLog44.xml"/><Relationship Id="rId65" Type="http://schemas.openxmlformats.org/officeDocument/2006/relationships/revisionLog" Target="revisionLog65.xml"/><Relationship Id="rId86" Type="http://schemas.openxmlformats.org/officeDocument/2006/relationships/revisionLog" Target="revisionLog86.xml"/><Relationship Id="rId130" Type="http://schemas.openxmlformats.org/officeDocument/2006/relationships/revisionLog" Target="revisionLog130.xml"/><Relationship Id="rId151" Type="http://schemas.openxmlformats.org/officeDocument/2006/relationships/revisionLog" Target="revisionLog151.xml"/><Relationship Id="rId172" Type="http://schemas.openxmlformats.org/officeDocument/2006/relationships/revisionLog" Target="revisionLog172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28" Type="http://schemas.openxmlformats.org/officeDocument/2006/relationships/revisionLog" Target="revisionLog228.xml"/><Relationship Id="rId249" Type="http://schemas.openxmlformats.org/officeDocument/2006/relationships/revisionLog" Target="revisionLog24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34" Type="http://schemas.openxmlformats.org/officeDocument/2006/relationships/revisionLog" Target="revisionLog34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141" Type="http://schemas.openxmlformats.org/officeDocument/2006/relationships/revisionLog" Target="revisionLog141.xml"/><Relationship Id="rId7" Type="http://schemas.openxmlformats.org/officeDocument/2006/relationships/revisionLog" Target="revisionLog7.xml"/><Relationship Id="rId162" Type="http://schemas.openxmlformats.org/officeDocument/2006/relationships/revisionLog" Target="revisionLog162.xml"/><Relationship Id="rId183" Type="http://schemas.openxmlformats.org/officeDocument/2006/relationships/revisionLog" Target="revisionLog183.xml"/><Relationship Id="rId218" Type="http://schemas.openxmlformats.org/officeDocument/2006/relationships/revisionLog" Target="revisionLog218.xml"/><Relationship Id="rId239" Type="http://schemas.openxmlformats.org/officeDocument/2006/relationships/revisionLog" Target="revisionLog239.xml"/><Relationship Id="rId250" Type="http://schemas.openxmlformats.org/officeDocument/2006/relationships/revisionLog" Target="revisionLog250.xml"/><Relationship Id="rId271" Type="http://schemas.openxmlformats.org/officeDocument/2006/relationships/revisionLog" Target="revisionLog271.xml"/><Relationship Id="rId24" Type="http://schemas.openxmlformats.org/officeDocument/2006/relationships/revisionLog" Target="revisionLog24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31" Type="http://schemas.openxmlformats.org/officeDocument/2006/relationships/revisionLog" Target="revisionLog131.xml"/><Relationship Id="rId152" Type="http://schemas.openxmlformats.org/officeDocument/2006/relationships/revisionLog" Target="revisionLog152.xml"/><Relationship Id="rId173" Type="http://schemas.openxmlformats.org/officeDocument/2006/relationships/revisionLog" Target="revisionLog173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229" Type="http://schemas.openxmlformats.org/officeDocument/2006/relationships/revisionLog" Target="revisionLog229.xml"/><Relationship Id="rId240" Type="http://schemas.openxmlformats.org/officeDocument/2006/relationships/revisionLog" Target="revisionLog240.xml"/><Relationship Id="rId261" Type="http://schemas.openxmlformats.org/officeDocument/2006/relationships/revisionLog" Target="revisionLog261.xml"/><Relationship Id="rId14" Type="http://schemas.openxmlformats.org/officeDocument/2006/relationships/revisionLog" Target="revisionLog14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8" Type="http://schemas.openxmlformats.org/officeDocument/2006/relationships/revisionLog" Target="revisionLog8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42" Type="http://schemas.openxmlformats.org/officeDocument/2006/relationships/revisionLog" Target="revisionLog142.xml"/><Relationship Id="rId163" Type="http://schemas.openxmlformats.org/officeDocument/2006/relationships/revisionLog" Target="revisionLog163.xml"/><Relationship Id="rId184" Type="http://schemas.openxmlformats.org/officeDocument/2006/relationships/revisionLog" Target="revisionLog184.xml"/><Relationship Id="rId219" Type="http://schemas.openxmlformats.org/officeDocument/2006/relationships/revisionLog" Target="revisionLog219.xml"/><Relationship Id="rId230" Type="http://schemas.openxmlformats.org/officeDocument/2006/relationships/revisionLog" Target="revisionLog230.xml"/><Relationship Id="rId251" Type="http://schemas.openxmlformats.org/officeDocument/2006/relationships/revisionLog" Target="revisionLog251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32" Type="http://schemas.openxmlformats.org/officeDocument/2006/relationships/revisionLog" Target="revisionLog132.xml"/><Relationship Id="rId153" Type="http://schemas.openxmlformats.org/officeDocument/2006/relationships/revisionLog" Target="revisionLog153.xml"/><Relationship Id="rId174" Type="http://schemas.openxmlformats.org/officeDocument/2006/relationships/revisionLog" Target="revisionLog174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220" Type="http://schemas.openxmlformats.org/officeDocument/2006/relationships/revisionLog" Target="revisionLog220.xml"/><Relationship Id="rId241" Type="http://schemas.openxmlformats.org/officeDocument/2006/relationships/revisionLog" Target="revisionLog241.xml"/><Relationship Id="rId15" Type="http://schemas.openxmlformats.org/officeDocument/2006/relationships/revisionLog" Target="revisionLog15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78" Type="http://schemas.openxmlformats.org/officeDocument/2006/relationships/revisionLog" Target="revisionLog78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122" Type="http://schemas.openxmlformats.org/officeDocument/2006/relationships/revisionLog" Target="revisionLog122.xml"/><Relationship Id="rId143" Type="http://schemas.openxmlformats.org/officeDocument/2006/relationships/revisionLog" Target="revisionLog143.xml"/><Relationship Id="rId164" Type="http://schemas.openxmlformats.org/officeDocument/2006/relationships/revisionLog" Target="revisionLog164.xml"/><Relationship Id="rId185" Type="http://schemas.openxmlformats.org/officeDocument/2006/relationships/revisionLog" Target="revisionLog185.xml"/><Relationship Id="rId9" Type="http://schemas.openxmlformats.org/officeDocument/2006/relationships/revisionLog" Target="revisionLog9.xml"/><Relationship Id="rId210" Type="http://schemas.openxmlformats.org/officeDocument/2006/relationships/revisionLog" Target="revisionLog210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252" Type="http://schemas.openxmlformats.org/officeDocument/2006/relationships/revisionLog" Target="revisionLog252.xml"/><Relationship Id="rId273" Type="http://schemas.openxmlformats.org/officeDocument/2006/relationships/revisionLog" Target="revisionLog273.xml"/><Relationship Id="rId47" Type="http://schemas.openxmlformats.org/officeDocument/2006/relationships/revisionLog" Target="revisionLog47.xml"/><Relationship Id="rId68" Type="http://schemas.openxmlformats.org/officeDocument/2006/relationships/revisionLog" Target="revisionLog68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33" Type="http://schemas.openxmlformats.org/officeDocument/2006/relationships/revisionLog" Target="revisionLog133.xml"/><Relationship Id="rId154" Type="http://schemas.openxmlformats.org/officeDocument/2006/relationships/revisionLog" Target="revisionLog154.xml"/><Relationship Id="rId175" Type="http://schemas.openxmlformats.org/officeDocument/2006/relationships/revisionLog" Target="revisionLog175.xml"/><Relationship Id="rId196" Type="http://schemas.openxmlformats.org/officeDocument/2006/relationships/revisionLog" Target="revisionLog196.xml"/><Relationship Id="rId200" Type="http://schemas.openxmlformats.org/officeDocument/2006/relationships/revisionLog" Target="revisionLog200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1.xml"/><Relationship Id="rId242" Type="http://schemas.openxmlformats.org/officeDocument/2006/relationships/revisionLog" Target="revisionLog242.xml"/><Relationship Id="rId263" Type="http://schemas.openxmlformats.org/officeDocument/2006/relationships/revisionLog" Target="revisionLog263.xml"/><Relationship Id="rId37" Type="http://schemas.openxmlformats.org/officeDocument/2006/relationships/revisionLog" Target="revisionLog37.xml"/><Relationship Id="rId58" Type="http://schemas.openxmlformats.org/officeDocument/2006/relationships/revisionLog" Target="revisionLog58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23" Type="http://schemas.openxmlformats.org/officeDocument/2006/relationships/revisionLog" Target="revisionLog123.xml"/><Relationship Id="rId144" Type="http://schemas.openxmlformats.org/officeDocument/2006/relationships/revisionLog" Target="revisionLog144.xml"/><Relationship Id="rId90" Type="http://schemas.openxmlformats.org/officeDocument/2006/relationships/revisionLog" Target="revisionLog90.xml"/><Relationship Id="rId165" Type="http://schemas.openxmlformats.org/officeDocument/2006/relationships/revisionLog" Target="revisionLog165.xml"/><Relationship Id="rId186" Type="http://schemas.openxmlformats.org/officeDocument/2006/relationships/revisionLog" Target="revisionLog186.xml"/><Relationship Id="rId211" Type="http://schemas.openxmlformats.org/officeDocument/2006/relationships/revisionLog" Target="revisionLog211.xml"/><Relationship Id="rId232" Type="http://schemas.openxmlformats.org/officeDocument/2006/relationships/revisionLog" Target="revisionLog232.xml"/><Relationship Id="rId253" Type="http://schemas.openxmlformats.org/officeDocument/2006/relationships/revisionLog" Target="revisionLog253.xml"/><Relationship Id="rId274" Type="http://schemas.openxmlformats.org/officeDocument/2006/relationships/revisionLog" Target="revisionLog274.xml"/><Relationship Id="rId27" Type="http://schemas.openxmlformats.org/officeDocument/2006/relationships/revisionLog" Target="revisionLog27.xml"/><Relationship Id="rId48" Type="http://schemas.openxmlformats.org/officeDocument/2006/relationships/revisionLog" Target="revisionLog48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34" Type="http://schemas.openxmlformats.org/officeDocument/2006/relationships/revisionLog" Target="revisionLog134.xml"/><Relationship Id="rId80" Type="http://schemas.openxmlformats.org/officeDocument/2006/relationships/revisionLog" Target="revisionLog80.xml"/><Relationship Id="rId155" Type="http://schemas.openxmlformats.org/officeDocument/2006/relationships/revisionLog" Target="revisionLog155.xml"/><Relationship Id="rId176" Type="http://schemas.openxmlformats.org/officeDocument/2006/relationships/revisionLog" Target="revisionLog176.xml"/><Relationship Id="rId197" Type="http://schemas.openxmlformats.org/officeDocument/2006/relationships/revisionLog" Target="revisionLog197.xml"/><Relationship Id="rId201" Type="http://schemas.openxmlformats.org/officeDocument/2006/relationships/revisionLog" Target="revisionLog201.xml"/><Relationship Id="rId222" Type="http://schemas.openxmlformats.org/officeDocument/2006/relationships/revisionLog" Target="revisionLog222.xml"/><Relationship Id="rId243" Type="http://schemas.openxmlformats.org/officeDocument/2006/relationships/revisionLog" Target="revisionLog243.xml"/><Relationship Id="rId264" Type="http://schemas.openxmlformats.org/officeDocument/2006/relationships/revisionLog" Target="revisionLog264.xml"/><Relationship Id="rId17" Type="http://schemas.openxmlformats.org/officeDocument/2006/relationships/revisionLog" Target="revisionLog17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24" Type="http://schemas.openxmlformats.org/officeDocument/2006/relationships/revisionLog" Target="revisionLog124.xml"/><Relationship Id="rId70" Type="http://schemas.openxmlformats.org/officeDocument/2006/relationships/revisionLog" Target="revisionLog70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66" Type="http://schemas.openxmlformats.org/officeDocument/2006/relationships/revisionLog" Target="revisionLog166.xml"/><Relationship Id="rId187" Type="http://schemas.openxmlformats.org/officeDocument/2006/relationships/revisionLog" Target="revisionLog187.xml"/><Relationship Id="rId254" Type="http://schemas.openxmlformats.org/officeDocument/2006/relationships/revisionLog" Target="revisionLog254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275" Type="http://schemas.openxmlformats.org/officeDocument/2006/relationships/revisionLog" Target="revisionLog275.xml"/><Relationship Id="rId60" Type="http://schemas.openxmlformats.org/officeDocument/2006/relationships/revisionLog" Target="revisionLog60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56" Type="http://schemas.openxmlformats.org/officeDocument/2006/relationships/revisionLog" Target="revisionLog156.xml"/><Relationship Id="rId177" Type="http://schemas.openxmlformats.org/officeDocument/2006/relationships/revisionLog" Target="revisionLog177.xml"/><Relationship Id="rId198" Type="http://schemas.openxmlformats.org/officeDocument/2006/relationships/revisionLog" Target="revisionLog198.xml"/><Relationship Id="rId202" Type="http://schemas.openxmlformats.org/officeDocument/2006/relationships/revisionLog" Target="revisionLog202.xml"/><Relationship Id="rId223" Type="http://schemas.openxmlformats.org/officeDocument/2006/relationships/revisionLog" Target="revisionLog223.xml"/><Relationship Id="rId244" Type="http://schemas.openxmlformats.org/officeDocument/2006/relationships/revisionLog" Target="revisionLog244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265" Type="http://schemas.openxmlformats.org/officeDocument/2006/relationships/revisionLog" Target="revisionLog265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25" Type="http://schemas.openxmlformats.org/officeDocument/2006/relationships/revisionLog" Target="revisionLog125.xml"/><Relationship Id="rId146" Type="http://schemas.openxmlformats.org/officeDocument/2006/relationships/revisionLog" Target="revisionLog146.xml"/><Relationship Id="rId167" Type="http://schemas.openxmlformats.org/officeDocument/2006/relationships/revisionLog" Target="revisionLog167.xml"/><Relationship Id="rId188" Type="http://schemas.openxmlformats.org/officeDocument/2006/relationships/revisionLog" Target="revisionLog188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234" Type="http://schemas.openxmlformats.org/officeDocument/2006/relationships/revisionLog" Target="revisionLog234.xml"/><Relationship Id="rId276" Type="http://schemas.openxmlformats.org/officeDocument/2006/relationships/revisionLog" Target="revisionLog276.xml"/><Relationship Id="rId29" Type="http://schemas.openxmlformats.org/officeDocument/2006/relationships/revisionLog" Target="revisionLog29.xml"/><Relationship Id="rId255" Type="http://schemas.openxmlformats.org/officeDocument/2006/relationships/revisionLog" Target="revisionLog255.xml"/><Relationship Id="rId40" Type="http://schemas.openxmlformats.org/officeDocument/2006/relationships/revisionLog" Target="revisionLog40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178" Type="http://schemas.openxmlformats.org/officeDocument/2006/relationships/revisionLog" Target="revisionLog178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4.xml"/><Relationship Id="rId245" Type="http://schemas.openxmlformats.org/officeDocument/2006/relationships/revisionLog" Target="revisionLog245.xml"/><Relationship Id="rId266" Type="http://schemas.openxmlformats.org/officeDocument/2006/relationships/revisionLog" Target="revisionLog266.xml"/><Relationship Id="rId30" Type="http://schemas.openxmlformats.org/officeDocument/2006/relationships/revisionLog" Target="revisionLog3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277" Type="http://schemas.openxmlformats.org/officeDocument/2006/relationships/revisionLog" Target="revisionLog277.xml"/><Relationship Id="rId214" Type="http://schemas.openxmlformats.org/officeDocument/2006/relationships/revisionLog" Target="revisionLog214.xml"/><Relationship Id="rId235" Type="http://schemas.openxmlformats.org/officeDocument/2006/relationships/revisionLog" Target="revisionLog235.xml"/><Relationship Id="rId256" Type="http://schemas.openxmlformats.org/officeDocument/2006/relationships/revisionLog" Target="revisionLog256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5" Type="http://schemas.openxmlformats.org/officeDocument/2006/relationships/revisionLog" Target="revisionLog225.xml"/><Relationship Id="rId246" Type="http://schemas.openxmlformats.org/officeDocument/2006/relationships/revisionLog" Target="revisionLog246.xml"/><Relationship Id="rId267" Type="http://schemas.openxmlformats.org/officeDocument/2006/relationships/revisionLog" Target="revisionLog267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169" Type="http://schemas.openxmlformats.org/officeDocument/2006/relationships/revisionLog" Target="revisionLog169.xml"/><Relationship Id="rId278" Type="http://schemas.openxmlformats.org/officeDocument/2006/relationships/revisionLog" Target="revisionLog278.xml"/><Relationship Id="rId180" Type="http://schemas.openxmlformats.org/officeDocument/2006/relationships/revisionLog" Target="revisionLog18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257" Type="http://schemas.openxmlformats.org/officeDocument/2006/relationships/revisionLog" Target="revisionLog257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47.xml"/><Relationship Id="rId107" Type="http://schemas.openxmlformats.org/officeDocument/2006/relationships/revisionLog" Target="revisionLog107.xml"/><Relationship Id="rId11" Type="http://schemas.openxmlformats.org/officeDocument/2006/relationships/revisionLog" Target="revisionLog11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216" Type="http://schemas.openxmlformats.org/officeDocument/2006/relationships/revisionLog" Target="revisionLog21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21AB156-C246-4C31-9A0D-2264253AFF3F}" diskRevisions="1" revisionId="6787" version="280">
  <header guid="{9DB15334-EAFA-402B-A7E8-EB1F5159C786}" dateTime="2022-11-07T10:55:11" maxSheetId="2" userName="H R, ArpithaX" r:id="rId5">
    <sheetIdMap count="1">
      <sheetId val="1"/>
    </sheetIdMap>
  </header>
  <header guid="{09368E07-2AF7-4915-94FC-3C4C3EDE2E95}" dateTime="2022-11-07T10:56:39" maxSheetId="2" userName="Harikumar, GayathriX" r:id="rId6" minRId="470" maxRId="473">
    <sheetIdMap count="1">
      <sheetId val="1"/>
    </sheetIdMap>
  </header>
  <header guid="{AF8BB6D4-2207-456B-94C5-ADC91CB80034}" dateTime="2022-11-07T11:03:10" maxSheetId="2" userName="Harikumar, GayathriX" r:id="rId7" minRId="474" maxRId="477">
    <sheetIdMap count="1">
      <sheetId val="1"/>
    </sheetIdMap>
  </header>
  <header guid="{46A9C570-109A-4BA5-BCA4-508866ADB0DB}" dateTime="2022-11-07T11:16:30" maxSheetId="2" userName="Rajubhai, GanganiX utsavbhai" r:id="rId8" minRId="478" maxRId="479">
    <sheetIdMap count="1">
      <sheetId val="1"/>
    </sheetIdMap>
  </header>
  <header guid="{01DE2E19-D3E1-49CD-B987-A590CCC4AA00}" dateTime="2022-11-07T11:38:22" maxSheetId="2" userName="Harikumar, GayathriX" r:id="rId9" minRId="481" maxRId="484">
    <sheetIdMap count="1">
      <sheetId val="1"/>
    </sheetIdMap>
  </header>
  <header guid="{1F203DD1-13C6-4D26-8793-FC69FF819FD5}" dateTime="2022-11-07T11:49:24" maxSheetId="2" userName="H R, ArpithaX" r:id="rId10" minRId="485" maxRId="489">
    <sheetIdMap count="1">
      <sheetId val="1"/>
    </sheetIdMap>
  </header>
  <header guid="{7D695129-3816-4698-B46C-6FDCCFF20238}" dateTime="2022-11-07T12:05:54" maxSheetId="2" userName="H R, ArpithaX" r:id="rId11" minRId="490" maxRId="494">
    <sheetIdMap count="1">
      <sheetId val="1"/>
    </sheetIdMap>
  </header>
  <header guid="{4F682336-DCA0-41D3-86BE-7DE8331EF6FD}" dateTime="2022-11-07T12:34:08" maxSheetId="2" userName="H R, ArpithaX" r:id="rId12" minRId="495" maxRId="499">
    <sheetIdMap count="1">
      <sheetId val="1"/>
    </sheetIdMap>
  </header>
  <header guid="{8FABD5EB-EE33-472E-9CCC-10ED446537E3}" dateTime="2022-11-07T12:45:06" maxSheetId="2" userName="H R, ArpithaX" r:id="rId13" minRId="500" maxRId="501">
    <sheetIdMap count="1">
      <sheetId val="1"/>
    </sheetIdMap>
  </header>
  <header guid="{471680B9-07CD-484A-92A9-640DE56FC7BC}" dateTime="2022-11-07T12:46:14" maxSheetId="2" userName="Harikumar, GayathriX" r:id="rId14" minRId="502" maxRId="505">
    <sheetIdMap count="1">
      <sheetId val="1"/>
    </sheetIdMap>
  </header>
  <header guid="{558329F1-1448-4269-80D2-2A8D67D975EE}" dateTime="2022-11-07T12:57:36" maxSheetId="2" userName="Mohiuddin, SajjadX" r:id="rId15" minRId="506" maxRId="545">
    <sheetIdMap count="1">
      <sheetId val="1"/>
    </sheetIdMap>
  </header>
  <header guid="{5F86D0A8-EF2C-46D7-A53C-8115202D9783}" dateTime="2022-11-07T13:15:53" maxSheetId="2" userName="Harikumar, GayathriX" r:id="rId16" minRId="546" maxRId="549">
    <sheetIdMap count="1">
      <sheetId val="1"/>
    </sheetIdMap>
  </header>
  <header guid="{0F29F951-B6A2-4CE9-88FA-FC419613B444}" dateTime="2022-11-07T13:18:50" maxSheetId="2" userName="H R, ArpithaX" r:id="rId17" minRId="550" maxRId="555">
    <sheetIdMap count="1">
      <sheetId val="1"/>
    </sheetIdMap>
  </header>
  <header guid="{64932866-C6FF-401F-8A9C-33CB9B43D48B}" dateTime="2022-11-07T13:48:44" maxSheetId="2" userName="H R, ArpithaX" r:id="rId18" minRId="557" maxRId="562">
    <sheetIdMap count="1">
      <sheetId val="1"/>
    </sheetIdMap>
  </header>
  <header guid="{5BF66953-138E-42D6-940C-6BA96BB45DEF}" dateTime="2022-11-07T14:02:34" maxSheetId="2" userName="H R, ArpithaX" r:id="rId19" minRId="563" maxRId="567">
    <sheetIdMap count="1">
      <sheetId val="1"/>
    </sheetIdMap>
  </header>
  <header guid="{079338FD-3ED3-4FA4-927D-2E482D420AFB}" dateTime="2022-11-07T14:15:08" maxSheetId="2" userName="Harikumar, GayathriX" r:id="rId20" minRId="568">
    <sheetIdMap count="1">
      <sheetId val="1"/>
    </sheetIdMap>
  </header>
  <header guid="{809F5F84-DDED-4F4F-8730-2C343E58431A}" dateTime="2022-11-07T14:41:47" maxSheetId="2" userName="H R, ArpithaX" r:id="rId21" minRId="569" maxRId="573">
    <sheetIdMap count="1">
      <sheetId val="1"/>
    </sheetIdMap>
  </header>
  <header guid="{AD4DE64D-D7CF-4EF3-8BB7-031E47AB77F6}" dateTime="2022-11-07T14:45:20" maxSheetId="2" userName="H R, ArpithaX" r:id="rId22" minRId="574" maxRId="578">
    <sheetIdMap count="1">
      <sheetId val="1"/>
    </sheetIdMap>
  </header>
  <header guid="{38CADF8D-9CE7-4DAA-A573-D817A902619A}" dateTime="2022-11-07T14:58:41" maxSheetId="2" userName="H R, ArpithaX" r:id="rId23" minRId="579" maxRId="583">
    <sheetIdMap count="1">
      <sheetId val="1"/>
    </sheetIdMap>
  </header>
  <header guid="{30E0F79D-0C4B-428F-BD64-83CBC190ECFC}" dateTime="2022-11-07T15:27:01" maxSheetId="2" userName="Harikumar, GayathriX" r:id="rId24" minRId="584" maxRId="586">
    <sheetIdMap count="1">
      <sheetId val="1"/>
    </sheetIdMap>
  </header>
  <header guid="{D6184E13-AE71-46D1-B26F-0E6013B0AE43}" dateTime="2022-11-07T16:33:41" maxSheetId="2" userName="C, ChetanaX" r:id="rId25" minRId="587" maxRId="608">
    <sheetIdMap count="1">
      <sheetId val="1"/>
    </sheetIdMap>
  </header>
  <header guid="{4F4EA251-2EC4-4228-B10A-D643E90C4C2F}" dateTime="2022-11-07T17:17:27" maxSheetId="2" userName="Shariff, HidayathullaX" r:id="rId26" minRId="610" maxRId="698">
    <sheetIdMap count="1">
      <sheetId val="1"/>
    </sheetIdMap>
  </header>
  <header guid="{FF62CFD3-AF0E-449D-A601-2CBBCD26B56B}" dateTime="2022-11-07T17:33:35" maxSheetId="2" userName="Mohiuddin, SajjadX" r:id="rId27" minRId="699" maxRId="717">
    <sheetIdMap count="1">
      <sheetId val="1"/>
    </sheetIdMap>
  </header>
  <header guid="{A32751FC-AE78-485D-B42B-421A35997D5A}" dateTime="2022-11-07T17:49:20" maxSheetId="2" userName="Rajubhai, GanganiX utsavbhai" r:id="rId28" minRId="718" maxRId="796">
    <sheetIdMap count="1">
      <sheetId val="1"/>
    </sheetIdMap>
  </header>
  <header guid="{2427DFDB-C836-4C1A-9D6C-CC47526D718B}" dateTime="2022-11-07T18:07:47" maxSheetId="2" userName="C, ChetanaX" r:id="rId29" minRId="797" maxRId="811">
    <sheetIdMap count="1">
      <sheetId val="1"/>
    </sheetIdMap>
  </header>
  <header guid="{41E191B0-E485-4094-94F7-5AD72D3ACA2E}" dateTime="2022-11-07T18:10:23" maxSheetId="2" userName="H R, ArpithaX" r:id="rId30" minRId="812" maxRId="816">
    <sheetIdMap count="1">
      <sheetId val="1"/>
    </sheetIdMap>
  </header>
  <header guid="{9079595D-C5BB-4B4F-96AF-65867B84661A}" dateTime="2022-11-07T18:12:15" maxSheetId="2" userName="C, ChetanaX" r:id="rId31" minRId="817" maxRId="821">
    <sheetIdMap count="1">
      <sheetId val="1"/>
    </sheetIdMap>
  </header>
  <header guid="{D216812D-6D0F-4411-B181-3A32FF467A85}" dateTime="2022-11-07T18:14:42" maxSheetId="2" userName="Harikumar, GayathriX" r:id="rId32" minRId="822" maxRId="825">
    <sheetIdMap count="1">
      <sheetId val="1"/>
    </sheetIdMap>
  </header>
  <header guid="{7F0C54B6-7295-4159-8147-D0D32CCE3221}" dateTime="2022-11-07T18:24:58" maxSheetId="2" userName="H R, ArpithaX" r:id="rId33" minRId="826" maxRId="830">
    <sheetIdMap count="1">
      <sheetId val="1"/>
    </sheetIdMap>
  </header>
  <header guid="{A1A17A3A-BC8E-4874-B581-F6DAD228F56A}" dateTime="2022-11-07T20:24:09" maxSheetId="2" userName="C, ChetanaX" r:id="rId34" minRId="831" maxRId="841">
    <sheetIdMap count="1">
      <sheetId val="1"/>
    </sheetIdMap>
  </header>
  <header guid="{1AE3454A-BFEC-4ADE-8143-E61A69823F28}" dateTime="2022-11-08T09:44:56" maxSheetId="2" userName="C, ChetanaX" r:id="rId35" minRId="842" maxRId="846">
    <sheetIdMap count="1">
      <sheetId val="1"/>
    </sheetIdMap>
  </header>
  <header guid="{C19D9431-5A27-4CDD-AE19-84BFE1EA2060}" dateTime="2022-11-08T11:15:50" maxSheetId="2" userName="H R, ArpithaX" r:id="rId36" minRId="848" maxRId="853">
    <sheetIdMap count="1">
      <sheetId val="1"/>
    </sheetIdMap>
  </header>
  <header guid="{F122F539-BB5C-4965-B976-AC26E950009E}" dateTime="2022-11-08T11:26:39" maxSheetId="2" userName="H R, ArpithaX" r:id="rId37" minRId="854" maxRId="858">
    <sheetIdMap count="1">
      <sheetId val="1"/>
    </sheetIdMap>
  </header>
  <header guid="{E7ED33AB-0D02-4608-BA0A-7BEA903BC29D}" dateTime="2022-11-08T11:32:03" maxSheetId="2" userName="H R, ArpithaX" r:id="rId38" minRId="859" maxRId="863">
    <sheetIdMap count="1">
      <sheetId val="1"/>
    </sheetIdMap>
  </header>
  <header guid="{60F5F913-E838-42C2-8EFE-28A4186E18A5}" dateTime="2022-11-08T11:33:02" maxSheetId="2" userName="H R, ArpithaX" r:id="rId39" minRId="864">
    <sheetIdMap count="1">
      <sheetId val="1"/>
    </sheetIdMap>
  </header>
  <header guid="{AEB31DA2-AE55-4DF7-B319-21A829FD1D6D}" dateTime="2022-11-08T12:02:02" maxSheetId="2" userName="H R, ArpithaX" r:id="rId40" minRId="865" maxRId="869">
    <sheetIdMap count="1">
      <sheetId val="1"/>
    </sheetIdMap>
  </header>
  <header guid="{A3C0DB98-42BF-4A52-8258-2C6EFC1CEF54}" dateTime="2022-11-08T12:10:53" maxSheetId="2" userName="H R, ArpithaX" r:id="rId41" minRId="870" maxRId="881">
    <sheetIdMap count="1">
      <sheetId val="1"/>
    </sheetIdMap>
  </header>
  <header guid="{6D86862E-32D3-4AC5-86FF-DFE331114838}" dateTime="2022-11-08T12:13:28" maxSheetId="2" userName="Harikumar, GayathriX" r:id="rId42" minRId="882" maxRId="888">
    <sheetIdMap count="1">
      <sheetId val="1"/>
    </sheetIdMap>
  </header>
  <header guid="{B566DCF2-0864-4EEE-89BD-BCE0A6A3B0F9}" dateTime="2022-11-08T12:18:14" maxSheetId="2" userName="Harikumar, GayathriX" r:id="rId43" minRId="889" maxRId="892">
    <sheetIdMap count="1">
      <sheetId val="1"/>
    </sheetIdMap>
  </header>
  <header guid="{2596447C-0089-419A-A55F-6702FFFF2F59}" dateTime="2022-11-08T12:47:32" maxSheetId="2" userName="Harikumar, GayathriX" r:id="rId44" minRId="893" maxRId="896">
    <sheetIdMap count="1">
      <sheetId val="1"/>
    </sheetIdMap>
  </header>
  <header guid="{9567859D-A45A-417B-A605-222DE0976CC8}" dateTime="2022-11-08T13:13:39" maxSheetId="2" userName="H R, ArpithaX" r:id="rId45" minRId="897" maxRId="901">
    <sheetIdMap count="1">
      <sheetId val="1"/>
    </sheetIdMap>
  </header>
  <header guid="{2C30A201-6F86-41F6-93CB-41F2C555B930}" dateTime="2022-11-08T13:42:06" maxSheetId="2" userName="Harikumar, GayathriX" r:id="rId46" minRId="902" maxRId="903">
    <sheetIdMap count="1">
      <sheetId val="1"/>
    </sheetIdMap>
  </header>
  <header guid="{C3877942-7CD7-4547-BC6E-A045272C8C27}" dateTime="2022-11-08T13:44:15" maxSheetId="2" userName="H R, ArpithaX" r:id="rId47" minRId="904" maxRId="908">
    <sheetIdMap count="1">
      <sheetId val="1"/>
    </sheetIdMap>
  </header>
  <header guid="{06415F52-6274-4D71-893F-CDD7AFF7C639}" dateTime="2022-11-08T13:50:51" maxSheetId="2" userName="H R, ArpithaX" r:id="rId48" minRId="909" maxRId="922">
    <sheetIdMap count="1">
      <sheetId val="1"/>
    </sheetIdMap>
  </header>
  <header guid="{1A909E13-F96D-4586-ADC8-FED9571B9817}" dateTime="2022-11-08T13:52:15" maxSheetId="2" userName="Harikumar, GayathriX" r:id="rId49" minRId="923" maxRId="924">
    <sheetIdMap count="1">
      <sheetId val="1"/>
    </sheetIdMap>
  </header>
  <header guid="{E1570257-D51B-4C8E-8CAF-859BB39560C5}" dateTime="2022-11-08T13:54:25" maxSheetId="2" userName="H R, ArpithaX" r:id="rId50" minRId="925">
    <sheetIdMap count="1">
      <sheetId val="1"/>
    </sheetIdMap>
  </header>
  <header guid="{D50BFECD-F274-4D07-AFCF-495D17E5A7FA}" dateTime="2022-11-08T13:59:08" maxSheetId="2" userName="H R, ArpithaX" r:id="rId51" minRId="926" maxRId="931">
    <sheetIdMap count="1">
      <sheetId val="1"/>
    </sheetIdMap>
  </header>
  <header guid="{644E3EF5-4770-4FD6-AB5B-149F82E280C2}" dateTime="2022-11-08T14:07:30" maxSheetId="2" userName="Rajubhai, GanganiX utsavbhai" r:id="rId52" minRId="932" maxRId="970">
    <sheetIdMap count="1">
      <sheetId val="1"/>
    </sheetIdMap>
  </header>
  <header guid="{81BF1E0A-B73E-4F08-B546-52A268491DAA}" dateTime="2022-11-08T14:38:07" maxSheetId="2" userName="Harikumar, GayathriX" r:id="rId53" minRId="972" maxRId="976">
    <sheetIdMap count="1">
      <sheetId val="1"/>
    </sheetIdMap>
  </header>
  <header guid="{72F8747D-2894-4013-A4F0-52B5F2646C57}" dateTime="2022-11-08T14:38:46" maxSheetId="2" userName="H R, ArpithaX" r:id="rId54" minRId="977" maxRId="981">
    <sheetIdMap count="1">
      <sheetId val="1"/>
    </sheetIdMap>
  </header>
  <header guid="{53CCCA0A-F032-43D7-AF23-9516D39031EC}" dateTime="2022-11-08T14:55:51" maxSheetId="2" userName="C, ChetanaX" r:id="rId55" minRId="982" maxRId="987">
    <sheetIdMap count="1">
      <sheetId val="1"/>
    </sheetIdMap>
  </header>
  <header guid="{635BC1E3-A3E7-4CF1-9303-BC8CA82255E9}" dateTime="2022-11-08T15:03:22" maxSheetId="2" userName="H R, ArpithaX" r:id="rId56" minRId="988" maxRId="992">
    <sheetIdMap count="1">
      <sheetId val="1"/>
    </sheetIdMap>
  </header>
  <header guid="{4E7C62BC-7559-45B6-ABC1-4B4D7102FB0E}" dateTime="2022-11-08T15:05:01" maxSheetId="2" userName="H R, ArpithaX" r:id="rId57" minRId="993" maxRId="997">
    <sheetIdMap count="1">
      <sheetId val="1"/>
    </sheetIdMap>
  </header>
  <header guid="{D1698062-DA1F-4821-ABDA-9921098BB33B}" dateTime="2022-11-08T15:11:30" maxSheetId="2" userName="Harikumar, GayathriX" r:id="rId58" minRId="998" maxRId="1001">
    <sheetIdMap count="1">
      <sheetId val="1"/>
    </sheetIdMap>
  </header>
  <header guid="{EBA1530C-B8E2-4A44-A5FB-9B573733EE51}" dateTime="2022-11-08T15:14:25" maxSheetId="2" userName="H R, ArpithaX" r:id="rId59" minRId="1002" maxRId="1007">
    <sheetIdMap count="1">
      <sheetId val="1"/>
    </sheetIdMap>
  </header>
  <header guid="{5F74EAC0-B8A3-4533-8BCE-680A14ECCE72}" dateTime="2022-11-08T15:22:00" maxSheetId="2" userName="H R, ArpithaX" r:id="rId60" minRId="1008" maxRId="1012">
    <sheetIdMap count="1">
      <sheetId val="1"/>
    </sheetIdMap>
  </header>
  <header guid="{73891D5C-9C7E-4936-9812-14E8882622D2}" dateTime="2022-11-08T15:33:57" maxSheetId="2" userName="H R, ArpithaX" r:id="rId61" minRId="1013">
    <sheetIdMap count="1">
      <sheetId val="1"/>
    </sheetIdMap>
  </header>
  <header guid="{75EFAB9A-C12A-4EF8-BE3D-2B258C254B50}" dateTime="2022-11-08T15:36:09" maxSheetId="2" userName="H R, ArpithaX" r:id="rId62" minRId="1014" maxRId="1018">
    <sheetIdMap count="1">
      <sheetId val="1"/>
    </sheetIdMap>
  </header>
  <header guid="{B2CA0D86-10B2-4ACF-9C2B-5FFFA6B94D56}" dateTime="2022-11-08T15:51:11" maxSheetId="2" userName="H R, ArpithaX" r:id="rId63" minRId="1019" maxRId="1024">
    <sheetIdMap count="1">
      <sheetId val="1"/>
    </sheetIdMap>
  </header>
  <header guid="{6CE851FB-958F-4835-A5A7-5B4C87928B81}" dateTime="2022-11-08T16:23:10" maxSheetId="2" userName="Mohiuddin, SajjadX" r:id="rId64" minRId="1025" maxRId="1558">
    <sheetIdMap count="1">
      <sheetId val="1"/>
    </sheetIdMap>
  </header>
  <header guid="{DFEE7AA4-A650-4171-AE68-DF9A038EFEF1}" dateTime="2022-11-08T16:24:48" maxSheetId="2" userName="Mohiuddin, SajjadX" r:id="rId65" minRId="1559" maxRId="1563">
    <sheetIdMap count="1">
      <sheetId val="1"/>
    </sheetIdMap>
  </header>
  <header guid="{470F3C63-6422-46AD-B994-3470C041E319}" dateTime="2022-11-08T16:28:00" maxSheetId="2" userName="Harikumar, GayathriX" r:id="rId66" minRId="1564" maxRId="1567">
    <sheetIdMap count="1">
      <sheetId val="1"/>
    </sheetIdMap>
  </header>
  <header guid="{98F2FA48-739A-4999-A7BB-05DE6127C509}" dateTime="2022-11-08T16:41:38" maxSheetId="2" userName="H R, ArpithaX" r:id="rId67" minRId="1568" maxRId="1569">
    <sheetIdMap count="1">
      <sheetId val="1"/>
    </sheetIdMap>
  </header>
  <header guid="{F9016007-D477-42E8-A448-1685E859B1E2}" dateTime="2022-11-08T16:44:14" maxSheetId="2" userName="Rajubhai, GanganiX utsavbhai" r:id="rId68" minRId="1570" maxRId="1616">
    <sheetIdMap count="1">
      <sheetId val="1"/>
    </sheetIdMap>
  </header>
  <header guid="{D334CD24-5DD8-4E6C-A559-BF22C2004709}" dateTime="2022-11-08T17:06:49" maxSheetId="2" userName="C, ChetanaX" r:id="rId69" minRId="1618" maxRId="1664">
    <sheetIdMap count="1">
      <sheetId val="1"/>
    </sheetIdMap>
  </header>
  <header guid="{4C22A2EE-7D33-4A32-B15D-D8641F868334}" dateTime="2022-11-08T17:25:09" maxSheetId="2" userName="Shariff, HidayathullaX" r:id="rId70" minRId="1666" maxRId="1675">
    <sheetIdMap count="1">
      <sheetId val="1"/>
    </sheetIdMap>
  </header>
  <header guid="{7E30C78A-9A9A-440C-9EDA-6D357070A660}" dateTime="2022-11-08T17:33:30" maxSheetId="2" userName="Rajubhai, GanganiX utsavbhai" r:id="rId71">
    <sheetIdMap count="1">
      <sheetId val="1"/>
    </sheetIdMap>
  </header>
  <header guid="{5D0BC230-7C87-4DAF-ABD6-C43A19774893}" dateTime="2022-11-08T18:01:06" maxSheetId="2" userName="Mohiuddin, SajjadX" r:id="rId72" minRId="1677" maxRId="1684">
    <sheetIdMap count="1">
      <sheetId val="1"/>
    </sheetIdMap>
  </header>
  <header guid="{E49A83AF-3DAD-4569-BF5B-5DE778934FAF}" dateTime="2022-11-08T19:18:31" maxSheetId="2" userName="C, ChetanaX" r:id="rId73" minRId="1685" maxRId="1796">
    <sheetIdMap count="1">
      <sheetId val="1"/>
    </sheetIdMap>
  </header>
  <header guid="{E0ED27CE-5CE4-46D6-85CD-C233867E5943}" dateTime="2022-11-08T21:47:27" maxSheetId="2" userName="H R, ArpithaX" r:id="rId74" minRId="1797" maxRId="1801">
    <sheetIdMap count="1">
      <sheetId val="1"/>
    </sheetIdMap>
  </header>
  <header guid="{9FF05490-A7A0-45DF-BF70-F765D3B2DAD3}" dateTime="2022-11-08T22:06:27" maxSheetId="2" userName="H R, ArpithaX" r:id="rId75" minRId="1802" maxRId="1811">
    <sheetIdMap count="1">
      <sheetId val="1"/>
    </sheetIdMap>
  </header>
  <header guid="{191AA89D-66A0-4554-9263-54EDCC2B4E3A}" dateTime="2022-11-08T23:40:11" maxSheetId="2" userName="H R, ArpithaX" r:id="rId76" minRId="1812" maxRId="1816">
    <sheetIdMap count="1">
      <sheetId val="1"/>
    </sheetIdMap>
  </header>
  <header guid="{8E92FBA2-CEB6-4623-B340-175A3828556F}" dateTime="2022-11-08T23:50:45" maxSheetId="2" userName="H R, ArpithaX" r:id="rId77" minRId="1817" maxRId="1821">
    <sheetIdMap count="1">
      <sheetId val="1"/>
    </sheetIdMap>
  </header>
  <header guid="{7876B5CC-4A5B-401A-85D6-5B4422F08B00}" dateTime="2022-11-09T00:02:26" maxSheetId="2" userName="H R, ArpithaX" r:id="rId78" minRId="1822" maxRId="1823">
    <sheetIdMap count="1">
      <sheetId val="1"/>
    </sheetIdMap>
  </header>
  <header guid="{8759CC74-F191-474C-A41B-175C2AE72F8C}" dateTime="2022-11-09T09:13:35" maxSheetId="2" userName="H R, ArpithaX" r:id="rId79" minRId="1824" maxRId="1828">
    <sheetIdMap count="1">
      <sheetId val="1"/>
    </sheetIdMap>
  </header>
  <header guid="{AB222084-E30B-4D67-97A7-0CE655973920}" dateTime="2022-11-09T09:44:36" maxSheetId="2" userName="Harikumar, GayathriX" r:id="rId80" minRId="1829" maxRId="1832">
    <sheetIdMap count="1">
      <sheetId val="1"/>
    </sheetIdMap>
  </header>
  <header guid="{A43E0E4C-ED55-45D3-AC57-E882F07C5439}" dateTime="2022-11-09T11:01:18" maxSheetId="2" userName="Mohiuddin, SajjadX" r:id="rId81" minRId="1833" maxRId="1836">
    <sheetIdMap count="1">
      <sheetId val="1"/>
    </sheetIdMap>
  </header>
  <header guid="{C9995B47-3AB3-4F8E-8736-AAD854E2C1C3}" dateTime="2022-11-09T11:13:56" maxSheetId="2" userName="Mohiuddin, SajjadX" r:id="rId82" minRId="1837" maxRId="2297">
    <sheetIdMap count="1">
      <sheetId val="1"/>
    </sheetIdMap>
  </header>
  <header guid="{F000B895-89C8-4691-88EF-93C5DC692F5D}" dateTime="2022-11-09T12:19:19" maxSheetId="2" userName="Mohiuddin, SajjadX" r:id="rId83" minRId="2299" maxRId="2323">
    <sheetIdMap count="1">
      <sheetId val="1"/>
    </sheetIdMap>
  </header>
  <header guid="{3C13B7E6-7CA3-47A9-AE59-18716A07C87F}" dateTime="2022-11-09T13:33:28" maxSheetId="2" userName="Mohiuddin, SajjadX" r:id="rId84" minRId="2324" maxRId="2353">
    <sheetIdMap count="1">
      <sheetId val="1"/>
    </sheetIdMap>
  </header>
  <header guid="{4A7103AB-3587-4707-9359-F2F6EC3A4F67}" dateTime="2022-11-09T21:03:22" maxSheetId="2" userName="C, ChetanaX" r:id="rId85" minRId="2355" maxRId="2385">
    <sheetIdMap count="1">
      <sheetId val="1"/>
    </sheetIdMap>
  </header>
  <header guid="{075A5D62-C401-462A-8F94-F0B5D8C49207}" dateTime="2022-11-09T21:13:19" maxSheetId="2" userName="C, ChetanaX" r:id="rId86" minRId="2386" maxRId="2390">
    <sheetIdMap count="1">
      <sheetId val="1"/>
    </sheetIdMap>
  </header>
  <header guid="{96FB118A-11F2-4BED-94BB-809AC1CBA598}" dateTime="2022-11-10T10:52:43" maxSheetId="2" userName="Harikumar, GayathriX" r:id="rId87" minRId="2391" maxRId="2402">
    <sheetIdMap count="1">
      <sheetId val="1"/>
    </sheetIdMap>
  </header>
  <header guid="{D9182E9C-4EB6-4694-BF51-FCDF891B2629}" dateTime="2022-11-10T11:22:16" maxSheetId="2" userName="H R, ArpithaX" r:id="rId88" minRId="2403" maxRId="2447">
    <sheetIdMap count="1">
      <sheetId val="1"/>
    </sheetIdMap>
  </header>
  <header guid="{DCE20F3D-054C-4949-80D2-0B992E46266F}" dateTime="2022-11-10T12:18:01" maxSheetId="2" userName="Mohiuddin, SajjadX" r:id="rId89" minRId="2448" maxRId="2463">
    <sheetIdMap count="1">
      <sheetId val="1"/>
    </sheetIdMap>
  </header>
  <header guid="{991BE4B8-EE1F-48C4-BC9B-6775CB218367}" dateTime="2022-11-10T12:50:42" maxSheetId="2" userName="Shariff, HidayathullaX" r:id="rId90" minRId="2465" maxRId="2469">
    <sheetIdMap count="1">
      <sheetId val="1"/>
    </sheetIdMap>
  </header>
  <header guid="{A67B3ADD-9184-4544-A7C9-A2164E2DE518}" dateTime="2022-11-10T12:55:25" maxSheetId="2" userName="Rajubhai, GanganiX utsavbhai" r:id="rId91" minRId="2471" maxRId="2513">
    <sheetIdMap count="1">
      <sheetId val="1"/>
    </sheetIdMap>
  </header>
  <header guid="{36DBDF81-3E57-4335-BF48-2E13CDABB5C6}" dateTime="2022-11-10T12:56:24" maxSheetId="2" userName="Rajubhai, GanganiX utsavbhai" r:id="rId92">
    <sheetIdMap count="1">
      <sheetId val="1"/>
    </sheetIdMap>
  </header>
  <header guid="{26076E72-F3C3-4EE2-9530-A289A846CB8C}" dateTime="2022-11-10T13:05:30" maxSheetId="2" userName="C, ChetanaX" r:id="rId93" minRId="2516" maxRId="2540">
    <sheetIdMap count="1">
      <sheetId val="1"/>
    </sheetIdMap>
  </header>
  <header guid="{A1C07345-82E2-489D-84E0-75688BBF2A84}" dateTime="2022-11-10T13:12:11" maxSheetId="2" userName="Mohiuddin, SajjadX" r:id="rId94" minRId="2541" maxRId="2553">
    <sheetIdMap count="1">
      <sheetId val="1"/>
    </sheetIdMap>
  </header>
  <header guid="{28815D13-5B00-4882-A62D-6AF67FE85AE6}" dateTime="2022-11-10T13:19:49" maxSheetId="2" userName="Shariff, HidayathullaX" r:id="rId95" minRId="2554" maxRId="2577">
    <sheetIdMap count="1">
      <sheetId val="1"/>
    </sheetIdMap>
  </header>
  <header guid="{8B6341AE-6F22-4612-9B93-C11F6DC85017}" dateTime="2022-11-10T13:39:48" maxSheetId="2" userName="Harikumar, GayathriX" r:id="rId96" minRId="2578" maxRId="2579">
    <sheetIdMap count="1">
      <sheetId val="1"/>
    </sheetIdMap>
  </header>
  <header guid="{1FE344C2-AE79-475A-91F6-0D961994EB5C}" dateTime="2022-11-10T14:03:20" maxSheetId="2" userName="Shariff, HidayathullaX" r:id="rId97" minRId="2581" maxRId="2594">
    <sheetIdMap count="1">
      <sheetId val="1"/>
    </sheetIdMap>
  </header>
  <header guid="{66B57CA0-B1DC-49EE-AAEC-32FFD49E4818}" dateTime="2022-11-10T14:03:47" maxSheetId="2" userName="Mohiuddin, SajjadX" r:id="rId98" minRId="2595" maxRId="2599">
    <sheetIdMap count="1">
      <sheetId val="1"/>
    </sheetIdMap>
  </header>
  <header guid="{8AE3154F-60D0-4B26-B9B6-CA0DA74EAAC7}" dateTime="2022-11-10T14:04:23" maxSheetId="2" userName="Mohiuddin, SajjadX" r:id="rId99" minRId="2600">
    <sheetIdMap count="1">
      <sheetId val="1"/>
    </sheetIdMap>
  </header>
  <header guid="{78CEE0DF-A34F-4F44-BF17-003B312A7072}" dateTime="2022-11-10T14:22:22" maxSheetId="2" userName="Shariff, HidayathullaX" r:id="rId100" minRId="2601" maxRId="2605">
    <sheetIdMap count="1">
      <sheetId val="1"/>
    </sheetIdMap>
  </header>
  <header guid="{66BC9999-7ACF-4673-86C2-340A654703B3}" dateTime="2022-11-10T15:09:17" maxSheetId="2" userName="Mohiuddin, SajjadX" r:id="rId101" minRId="2606" maxRId="2626">
    <sheetIdMap count="1">
      <sheetId val="1"/>
    </sheetIdMap>
  </header>
  <header guid="{96AFE12F-781A-43F9-B691-BD1033B56367}" dateTime="2022-11-10T15:15:33" maxSheetId="2" userName="Shariff, HidayathullaX" r:id="rId102">
    <sheetIdMap count="1">
      <sheetId val="1"/>
    </sheetIdMap>
  </header>
  <header guid="{8906D73A-A896-4DF6-97CD-50B66AA6E712}" dateTime="2022-11-10T15:16:16" maxSheetId="2" userName="Rajubhai, GanganiX utsavbhai" r:id="rId103" minRId="2628" maxRId="2632">
    <sheetIdMap count="1">
      <sheetId val="1"/>
    </sheetIdMap>
  </header>
  <header guid="{25832C69-4F9C-4A53-B9A3-694A55BFD711}" dateTime="2022-11-10T15:17:40" maxSheetId="2" userName="C, ChetanaX" r:id="rId104" minRId="2633" maxRId="2637">
    <sheetIdMap count="1">
      <sheetId val="1"/>
    </sheetIdMap>
  </header>
  <header guid="{642DE481-7DDC-4367-8E06-CA65BFC34D48}" dateTime="2022-11-10T15:20:32" maxSheetId="2" userName="Shariff, HidayathullaX" r:id="rId105" minRId="2639" maxRId="2643">
    <sheetIdMap count="1">
      <sheetId val="1"/>
    </sheetIdMap>
  </header>
  <header guid="{B9CE6120-AB23-4B6F-B219-3A9AB1180455}" dateTime="2022-11-10T15:21:11" maxSheetId="2" userName="Harikumar, GayathriX" r:id="rId106" minRId="2645" maxRId="2646">
    <sheetIdMap count="1">
      <sheetId val="1"/>
    </sheetIdMap>
  </header>
  <header guid="{7C1CA899-5BFE-40F4-8551-5EF4D17784C4}" dateTime="2022-11-10T15:32:05" maxSheetId="2" userName="Shariff, HidayathullaX" r:id="rId107" minRId="2647" maxRId="2658">
    <sheetIdMap count="1">
      <sheetId val="1"/>
    </sheetIdMap>
  </header>
  <header guid="{EEB8B556-E497-49EC-A40D-CA3446FB4D2C}" dateTime="2022-11-10T15:43:27" maxSheetId="2" userName="Shariff, HidayathullaX" r:id="rId108" minRId="2660" maxRId="2664">
    <sheetIdMap count="1">
      <sheetId val="1"/>
    </sheetIdMap>
  </header>
  <header guid="{343A9CF5-D8B8-45CE-859E-519ECFF0F8E6}" dateTime="2022-11-10T15:47:04" maxSheetId="2" userName="Shariff, HidayathullaX" r:id="rId109" minRId="2665" maxRId="2669">
    <sheetIdMap count="1">
      <sheetId val="1"/>
    </sheetIdMap>
  </header>
  <header guid="{014B5EA7-7034-4243-A0F1-D15B29D30D2A}" dateTime="2022-11-10T15:59:54" maxSheetId="2" userName="Harikumar, GayathriX" r:id="rId110" minRId="2670" maxRId="2672">
    <sheetIdMap count="1">
      <sheetId val="1"/>
    </sheetIdMap>
  </header>
  <header guid="{1E5FFE56-5418-4DA6-9E5D-FB13EB4D8A8E}" dateTime="2022-11-10T16:14:50" maxSheetId="2" userName="Harikumar, GayathriX" r:id="rId111" minRId="2673" maxRId="2674">
    <sheetIdMap count="1">
      <sheetId val="1"/>
    </sheetIdMap>
  </header>
  <header guid="{05BCEFE1-F43F-481C-AF35-D77B60EFE694}" dateTime="2022-11-10T16:27:06" maxSheetId="2" userName="Harikumar, GayathriX" r:id="rId112" minRId="2675" maxRId="2676">
    <sheetIdMap count="1">
      <sheetId val="1"/>
    </sheetIdMap>
  </header>
  <header guid="{F8332F67-EA85-43F0-9348-B8AD08B0B391}" dateTime="2022-11-10T16:36:41" maxSheetId="2" userName="C, ChetanaX" r:id="rId113" minRId="2677" maxRId="2679">
    <sheetIdMap count="1">
      <sheetId val="1"/>
    </sheetIdMap>
  </header>
  <header guid="{619F34AB-67A9-4DC9-85A0-369A517E9A3A}" dateTime="2022-11-10T16:59:36" maxSheetId="2" userName="Shariff, HidayathullaX" r:id="rId114" minRId="2680" maxRId="2689">
    <sheetIdMap count="1">
      <sheetId val="1"/>
    </sheetIdMap>
  </header>
  <header guid="{157F0F3E-074F-4139-9302-C89713083023}" dateTime="2022-11-10T17:13:41" maxSheetId="2" userName="Rajubhai, GanganiX utsavbhai" r:id="rId115" minRId="2690" maxRId="2720">
    <sheetIdMap count="1">
      <sheetId val="1"/>
    </sheetIdMap>
  </header>
  <header guid="{B6A28895-9535-432B-BF06-56EF1E0A2715}" dateTime="2022-11-10T17:47:56" maxSheetId="2" userName="H R, ArpithaX" r:id="rId116" minRId="2721" maxRId="2730">
    <sheetIdMap count="1">
      <sheetId val="1"/>
    </sheetIdMap>
  </header>
  <header guid="{8F9337CA-CE8C-4346-9211-3BB0191B639A}" dateTime="2022-11-10T17:49:42" maxSheetId="2" userName="Shariff, HidayathullaX" r:id="rId117" minRId="2731" maxRId="2741">
    <sheetIdMap count="1">
      <sheetId val="1"/>
    </sheetIdMap>
  </header>
  <header guid="{5344AA4B-0F93-406F-827C-FD57A1386222}" dateTime="2022-11-10T17:54:47" maxSheetId="2" userName="Rajubhai, GanganiX utsavbhai" r:id="rId118" minRId="2742" maxRId="2761">
    <sheetIdMap count="1">
      <sheetId val="1"/>
    </sheetIdMap>
  </header>
  <header guid="{9F701BFA-19C8-4308-AF7A-E2277779A931}" dateTime="2022-11-10T17:56:22" maxSheetId="2" userName="Mohiuddin, SajjadX" r:id="rId119" minRId="2762">
    <sheetIdMap count="1">
      <sheetId val="1"/>
    </sheetIdMap>
  </header>
  <header guid="{8A42F0F8-F8F8-43E9-B077-B2D2D5EB49D6}" dateTime="2022-11-10T18:01:05" maxSheetId="2" userName="C, ChetanaX" r:id="rId120">
    <sheetIdMap count="1">
      <sheetId val="1"/>
    </sheetIdMap>
  </header>
  <header guid="{4E14E13E-5051-4B10-B557-3158ACF54AE3}" dateTime="2022-11-10T18:02:26" maxSheetId="2" userName="Shariff, HidayathullaX" r:id="rId121" minRId="2764" maxRId="2775">
    <sheetIdMap count="1">
      <sheetId val="1"/>
    </sheetIdMap>
  </header>
  <header guid="{B2596B11-6568-4DA7-A218-CD7A9983FC97}" dateTime="2022-11-10T18:07:05" maxSheetId="2" userName="H R, ArpithaX" r:id="rId122" minRId="2777" maxRId="2781">
    <sheetIdMap count="1">
      <sheetId val="1"/>
    </sheetIdMap>
  </header>
  <header guid="{BD89BE9C-D578-4059-8AE6-C76B152B05DC}" dateTime="2022-11-10T18:07:32" maxSheetId="2" userName="Shariff, HidayathullaX" r:id="rId123" minRId="2782" maxRId="2786">
    <sheetIdMap count="1">
      <sheetId val="1"/>
    </sheetIdMap>
  </header>
  <header guid="{72880561-ED8B-4061-B3D8-A581C4B32E10}" dateTime="2022-11-10T18:14:26" maxSheetId="2" userName="H R, ArpithaX" r:id="rId124" minRId="2787" maxRId="2791">
    <sheetIdMap count="1">
      <sheetId val="1"/>
    </sheetIdMap>
  </header>
  <header guid="{961BFE4D-9AE2-4574-9946-6FD53EB0EDFA}" dateTime="2022-11-10T18:15:36" maxSheetId="2" userName="H R, ArpithaX" r:id="rId125" minRId="2792">
    <sheetIdMap count="1">
      <sheetId val="1"/>
    </sheetIdMap>
  </header>
  <header guid="{C7526350-70E4-4961-B9AD-9E4432B93CD8}" dateTime="2022-11-10T18:16:55" maxSheetId="2" userName="Shariff, HidayathullaX" r:id="rId126" minRId="2793" maxRId="2798">
    <sheetIdMap count="1">
      <sheetId val="1"/>
    </sheetIdMap>
  </header>
  <header guid="{0B517069-BF83-4185-AFFB-BED6E6008B9F}" dateTime="2022-11-10T19:34:49" maxSheetId="2" userName="Harikumar, GayathriX" r:id="rId127" minRId="2800" maxRId="2804">
    <sheetIdMap count="1">
      <sheetId val="1"/>
    </sheetIdMap>
  </header>
  <header guid="{B157EADD-93C4-4281-9E92-D068C0922FD8}" dateTime="2022-11-10T19:38:53" maxSheetId="2" userName="Harikumar, GayathriX" r:id="rId128" minRId="2805" maxRId="2806">
    <sheetIdMap count="1">
      <sheetId val="1"/>
    </sheetIdMap>
  </header>
  <header guid="{4DCC749E-0310-4D70-8DEA-E275C1422608}" dateTime="2022-11-10T21:37:03" maxSheetId="2" userName="Harikumar, GayathriX" r:id="rId129" minRId="2807" maxRId="2809">
    <sheetIdMap count="1">
      <sheetId val="1"/>
    </sheetIdMap>
  </header>
  <header guid="{ACEDF80F-7FC4-425F-BEC7-3EE9294102BC}" dateTime="2022-11-10T21:44:32" maxSheetId="2" userName="Harikumar, GayathriX" r:id="rId130" minRId="2810" maxRId="2812">
    <sheetIdMap count="1">
      <sheetId val="1"/>
    </sheetIdMap>
  </header>
  <header guid="{48F3F9AB-664C-4F6B-B9F2-BB1515C6A61C}" dateTime="2022-11-10T22:25:56" maxSheetId="2" userName="Harikumar, GayathriX" r:id="rId131" minRId="2813">
    <sheetIdMap count="1">
      <sheetId val="1"/>
    </sheetIdMap>
  </header>
  <header guid="{8D2695F3-0182-4B0A-9711-3F7C2978D586}" dateTime="2022-11-10T22:28:38" maxSheetId="2" userName="Harikumar, GayathriX" r:id="rId132" minRId="2814" maxRId="2817">
    <sheetIdMap count="1">
      <sheetId val="1"/>
    </sheetIdMap>
  </header>
  <header guid="{28F04547-C1E5-4F12-93E4-93B966994463}" dateTime="2022-11-10T23:38:37" maxSheetId="2" userName="Harikumar, GayathriX" r:id="rId133" minRId="2818" maxRId="2820">
    <sheetIdMap count="1">
      <sheetId val="1"/>
    </sheetIdMap>
  </header>
  <header guid="{C9FFAB93-BE60-4EB3-8866-0C72214EA523}" dateTime="2022-11-10T23:41:02" maxSheetId="2" userName="Harikumar, GayathriX" r:id="rId134" minRId="2821" maxRId="2822">
    <sheetIdMap count="1">
      <sheetId val="1"/>
    </sheetIdMap>
  </header>
  <header guid="{08EC6981-E61E-4EB8-BF1F-63F4A8FD7E7E}" dateTime="2022-11-11T09:46:55" maxSheetId="2" userName="Harikumar, GayathriX" r:id="rId135" minRId="2823">
    <sheetIdMap count="1">
      <sheetId val="1"/>
    </sheetIdMap>
  </header>
  <header guid="{412D9DB6-7ABD-4B58-94F0-1847D5807D71}" dateTime="2022-11-11T10:31:55" maxSheetId="2" userName="Shariff, HidayathullaX" r:id="rId136" minRId="2824" maxRId="2828">
    <sheetIdMap count="1">
      <sheetId val="1"/>
    </sheetIdMap>
  </header>
  <header guid="{B344B31D-0380-4D1F-B1E1-91A450D66AEA}" dateTime="2022-11-11T10:36:32" maxSheetId="2" userName="Harikumar, GayathriX" r:id="rId137" minRId="2829" maxRId="2831">
    <sheetIdMap count="1">
      <sheetId val="1"/>
    </sheetIdMap>
  </header>
  <header guid="{B25F42B1-710C-4D49-A586-CA9B063943C6}" dateTime="2022-11-11T11:08:23" maxSheetId="2" userName="Harikumar, GayathriX" r:id="rId138" minRId="2832" maxRId="2834">
    <sheetIdMap count="1">
      <sheetId val="1"/>
    </sheetIdMap>
  </header>
  <header guid="{4B050E3D-2F31-4CA0-9371-47D8ACE20C67}" dateTime="2022-11-11T11:40:01" maxSheetId="2" userName="Harikumar, GayathriX" r:id="rId139" minRId="2835" maxRId="2837">
    <sheetIdMap count="1">
      <sheetId val="1"/>
    </sheetIdMap>
  </header>
  <header guid="{6E9D6818-2EBD-4548-A2E6-6F7488326235}" dateTime="2022-11-11T11:44:21" maxSheetId="2" userName="Shariff, HidayathullaX" r:id="rId140" minRId="2838" maxRId="2843">
    <sheetIdMap count="1">
      <sheetId val="1"/>
    </sheetIdMap>
  </header>
  <header guid="{58753A15-EAD6-4D96-824C-42790947FD33}" dateTime="2022-11-11T12:24:09" maxSheetId="2" userName="Mohiuddin, SajjadX" r:id="rId141" minRId="2844" maxRId="2880">
    <sheetIdMap count="1">
      <sheetId val="1"/>
    </sheetIdMap>
  </header>
  <header guid="{4964468B-F2B1-426C-8268-0939471F667C}" dateTime="2022-11-11T13:06:07" maxSheetId="2" userName="Harikumar, GayathriX" r:id="rId142" minRId="2881" maxRId="2883">
    <sheetIdMap count="1">
      <sheetId val="1"/>
    </sheetIdMap>
  </header>
  <header guid="{6E6EF6DF-626D-48D9-9F59-CFE019D452C9}" dateTime="2022-11-11T13:11:51" maxSheetId="2" userName="Mohiuddin, SajjadX" r:id="rId143" minRId="2884" maxRId="2893">
    <sheetIdMap count="1">
      <sheetId val="1"/>
    </sheetIdMap>
  </header>
  <header guid="{9A353A89-BF44-4927-BAD9-C9020233198C}" dateTime="2022-11-11T14:58:43" maxSheetId="2" userName="Mohiuddin, SajjadX" r:id="rId144" minRId="2894" maxRId="2919">
    <sheetIdMap count="1">
      <sheetId val="1"/>
    </sheetIdMap>
  </header>
  <header guid="{CBF5611A-C79C-49AD-B865-B415D2B68248}" dateTime="2022-11-11T15:37:33" maxSheetId="2" userName="Harikumar, GayathriX" r:id="rId145" minRId="2920" maxRId="2921">
    <sheetIdMap count="1">
      <sheetId val="1"/>
    </sheetIdMap>
  </header>
  <header guid="{D35DE572-C9B8-4864-971E-1EEA679166BC}" dateTime="2022-11-11T15:46:25" maxSheetId="2" userName="Shariff, HidayathullaX" r:id="rId146" minRId="2922" maxRId="2931">
    <sheetIdMap count="1">
      <sheetId val="1"/>
    </sheetIdMap>
  </header>
  <header guid="{31FDC7E0-4AD0-4217-8B19-2A6BBA9BA02E}" dateTime="2022-11-11T16:00:14" maxSheetId="2" userName="Shariff, HidayathullaX" r:id="rId147" minRId="2932" maxRId="2936">
    <sheetIdMap count="1">
      <sheetId val="1"/>
    </sheetIdMap>
  </header>
  <header guid="{F4E182D6-CF36-49FC-B5D2-20DC44CBDD88}" dateTime="2022-11-11T16:06:27" maxSheetId="2" userName="Harikumar, GayathriX" r:id="rId148" minRId="2937" maxRId="2938">
    <sheetIdMap count="1">
      <sheetId val="1"/>
    </sheetIdMap>
  </header>
  <header guid="{3AECAEBC-0997-45CD-9C5F-ACE196BDBA52}" dateTime="2022-11-11T16:34:47" maxSheetId="2" userName="Harikumar, GayathriX" r:id="rId149" minRId="2939" maxRId="2941">
    <sheetIdMap count="1">
      <sheetId val="1"/>
    </sheetIdMap>
  </header>
  <header guid="{60765915-EEAA-4525-BBB9-C7C2EF8E9FFF}" dateTime="2022-11-11T17:33:27" maxSheetId="2" userName="Shariff, HidayathullaX" r:id="rId150" minRId="2942" maxRId="2946">
    <sheetIdMap count="1">
      <sheetId val="1"/>
    </sheetIdMap>
  </header>
  <header guid="{AF678A5B-BD6A-4C37-86C7-9AB9161D9E97}" dateTime="2022-11-11T17:51:27" maxSheetId="2" userName="Rajubhai, GanganiX utsavbhai" r:id="rId151" minRId="2947" maxRId="2991">
    <sheetIdMap count="1">
      <sheetId val="1"/>
    </sheetIdMap>
  </header>
  <header guid="{D5251BED-DD3C-4FA2-B09E-D561C5B18822}" dateTime="2022-11-11T17:58:51" maxSheetId="2" userName="Mohiuddin, SajjadX" r:id="rId152" minRId="2992" maxRId="2993">
    <sheetIdMap count="1">
      <sheetId val="1"/>
    </sheetIdMap>
  </header>
  <header guid="{EBF19DA6-EEF2-4100-A090-EA0845F69D06}" dateTime="2022-11-11T18:02:06" maxSheetId="2" userName="Harikumar, GayathriX" r:id="rId153" minRId="2994" maxRId="2995">
    <sheetIdMap count="1">
      <sheetId val="1"/>
    </sheetIdMap>
  </header>
  <header guid="{6A18B543-2E2A-4C79-8898-8C7C429EF7EA}" dateTime="2022-11-12T01:51:53" maxSheetId="2" userName="Harikumar, GayathriX" r:id="rId154" minRId="2996" maxRId="3009">
    <sheetIdMap count="1">
      <sheetId val="1"/>
    </sheetIdMap>
  </header>
  <header guid="{9CB10DED-828B-41A5-854B-AC849BEBD54F}" dateTime="2022-11-14T09:45:43" maxSheetId="2" userName="Mohiuddin, SajjadX" r:id="rId155">
    <sheetIdMap count="1">
      <sheetId val="1"/>
    </sheetIdMap>
  </header>
  <header guid="{788A89E8-37AB-4878-8EB2-6293A8E45C83}" dateTime="2022-11-14T10:52:21" maxSheetId="2" userName="Harikumar, GayathriX" r:id="rId156" minRId="3011" maxRId="3013">
    <sheetIdMap count="1">
      <sheetId val="1"/>
    </sheetIdMap>
  </header>
  <header guid="{D6B9E44A-8971-4D72-93A7-F686B4281876}" dateTime="2022-11-14T11:41:47" maxSheetId="2" userName="Mohiuddin, SajjadX" r:id="rId157" minRId="3014" maxRId="3023">
    <sheetIdMap count="1">
      <sheetId val="1"/>
    </sheetIdMap>
  </header>
  <header guid="{B1428D1E-1679-43FC-9B01-4FCBC3D519E3}" dateTime="2022-11-14T12:20:21" maxSheetId="2" userName="Mohiuddin, SajjadX" r:id="rId158" minRId="3024" maxRId="3033">
    <sheetIdMap count="1">
      <sheetId val="1"/>
    </sheetIdMap>
  </header>
  <header guid="{53CADBB0-1E07-462A-AC43-302A5801E415}" dateTime="2022-11-14T13:01:19" maxSheetId="2" userName="Shariff, HidayathullaX" r:id="rId159" minRId="3034" maxRId="3075">
    <sheetIdMap count="1">
      <sheetId val="1"/>
    </sheetIdMap>
  </header>
  <header guid="{4E8FDE35-2187-4A0C-8DDE-BE7C6B48540C}" dateTime="2022-11-14T13:02:40" maxSheetId="2" userName="C, ChetanaX" r:id="rId160" minRId="3076" maxRId="3113">
    <sheetIdMap count="1">
      <sheetId val="1"/>
    </sheetIdMap>
  </header>
  <header guid="{EB48E5E4-9BAB-45BF-A964-3206EF04BEE6}" dateTime="2022-11-14T13:08:10" maxSheetId="2" userName="Shariff, HidayathullaX" r:id="rId161" minRId="3114" maxRId="3124">
    <sheetIdMap count="1">
      <sheetId val="1"/>
    </sheetIdMap>
  </header>
  <header guid="{8FFDEE20-6F19-45DF-BD1C-9B8DF164867A}" dateTime="2022-11-14T13:24:31" maxSheetId="2" userName="Shariff, HidayathullaX" r:id="rId162" minRId="3125" maxRId="3129">
    <sheetIdMap count="1">
      <sheetId val="1"/>
    </sheetIdMap>
  </header>
  <header guid="{AEF02B71-D631-4CEC-B795-983E0F0C5CE2}" dateTime="2022-11-14T13:36:31" maxSheetId="2" userName="H R, ArpithaX" r:id="rId163" minRId="3130" maxRId="3134">
    <sheetIdMap count="1">
      <sheetId val="1"/>
    </sheetIdMap>
  </header>
  <header guid="{865A6812-AE87-439D-A787-34F3DFDABC1F}" dateTime="2022-11-14T13:47:13" maxSheetId="2" userName="Harikumar, GayathriX" r:id="rId164" minRId="3135" maxRId="3137">
    <sheetIdMap count="1">
      <sheetId val="1"/>
    </sheetIdMap>
  </header>
  <header guid="{4237ED35-C23D-4765-AAF3-5920ACBD4911}" dateTime="2022-11-14T14:12:23" maxSheetId="2" userName="Rajubhai, GanganiX utsavbhai" r:id="rId165" minRId="3138" maxRId="3192">
    <sheetIdMap count="1">
      <sheetId val="1"/>
    </sheetIdMap>
  </header>
  <header guid="{5B9FF9DB-8519-4935-A117-3181B76923F7}" dateTime="2022-11-14T14:34:50" maxSheetId="2" userName="C, ChetanaX" r:id="rId166" minRId="3193" maxRId="3216">
    <sheetIdMap count="1">
      <sheetId val="1"/>
    </sheetIdMap>
  </header>
  <header guid="{7ABB5FBA-FC0B-4DF2-968B-971D6F5D56A2}" dateTime="2022-11-14T16:17:51" maxSheetId="2" userName="Mohiuddin, SajjadX" r:id="rId167" minRId="3217" maxRId="3219">
    <sheetIdMap count="1">
      <sheetId val="1"/>
    </sheetIdMap>
  </header>
  <header guid="{6F4F4D97-9CB2-489F-9652-A744D4286089}" dateTime="2022-11-14T17:01:33" maxSheetId="2" userName="Harikumar, GayathriX" r:id="rId168" minRId="3220" maxRId="3222">
    <sheetIdMap count="1">
      <sheetId val="1"/>
    </sheetIdMap>
  </header>
  <header guid="{7364D707-A004-497E-9A16-6855DFF59136}" dateTime="2022-11-14T17:03:03" maxSheetId="2" userName="Shariff, HidayathullaX" r:id="rId169" minRId="3223" maxRId="3248">
    <sheetIdMap count="1">
      <sheetId val="1"/>
    </sheetIdMap>
  </header>
  <header guid="{4398C398-5B14-4483-9645-1669A1AA3E27}" dateTime="2022-11-14T17:39:48" maxSheetId="2" userName="Shariff, HidayathullaX" r:id="rId170" minRId="3249" maxRId="3254">
    <sheetIdMap count="1">
      <sheetId val="1"/>
    </sheetIdMap>
  </header>
  <header guid="{12D8E8E3-F566-454C-BEFD-AB0C2D251BAF}" dateTime="2022-11-14T17:52:25" maxSheetId="2" userName="Rajubhai, GanganiX utsavbhai" r:id="rId171" minRId="3256" maxRId="3315">
    <sheetIdMap count="1">
      <sheetId val="1"/>
    </sheetIdMap>
  </header>
  <header guid="{99BE8B47-15C8-4B5D-8743-80AF0049892A}" dateTime="2022-11-14T18:35:36" maxSheetId="2" userName="Harikumar, GayathriX" r:id="rId172" minRId="3316" maxRId="3318">
    <sheetIdMap count="1">
      <sheetId val="1"/>
    </sheetIdMap>
  </header>
  <header guid="{801E21CD-39CF-4F36-ADEB-C00705767166}" dateTime="2022-11-14T20:31:28" maxSheetId="2" userName="Harikumar, GayathriX" r:id="rId173" minRId="3319" maxRId="3321">
    <sheetIdMap count="1">
      <sheetId val="1"/>
    </sheetIdMap>
  </header>
  <header guid="{8ABC9340-80A1-4276-A6C4-06AD7AEDC36B}" dateTime="2022-11-14T23:32:29" maxSheetId="2" userName="Harikumar, GayathriX" r:id="rId174" minRId="3322" maxRId="3323">
    <sheetIdMap count="1">
      <sheetId val="1"/>
    </sheetIdMap>
  </header>
  <header guid="{FB8658C1-97E3-4E19-82E8-5D545FE76A5B}" dateTime="2022-11-15T00:10:16" maxSheetId="2" userName="Harikumar, GayathriX" r:id="rId175" minRId="3324" maxRId="3326">
    <sheetIdMap count="1">
      <sheetId val="1"/>
    </sheetIdMap>
  </header>
  <header guid="{6FF8616A-5AF9-49CD-BDDC-0AE1D184CF6E}" dateTime="2022-11-15T00:15:31" maxSheetId="2" userName="Harikumar, GayathriX" r:id="rId176" minRId="3327" maxRId="3329">
    <sheetIdMap count="1">
      <sheetId val="1"/>
    </sheetIdMap>
  </header>
  <header guid="{95782602-672D-404B-8ADF-5847438E327F}" dateTime="2022-11-15T00:42:16" maxSheetId="2" userName="Harikumar, GayathriX" r:id="rId177" minRId="3330" maxRId="3333">
    <sheetIdMap count="1">
      <sheetId val="1"/>
    </sheetIdMap>
  </header>
  <header guid="{BA660069-6CC5-4350-9DE4-9FC3B725BA5E}" dateTime="2022-11-15T00:53:08" maxSheetId="2" userName="Harikumar, GayathriX" r:id="rId178" minRId="3334" maxRId="3336">
    <sheetIdMap count="1">
      <sheetId val="1"/>
    </sheetIdMap>
  </header>
  <header guid="{1904E748-635E-4803-8DC5-D9D14F181B1D}" dateTime="2022-11-15T09:15:12" maxSheetId="2" userName="H R, ArpithaX" r:id="rId179" minRId="3337">
    <sheetIdMap count="1">
      <sheetId val="1"/>
    </sheetIdMap>
  </header>
  <header guid="{58B55C8A-8273-4FE3-97C6-FA48F37C9928}" dateTime="2022-11-15T09:24:32" maxSheetId="2" userName="H R, ArpithaX" r:id="rId180" minRId="3338" maxRId="3349">
    <sheetIdMap count="1">
      <sheetId val="1"/>
    </sheetIdMap>
  </header>
  <header guid="{C732B69E-A706-49F9-9D2F-0E07D3EDC1B3}" dateTime="2022-11-15T09:37:04" maxSheetId="2" userName="Harikumar, GayathriX" r:id="rId181" minRId="3350">
    <sheetIdMap count="1">
      <sheetId val="1"/>
    </sheetIdMap>
  </header>
  <header guid="{0FE154C7-D094-47AD-8987-FF2DF7CBA629}" dateTime="2022-11-15T09:40:44" maxSheetId="2" userName="H R, ArpithaX" r:id="rId182" minRId="3351" maxRId="3356">
    <sheetIdMap count="1">
      <sheetId val="1"/>
    </sheetIdMap>
  </header>
  <header guid="{1400CE35-C9DA-4FFD-96F9-CF296141C16B}" dateTime="2022-11-15T09:54:21" maxSheetId="2" userName="C, ChetanaX" r:id="rId183" minRId="3357" maxRId="3358">
    <sheetIdMap count="1">
      <sheetId val="1"/>
    </sheetIdMap>
  </header>
  <header guid="{4BA83836-CC3B-4383-B700-14727DE5F4EA}" dateTime="2022-11-15T10:05:17" maxSheetId="2" userName="C, ChetanaX" r:id="rId184" minRId="3359" maxRId="3361">
    <sheetIdMap count="1">
      <sheetId val="1"/>
    </sheetIdMap>
  </header>
  <header guid="{C22CA638-701B-4FD6-B906-3C7925294580}" dateTime="2022-11-15T10:48:25" maxSheetId="2" userName="C, ChetanaX" r:id="rId185" minRId="3362" maxRId="3366">
    <sheetIdMap count="1">
      <sheetId val="1"/>
    </sheetIdMap>
  </header>
  <header guid="{91007358-F864-4008-8376-130CE4711D33}" dateTime="2022-11-15T11:13:56" maxSheetId="2" userName="Mohiuddin, SajjadX" r:id="rId186" minRId="3367" maxRId="3374">
    <sheetIdMap count="1">
      <sheetId val="1"/>
    </sheetIdMap>
  </header>
  <header guid="{11165006-6195-4BCA-811D-86D63DD9ED13}" dateTime="2022-11-15T12:05:02" maxSheetId="2" userName="H R, ArpithaX" r:id="rId187" minRId="3375" maxRId="3379">
    <sheetIdMap count="1">
      <sheetId val="1"/>
    </sheetIdMap>
  </header>
  <header guid="{4BAFF63F-5084-4CCA-A46F-A9F982641EB7}" dateTime="2022-11-15T14:39:43" maxSheetId="2" userName="Harikumar, GayathriX" r:id="rId188" minRId="3380" maxRId="3382">
    <sheetIdMap count="1">
      <sheetId val="1"/>
    </sheetIdMap>
  </header>
  <header guid="{B561DF41-EA10-4105-8C70-9F106ED28650}" dateTime="2022-11-15T14:44:36" maxSheetId="2" userName="Shariff, HidayathullaX" r:id="rId189" minRId="3383" maxRId="3394">
    <sheetIdMap count="1">
      <sheetId val="1"/>
    </sheetIdMap>
  </header>
  <header guid="{01DB3FB9-03B8-499E-9844-93423DD6EF8F}" dateTime="2022-11-15T15:38:23" maxSheetId="2" userName="Harikumar, GayathriX" r:id="rId190" minRId="3396" maxRId="3398">
    <sheetIdMap count="1">
      <sheetId val="1"/>
    </sheetIdMap>
  </header>
  <header guid="{D9F59BD4-E035-4203-B137-0325B5D90A3A}" dateTime="2022-11-15T15:42:54" maxSheetId="2" userName="Harikumar, GayathriX" r:id="rId191" minRId="3399" maxRId="3401">
    <sheetIdMap count="1">
      <sheetId val="1"/>
    </sheetIdMap>
  </header>
  <header guid="{7CF49697-B5C9-4AC7-8C64-BE02B3D1C9F5}" dateTime="2022-11-15T16:00:56" maxSheetId="2" userName="C, ChetanaX" r:id="rId192" minRId="3402" maxRId="3421">
    <sheetIdMap count="1">
      <sheetId val="1"/>
    </sheetIdMap>
  </header>
  <header guid="{260B6421-8072-45B7-BF9B-081C75B173B5}" dateTime="2022-11-15T16:05:00" maxSheetId="2" userName="C, ChetanaX" r:id="rId193" minRId="3422" maxRId="3427">
    <sheetIdMap count="1">
      <sheetId val="1"/>
    </sheetIdMap>
  </header>
  <header guid="{153817F1-294A-459F-970E-CC90087F6205}" dateTime="2022-11-15T16:13:24" maxSheetId="2" userName="Mohiuddin, SajjadX" r:id="rId194">
    <sheetIdMap count="1">
      <sheetId val="1"/>
    </sheetIdMap>
  </header>
  <header guid="{5C3E4DDD-92C4-498E-BC31-998F41809552}" dateTime="2022-11-15T16:42:47" maxSheetId="2" userName="Mohiuddin, SajjadX" r:id="rId195">
    <sheetIdMap count="1">
      <sheetId val="1"/>
    </sheetIdMap>
  </header>
  <header guid="{3D07F1D6-BFBB-4E9A-98CF-05903CE27C93}" dateTime="2022-11-15T16:44:30" maxSheetId="2" userName="Harikumar, GayathriX" r:id="rId196" minRId="3429" maxRId="3431">
    <sheetIdMap count="1">
      <sheetId val="1"/>
    </sheetIdMap>
  </header>
  <header guid="{225F1B10-FADB-4B1D-BDDE-55FA3692D46F}" dateTime="2022-11-15T16:51:08" maxSheetId="2" userName="C, ChetanaX" r:id="rId197" minRId="3432" maxRId="3435">
    <sheetIdMap count="1">
      <sheetId val="1"/>
    </sheetIdMap>
  </header>
  <header guid="{5704DFEC-7962-4997-8A02-ACBC122A979E}" dateTime="2022-11-15T17:10:49" maxSheetId="2" userName="Harikumar, GayathriX" r:id="rId198" minRId="3436" maxRId="3437">
    <sheetIdMap count="1">
      <sheetId val="1"/>
    </sheetIdMap>
  </header>
  <header guid="{3900DFA0-4C2B-4FD0-9B0C-E577980A6097}" dateTime="2022-11-15T17:14:05" maxSheetId="2" userName="Rajubhai, GanganiX utsavbhai" r:id="rId199" minRId="3438" maxRId="3491">
    <sheetIdMap count="1">
      <sheetId val="1"/>
    </sheetIdMap>
  </header>
  <header guid="{79FFC75A-69E5-48E6-BE4E-C50F8883280A}" dateTime="2022-11-15T17:55:50" maxSheetId="2" userName="Mohiuddin, SajjadX" r:id="rId200">
    <sheetIdMap count="1">
      <sheetId val="1"/>
    </sheetIdMap>
  </header>
  <header guid="{90DA025E-7220-4CED-8D18-4CC3C981B980}" dateTime="2022-11-15T20:32:43" maxSheetId="2" userName="C, ChetanaX" r:id="rId201" minRId="3493" maxRId="3536">
    <sheetIdMap count="1">
      <sheetId val="1"/>
    </sheetIdMap>
  </header>
  <header guid="{A106A77A-7E8F-4AFB-85DF-595A9A01AC6F}" dateTime="2022-11-15T20:43:48" maxSheetId="2" userName="Harikumar, GayathriX" r:id="rId202" minRId="3537" maxRId="3539">
    <sheetIdMap count="1">
      <sheetId val="1"/>
    </sheetIdMap>
  </header>
  <header guid="{B08B5DB7-CA31-499B-97E0-8228203E99AE}" dateTime="2022-11-15T20:45:08" maxSheetId="2" userName="Harikumar, GayathriX" r:id="rId203" minRId="3540">
    <sheetIdMap count="1">
      <sheetId val="1"/>
    </sheetIdMap>
  </header>
  <header guid="{297B2C47-3CAC-4CCF-9BC1-E1B41B284E19}" dateTime="2022-11-15T21:25:21" maxSheetId="2" userName="Shariff, HidayathullaX" r:id="rId204" minRId="3541" maxRId="3556">
    <sheetIdMap count="1">
      <sheetId val="1"/>
    </sheetIdMap>
  </header>
  <header guid="{55C2CF25-2A06-4C48-8616-CE9942841E50}" dateTime="2022-11-15T23:12:34" maxSheetId="2" userName="Harikumar, GayathriX" r:id="rId205" minRId="3558" maxRId="3560">
    <sheetIdMap count="1">
      <sheetId val="1"/>
    </sheetIdMap>
  </header>
  <header guid="{C16E34B2-DF64-43BA-ABFD-BA10968B6AFF}" dateTime="2022-11-15T23:38:48" maxSheetId="2" userName="Harikumar, GayathriX" r:id="rId206" minRId="3561" maxRId="3563">
    <sheetIdMap count="1">
      <sheetId val="1"/>
    </sheetIdMap>
  </header>
  <header guid="{81D5A90F-8CBE-4B80-91BA-7A4630B341D5}" dateTime="2022-11-15T23:39:29" maxSheetId="2" userName="Shariff, HidayathullaX" r:id="rId207" minRId="3564" maxRId="3569">
    <sheetIdMap count="1">
      <sheetId val="1"/>
    </sheetIdMap>
  </header>
  <header guid="{6EE17B2E-86FD-4B76-AD69-6E56F29B3105}" dateTime="2022-11-16T00:07:36" maxSheetId="2" userName="Harikumar, GayathriX" r:id="rId208" minRId="3571">
    <sheetIdMap count="1">
      <sheetId val="1"/>
    </sheetIdMap>
  </header>
  <header guid="{5D656A58-E4B8-4939-8116-48042E5B83AF}" dateTime="2022-11-16T00:10:59" maxSheetId="2" userName="Harikumar, GayathriX" r:id="rId209" minRId="3572" maxRId="3574">
    <sheetIdMap count="1">
      <sheetId val="1"/>
    </sheetIdMap>
  </header>
  <header guid="{021A9A14-5799-4D13-95B7-B2551993AD94}" dateTime="2022-11-16T00:57:36" maxSheetId="2" userName="Shariff, HidayathullaX" r:id="rId210" minRId="3575" maxRId="3589">
    <sheetIdMap count="1">
      <sheetId val="1"/>
    </sheetIdMap>
  </header>
  <header guid="{22139F98-200C-4F53-BD0D-B670404F87DB}" dateTime="2022-11-16T00:59:33" maxSheetId="2" userName="Shariff, HidayathullaX" r:id="rId211" minRId="3590" maxRId="3594">
    <sheetIdMap count="1">
      <sheetId val="1"/>
    </sheetIdMap>
  </header>
  <header guid="{4FDBEE8C-170B-4559-B29D-0D84976879BA}" dateTime="2022-11-16T01:05:00" maxSheetId="2" userName="Shariff, HidayathullaX" r:id="rId212" minRId="3595" maxRId="3599">
    <sheetIdMap count="1">
      <sheetId val="1"/>
    </sheetIdMap>
  </header>
  <header guid="{0692FE44-BE44-4A23-B360-9BC139FD24CD}" dateTime="2022-11-16T01:21:54" maxSheetId="2" userName="Harikumar, GayathriX" r:id="rId213" minRId="3600" maxRId="3602">
    <sheetIdMap count="1">
      <sheetId val="1"/>
    </sheetIdMap>
  </header>
  <header guid="{EA36E4D0-5190-4D37-84FE-EC79CC6C1841}" dateTime="2022-11-16T01:23:40" maxSheetId="2" userName="Shariff, HidayathullaX" r:id="rId214" minRId="3603" maxRId="3607">
    <sheetIdMap count="1">
      <sheetId val="1"/>
    </sheetIdMap>
  </header>
  <header guid="{1D4009C8-F383-48D2-8337-2E5C2320F8A9}" dateTime="2022-11-16T01:35:46" maxSheetId="2" userName="Harikumar, GayathriX" r:id="rId215" minRId="3608" maxRId="3610">
    <sheetIdMap count="1">
      <sheetId val="1"/>
    </sheetIdMap>
  </header>
  <header guid="{2A44F787-B68B-4200-A07D-175C57513FAC}" dateTime="2022-11-16T09:33:41" maxSheetId="2" userName="Mohiuddin, SajjadX" r:id="rId216" minRId="3611" maxRId="3615">
    <sheetIdMap count="1">
      <sheetId val="1"/>
    </sheetIdMap>
  </header>
  <header guid="{90518F7B-8621-4BEB-BBB8-99107B79D152}" dateTime="2022-11-16T10:05:46" maxSheetId="2" userName="Harikumar, GayathriX" r:id="rId217" minRId="3617" maxRId="3619">
    <sheetIdMap count="1">
      <sheetId val="1"/>
    </sheetIdMap>
  </header>
  <header guid="{9ED8FA05-8D32-4264-973E-C700F5B60330}" dateTime="2022-11-16T10:22:07" maxSheetId="2" userName="Mohiuddin, SajjadX" r:id="rId218" minRId="3620" maxRId="3624">
    <sheetIdMap count="1">
      <sheetId val="1"/>
    </sheetIdMap>
  </header>
  <header guid="{0FF46DAB-BF56-4C4D-BE1B-F6FD9886E31D}" dateTime="2022-11-16T10:43:03" maxSheetId="2" userName="Shariff, HidayathullaX" r:id="rId219" minRId="3625" maxRId="3635">
    <sheetIdMap count="1">
      <sheetId val="1"/>
    </sheetIdMap>
  </header>
  <header guid="{4BF7156D-0030-4788-BA40-715E1C43B75A}" dateTime="2022-11-16T10:46:21" maxSheetId="2" userName="Harikumar, GayathriX" r:id="rId220" minRId="3637" maxRId="3640">
    <sheetIdMap count="1">
      <sheetId val="1"/>
    </sheetIdMap>
  </header>
  <header guid="{E79A15AE-47C0-4FEE-8D54-BDAD7AC20A8E}" dateTime="2022-11-16T10:52:41" maxSheetId="2" userName="Mohiuddin, SajjadX" r:id="rId221" minRId="3641" maxRId="3655">
    <sheetIdMap count="1">
      <sheetId val="1"/>
    </sheetIdMap>
  </header>
  <header guid="{28FF51D5-60DD-48E8-B539-E387927C3BBA}" dateTime="2022-11-16T11:00:57" maxSheetId="2" userName="H R, ArpithaX" r:id="rId222" minRId="3656" maxRId="3658">
    <sheetIdMap count="1">
      <sheetId val="1"/>
    </sheetIdMap>
  </header>
  <header guid="{AF8DCB86-D9F2-4612-AA6F-7D67E1408DE7}" dateTime="2022-11-16T11:01:38" maxSheetId="2" userName="C, ChetanaX" r:id="rId223" minRId="3659" maxRId="3678">
    <sheetIdMap count="1">
      <sheetId val="1"/>
    </sheetIdMap>
  </header>
  <header guid="{1FAD5D24-D913-4ECB-82BB-E19ECECB9172}" dateTime="2022-11-16T11:08:12" maxSheetId="2" userName="Shariff, HidayathullaX" r:id="rId224" minRId="3679" maxRId="3702">
    <sheetIdMap count="1">
      <sheetId val="1"/>
    </sheetIdMap>
  </header>
  <header guid="{1C34BC95-C91A-4F72-8D67-D29C8AB41B3B}" dateTime="2022-11-16T11:18:20" maxSheetId="2" userName="C, ChetanaX" r:id="rId225" minRId="3704" maxRId="3713">
    <sheetIdMap count="1">
      <sheetId val="1"/>
    </sheetIdMap>
  </header>
  <header guid="{ECBCF9F6-BA53-471F-98D3-0B93B8880C2A}" dateTime="2022-11-16T11:35:24" maxSheetId="2" userName="Harikumar, GayathriX" r:id="rId226" minRId="3714">
    <sheetIdMap count="1">
      <sheetId val="1"/>
    </sheetIdMap>
  </header>
  <header guid="{7B82F5BC-A507-4BE7-8D5A-35BB29FA921C}" dateTime="2022-11-16T11:38:39" maxSheetId="2" userName="Rajubhai, GanganiX utsavbhai" r:id="rId227" minRId="3715" maxRId="3724">
    <sheetIdMap count="1">
      <sheetId val="1"/>
    </sheetIdMap>
  </header>
  <header guid="{6AC5B98C-4FFC-481D-A087-A9C8495E2D71}" dateTime="2022-11-16T11:42:03" maxSheetId="2" userName="Mohiuddin, SajjadX" r:id="rId228">
    <sheetIdMap count="1">
      <sheetId val="1"/>
    </sheetIdMap>
  </header>
  <header guid="{8E6FE477-E3F5-45FF-83EE-AEA4AEE0FD80}" dateTime="2022-11-16T12:26:27" maxSheetId="2" userName="C, ChetanaX" r:id="rId229" minRId="3726" maxRId="3734">
    <sheetIdMap count="1">
      <sheetId val="1"/>
    </sheetIdMap>
  </header>
  <header guid="{3E719CE4-B896-48CB-A9F6-9A1BC92A27C6}" dateTime="2022-11-16T12:33:13" maxSheetId="2" userName="Shariff, HidayathullaX" r:id="rId230" minRId="3735" maxRId="3758">
    <sheetIdMap count="1">
      <sheetId val="1"/>
    </sheetIdMap>
  </header>
  <header guid="{1BE95D8E-513D-4660-A7DA-09A569013FA7}" dateTime="2022-11-16T12:55:16" maxSheetId="2" userName="Harikumar, GayathriX" r:id="rId231" minRId="3759" maxRId="3761">
    <sheetIdMap count="1">
      <sheetId val="1"/>
    </sheetIdMap>
  </header>
  <header guid="{F162D534-60ED-4D50-BA22-0016EBD6C0F3}" dateTime="2022-11-16T13:07:55" maxSheetId="2" userName="Shariff, HidayathullaX" r:id="rId232" minRId="3762" maxRId="3767">
    <sheetIdMap count="1">
      <sheetId val="1"/>
    </sheetIdMap>
  </header>
  <header guid="{3B7E48DB-52DE-4F2F-B687-62DA1D56BA20}" dateTime="2022-11-16T13:10:56" maxSheetId="2" userName="Harikumar, GayathriX" r:id="rId233" minRId="3768" maxRId="3771">
    <sheetIdMap count="1">
      <sheetId val="1"/>
    </sheetIdMap>
  </header>
  <header guid="{2C3EB16A-937C-403B-B0D1-5C3B46266219}" dateTime="2022-11-16T13:39:53" maxSheetId="2" userName="Shariff, HidayathullaX" r:id="rId234" minRId="3772" maxRId="3776">
    <sheetIdMap count="1">
      <sheetId val="1"/>
    </sheetIdMap>
  </header>
  <header guid="{98CBEAD6-B330-49C7-B23D-CC06E68ACA33}" dateTime="2022-11-16T13:46:07" maxSheetId="2" userName="Mohiuddin, SajjadX" r:id="rId235" minRId="3777" maxRId="3778">
    <sheetIdMap count="1">
      <sheetId val="1"/>
    </sheetIdMap>
  </header>
  <header guid="{FC0ECD3E-A32A-4992-9AE2-8E33B84DAF49}" dateTime="2022-11-16T13:47:08" maxSheetId="2" userName="Harikumar, GayathriX" r:id="rId236" minRId="3779" maxRId="3781">
    <sheetIdMap count="1">
      <sheetId val="1"/>
    </sheetIdMap>
  </header>
  <header guid="{C2F13A87-A9ED-4F36-B4F7-E8BD52E8FD02}" dateTime="2022-11-16T14:08:55" maxSheetId="2" userName="C, ChetanaX" r:id="rId237" minRId="3782" maxRId="3791">
    <sheetIdMap count="1">
      <sheetId val="1"/>
    </sheetIdMap>
  </header>
  <header guid="{116CBE16-4F4E-4FA4-AE11-06A79CCE2568}" dateTime="2022-11-16T14:14:02" maxSheetId="2" userName="Harikumar, GayathriX" r:id="rId238" minRId="3792" maxRId="3794">
    <sheetIdMap count="1">
      <sheetId val="1"/>
    </sheetIdMap>
  </header>
  <header guid="{C6D24026-36CD-46C8-A090-14E0AD865B00}" dateTime="2022-11-16T14:29:51" maxSheetId="2" userName="Rajubhai, GanganiX utsavbhai" r:id="rId239" minRId="3795" maxRId="3804">
    <sheetIdMap count="1">
      <sheetId val="1"/>
    </sheetIdMap>
  </header>
  <header guid="{569F1F08-51FB-4360-A1DF-B05F06AAC928}" dateTime="2022-11-16T14:49:23" maxSheetId="2" userName="C, ChetanaX" r:id="rId240" minRId="3805" maxRId="3810">
    <sheetIdMap count="1">
      <sheetId val="1"/>
    </sheetIdMap>
  </header>
  <header guid="{35B5D89F-7578-4986-860B-77334D53BF9B}" dateTime="2022-11-16T14:50:47" maxSheetId="2" userName="Mohiuddin, SajjadX" r:id="rId241">
    <sheetIdMap count="1">
      <sheetId val="1"/>
    </sheetIdMap>
  </header>
  <header guid="{92166868-3786-4989-BA4F-EE9BD5132925}" dateTime="2022-11-16T15:17:24" maxSheetId="2" userName="Shariff, HidayathullaX" r:id="rId242" minRId="3811" maxRId="3815">
    <sheetIdMap count="1">
      <sheetId val="1"/>
    </sheetIdMap>
  </header>
  <header guid="{B4623C38-01D5-4922-AC11-042EB455AE03}" dateTime="2022-11-16T15:23:43" maxSheetId="2" userName="C, ChetanaX" r:id="rId243" minRId="3816" maxRId="3820">
    <sheetIdMap count="1">
      <sheetId val="1"/>
    </sheetIdMap>
  </header>
  <header guid="{9BFB3063-A245-4945-AFBB-310056A7C7A1}" dateTime="2022-11-16T15:28:48" maxSheetId="2" userName="Shariff, HidayathullaX" r:id="rId244" minRId="3821" maxRId="3825">
    <sheetIdMap count="1">
      <sheetId val="1"/>
    </sheetIdMap>
  </header>
  <header guid="{35A1024E-CE4C-42F5-BD01-891EF11770B3}" dateTime="2022-11-16T15:46:04" maxSheetId="2" userName="C, ChetanaX" r:id="rId245" minRId="3826" maxRId="3830">
    <sheetIdMap count="1">
      <sheetId val="1"/>
    </sheetIdMap>
  </header>
  <header guid="{F7359215-9DAB-4439-94DB-D96CE3A7F29D}" dateTime="2022-11-16T15:54:04" maxSheetId="2" userName="Shariff, HidayathullaX" r:id="rId246" minRId="3831" maxRId="3835">
    <sheetIdMap count="1">
      <sheetId val="1"/>
    </sheetIdMap>
  </header>
  <header guid="{6D7976B4-6B8A-4E07-8CE5-CA363B7E21F3}" dateTime="2022-11-16T16:12:57" maxSheetId="2" userName="Harikumar, GayathriX" r:id="rId247" minRId="3837" maxRId="3840">
    <sheetIdMap count="1">
      <sheetId val="1"/>
    </sheetIdMap>
  </header>
  <header guid="{AC6DBD91-FCFC-47D9-AD94-9DC3F5F30FBE}" dateTime="2022-11-16T16:34:09" maxSheetId="2" userName="Shariff, HidayathullaX" r:id="rId248" minRId="3841" maxRId="3845">
    <sheetIdMap count="1">
      <sheetId val="1"/>
    </sheetIdMap>
  </header>
  <header guid="{10E28A9E-08AE-4E78-8FEB-8A3BE07974F3}" dateTime="2022-11-16T16:38:28" maxSheetId="2" userName="Harikumar, GayathriX" r:id="rId249" minRId="3846" maxRId="3848">
    <sheetIdMap count="1">
      <sheetId val="1"/>
    </sheetIdMap>
  </header>
  <header guid="{CD90C189-96DD-4E9C-BCE2-BF2802C8FE88}" dateTime="2022-11-16T16:44:02" maxSheetId="2" userName="C, ChetanaX" r:id="rId250" minRId="3849" maxRId="3858">
    <sheetIdMap count="1">
      <sheetId val="1"/>
    </sheetIdMap>
  </header>
  <header guid="{1D9BE8CC-C322-4BB8-8E5F-369570048943}" dateTime="2022-11-16T16:49:25" maxSheetId="2" userName="C, ChetanaX" r:id="rId251" minRId="3859" maxRId="3863">
    <sheetIdMap count="1">
      <sheetId val="1"/>
    </sheetIdMap>
  </header>
  <header guid="{56B76374-37E3-4AAC-9E49-A2AA196E0550}" dateTime="2022-11-16T17:05:10" maxSheetId="2" userName="C, ChetanaX" r:id="rId252" minRId="3864" maxRId="3869">
    <sheetIdMap count="1">
      <sheetId val="1"/>
    </sheetIdMap>
  </header>
  <header guid="{75075239-2CAE-4DD4-9BF8-187300AA7B02}" dateTime="2022-11-16T17:14:03" maxSheetId="2" userName="Shariff, HidayathullaX" r:id="rId253" minRId="3870" maxRId="4020">
    <sheetIdMap count="1">
      <sheetId val="1"/>
    </sheetIdMap>
  </header>
  <header guid="{D2B927AA-662A-40A1-BEE7-E382EDD37F0E}" dateTime="2022-11-16T17:15:08" maxSheetId="2" userName="Shariff, HidayathullaX" r:id="rId254" minRId="4022" maxRId="4026">
    <sheetIdMap count="1">
      <sheetId val="1"/>
    </sheetIdMap>
  </header>
  <header guid="{D97B6558-0ADD-47D4-9B39-7416EB0B89BA}" dateTime="2022-11-16T17:17:20" maxSheetId="2" userName="Shariff, HidayathullaX" r:id="rId255" minRId="4027" maxRId="4038">
    <sheetIdMap count="1">
      <sheetId val="1"/>
    </sheetIdMap>
  </header>
  <header guid="{1265F38E-E3F5-4287-A4DB-72D610BD0E9F}" dateTime="2022-11-16T17:20:44" maxSheetId="2" userName="Shariff, HidayathullaX" r:id="rId256">
    <sheetIdMap count="1">
      <sheetId val="1"/>
    </sheetIdMap>
  </header>
  <header guid="{61416133-4FFA-4129-B686-CF1E63A65C76}" dateTime="2022-11-16T17:22:34" maxSheetId="2" userName="Shariff, HidayathullaX" r:id="rId257">
    <sheetIdMap count="1">
      <sheetId val="1"/>
    </sheetIdMap>
  </header>
  <header guid="{D62B9A9B-5FCD-4EE5-BB67-5CE21C71A1F1}" dateTime="2022-11-16T17:33:14" maxSheetId="3" userName="Shariff, HidayathullaX" r:id="rId258" minRId="4040" maxRId="4060">
    <sheetIdMap count="2">
      <sheetId val="1"/>
      <sheetId val="2"/>
    </sheetIdMap>
  </header>
  <header guid="{1AB46730-AB7B-480A-A024-5D3F58E8719B}" dateTime="2022-11-16T17:37:44" maxSheetId="3" userName="Shariff, HidayathullaX" r:id="rId259" minRId="4061" maxRId="4117">
    <sheetIdMap count="2">
      <sheetId val="1"/>
      <sheetId val="2"/>
    </sheetIdMap>
  </header>
  <header guid="{C47018E4-31BF-471B-A59D-4C31AE8C120B}" dateTime="2022-11-16T17:56:13" maxSheetId="3" userName="Mohiuddin, SajjadX" r:id="rId260">
    <sheetIdMap count="2">
      <sheetId val="1"/>
      <sheetId val="2"/>
    </sheetIdMap>
  </header>
  <header guid="{EB4A4C66-D7E1-4013-9C96-678DB0A9E21B}" dateTime="2022-11-16T18:14:21" maxSheetId="3" userName="Mohiuddin, SajjadX" r:id="rId261" minRId="4119" maxRId="5576">
    <sheetIdMap count="2">
      <sheetId val="1"/>
      <sheetId val="2"/>
    </sheetIdMap>
  </header>
  <header guid="{EDB3E6C5-653B-4513-976B-7EBD1136EC00}" dateTime="2022-11-17T11:22:20" maxSheetId="3" userName="Mohiuddin, SajjadX" r:id="rId262" minRId="5578" maxRId="5589">
    <sheetIdMap count="2">
      <sheetId val="1"/>
      <sheetId val="2"/>
    </sheetIdMap>
  </header>
  <header guid="{1CA5332D-EC2D-49A8-B9D2-3388D01571EB}" dateTime="2022-11-17T11:23:52" maxSheetId="3" userName="Mohiuddin, SajjadX" r:id="rId263" minRId="5591" maxRId="5606">
    <sheetIdMap count="2">
      <sheetId val="1"/>
      <sheetId val="2"/>
    </sheetIdMap>
  </header>
  <header guid="{67BA12EF-C3C2-4940-B404-9232D2C3EC49}" dateTime="2022-11-17T13:13:28" maxSheetId="3" userName="Mohiuddin, SajjadX" r:id="rId264" minRId="5607" maxRId="5664">
    <sheetIdMap count="2">
      <sheetId val="1"/>
      <sheetId val="2"/>
    </sheetIdMap>
  </header>
  <header guid="{0C25DF27-648C-43ED-8689-B5B4B0208556}" dateTime="2022-11-17T13:15:36" maxSheetId="3" userName="Mohiuddin, SajjadX" r:id="rId265" minRId="5665" maxRId="5666">
    <sheetIdMap count="2">
      <sheetId val="1"/>
      <sheetId val="2"/>
    </sheetIdMap>
  </header>
  <header guid="{189426A8-D736-412F-8231-23B797E5A80B}" dateTime="2022-11-17T13:30:26" maxSheetId="3" userName="Mohiuddin, SajjadX" r:id="rId266" minRId="5667" maxRId="5669">
    <sheetIdMap count="2">
      <sheetId val="1"/>
      <sheetId val="2"/>
    </sheetIdMap>
  </header>
  <header guid="{8CC998AA-6FA8-4582-A37A-021A6A4C1C40}" dateTime="2022-11-18T09:13:31" maxSheetId="3" userName="Mp, Ganesh" r:id="rId267" minRId="5670" maxRId="5727">
    <sheetIdMap count="2">
      <sheetId val="1"/>
      <sheetId val="2"/>
    </sheetIdMap>
  </header>
  <header guid="{7C5837E0-EA8B-4364-971C-1B7D2A962C8F}" dateTime="2022-11-18T09:18:30" maxSheetId="3" userName="Mp, Ganesh" r:id="rId268" minRId="5729" maxRId="5730">
    <sheetIdMap count="2">
      <sheetId val="1"/>
      <sheetId val="2"/>
    </sheetIdMap>
  </header>
  <header guid="{743F3807-4D9C-43B8-AA38-BCE55A5DC154}" dateTime="2022-11-18T09:23:41" maxSheetId="3" userName="Mp, Ganesh" r:id="rId269" minRId="5732" maxRId="5749">
    <sheetIdMap count="2">
      <sheetId val="1"/>
      <sheetId val="2"/>
    </sheetIdMap>
  </header>
  <header guid="{58379B2B-0D37-440F-AA11-364B9BE3306C}" dateTime="2022-11-18T09:23:46" maxSheetId="3" userName="Mp, Ganesh" r:id="rId270">
    <sheetIdMap count="2">
      <sheetId val="1"/>
      <sheetId val="2"/>
    </sheetIdMap>
  </header>
  <header guid="{08FFE7E9-DF08-46FA-9C2F-277B67A76D3D}" dateTime="2022-11-18T10:12:17" maxSheetId="3" userName="Mp, Ganesh" r:id="rId271" minRId="5751" maxRId="6099">
    <sheetIdMap count="2">
      <sheetId val="1"/>
      <sheetId val="2"/>
    </sheetIdMap>
  </header>
  <header guid="{1DC93C78-129E-4747-BF0B-69A18C392926}" dateTime="2022-11-18T11:51:02" maxSheetId="3" userName="Mp, Ganesh" r:id="rId272" minRId="6101" maxRId="6102">
    <sheetIdMap count="2">
      <sheetId val="1"/>
      <sheetId val="2"/>
    </sheetIdMap>
  </header>
  <header guid="{96CA11E2-3DFC-4490-902B-4C7C069B472F}" dateTime="2022-11-18T11:51:51" maxSheetId="3" userName="Mohiuddin, SajjadX" r:id="rId273" minRId="6104">
    <sheetIdMap count="2">
      <sheetId val="1"/>
      <sheetId val="2"/>
    </sheetIdMap>
  </header>
  <header guid="{A2DB642A-4F1E-4645-9CA9-2AE46D932A8B}" dateTime="2022-11-18T12:13:56" maxSheetId="3" userName="Mp, Ganesh" r:id="rId274">
    <sheetIdMap count="2">
      <sheetId val="1"/>
      <sheetId val="2"/>
    </sheetIdMap>
  </header>
  <header guid="{C4C3A7F1-F6D1-41C2-94B4-7EBC7790FCBF}" dateTime="2022-11-18T12:19:10" maxSheetId="3" userName="Mp, Ganesh" r:id="rId275" minRId="6106" maxRId="6752">
    <sheetIdMap count="2">
      <sheetId val="1"/>
      <sheetId val="2"/>
    </sheetIdMap>
  </header>
  <header guid="{CF602097-6FC2-4453-81FD-87121368AA42}" dateTime="2022-11-18T12:20:13" maxSheetId="3" userName="Mp, Ganesh" r:id="rId276">
    <sheetIdMap count="2">
      <sheetId val="1"/>
      <sheetId val="2"/>
    </sheetIdMap>
  </header>
  <header guid="{0ADBA410-0A1F-4FA1-B742-2CF627C561C2}" dateTime="2022-11-18T12:21:41" maxSheetId="3" userName="Mp, Ganesh" r:id="rId277" minRId="6754" maxRId="6758">
    <sheetIdMap count="2">
      <sheetId val="1"/>
      <sheetId val="2"/>
    </sheetIdMap>
  </header>
  <header guid="{D48CCF99-5FCA-4463-8BC9-1FE4E8C80A9E}" dateTime="2022-11-18T12:27:07" maxSheetId="3" userName="Mohiuddin, SajjadX" r:id="rId278" minRId="6759" maxRId="6782">
    <sheetIdMap count="2">
      <sheetId val="1"/>
      <sheetId val="2"/>
    </sheetIdMap>
  </header>
  <header guid="{B38E07DF-C2E1-4A9C-8FA9-D4B65E8DB942}" dateTime="2022-11-18T12:30:35" maxSheetId="3" userName="Mp, Ganesh" r:id="rId279" minRId="6783">
    <sheetIdMap count="2">
      <sheetId val="1"/>
      <sheetId val="2"/>
    </sheetIdMap>
  </header>
  <header guid="{E21AB156-C246-4C31-9A0D-2264253AFF3F}" dateTime="2023-03-20T16:54:25" maxSheetId="3" userName="Agarwal, Naman" r:id="rId280" minRId="6785" maxRId="6786">
    <sheetIdMap count="2">
      <sheetId val="1"/>
      <sheetId val="2"/>
    </sheetIdMap>
  </header>
</header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" sId="1">
    <nc r="F187" t="inlineStr">
      <is>
        <t>Pass</t>
      </is>
    </nc>
  </rcc>
  <rcc rId="486" sId="1">
    <nc r="H187">
      <v>42</v>
    </nc>
  </rcc>
  <rcc rId="487" sId="1">
    <nc r="I187" t="inlineStr">
      <is>
        <t>HCC</t>
      </is>
    </nc>
  </rcc>
  <rcc rId="488" sId="1">
    <nc r="J187" t="inlineStr">
      <is>
        <t>BMOD</t>
      </is>
    </nc>
  </rcc>
  <rcc rId="489" sId="1">
    <nc r="K187" t="inlineStr">
      <is>
        <t>ReleaseIPClean</t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1" sId="1">
    <nc r="F400" t="inlineStr">
      <is>
        <t>pass</t>
      </is>
    </nc>
  </rcc>
  <rcc rId="2602" sId="1">
    <nc r="H400">
      <v>42</v>
    </nc>
  </rcc>
  <rcc rId="2603" sId="1">
    <nc r="I400" t="inlineStr">
      <is>
        <t>HCC</t>
      </is>
    </nc>
  </rcc>
  <rcc rId="2604" sId="1">
    <nc r="J400" t="inlineStr">
      <is>
        <t>Bmod</t>
      </is>
    </nc>
  </rcc>
  <rcc rId="2605" sId="1">
    <nc r="K400" t="inlineStr">
      <is>
        <t>Release ip clean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6" sId="1">
    <nc r="F492" t="inlineStr">
      <is>
        <t>PASS</t>
      </is>
    </nc>
  </rcc>
  <rcc rId="2607" sId="1">
    <nc r="H484">
      <v>42</v>
    </nc>
  </rcc>
  <rcc rId="2608" sId="1">
    <nc r="I484" t="inlineStr">
      <is>
        <t>HCC</t>
      </is>
    </nc>
  </rcc>
  <rcc rId="2609" sId="1">
    <nc r="J484" t="inlineStr">
      <is>
        <t>BMOD</t>
      </is>
    </nc>
  </rcc>
  <rcc rId="2610" sId="1">
    <nc r="K484" t="inlineStr">
      <is>
        <t>IP Clean Debug</t>
      </is>
    </nc>
  </rcc>
  <rcc rId="2611" sId="1">
    <nc r="K492" t="inlineStr">
      <is>
        <t>IP Clean Debug</t>
      </is>
    </nc>
  </rcc>
  <rcc rId="2612" sId="1">
    <nc r="J492" t="inlineStr">
      <is>
        <t>BMOD</t>
      </is>
    </nc>
  </rcc>
  <rcc rId="2613" sId="1">
    <nc r="I492" t="inlineStr">
      <is>
        <t>HCC</t>
      </is>
    </nc>
  </rcc>
  <rcc rId="2614" sId="1">
    <nc r="H492">
      <v>42</v>
    </nc>
  </rcc>
  <rcc rId="2615" sId="1" odxf="1" dxf="1">
    <nc r="G485">
      <v>16017736338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6" sId="1" odxf="1" dxf="1">
    <nc r="G486">
      <v>16017736338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7" sId="1">
    <nc r="F485" t="inlineStr">
      <is>
        <t>Fail</t>
      </is>
    </nc>
  </rcc>
  <rcc rId="2618" sId="1">
    <nc r="F486" t="inlineStr">
      <is>
        <t>Fail</t>
      </is>
    </nc>
  </rcc>
  <rcc rId="2619" sId="1">
    <nc r="H485">
      <v>42</v>
    </nc>
  </rcc>
  <rcc rId="2620" sId="1">
    <nc r="H486">
      <v>42</v>
    </nc>
  </rcc>
  <rcc rId="2621" sId="1">
    <nc r="I486" t="inlineStr">
      <is>
        <t>HCC</t>
      </is>
    </nc>
  </rcc>
  <rcc rId="2622" sId="1">
    <nc r="I485" t="inlineStr">
      <is>
        <t>HCC</t>
      </is>
    </nc>
  </rcc>
  <rcc rId="2623" sId="1">
    <nc r="J485" t="inlineStr">
      <is>
        <t>BMOD</t>
      </is>
    </nc>
  </rcc>
  <rcc rId="2624" sId="1">
    <nc r="J486" t="inlineStr">
      <is>
        <t>BMOD</t>
      </is>
    </nc>
  </rcc>
  <rcc rId="2625" sId="1">
    <nc r="K486" t="inlineStr">
      <is>
        <t>IP Clean Debug</t>
      </is>
    </nc>
  </rcc>
  <rcc rId="2626" sId="1">
    <nc r="K485" t="inlineStr">
      <is>
        <t>IP Clean Debug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927A03A-887C-488B-A370-3D7DD1383871}" action="delete"/>
  <rdn rId="0" localSheetId="1" customView="1" name="Z_2927A03A_887C_488B_A370_3D7DD1383871_.wvu.FilterData" hidden="1" oldHidden="1">
    <formula>GNRD_Blue_8_D43!$A$1:$M$546</formula>
    <oldFormula>GNRD_Blue_8_D43!$A$1:$M$546</oldFormula>
  </rdn>
  <rcv guid="{2927A03A-887C-488B-A370-3D7DD1383871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8" sId="1">
    <nc r="F25" t="inlineStr">
      <is>
        <t>pass</t>
      </is>
    </nc>
  </rcc>
  <rcc rId="2629" sId="1">
    <nc r="H25">
      <v>42</v>
    </nc>
  </rcc>
  <rcc rId="2630" sId="1">
    <nc r="I25" t="inlineStr">
      <is>
        <t>HCC</t>
      </is>
    </nc>
  </rcc>
  <rcc rId="2631" sId="1">
    <nc r="J25" t="inlineStr">
      <is>
        <t>BMOD</t>
      </is>
    </nc>
  </rcc>
  <rcc rId="2632" sId="1">
    <nc r="K25" t="inlineStr">
      <is>
        <t>Debug ipclean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3" sId="1">
    <nc r="F170" t="inlineStr">
      <is>
        <t>pass</t>
      </is>
    </nc>
  </rcc>
  <rcc rId="2634" sId="1">
    <nc r="H170">
      <v>42</v>
    </nc>
  </rcc>
  <rcc rId="2635" sId="1">
    <nc r="I170" t="inlineStr">
      <is>
        <t>HCC</t>
      </is>
    </nc>
  </rcc>
  <rcc rId="2636" sId="1">
    <nc r="J170" t="inlineStr">
      <is>
        <t>BMOD</t>
      </is>
    </nc>
  </rcc>
  <rcc rId="2637" sId="1">
    <nc r="K170" t="inlineStr">
      <is>
        <t>Debug IPClean</t>
      </is>
    </nc>
  </rcc>
  <rcv guid="{44EAC4BD-FB2B-4D07-ABE9-3D16D6E3E0C4}" action="delete"/>
  <rdn rId="0" localSheetId="1" customView="1" name="Z_44EAC4BD_FB2B_4D07_ABE9_3D16D6E3E0C4_.wvu.FilterData" hidden="1" oldHidden="1">
    <formula>GNRD_Blue_8_D43!$A$1:$L$546</formula>
    <oldFormula>GNRD_Blue_8_D43!$A$1:$L$546</oldFormula>
  </rdn>
  <rcv guid="{44EAC4BD-FB2B-4D07-ABE9-3D16D6E3E0C4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9" sId="1">
    <nc r="F401" t="inlineStr">
      <is>
        <t>pass</t>
      </is>
    </nc>
  </rcc>
  <rcc rId="2640" sId="1">
    <nc r="H401">
      <v>42</v>
    </nc>
  </rcc>
  <rcc rId="2641" sId="1">
    <nc r="I401" t="inlineStr">
      <is>
        <t>HCC</t>
      </is>
    </nc>
  </rcc>
  <rcc rId="2642" sId="1">
    <nc r="J401" t="inlineStr">
      <is>
        <t>Bmod</t>
      </is>
    </nc>
  </rcc>
  <rcc rId="2643" sId="1">
    <nc r="K401" t="inlineStr">
      <is>
        <t>Release ip clean</t>
      </is>
    </nc>
  </rcc>
  <rcv guid="{2927A03A-887C-488B-A370-3D7DD1383871}" action="delete"/>
  <rdn rId="0" localSheetId="1" customView="1" name="Z_2927A03A_887C_488B_A370_3D7DD1383871_.wvu.FilterData" hidden="1" oldHidden="1">
    <formula>GNRD_Blue_8_D43!$A$1:$M$546</formula>
    <oldFormula>GNRD_Blue_8_D43!$A$1:$M$546</oldFormula>
  </rdn>
  <rcv guid="{2927A03A-887C-488B-A370-3D7DD1383871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5" sId="1">
    <nc r="F297" t="inlineStr">
      <is>
        <t>PASS</t>
      </is>
    </nc>
  </rcc>
  <rcc rId="2646" sId="1">
    <nc r="K297" t="inlineStr">
      <is>
        <t>DEBUG IPCLEAN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L404" start="0" length="0"/>
  <rcc rId="2647" sId="1" odxf="1" dxf="1">
    <nc r="L404" t="inlineStr">
      <is>
        <t>sv.socket0.soc.memss.mc2.ch0.mcchan.scheduler_enables_bs.bank_scheduler_selection.show(),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nc>
    <ndxf>
      <alignment vertical="top" wrapText="1"/>
    </ndxf>
  </rcc>
  <rcc rId="2648" sId="1">
    <nc r="F404" t="inlineStr">
      <is>
        <t>Block</t>
      </is>
    </nc>
  </rcc>
  <rcc rId="2649" sId="1" odxf="1" dxf="1">
    <nc r="H404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0" sId="1" odxf="1" dxf="1">
    <nc r="I40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1" sId="1" odxf="1" dxf="1">
    <nc r="J40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2" sId="1" odxf="1" dxf="1">
    <nc r="K404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xfDxf="1" sqref="L405" start="0" length="0"/>
  <rcc rId="2653" sId="1" odxf="1" dxf="1">
    <nc r="L405" t="inlineStr">
      <is>
        <t>sv.socket0.soc.memss.mc2.ch0.mcchan.scheduler_enables_bs.bank_scheduler_selection.show(), 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nc>
    <ndxf>
      <alignment vertical="top" wrapText="1"/>
    </ndxf>
  </rcc>
  <rcc rId="2654" sId="1">
    <nc r="F405" t="inlineStr">
      <is>
        <t>Block</t>
      </is>
    </nc>
  </rcc>
  <rcc rId="2655" sId="1" odxf="1" dxf="1">
    <nc r="H405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6" sId="1" odxf="1" dxf="1">
    <nc r="I40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7" sId="1" odxf="1" dxf="1">
    <nc r="J40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8" sId="1" odxf="1" dxf="1">
    <nc r="K405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2927A03A-887C-488B-A370-3D7DD1383871}" action="delete"/>
  <rdn rId="0" localSheetId="1" customView="1" name="Z_2927A03A_887C_488B_A370_3D7DD1383871_.wvu.FilterData" hidden="1" oldHidden="1">
    <formula>GNRD_Blue_8_D43!$A$1:$M$546</formula>
    <oldFormula>GNRD_Blue_8_D43!$A$1:$M$546</oldFormula>
  </rdn>
  <rcv guid="{2927A03A-887C-488B-A370-3D7DD1383871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0" sId="1">
    <nc r="F406" t="inlineStr">
      <is>
        <t>pass</t>
      </is>
    </nc>
  </rcc>
  <rcc rId="2661" sId="1" odxf="1" dxf="1">
    <nc r="H406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2" sId="1" odxf="1" dxf="1">
    <nc r="I40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3" sId="1" odxf="1" dxf="1">
    <nc r="J40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4" sId="1" odxf="1" dxf="1">
    <nc r="K406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5" sId="1">
    <nc r="F407" t="inlineStr">
      <is>
        <t>pass</t>
      </is>
    </nc>
  </rcc>
  <rcc rId="2666" sId="1" odxf="1" dxf="1">
    <nc r="H407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7" sId="1" odxf="1" dxf="1">
    <nc r="I40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8" sId="1" odxf="1" dxf="1">
    <nc r="J40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9" sId="1" odxf="1" dxf="1">
    <nc r="K407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" sId="1">
    <nc r="F188" t="inlineStr">
      <is>
        <t>Pass</t>
      </is>
    </nc>
  </rcc>
  <rcc rId="491" sId="1">
    <nc r="H188">
      <v>42</v>
    </nc>
  </rcc>
  <rcc rId="492" sId="1">
    <nc r="I188" t="inlineStr">
      <is>
        <t>HCC</t>
      </is>
    </nc>
  </rcc>
  <rcc rId="493" sId="1">
    <nc r="J188" t="inlineStr">
      <is>
        <t>BMOD</t>
      </is>
    </nc>
  </rcc>
  <rcc rId="494" sId="1">
    <nc r="K188" t="inlineStr">
      <is>
        <t>DebugIpClean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0" sId="1">
    <nc r="F304" t="inlineStr">
      <is>
        <t>PASS</t>
      </is>
    </nc>
  </rcc>
  <rcc rId="2671" sId="1">
    <nc r="I304" t="inlineStr">
      <is>
        <t>HCC</t>
      </is>
    </nc>
  </rcc>
  <rcc rId="2672" sId="1">
    <nc r="K304" t="inlineStr">
      <is>
        <t>Release Ipclean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3" sId="1">
    <nc r="F361" t="inlineStr">
      <is>
        <t>PASS</t>
      </is>
    </nc>
  </rcc>
  <rcc rId="2674" sId="1">
    <nc r="K361" t="inlineStr">
      <is>
        <t>Debug IPClean</t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5" sId="1">
    <nc r="F332" t="inlineStr">
      <is>
        <t>PASS</t>
      </is>
    </nc>
  </rcc>
  <rcc rId="2676" sId="1">
    <nc r="K332" t="inlineStr">
      <is>
        <t>Debug Ipclean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7" sId="1">
    <nc r="F165" t="inlineStr">
      <is>
        <t>Block</t>
      </is>
    </nc>
  </rcc>
  <rcc rId="2678" sId="1">
    <nc r="L165" t="inlineStr">
      <is>
        <t>Full DIMM Population</t>
      </is>
    </nc>
  </rcc>
  <rcc rId="2679" sId="1" odxf="1" dxf="1">
    <nc r="G165">
      <v>15011484236</v>
    </nc>
    <odxf>
      <font>
        <sz val="11"/>
        <color theme="1"/>
        <name val="Calibri"/>
        <family val="2"/>
        <scheme val="minor"/>
      </font>
    </odxf>
    <ndxf>
      <font>
        <sz val="7"/>
        <color rgb="FF242424"/>
        <name val="Segoe UI"/>
        <family val="2"/>
        <scheme val="none"/>
      </font>
    </ndxf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0" sId="1">
    <nc r="F409" t="inlineStr">
      <is>
        <t>pass</t>
      </is>
    </nc>
  </rcc>
  <rcc rId="2681" sId="1" odxf="1" dxf="1">
    <nc r="H409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2" sId="1" odxf="1" dxf="1">
    <nc r="I40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3" sId="1" odxf="1" dxf="1">
    <nc r="J40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4" sId="1" odxf="1" dxf="1">
    <nc r="K409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5" sId="1">
    <nc r="F410" t="inlineStr">
      <is>
        <t>pass</t>
      </is>
    </nc>
  </rcc>
  <rcc rId="2686" sId="1" odxf="1" dxf="1">
    <nc r="H410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7" sId="1" odxf="1" dxf="1">
    <nc r="I41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8" sId="1" odxf="1" dxf="1">
    <nc r="J41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9" sId="1" odxf="1" dxf="1">
    <nc r="K410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0" sId="1">
    <nc r="F78" t="inlineStr">
      <is>
        <t>pass</t>
      </is>
    </nc>
  </rcc>
  <rcc rId="2691" sId="1">
    <nc r="H78">
      <v>42</v>
    </nc>
  </rcc>
  <rcc rId="2692" sId="1">
    <nc r="I78" t="inlineStr">
      <is>
        <t>HCC</t>
      </is>
    </nc>
  </rcc>
  <rcc rId="2693" sId="1">
    <nc r="J78" t="inlineStr">
      <is>
        <t>BMOD</t>
      </is>
    </nc>
  </rcc>
  <rcc rId="2694" sId="1">
    <nc r="K78" t="inlineStr">
      <is>
        <t>Debug ipclean</t>
      </is>
    </nc>
  </rcc>
  <rcc rId="2695" sId="1">
    <nc r="F91" t="inlineStr">
      <is>
        <t>pass</t>
      </is>
    </nc>
  </rcc>
  <rcc rId="2696" sId="1">
    <nc r="F90" t="inlineStr">
      <is>
        <t>pass</t>
      </is>
    </nc>
  </rcc>
  <rcc rId="2697" sId="1">
    <nc r="F89" t="inlineStr">
      <is>
        <t>pass</t>
      </is>
    </nc>
  </rcc>
  <rcc rId="2698" sId="1">
    <nc r="F88" t="inlineStr">
      <is>
        <t>pass</t>
      </is>
    </nc>
  </rcc>
  <rcc rId="2699" sId="1">
    <nc r="F87" t="inlineStr">
      <is>
        <t>Block</t>
      </is>
    </nc>
  </rcc>
  <rcc rId="2700" sId="1">
    <nc r="H87">
      <v>42</v>
    </nc>
  </rcc>
  <rcc rId="2701" sId="1">
    <nc r="I87" t="inlineStr">
      <is>
        <t>HCC</t>
      </is>
    </nc>
  </rcc>
  <rcc rId="2702" sId="1">
    <nc r="J87" t="inlineStr">
      <is>
        <t>BMOD</t>
      </is>
    </nc>
  </rcc>
  <rcc rId="2703" sId="1">
    <nc r="K87" t="inlineStr">
      <is>
        <t>Debug ipclean</t>
      </is>
    </nc>
  </rcc>
  <rcc rId="2704" sId="1">
    <nc r="L87" t="inlineStr">
      <is>
        <t>Simics-RAS feature Block</t>
      </is>
    </nc>
  </rcc>
  <rcc rId="2705" sId="1">
    <nc r="H88">
      <v>42</v>
    </nc>
  </rcc>
  <rcc rId="2706" sId="1">
    <nc r="H89">
      <v>42</v>
    </nc>
  </rcc>
  <rcc rId="2707" sId="1">
    <nc r="H90">
      <v>42</v>
    </nc>
  </rcc>
  <rcc rId="2708" sId="1">
    <nc r="H91">
      <v>42</v>
    </nc>
  </rcc>
  <rcc rId="2709" sId="1">
    <nc r="I88" t="inlineStr">
      <is>
        <t>HCC</t>
      </is>
    </nc>
  </rcc>
  <rcc rId="2710" sId="1">
    <nc r="I89" t="inlineStr">
      <is>
        <t>HCC</t>
      </is>
    </nc>
  </rcc>
  <rcc rId="2711" sId="1">
    <nc r="I90" t="inlineStr">
      <is>
        <t>HCC</t>
      </is>
    </nc>
  </rcc>
  <rcc rId="2712" sId="1">
    <nc r="I91" t="inlineStr">
      <is>
        <t>HCC</t>
      </is>
    </nc>
  </rcc>
  <rcc rId="2713" sId="1">
    <nc r="J88" t="inlineStr">
      <is>
        <t>BMOD</t>
      </is>
    </nc>
  </rcc>
  <rcc rId="2714" sId="1">
    <nc r="J89" t="inlineStr">
      <is>
        <t>BMOD</t>
      </is>
    </nc>
  </rcc>
  <rcc rId="2715" sId="1">
    <nc r="J90" t="inlineStr">
      <is>
        <t>BMOD</t>
      </is>
    </nc>
  </rcc>
  <rcc rId="2716" sId="1">
    <nc r="J91" t="inlineStr">
      <is>
        <t>BMOD</t>
      </is>
    </nc>
  </rcc>
  <rcc rId="2717" sId="1">
    <nc r="K88" t="inlineStr">
      <is>
        <t>Debug ipclean</t>
      </is>
    </nc>
  </rcc>
  <rcc rId="2718" sId="1">
    <nc r="K89" t="inlineStr">
      <is>
        <t>Debug ipclean</t>
      </is>
    </nc>
  </rcc>
  <rcc rId="2719" sId="1">
    <nc r="K90" t="inlineStr">
      <is>
        <t>Debug ipclean</t>
      </is>
    </nc>
  </rcc>
  <rcc rId="2720" sId="1">
    <nc r="K91" t="inlineStr">
      <is>
        <t>Debug ipclean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1" sId="1">
    <nc r="F208" t="inlineStr">
      <is>
        <t>pass</t>
      </is>
    </nc>
  </rcc>
  <rcc rId="2722" sId="1">
    <nc r="F209" t="inlineStr">
      <is>
        <t>pass</t>
      </is>
    </nc>
  </rcc>
  <rcc rId="2723" sId="1">
    <nc r="H209">
      <v>42</v>
    </nc>
  </rcc>
  <rcc rId="2724" sId="1">
    <nc r="H208">
      <v>42</v>
    </nc>
  </rcc>
  <rcc rId="2725" sId="1">
    <nc r="I208" t="inlineStr">
      <is>
        <t>HCC</t>
      </is>
    </nc>
  </rcc>
  <rcc rId="2726" sId="1">
    <nc r="I209" t="inlineStr">
      <is>
        <t>HCC</t>
      </is>
    </nc>
  </rcc>
  <rcc rId="2727" sId="1">
    <nc r="J208" t="inlineStr">
      <is>
        <t>BMOD</t>
      </is>
    </nc>
  </rcc>
  <rcc rId="2728" sId="1">
    <nc r="J209" t="inlineStr">
      <is>
        <t>BMOD</t>
      </is>
    </nc>
  </rcc>
  <rcc rId="2729" sId="1">
    <nc r="K209" t="inlineStr">
      <is>
        <t>ReleaseIpClean</t>
      </is>
    </nc>
  </rcc>
  <rcc rId="2730" sId="1">
    <nc r="K208" t="inlineStr">
      <is>
        <t>ReleaseIpClean</t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1" sId="1">
    <oc r="K410" t="inlineStr">
      <is>
        <t>IP Clean Release</t>
      </is>
    </oc>
    <nc r="K410" t="inlineStr">
      <is>
        <t>Debug SV</t>
      </is>
    </nc>
  </rcc>
  <rcc rId="2732" sId="1">
    <nc r="F411" t="inlineStr">
      <is>
        <t>pass</t>
      </is>
    </nc>
  </rcc>
  <rcc rId="2733" sId="1">
    <nc r="F412" t="inlineStr">
      <is>
        <t>pass</t>
      </is>
    </nc>
  </rcc>
  <rcc rId="2734" sId="1" odxf="1" dxf="1">
    <nc r="H411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5" sId="1" odxf="1" dxf="1">
    <nc r="I41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6" sId="1" odxf="1" dxf="1">
    <nc r="J41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7" sId="1" odxf="1" dxf="1">
    <nc r="K411" t="inlineStr">
      <is>
        <t>Debug SV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8" sId="1" odxf="1" dxf="1">
    <nc r="H412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9" sId="1" odxf="1" dxf="1">
    <nc r="I41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0" sId="1" odxf="1" dxf="1">
    <nc r="J41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1" sId="1" odxf="1" dxf="1">
    <nc r="K412" t="inlineStr">
      <is>
        <t>Debug SV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2" sId="1">
    <nc r="F86" t="inlineStr">
      <is>
        <t>pass</t>
      </is>
    </nc>
  </rcc>
  <rcc rId="2743" sId="1">
    <nc r="F85" t="inlineStr">
      <is>
        <t>pass</t>
      </is>
    </nc>
  </rcc>
  <rcc rId="2744" sId="1">
    <nc r="F84" t="inlineStr">
      <is>
        <t>pass</t>
      </is>
    </nc>
  </rcc>
  <rcc rId="2745" sId="1">
    <nc r="F83" t="inlineStr">
      <is>
        <t>pass</t>
      </is>
    </nc>
  </rcc>
  <rcc rId="2746" sId="1">
    <nc r="H84">
      <v>42</v>
    </nc>
  </rcc>
  <rcc rId="2747" sId="1">
    <nc r="H85">
      <v>42</v>
    </nc>
  </rcc>
  <rcc rId="2748" sId="1">
    <nc r="H86">
      <v>42</v>
    </nc>
  </rcc>
  <rcc rId="2749" sId="1">
    <nc r="H83">
      <v>42</v>
    </nc>
  </rcc>
  <rcc rId="2750" sId="1">
    <nc r="I83" t="inlineStr">
      <is>
        <t>HCC</t>
      </is>
    </nc>
  </rcc>
  <rcc rId="2751" sId="1">
    <nc r="I84" t="inlineStr">
      <is>
        <t>HCC</t>
      </is>
    </nc>
  </rcc>
  <rcc rId="2752" sId="1">
    <nc r="I85" t="inlineStr">
      <is>
        <t>HCC</t>
      </is>
    </nc>
  </rcc>
  <rcc rId="2753" sId="1">
    <nc r="I86" t="inlineStr">
      <is>
        <t>HCC</t>
      </is>
    </nc>
  </rcc>
  <rcc rId="2754" sId="1">
    <nc r="J83" t="inlineStr">
      <is>
        <t>BMOD</t>
      </is>
    </nc>
  </rcc>
  <rcc rId="2755" sId="1">
    <nc r="J84" t="inlineStr">
      <is>
        <t>BMOD</t>
      </is>
    </nc>
  </rcc>
  <rcc rId="2756" sId="1">
    <nc r="J85" t="inlineStr">
      <is>
        <t>BMOD</t>
      </is>
    </nc>
  </rcc>
  <rcc rId="2757" sId="1">
    <nc r="J86" t="inlineStr">
      <is>
        <t>BMOD</t>
      </is>
    </nc>
  </rcc>
  <rcc rId="2758" sId="1">
    <nc r="K83" t="inlineStr">
      <is>
        <t>Debug ipclean</t>
      </is>
    </nc>
  </rcc>
  <rcc rId="2759" sId="1">
    <nc r="K84" t="inlineStr">
      <is>
        <t>Debug ipclean</t>
      </is>
    </nc>
  </rcc>
  <rcc rId="2760" sId="1">
    <nc r="K85" t="inlineStr">
      <is>
        <t>Debug ipclean</t>
      </is>
    </nc>
  </rcc>
  <rcc rId="2761" sId="1">
    <nc r="K86" t="inlineStr">
      <is>
        <t>Debug ipclean</t>
      </is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2" sId="1">
    <nc r="F515" t="inlineStr">
      <is>
        <t>PASS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1">
    <nc r="F190" t="inlineStr">
      <is>
        <t>Pass</t>
      </is>
    </nc>
  </rcc>
  <rcc rId="496" sId="1">
    <nc r="H190">
      <v>42</v>
    </nc>
  </rcc>
  <rcc rId="497" sId="1">
    <nc r="I190" t="inlineStr">
      <is>
        <t>HCC</t>
      </is>
    </nc>
  </rcc>
  <rcc rId="498" sId="1">
    <nc r="J190" t="inlineStr">
      <is>
        <t>BMOD</t>
      </is>
    </nc>
  </rcc>
  <rcc rId="499" sId="1">
    <nc r="K190" t="inlineStr">
      <is>
        <t>ReleaseIpClean</t>
      </is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4EAC4BD-FB2B-4D07-ABE9-3D16D6E3E0C4}" action="delete"/>
  <rdn rId="0" localSheetId="1" customView="1" name="Z_44EAC4BD_FB2B_4D07_ABE9_3D16D6E3E0C4_.wvu.FilterData" hidden="1" oldHidden="1">
    <formula>GNRD_Blue_8_D43!$A$1:$L$546</formula>
    <oldFormula>GNRD_Blue_8_D43!$A$1:$L$546</oldFormula>
  </rdn>
  <rcv guid="{44EAC4BD-FB2B-4D07-ABE9-3D16D6E3E0C4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L413" start="0" length="0"/>
  <rcc rId="2764" sId="1" odxf="1" dxf="1">
    <nc r="L413" t="inlineStr">
      <is>
        <t>sv.socket0.soc.memss.mc2.ch0.mcchan.dimm_temp_ev_ofst_0.thr_2xrefresh_en_sch0.show(),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nc>
    <ndxf>
      <alignment vertical="top" wrapText="1"/>
    </ndxf>
  </rcc>
  <rcc rId="2765" sId="1">
    <nc r="F413" t="inlineStr">
      <is>
        <t>Block</t>
      </is>
    </nc>
  </rcc>
  <rcc rId="2766" sId="1" odxf="1" dxf="1">
    <nc r="H413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7" sId="1" odxf="1" dxf="1">
    <nc r="I41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8" sId="1" odxf="1" dxf="1">
    <nc r="J41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9" sId="1" odxf="1" dxf="1">
    <nc r="K413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xfDxf="1" sqref="L414" start="0" length="0"/>
  <rcc rId="2770" sId="1" odxf="1" dxf="1">
    <nc r="L414" t="inlineStr">
      <is>
        <t>sv.socket0.soc.memss.mc2.ch0.mcchan.x4modesel.dimm0_mode.show(),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nc>
    <ndxf>
      <alignment vertical="top" wrapText="1"/>
    </ndxf>
  </rcc>
  <rcc rId="2771" sId="1">
    <nc r="F414" t="inlineStr">
      <is>
        <t>Block</t>
      </is>
    </nc>
  </rcc>
  <rcc rId="2772" sId="1" odxf="1" dxf="1">
    <nc r="H414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3" sId="1" odxf="1" dxf="1">
    <nc r="I41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4" sId="1" odxf="1" dxf="1">
    <nc r="J41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5" sId="1" odxf="1" dxf="1">
    <nc r="K414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2927A03A-887C-488B-A370-3D7DD1383871}" action="delete"/>
  <rdn rId="0" localSheetId="1" customView="1" name="Z_2927A03A_887C_488B_A370_3D7DD1383871_.wvu.FilterData" hidden="1" oldHidden="1">
    <formula>GNRD_Blue_8_D43!$A$1:$M$546</formula>
    <oldFormula>GNRD_Blue_8_D43!$A$1:$M$546</oldFormula>
  </rdn>
  <rcv guid="{2927A03A-887C-488B-A370-3D7DD1383871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7" sId="1">
    <nc r="F235" t="inlineStr">
      <is>
        <t>pass</t>
      </is>
    </nc>
  </rcc>
  <rcc rId="2778" sId="1">
    <nc r="H235">
      <v>42</v>
    </nc>
  </rcc>
  <rcc rId="2779" sId="1">
    <nc r="I235" t="inlineStr">
      <is>
        <t>HCC</t>
      </is>
    </nc>
  </rcc>
  <rcc rId="2780" sId="1">
    <nc r="J235" t="inlineStr">
      <is>
        <t>BMOD</t>
      </is>
    </nc>
  </rcc>
  <rcc rId="2781" sId="1">
    <nc r="K235" t="inlineStr">
      <is>
        <t>ReleaseIpClean</t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2" sId="1">
    <nc r="F415" t="inlineStr">
      <is>
        <t>pass</t>
      </is>
    </nc>
  </rcc>
  <rcc rId="2783" sId="1" odxf="1" dxf="1">
    <nc r="H415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4" sId="1" odxf="1" dxf="1">
    <nc r="I41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5" sId="1" odxf="1" dxf="1">
    <nc r="J41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6" sId="1" odxf="1" dxf="1">
    <nc r="K415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7" sId="1">
    <nc r="F258" t="inlineStr">
      <is>
        <t>pass</t>
      </is>
    </nc>
  </rcc>
  <rcc rId="2788" sId="1">
    <nc r="H258">
      <v>42</v>
    </nc>
  </rcc>
  <rcc rId="2789" sId="1">
    <nc r="I258" t="inlineStr">
      <is>
        <t>HCC</t>
      </is>
    </nc>
  </rcc>
  <rcc rId="2790" sId="1">
    <nc r="J258" t="inlineStr">
      <is>
        <t>BMOD</t>
      </is>
    </nc>
  </rcc>
  <rcc rId="2791" sId="1">
    <nc r="K258" t="inlineStr">
      <is>
        <t>ReleaseIpClean</t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2" sId="1">
    <oc r="E252" t="inlineStr">
      <is>
        <t>Arpitha</t>
      </is>
    </oc>
    <nc r="E252" t="inlineStr">
      <is>
        <t>Chetana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L416" start="0" length="0"/>
  <rcc rId="2793" sId="1" odxf="1" dxf="1">
    <nc r="L416" t="inlineStr">
      <is>
        <t>sv.socket0.soc.memss.mc2.ch0.mcchan.x4modesel.dimm0_mode.show(),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nc>
    <ndxf>
      <alignment vertical="top" wrapText="1"/>
    </ndxf>
  </rcc>
  <rcc rId="2794" sId="1">
    <nc r="F416" t="inlineStr">
      <is>
        <t>Block</t>
      </is>
    </nc>
  </rcc>
  <rcc rId="2795" sId="1" odxf="1" dxf="1">
    <nc r="H416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6" sId="1" odxf="1" dxf="1">
    <nc r="I41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7" sId="1" odxf="1" dxf="1">
    <nc r="J41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8" sId="1" odxf="1" dxf="1">
    <nc r="K416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2927A03A-887C-488B-A370-3D7DD1383871}" action="delete"/>
  <rdn rId="0" localSheetId="1" customView="1" name="Z_2927A03A_887C_488B_A370_3D7DD1383871_.wvu.FilterData" hidden="1" oldHidden="1">
    <formula>GNRD_Blue_8_D43!$A$1:$M$546</formula>
    <oldFormula>GNRD_Blue_8_D43!$A$1:$M$546</oldFormula>
  </rdn>
  <rcv guid="{2927A03A-887C-488B-A370-3D7DD1383871}" action="add"/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0" sId="1">
    <nc r="F326" t="inlineStr">
      <is>
        <t>Block</t>
      </is>
    </nc>
  </rcc>
  <rcc rId="2801" sId="1">
    <nc r="K326" t="inlineStr">
      <is>
        <t>Debug IPClean</t>
      </is>
    </nc>
  </rcc>
  <rcc rId="2802" sId="1">
    <nc r="L326" t="inlineStr">
      <is>
        <t>Python command is not working</t>
      </is>
    </nc>
  </rcc>
  <rcc rId="2803" sId="1">
    <nc r="F359" t="inlineStr">
      <is>
        <t>Pass</t>
      </is>
    </nc>
  </rcc>
  <rcc rId="2804" sId="1">
    <nc r="K359" t="inlineStr">
      <is>
        <t>Debug Ipclean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5" sId="1">
    <nc r="F348" t="inlineStr">
      <is>
        <t>PASS</t>
      </is>
    </nc>
  </rcc>
  <rcc rId="2806" sId="1">
    <nc r="K348" t="inlineStr">
      <is>
        <t>Debug IPClean</t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7" sId="1">
    <nc r="F300" t="inlineStr">
      <is>
        <t>PASS</t>
      </is>
    </nc>
  </rcc>
  <rcc rId="2808" sId="1">
    <nc r="I300" t="inlineStr">
      <is>
        <t>HCC</t>
      </is>
    </nc>
  </rcc>
  <rcc rId="2809" sId="1">
    <nc r="K300" t="inlineStr">
      <is>
        <t>Debug ipclean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" sId="1">
    <nc r="L184" t="inlineStr">
      <is>
        <t>py</t>
      </is>
    </nc>
  </rcc>
  <rcc rId="501" sId="1">
    <nc r="L186" t="inlineStr">
      <is>
        <t>py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0" sId="1">
    <nc r="F305" t="inlineStr">
      <is>
        <t>Pass</t>
      </is>
    </nc>
  </rcc>
  <rcc rId="2811" sId="1">
    <nc r="I305" t="inlineStr">
      <is>
        <t>hcc</t>
      </is>
    </nc>
  </rcc>
  <rcc rId="2812" sId="1">
    <nc r="K305" t="inlineStr">
      <is>
        <t>Debug IPClean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3" sId="1">
    <nc r="F283" t="inlineStr">
      <is>
        <t>Block</t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4" sId="1" xfDxf="1" dxf="1">
    <nc r="L315" t="inlineStr">
      <is>
        <t xml:space="preserve">Simics-Ras feature block </t>
      </is>
    </nc>
  </rcc>
  <rcc rId="2815" sId="1">
    <nc r="F315" t="inlineStr">
      <is>
        <t>BLOCK</t>
      </is>
    </nc>
  </rcc>
  <rcc rId="2816" sId="1">
    <nc r="K315" t="inlineStr">
      <is>
        <t>Debug IPClean</t>
      </is>
    </nc>
  </rcc>
  <rcc rId="2817" sId="1" xfDxf="1" dxf="1">
    <nc r="G315">
      <v>16015631966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8" sId="1">
    <nc r="F306" t="inlineStr">
      <is>
        <t>BLOCK</t>
      </is>
    </nc>
  </rcc>
  <rcc rId="2819" sId="1" xfDxf="1" dxf="1">
    <nc r="L306" t="inlineStr">
      <is>
        <t xml:space="preserve">Simics-Ras feature block </t>
      </is>
    </nc>
  </rcc>
  <rcc rId="2820" sId="1" xfDxf="1" dxf="1">
    <nc r="G306">
      <v>16015631966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1" sId="1" xfDxf="1" dxf="1">
    <nc r="L344" t="inlineStr">
      <is>
        <t>MRC TC need json file for GNRD(new tc)</t>
      </is>
    </nc>
  </rcc>
  <rcc rId="2822" sId="1">
    <nc r="F344" t="inlineStr">
      <is>
        <t>BLOCK</t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3" sId="1">
    <oc r="E330" t="inlineStr">
      <is>
        <t>Gayathri</t>
      </is>
    </oc>
    <nc r="E330" t="inlineStr">
      <is>
        <t>Sajjad</t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4" sId="1">
    <nc r="F389" t="inlineStr">
      <is>
        <t>pass</t>
      </is>
    </nc>
  </rcc>
  <rcc rId="2825" sId="1">
    <nc r="H389">
      <v>42</v>
    </nc>
  </rcc>
  <rcc rId="2826" sId="1">
    <nc r="I389" t="inlineStr">
      <is>
        <t>HCC</t>
      </is>
    </nc>
  </rcc>
  <rcc rId="2827" sId="1">
    <nc r="J389" t="inlineStr">
      <is>
        <t>Bmod</t>
      </is>
    </nc>
  </rcc>
  <rcc rId="2828" sId="1">
    <nc r="K389" t="inlineStr">
      <is>
        <t>Debug SV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9" sId="1">
    <nc r="F347" t="inlineStr">
      <is>
        <t>Block</t>
      </is>
    </nc>
  </rcc>
  <rcc rId="2830" sId="1">
    <nc r="K347" t="inlineStr">
      <is>
        <t>Debug IPClean</t>
      </is>
    </nc>
  </rcc>
  <rcc rId="2831" sId="1" odxf="1" dxf="1">
    <nc r="L347" t="inlineStr">
      <is>
        <t xml:space="preserve">PythonSV command issue 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2" sId="1">
    <nc r="F309" t="inlineStr">
      <is>
        <t>Block</t>
      </is>
    </nc>
  </rcc>
  <rcc rId="2833" sId="1">
    <nc r="G309">
      <v>15011484236</v>
    </nc>
  </rcc>
  <rcc rId="2834" sId="1">
    <nc r="L309" t="inlineStr">
      <is>
        <t>full dimm population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5" sId="1">
    <nc r="F275" t="inlineStr">
      <is>
        <t>PASS</t>
      </is>
    </nc>
  </rcc>
  <rcc rId="2836" sId="1">
    <nc r="I275" t="inlineStr">
      <is>
        <t>HCC</t>
      </is>
    </nc>
  </rcc>
  <rcc rId="2837" sId="1">
    <nc r="K275" t="inlineStr">
      <is>
        <t>Debug Ipclean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2" sId="1">
    <nc r="F278" t="inlineStr">
      <is>
        <t>PASS</t>
      </is>
    </nc>
  </rcc>
  <rfmt sheetId="1" sqref="F278">
    <dxf>
      <fill>
        <patternFill patternType="solid">
          <bgColor rgb="FF00B050"/>
        </patternFill>
      </fill>
    </dxf>
  </rfmt>
  <rcc rId="503" sId="1">
    <nc r="I278" t="inlineStr">
      <is>
        <t>HCC</t>
      </is>
    </nc>
  </rcc>
  <rcc rId="504" sId="1">
    <nc r="J278" t="inlineStr">
      <is>
        <t>BMOD</t>
      </is>
    </nc>
  </rcc>
  <rcc rId="505" sId="1">
    <nc r="K278" t="inlineStr">
      <is>
        <t>debugipclean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8" sId="1">
    <nc r="F376" t="inlineStr">
      <is>
        <t>pass</t>
      </is>
    </nc>
  </rcc>
  <rcc rId="2839" sId="1">
    <nc r="H376">
      <v>42</v>
    </nc>
  </rcc>
  <rcc rId="2840" sId="1">
    <nc r="I376" t="inlineStr">
      <is>
        <t>HCC</t>
      </is>
    </nc>
  </rcc>
  <rcc rId="2841" sId="1">
    <nc r="J376" t="inlineStr">
      <is>
        <t>Bmod</t>
      </is>
    </nc>
  </rcc>
  <rcc rId="2842" sId="1">
    <nc r="K376" t="inlineStr">
      <is>
        <t>Debug SV</t>
      </is>
    </nc>
  </rcc>
  <rcc rId="2843" sId="1">
    <oc r="L376" t="inlineStr">
      <is>
        <t>check with debug sv</t>
      </is>
    </oc>
    <nc r="L376"/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4" sId="1">
    <nc r="F488" t="inlineStr">
      <is>
        <t>PASS</t>
      </is>
    </nc>
  </rcc>
  <rcc rId="2845" sId="1">
    <nc r="F330" t="inlineStr">
      <is>
        <t>PASS</t>
      </is>
    </nc>
  </rcc>
  <rcc rId="2846" sId="1">
    <nc r="H330">
      <v>42</v>
    </nc>
  </rcc>
  <rcc rId="2847" sId="1">
    <nc r="I330" t="inlineStr">
      <is>
        <t>HCC</t>
      </is>
    </nc>
  </rcc>
  <rcc rId="2848" sId="1">
    <nc r="J330" t="inlineStr">
      <is>
        <t>BMOD</t>
      </is>
    </nc>
  </rcc>
  <rcc rId="2849" sId="1">
    <nc r="K330" t="inlineStr">
      <is>
        <t>IP Clean Release</t>
      </is>
    </nc>
  </rcc>
  <rcc rId="2850" sId="1">
    <nc r="K488" t="inlineStr">
      <is>
        <t>Debug sv</t>
      </is>
    </nc>
  </rcc>
  <rcc rId="2851" sId="1">
    <nc r="J488" t="inlineStr">
      <is>
        <t>BMOD</t>
      </is>
    </nc>
  </rcc>
  <rcc rId="2852" sId="1">
    <nc r="I488" t="inlineStr">
      <is>
        <t>HCC</t>
      </is>
    </nc>
  </rcc>
  <rcc rId="2853" sId="1">
    <nc r="H488">
      <v>42</v>
    </nc>
  </rcc>
  <rcc rId="2854" sId="1">
    <nc r="F489" t="inlineStr">
      <is>
        <t>PASS</t>
      </is>
    </nc>
  </rcc>
  <rcc rId="2855" sId="1">
    <nc r="H489">
      <v>42</v>
    </nc>
  </rcc>
  <rcc rId="2856" sId="1">
    <nc r="I489" t="inlineStr">
      <is>
        <t>HCC</t>
      </is>
    </nc>
  </rcc>
  <rcc rId="2857" sId="1">
    <nc r="J489" t="inlineStr">
      <is>
        <t>BMOD</t>
      </is>
    </nc>
  </rcc>
  <rcc rId="2858" sId="1">
    <nc r="K489" t="inlineStr">
      <is>
        <t>Debug SV</t>
      </is>
    </nc>
  </rcc>
  <rcc rId="2859" sId="1">
    <nc r="F490" t="inlineStr">
      <is>
        <t>PASS</t>
      </is>
    </nc>
  </rcc>
  <rcc rId="2860" sId="1">
    <nc r="H490">
      <v>42</v>
    </nc>
  </rcc>
  <rcc rId="2861" sId="1">
    <nc r="I490" t="inlineStr">
      <is>
        <t>HCC</t>
      </is>
    </nc>
  </rcc>
  <rcc rId="2862" sId="1">
    <nc r="J490" t="inlineStr">
      <is>
        <t>BMOD</t>
      </is>
    </nc>
  </rcc>
  <rcc rId="2863" sId="1">
    <nc r="K490" t="inlineStr">
      <is>
        <t>Debug SV</t>
      </is>
    </nc>
  </rcc>
  <rcc rId="2864" sId="1">
    <nc r="F494" t="inlineStr">
      <is>
        <t>PASS</t>
      </is>
    </nc>
  </rcc>
  <rcc rId="2865" sId="1">
    <nc r="H494">
      <v>42</v>
    </nc>
  </rcc>
  <rcc rId="2866" sId="1">
    <nc r="I494" t="inlineStr">
      <is>
        <t>HCC</t>
      </is>
    </nc>
  </rcc>
  <rcc rId="2867" sId="1">
    <nc r="J494" t="inlineStr">
      <is>
        <t>BMOD</t>
      </is>
    </nc>
  </rcc>
  <rcc rId="2868" sId="1">
    <nc r="K494" t="inlineStr">
      <is>
        <t>IP Clean Release</t>
      </is>
    </nc>
  </rcc>
  <rcc rId="2869" sId="1">
    <nc r="F504" t="inlineStr">
      <is>
        <t>Block</t>
      </is>
    </nc>
  </rcc>
  <rcc rId="2870" sId="1">
    <nc r="H504">
      <v>42</v>
    </nc>
  </rcc>
  <rcc rId="2871" sId="1">
    <nc r="I504" t="inlineStr">
      <is>
        <t>HCC</t>
      </is>
    </nc>
  </rcc>
  <rcc rId="2872" sId="1">
    <nc r="J504" t="inlineStr">
      <is>
        <t>BMOD</t>
      </is>
    </nc>
  </rcc>
  <rcc rId="2873" sId="1">
    <nc r="K504" t="inlineStr">
      <is>
        <t>IP Clean Release</t>
      </is>
    </nc>
  </rcc>
  <rcc rId="2874" sId="1">
    <nc r="L504" t="inlineStr">
      <is>
        <t xml:space="preserve">Pythonsv command not working </t>
      </is>
    </nc>
  </rcc>
  <rcc rId="2875" sId="1">
    <nc r="F508" t="inlineStr">
      <is>
        <t>Block</t>
      </is>
    </nc>
  </rcc>
  <rcc rId="2876" sId="1">
    <nc r="H508">
      <v>42</v>
    </nc>
  </rcc>
  <rcc rId="2877" sId="1">
    <nc r="I508" t="inlineStr">
      <is>
        <t>HCC</t>
      </is>
    </nc>
  </rcc>
  <rcc rId="2878" sId="1">
    <nc r="J508" t="inlineStr">
      <is>
        <t>BMOD</t>
      </is>
    </nc>
  </rcc>
  <rcc rId="2879" sId="1">
    <nc r="K508" t="inlineStr">
      <is>
        <t>IP Clean Release</t>
      </is>
    </nc>
  </rcc>
  <rcc rId="2880" sId="1">
    <nc r="L508" t="inlineStr">
      <is>
        <t xml:space="preserve">Pythonsv command not working 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1" sId="1">
    <nc r="F277" t="inlineStr">
      <is>
        <t>PASS</t>
      </is>
    </nc>
  </rcc>
  <rcc rId="2882" sId="1">
    <nc r="K277" t="inlineStr">
      <is>
        <t>Debug Ipclean</t>
      </is>
    </nc>
  </rcc>
  <rcc rId="2883" sId="1">
    <nc r="I277" t="inlineStr">
      <is>
        <t>hcc</t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4" sId="1">
    <nc r="F509" t="inlineStr">
      <is>
        <t>PASS</t>
      </is>
    </nc>
  </rcc>
  <rcc rId="2885" sId="1">
    <nc r="H509">
      <v>42</v>
    </nc>
  </rcc>
  <rcc rId="2886" sId="1">
    <nc r="I509" t="inlineStr">
      <is>
        <t>HCC</t>
      </is>
    </nc>
  </rcc>
  <rcc rId="2887" sId="1">
    <nc r="J509" t="inlineStr">
      <is>
        <t>BMOD</t>
      </is>
    </nc>
  </rcc>
  <rcc rId="2888" sId="1">
    <nc r="K509" t="inlineStr">
      <is>
        <t>Debug SV</t>
      </is>
    </nc>
  </rcc>
  <rcc rId="2889" sId="1">
    <nc r="F510" t="inlineStr">
      <is>
        <t>PASS</t>
      </is>
    </nc>
  </rcc>
  <rcc rId="2890" sId="1">
    <nc r="H510">
      <v>42</v>
    </nc>
  </rcc>
  <rcc rId="2891" sId="1">
    <nc r="I510" t="inlineStr">
      <is>
        <t>HCC</t>
      </is>
    </nc>
  </rcc>
  <rcc rId="2892" sId="1">
    <nc r="J510" t="inlineStr">
      <is>
        <t>BMOD</t>
      </is>
    </nc>
  </rcc>
  <rcc rId="2893" sId="1">
    <nc r="K510" t="inlineStr">
      <is>
        <t>Debug SV</t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4" sId="1">
    <nc r="F512" t="inlineStr">
      <is>
        <t>Fail</t>
      </is>
    </nc>
  </rcc>
  <rcc rId="2895" sId="1" odxf="1" dxf="1">
    <nc r="G512">
      <v>16017562184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96" sId="1">
    <nc r="H512">
      <v>42</v>
    </nc>
  </rcc>
  <rcc rId="2897" sId="1">
    <nc r="I512" t="inlineStr">
      <is>
        <t>HCC</t>
      </is>
    </nc>
  </rcc>
  <rcc rId="2898" sId="1">
    <nc r="J512" t="inlineStr">
      <is>
        <t>BMOD</t>
      </is>
    </nc>
  </rcc>
  <rcc rId="2899" sId="1">
    <nc r="K512" t="inlineStr">
      <is>
        <t>IP Clean Debug</t>
      </is>
    </nc>
  </rcc>
  <rcc rId="2900" sId="1">
    <nc r="F495" t="inlineStr">
      <is>
        <t>PASS</t>
      </is>
    </nc>
  </rcc>
  <rcc rId="2901" sId="1">
    <nc r="F496" t="inlineStr">
      <is>
        <t>PASS</t>
      </is>
    </nc>
  </rcc>
  <rcc rId="2902" sId="1">
    <nc r="F497" t="inlineStr">
      <is>
        <t>PASS</t>
      </is>
    </nc>
  </rcc>
  <rcc rId="2903" sId="1">
    <nc r="F502" t="inlineStr">
      <is>
        <t>PASS</t>
      </is>
    </nc>
  </rcc>
  <rcc rId="2904" sId="1">
    <nc r="H502">
      <v>42</v>
    </nc>
  </rcc>
  <rcc rId="2905" sId="1">
    <nc r="I502" t="inlineStr">
      <is>
        <t>HCC</t>
      </is>
    </nc>
  </rcc>
  <rcc rId="2906" sId="1">
    <nc r="J502" t="inlineStr">
      <is>
        <t>BMOD</t>
      </is>
    </nc>
  </rcc>
  <rcc rId="2907" sId="1">
    <nc r="K502" t="inlineStr">
      <is>
        <t>IP Clen Release</t>
      </is>
    </nc>
  </rcc>
  <rcc rId="2908" sId="1">
    <nc r="K495" t="inlineStr">
      <is>
        <t>IP Clen Release</t>
      </is>
    </nc>
  </rcc>
  <rcc rId="2909" sId="1">
    <nc r="K496" t="inlineStr">
      <is>
        <t>IP Clen Release</t>
      </is>
    </nc>
  </rcc>
  <rcc rId="2910" sId="1">
    <nc r="K497" t="inlineStr">
      <is>
        <t>IP Clen Release</t>
      </is>
    </nc>
  </rcc>
  <rcc rId="2911" sId="1">
    <nc r="J495" t="inlineStr">
      <is>
        <t>BMOD</t>
      </is>
    </nc>
  </rcc>
  <rcc rId="2912" sId="1">
    <nc r="J496" t="inlineStr">
      <is>
        <t>BMOD</t>
      </is>
    </nc>
  </rcc>
  <rcc rId="2913" sId="1">
    <nc r="J497" t="inlineStr">
      <is>
        <t>BMOD</t>
      </is>
    </nc>
  </rcc>
  <rcc rId="2914" sId="1">
    <nc r="I495" t="inlineStr">
      <is>
        <t>HCC</t>
      </is>
    </nc>
  </rcc>
  <rcc rId="2915" sId="1">
    <nc r="I496" t="inlineStr">
      <is>
        <t>HCC</t>
      </is>
    </nc>
  </rcc>
  <rcc rId="2916" sId="1">
    <nc r="I497" t="inlineStr">
      <is>
        <t>HCC</t>
      </is>
    </nc>
  </rcc>
  <rcc rId="2917" sId="1">
    <nc r="H495">
      <v>42</v>
    </nc>
  </rcc>
  <rcc rId="2918" sId="1">
    <nc r="H496">
      <v>42</v>
    </nc>
  </rcc>
  <rcc rId="2919" sId="1">
    <nc r="H497">
      <v>42</v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0" sId="1">
    <nc r="F362" t="inlineStr">
      <is>
        <t>Pass</t>
      </is>
    </nc>
  </rcc>
  <rcc rId="2921" sId="1">
    <nc r="K362" t="inlineStr">
      <is>
        <t>Debug IPClean</t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2" sId="1">
    <nc r="F417" t="inlineStr">
      <is>
        <t>pass</t>
      </is>
    </nc>
  </rcc>
  <rcc rId="2923" sId="1" odxf="1" dxf="1">
    <nc r="H417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4" sId="1" odxf="1" dxf="1">
    <nc r="I41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5" sId="1" odxf="1" dxf="1">
    <nc r="J41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6" sId="1" odxf="1" dxf="1">
    <nc r="K417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7" sId="1">
    <nc r="F418" t="inlineStr">
      <is>
        <t>pass</t>
      </is>
    </nc>
  </rcc>
  <rcc rId="2928" sId="1" odxf="1" dxf="1">
    <nc r="H418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29" sId="1" odxf="1" dxf="1">
    <nc r="I41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0" sId="1" odxf="1" dxf="1">
    <nc r="J41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1" sId="1" odxf="1" dxf="1">
    <nc r="K418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2" sId="1">
    <nc r="F419" t="inlineStr">
      <is>
        <t>pass</t>
      </is>
    </nc>
  </rcc>
  <rcc rId="2933" sId="1" odxf="1" dxf="1">
    <nc r="H419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4" sId="1" odxf="1" dxf="1">
    <nc r="I41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5" sId="1" odxf="1" dxf="1">
    <nc r="J41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6" sId="1" odxf="1" dxf="1">
    <nc r="K419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7" sId="1">
    <nc r="F356" t="inlineStr">
      <is>
        <t>Pass</t>
      </is>
    </nc>
  </rcc>
  <rcc rId="2938" sId="1">
    <nc r="K356" t="inlineStr">
      <is>
        <t>Debug Ipclean</t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9" sId="1">
    <nc r="F336" t="inlineStr">
      <is>
        <t>Pass</t>
      </is>
    </nc>
  </rcc>
  <rcc rId="2940" sId="1">
    <nc r="K336" t="inlineStr">
      <is>
        <t>Debug ipclean</t>
      </is>
    </nc>
  </rcc>
  <rcc rId="2941" sId="1">
    <nc r="I336" t="inlineStr">
      <is>
        <t>hcc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G457" start="0" length="0"/>
  <rfmt sheetId="1" sqref="G457" start="0" length="0">
    <dxf>
      <numFmt numFmtId="3" formatCode="#,##0"/>
    </dxf>
  </rfmt>
  <rcc rId="506" sId="1" numFmtId="4">
    <nc r="G457" t="inlineStr">
      <is>
        <t>14017576264,  16017589281</t>
      </is>
    </nc>
  </rcc>
  <rcc rId="507" sId="1">
    <nc r="F458" t="inlineStr">
      <is>
        <t>PASS</t>
      </is>
    </nc>
  </rcc>
  <rcc rId="508" sId="1">
    <nc r="F460" t="inlineStr">
      <is>
        <t>PASS</t>
      </is>
    </nc>
  </rcc>
  <rcc rId="509" sId="1">
    <nc r="F461" t="inlineStr">
      <is>
        <t>PASS</t>
      </is>
    </nc>
  </rcc>
  <rcc rId="510" sId="1">
    <nc r="F462" t="inlineStr">
      <is>
        <t>PASS</t>
      </is>
    </nc>
  </rcc>
  <rcc rId="511" sId="1">
    <nc r="F463" t="inlineStr">
      <is>
        <t>PASS</t>
      </is>
    </nc>
  </rcc>
  <rcc rId="512" sId="1">
    <nc r="F500" t="inlineStr">
      <is>
        <t>Fail</t>
      </is>
    </nc>
  </rcc>
  <rcc rId="513" sId="1">
    <nc r="F501" t="inlineStr">
      <is>
        <t>Fail</t>
      </is>
    </nc>
  </rcc>
  <rcc rId="514" sId="1" xfDxf="1" dxf="1">
    <nc r="G500">
      <v>16016699963</v>
    </nc>
  </rcc>
  <rcc rId="515" sId="1" xfDxf="1" dxf="1">
    <nc r="G501">
      <v>16016699963</v>
    </nc>
  </rcc>
  <rcc rId="516" sId="1">
    <nc r="L500" t="inlineStr">
      <is>
        <t xml:space="preserve">Memory Feature Blok </t>
      </is>
    </nc>
  </rcc>
  <rcc rId="517" sId="1">
    <nc r="L501" t="inlineStr">
      <is>
        <t xml:space="preserve">Memory Feature Blok </t>
      </is>
    </nc>
  </rcc>
  <rcc rId="518" sId="1">
    <nc r="F505" t="inlineStr">
      <is>
        <t>PASS</t>
      </is>
    </nc>
  </rcc>
  <rcc rId="519" sId="1">
    <nc r="F506" t="inlineStr">
      <is>
        <t>PASS</t>
      </is>
    </nc>
  </rcc>
  <rcc rId="520" sId="1">
    <nc r="F514" t="inlineStr">
      <is>
        <t>Fail</t>
      </is>
    </nc>
  </rcc>
  <rcc rId="521" sId="1" xfDxf="1" dxf="1">
    <nc r="G514">
      <v>16018547758</v>
    </nc>
  </rcc>
  <rcc rId="522" sId="1">
    <nc r="L514" t="inlineStr">
      <is>
        <t xml:space="preserve">Bit 2 is set to 1 </t>
      </is>
    </nc>
  </rcc>
  <rcc rId="523" sId="1">
    <nc r="F516" t="inlineStr">
      <is>
        <t>Block</t>
      </is>
    </nc>
  </rcc>
  <rcc rId="524" sId="1">
    <nc r="L516" t="inlineStr">
      <is>
        <t xml:space="preserve">Python sv command issue RSP read transaction failure </t>
      </is>
    </nc>
  </rcc>
  <rcc rId="525" sId="1">
    <nc r="F517" t="inlineStr">
      <is>
        <t>Fail</t>
      </is>
    </nc>
  </rcc>
  <rcc rId="526" sId="1">
    <nc r="G517">
      <v>16016699963</v>
    </nc>
  </rcc>
  <rcc rId="527" sId="1">
    <nc r="L517" t="inlineStr">
      <is>
        <t xml:space="preserve">Memory Feature Blok </t>
      </is>
    </nc>
  </rcc>
  <rcc rId="528" sId="1">
    <nc r="F518" t="inlineStr">
      <is>
        <t>Block</t>
      </is>
    </nc>
  </rcc>
  <rcc rId="529" sId="1">
    <nc r="L518" t="inlineStr">
      <is>
        <t xml:space="preserve">Python sv command issue RSP read transaction failure </t>
      </is>
    </nc>
  </rcc>
  <rcc rId="530" sId="1">
    <nc r="F519" t="inlineStr">
      <is>
        <t>Fail</t>
      </is>
    </nc>
  </rcc>
  <rcc rId="531" sId="1">
    <nc r="G519">
      <v>16016699963</v>
    </nc>
  </rcc>
  <rcc rId="532" sId="1">
    <nc r="L519" t="inlineStr">
      <is>
        <t xml:space="preserve">Python sv command issue RSP read transaction failure </t>
      </is>
    </nc>
  </rcc>
  <rcc rId="533" sId="1">
    <nc r="F520" t="inlineStr">
      <is>
        <t>PASS</t>
      </is>
    </nc>
  </rcc>
  <rcc rId="534" sId="1">
    <nc r="K461" t="inlineStr">
      <is>
        <t>Debug SV</t>
      </is>
    </nc>
  </rcc>
  <rcc rId="535" sId="1">
    <nc r="K462" t="inlineStr">
      <is>
        <t>Debug SV</t>
      </is>
    </nc>
  </rcc>
  <rcc rId="536" sId="1">
    <nc r="K463" t="inlineStr">
      <is>
        <t>Debug SV</t>
      </is>
    </nc>
  </rcc>
  <rcc rId="537" sId="1">
    <nc r="K505" t="inlineStr">
      <is>
        <t>Debug SV</t>
      </is>
    </nc>
  </rcc>
  <rcc rId="538" sId="1">
    <nc r="K506" t="inlineStr">
      <is>
        <t>Debug SV</t>
      </is>
    </nc>
  </rcc>
  <rcc rId="539" sId="1">
    <nc r="K514" t="inlineStr">
      <is>
        <t>Debug SV</t>
      </is>
    </nc>
  </rcc>
  <rcc rId="540" sId="1">
    <nc r="J516" t="inlineStr">
      <is>
        <t xml:space="preserve"> </t>
      </is>
    </nc>
  </rcc>
  <rcc rId="541" sId="1">
    <nc r="K516" t="inlineStr">
      <is>
        <t>Debug SV</t>
      </is>
    </nc>
  </rcc>
  <rcc rId="542" sId="1">
    <nc r="K517" t="inlineStr">
      <is>
        <t>Debug SV</t>
      </is>
    </nc>
  </rcc>
  <rcc rId="543" sId="1">
    <nc r="K518" t="inlineStr">
      <is>
        <t>Debug SV</t>
      </is>
    </nc>
  </rcc>
  <rcc rId="544" sId="1">
    <nc r="K519" t="inlineStr">
      <is>
        <t>Debug SV</t>
      </is>
    </nc>
  </rcc>
  <rcc rId="545" sId="1">
    <nc r="K520" t="inlineStr">
      <is>
        <t>Debug SV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2" sId="1">
    <nc r="F420" t="inlineStr">
      <is>
        <t>pass</t>
      </is>
    </nc>
  </rcc>
  <rcc rId="2943" sId="1" odxf="1" dxf="1">
    <nc r="H420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44" sId="1" odxf="1" dxf="1">
    <nc r="I42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45" sId="1" odxf="1" dxf="1">
    <nc r="J42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46" sId="1" odxf="1" dxf="1">
    <nc r="K420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7" sId="1">
    <nc r="F80" t="inlineStr">
      <is>
        <t>pass</t>
      </is>
    </nc>
  </rcc>
  <rcc rId="2948" sId="1">
    <nc r="F81" t="inlineStr">
      <is>
        <t>pass</t>
      </is>
    </nc>
  </rcc>
  <rcc rId="2949" sId="1">
    <nc r="F82" t="inlineStr">
      <is>
        <t>pass</t>
      </is>
    </nc>
  </rcc>
  <rcc rId="2950" sId="1">
    <nc r="H80">
      <v>42</v>
    </nc>
  </rcc>
  <rcc rId="2951" sId="1">
    <nc r="I80" t="inlineStr">
      <is>
        <t>HCC</t>
      </is>
    </nc>
  </rcc>
  <rcc rId="2952" sId="1">
    <nc r="J80" t="inlineStr">
      <is>
        <t>BMOD</t>
      </is>
    </nc>
  </rcc>
  <rcc rId="2953" sId="1">
    <nc r="K80" t="inlineStr">
      <is>
        <t>Debug ipclean</t>
      </is>
    </nc>
  </rcc>
  <rcc rId="2954" sId="1">
    <nc r="K81" t="inlineStr">
      <is>
        <t>Debug ipclean</t>
      </is>
    </nc>
  </rcc>
  <rcc rId="2955" sId="1">
    <nc r="K82" t="inlineStr">
      <is>
        <t>Debug ipclean</t>
      </is>
    </nc>
  </rcc>
  <rcc rId="2956" sId="1">
    <nc r="J81" t="inlineStr">
      <is>
        <t>BMOD</t>
      </is>
    </nc>
  </rcc>
  <rcc rId="2957" sId="1">
    <nc r="J82" t="inlineStr">
      <is>
        <t>BMOD</t>
      </is>
    </nc>
  </rcc>
  <rcc rId="2958" sId="1">
    <nc r="I81" t="inlineStr">
      <is>
        <t>HCC</t>
      </is>
    </nc>
  </rcc>
  <rcc rId="2959" sId="1">
    <nc r="I82" t="inlineStr">
      <is>
        <t>HCC</t>
      </is>
    </nc>
  </rcc>
  <rcc rId="2960" sId="1">
    <nc r="H81">
      <v>42</v>
    </nc>
  </rcc>
  <rcc rId="2961" sId="1">
    <nc r="H82">
      <v>42</v>
    </nc>
  </rcc>
  <rcc rId="2962" sId="1">
    <nc r="F77" t="inlineStr">
      <is>
        <t>pass</t>
      </is>
    </nc>
  </rcc>
  <rcc rId="2963" sId="1">
    <nc r="H77">
      <v>42</v>
    </nc>
  </rcc>
  <rcc rId="2964" sId="1">
    <nc r="I77" t="inlineStr">
      <is>
        <t>HCC</t>
      </is>
    </nc>
  </rcc>
  <rcc rId="2965" sId="1">
    <nc r="J77" t="inlineStr">
      <is>
        <t>BMOD</t>
      </is>
    </nc>
  </rcc>
  <rcc rId="2966" sId="1">
    <nc r="K77" t="inlineStr">
      <is>
        <t>Debug ipclean</t>
      </is>
    </nc>
  </rcc>
  <rcc rId="2967" sId="1">
    <nc r="F74" t="inlineStr">
      <is>
        <t>Block</t>
      </is>
    </nc>
  </rcc>
  <rcc rId="2968" sId="1">
    <nc r="H74">
      <v>42</v>
    </nc>
  </rcc>
  <rcc rId="2969" sId="1">
    <nc r="I74" t="inlineStr">
      <is>
        <t>HCC</t>
      </is>
    </nc>
  </rcc>
  <rcc rId="2970" sId="1">
    <nc r="J74" t="inlineStr">
      <is>
        <t>BMOD</t>
      </is>
    </nc>
  </rcc>
  <rcc rId="2971" sId="1">
    <nc r="K74" t="inlineStr">
      <is>
        <t>Debug ipclean</t>
      </is>
    </nc>
  </rcc>
  <rcc rId="2972" sId="1">
    <nc r="H72">
      <v>42</v>
    </nc>
  </rcc>
  <rcc rId="2973" sId="1">
    <nc r="I72" t="inlineStr">
      <is>
        <t>HCC</t>
      </is>
    </nc>
  </rcc>
  <rcc rId="2974" sId="1">
    <nc r="J72" t="inlineStr">
      <is>
        <t>BMOD</t>
      </is>
    </nc>
  </rcc>
  <rcc rId="2975" sId="1">
    <nc r="K72" t="inlineStr">
      <is>
        <t>Debug ipclean</t>
      </is>
    </nc>
  </rcc>
  <rcc rId="2976" sId="1">
    <nc r="F45" t="inlineStr">
      <is>
        <t>Block</t>
      </is>
    </nc>
  </rcc>
  <rcc rId="2977" sId="1">
    <nc r="H45">
      <v>42</v>
    </nc>
  </rcc>
  <rcc rId="2978" sId="1">
    <nc r="I45" t="inlineStr">
      <is>
        <t>HCC</t>
      </is>
    </nc>
  </rcc>
  <rcc rId="2979" sId="1">
    <nc r="J45" t="inlineStr">
      <is>
        <t>BMOD</t>
      </is>
    </nc>
  </rcc>
  <rcc rId="2980" sId="1">
    <nc r="K45" t="inlineStr">
      <is>
        <t>Debug ipclean</t>
      </is>
    </nc>
  </rcc>
  <rcc rId="2981" sId="1">
    <nc r="L45" t="inlineStr">
      <is>
        <t>step 4: python cmd is not working  ("cli_impl.CliError: Read transaction was not successful, RSP = 1").</t>
      </is>
    </nc>
  </rcc>
  <rcc rId="2982" sId="1">
    <nc r="F46" t="inlineStr">
      <is>
        <t>pass</t>
      </is>
    </nc>
  </rcc>
  <rcc rId="2983" sId="1">
    <nc r="H46">
      <v>42</v>
    </nc>
  </rcc>
  <rcc rId="2984" sId="1">
    <nc r="I46" t="inlineStr">
      <is>
        <t>HCC</t>
      </is>
    </nc>
  </rcc>
  <rcc rId="2985" sId="1">
    <nc r="J46" t="inlineStr">
      <is>
        <t>BMOD</t>
      </is>
    </nc>
  </rcc>
  <rcc rId="2986" sId="1">
    <nc r="K46" t="inlineStr">
      <is>
        <t>Debug ipclean</t>
      </is>
    </nc>
  </rcc>
  <rcc rId="2987" sId="1">
    <nc r="F47" t="inlineStr">
      <is>
        <t>pass</t>
      </is>
    </nc>
  </rcc>
  <rcc rId="2988" sId="1">
    <nc r="H47">
      <v>42</v>
    </nc>
  </rcc>
  <rcc rId="2989" sId="1">
    <nc r="I47" t="inlineStr">
      <is>
        <t>HCC</t>
      </is>
    </nc>
  </rcc>
  <rcc rId="2990" sId="1">
    <nc r="J47" t="inlineStr">
      <is>
        <t>BMOD</t>
      </is>
    </nc>
  </rcc>
  <rcc rId="2991" sId="1">
    <nc r="K47" t="inlineStr">
      <is>
        <t>Debug ipclean</t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2" sId="1">
    <nc r="N1" t="inlineStr">
      <is>
        <t>ww46.5</t>
      </is>
    </nc>
  </rcc>
  <rfmt sheetId="1" sqref="N1">
    <dxf>
      <alignment horizontal="general" vertical="bottom" textRotation="0" wrapText="0" indent="0" justifyLastLine="0" shrinkToFit="0" readingOrder="0"/>
    </dxf>
  </rfmt>
  <rcc rId="2993" sId="1">
    <nc r="N11" t="inlineStr">
      <is>
        <t xml:space="preserve">Check release notes </t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4" sId="1">
    <nc r="F301" t="inlineStr">
      <is>
        <t>Pass</t>
      </is>
    </nc>
  </rcc>
  <rcc rId="2995" sId="1">
    <nc r="K301" t="inlineStr">
      <is>
        <t>Debug ipclean</t>
      </is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6" sId="1">
    <nc r="F286" t="inlineStr">
      <is>
        <t>NA</t>
      </is>
    </nc>
  </rcc>
  <rcc rId="2997" sId="1">
    <nc r="F287" t="inlineStr">
      <is>
        <t>NA</t>
      </is>
    </nc>
  </rcc>
  <rcc rId="2998" sId="1">
    <nc r="F288" t="inlineStr">
      <is>
        <t>NA</t>
      </is>
    </nc>
  </rcc>
  <rcc rId="2999" sId="1">
    <nc r="F290" t="inlineStr">
      <is>
        <t>NA</t>
      </is>
    </nc>
  </rcc>
  <rcc rId="3000" sId="1">
    <nc r="F291" t="inlineStr">
      <is>
        <t>NA</t>
      </is>
    </nc>
  </rcc>
  <rcc rId="3001" sId="1">
    <nc r="F292" t="inlineStr">
      <is>
        <t>NA</t>
      </is>
    </nc>
  </rcc>
  <rcc rId="3002" sId="1">
    <nc r="F293" t="inlineStr">
      <is>
        <t>NA</t>
      </is>
    </nc>
  </rcc>
  <rcc rId="3003" sId="1">
    <nc r="F294" t="inlineStr">
      <is>
        <t>NA</t>
      </is>
    </nc>
  </rcc>
  <rcc rId="3004" sId="1">
    <nc r="F295" t="inlineStr">
      <is>
        <t>NA</t>
      </is>
    </nc>
  </rcc>
  <rcc rId="3005" sId="1">
    <nc r="F308" t="inlineStr">
      <is>
        <t>NA</t>
      </is>
    </nc>
  </rcc>
  <rcc rId="3006" sId="1">
    <nc r="F337" t="inlineStr">
      <is>
        <t>NA</t>
      </is>
    </nc>
  </rcc>
  <rcc rId="3007" sId="1">
    <nc r="F340" t="inlineStr">
      <is>
        <t>NA</t>
      </is>
    </nc>
  </rcc>
  <rcc rId="3008" sId="1">
    <nc r="F353" t="inlineStr">
      <is>
        <t>NA</t>
      </is>
    </nc>
  </rcc>
  <rcc rId="3009" sId="1">
    <nc r="F355" t="inlineStr">
      <is>
        <t>NA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7EA7FDE-1458-41D1-9352-D1777B627AF0}" action="delete"/>
  <rdn rId="0" localSheetId="1" customView="1" name="Z_87EA7FDE_1458_41D1_9352_D1777B627AF0_.wvu.FilterData" hidden="1" oldHidden="1">
    <formula>GNRD_Blue_8_D43!$A$1:$L$546</formula>
    <oldFormula>GNRD_Blue_8_D43!$A$1:$L$546</oldFormula>
  </rdn>
  <rcv guid="{87EA7FDE-1458-41D1-9352-D1777B627AF0}" action="add"/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1" sId="1">
    <nc r="F334" t="inlineStr">
      <is>
        <t>PASS</t>
      </is>
    </nc>
  </rcc>
  <rcc rId="3012" sId="1">
    <nc r="I334" t="inlineStr">
      <is>
        <t>HCC</t>
      </is>
    </nc>
  </rcc>
  <rcc rId="3013" sId="1">
    <nc r="K334" t="inlineStr">
      <is>
        <t>Release IPCLEAN</t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4" sId="1">
    <nc r="F522" t="inlineStr">
      <is>
        <t>PASS</t>
      </is>
    </nc>
  </rcc>
  <rcc rId="3015" sId="1">
    <nc r="I522" t="inlineStr">
      <is>
        <t>HCC</t>
      </is>
    </nc>
  </rcc>
  <rcc rId="3016" sId="1">
    <nc r="J522" t="inlineStr">
      <is>
        <t>BMOD</t>
      </is>
    </nc>
  </rcc>
  <rcc rId="3017" sId="1">
    <nc r="K522" t="inlineStr">
      <is>
        <t>Debug SV</t>
      </is>
    </nc>
  </rcc>
  <rcc rId="3018" sId="1">
    <nc r="F532" t="inlineStr">
      <is>
        <t>Block</t>
      </is>
    </nc>
  </rcc>
  <rcc rId="3019" sId="1">
    <nc r="H522">
      <v>42</v>
    </nc>
  </rcc>
  <rcc rId="3020" sId="1">
    <nc r="H532">
      <v>42</v>
    </nc>
  </rcc>
  <rcc rId="3021" sId="1">
    <nc r="I532" t="inlineStr">
      <is>
        <t>HCC</t>
      </is>
    </nc>
  </rcc>
  <rcc rId="3022" sId="1">
    <nc r="J532" t="inlineStr">
      <is>
        <t>BMOD</t>
      </is>
    </nc>
  </rcc>
  <rcc rId="3023" sId="1">
    <nc r="K532" t="inlineStr">
      <is>
        <t>CXL feature block</t>
      </is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24" sId="1">
    <nc r="H521">
      <v>42</v>
    </nc>
  </rcc>
  <rcc rId="3025" sId="1">
    <nc r="I521" t="inlineStr">
      <is>
        <t>HCC</t>
      </is>
    </nc>
  </rcc>
  <rcc rId="3026" sId="1">
    <nc r="J521" t="inlineStr">
      <is>
        <t>HCC</t>
      </is>
    </nc>
  </rcc>
  <rcc rId="3027" sId="1">
    <nc r="K521" t="inlineStr">
      <is>
        <t>Debug SV</t>
      </is>
    </nc>
  </rcc>
  <rcc rId="3028" sId="1">
    <nc r="F521" t="inlineStr">
      <is>
        <t>PASS</t>
      </is>
    </nc>
  </rcc>
  <rcc rId="3029" sId="1">
    <nc r="F541" t="inlineStr">
      <is>
        <t>PASS</t>
      </is>
    </nc>
  </rcc>
  <rcc rId="3030" sId="1">
    <nc r="H541">
      <v>42</v>
    </nc>
  </rcc>
  <rcc rId="3031" sId="1">
    <nc r="I541" t="inlineStr">
      <is>
        <t>HCC</t>
      </is>
    </nc>
  </rcc>
  <rcc rId="3032" sId="1">
    <nc r="J541" t="inlineStr">
      <is>
        <t>BMOD</t>
      </is>
    </nc>
  </rcc>
  <rcc rId="3033" sId="1">
    <nc r="K541" t="inlineStr">
      <is>
        <t>IP Clean Release</t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4" sId="1">
    <nc r="F421" t="inlineStr">
      <is>
        <t>pass</t>
      </is>
    </nc>
  </rcc>
  <rcc rId="3035" sId="1" odxf="1" dxf="1">
    <nc r="H421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36" sId="1" odxf="1" dxf="1">
    <nc r="I42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37" sId="1" odxf="1" dxf="1">
    <nc r="J42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38" sId="1" odxf="1" dxf="1">
    <nc r="K421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39" sId="1">
    <nc r="F422" t="inlineStr">
      <is>
        <t>Block</t>
      </is>
    </nc>
  </rcc>
  <rcc rId="3040" sId="1" odxf="1" dxf="1">
    <nc r="H422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1" sId="1" odxf="1" dxf="1">
    <nc r="I42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2" sId="1" odxf="1" dxf="1">
    <nc r="J42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3" sId="1" odxf="1" dxf="1">
    <nc r="K422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4" sId="1" odxf="1" dxf="1">
    <nc r="L422" t="inlineStr">
      <is>
        <t>in step 6: sv.socket0.soc.memss.mc2.ch0.mcchan.dimm_temp_ev_ofst_0.temp_memhotout_sel.show(),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nc>
    <odxf>
      <alignment vertical="bottom" wrapText="0"/>
    </odxf>
    <ndxf>
      <alignment vertical="top" wrapText="1"/>
    </ndxf>
  </rcc>
  <rcc rId="3045" sId="1">
    <nc r="F423" t="inlineStr">
      <is>
        <t>pass</t>
      </is>
    </nc>
  </rcc>
  <rcc rId="3046" sId="1" odxf="1" dxf="1">
    <nc r="H423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7" sId="1" odxf="1" dxf="1">
    <nc r="I42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8" sId="1" odxf="1" dxf="1">
    <nc r="J42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9" sId="1" odxf="1" dxf="1">
    <nc r="K423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0" sId="1">
    <nc r="F424" t="inlineStr">
      <is>
        <t>Block</t>
      </is>
    </nc>
  </rcc>
  <rcc rId="3051" sId="1" odxf="1" dxf="1">
    <nc r="H424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2" sId="1" odxf="1" dxf="1">
    <nc r="I42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3" sId="1" odxf="1" dxf="1">
    <nc r="J42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4" sId="1">
    <nc r="K424" t="inlineStr">
      <is>
        <t>IP Clean Debug</t>
      </is>
    </nc>
  </rcc>
  <rfmt sheetId="1" sqref="K424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1" xfDxf="1" sqref="L424" start="0" length="0"/>
  <rcc rId="3055" sId="1">
    <nc r="L424" t="inlineStr">
      <is>
        <t>in step9: sv.socket0.soc.memss.mcs.ch0.mcchan.ecc_corr_bist.bist_en, Read transaction was not successful, RSP = 1</t>
      </is>
    </nc>
  </rcc>
  <rcc rId="3056" sId="1">
    <nc r="F425" t="inlineStr">
      <is>
        <t>Block</t>
      </is>
    </nc>
  </rcc>
  <rcc rId="3057" sId="1" odxf="1" dxf="1">
    <nc r="H425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8" sId="1" odxf="1" dxf="1">
    <nc r="I42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9" sId="1" odxf="1" dxf="1">
    <nc r="J42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0" sId="1" odxf="1" dxf="1">
    <nc r="K425" t="inlineStr">
      <is>
        <t>IP Clean Debug</t>
      </is>
    </nc>
    <odxf>
      <border outline="0">
        <left/>
        <right/>
      </border>
    </odxf>
    <ndxf>
      <border outline="0">
        <left style="thin">
          <color indexed="64"/>
        </left>
        <right style="thin">
          <color indexed="64"/>
        </right>
      </border>
    </ndxf>
  </rcc>
  <rcc rId="3061" sId="1">
    <nc r="L425" t="inlineStr">
      <is>
        <t>in step8: sv.socket0.soc.memss.mcs.ch0.mcchan.ecc_corr_bist.bist_en, Read transaction was not successful, RSP = 1</t>
      </is>
    </nc>
  </rcc>
  <rcc rId="3062" sId="1" xfDxf="1" dxf="1">
    <nc r="G426">
      <v>16015631966</v>
    </nc>
  </rcc>
  <rcc rId="3063" sId="1" odxf="1" dxf="1">
    <nc r="H426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4" sId="1" odxf="1" dxf="1">
    <nc r="I42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5" sId="1" odxf="1" dxf="1">
    <nc r="J42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6" sId="1" odxf="1" dxf="1">
    <nc r="K426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7" sId="1" odxf="1" dxf="1">
    <nc r="L426" t="inlineStr">
      <is>
        <t xml:space="preserve">Simics-Ras feature block 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8" sId="1">
    <nc r="F426" t="inlineStr">
      <is>
        <t>Block</t>
      </is>
    </nc>
  </rcc>
  <rcc rId="3069" sId="1">
    <nc r="F427" t="inlineStr">
      <is>
        <t>Block</t>
      </is>
    </nc>
  </rcc>
  <rcc rId="3070" sId="1">
    <nc r="G427">
      <v>16015631966</v>
    </nc>
  </rcc>
  <rcc rId="3071" sId="1" odxf="1" dxf="1">
    <nc r="H427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72" sId="1" odxf="1" dxf="1">
    <nc r="I42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73" sId="1" odxf="1" dxf="1">
    <nc r="J42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74" sId="1" odxf="1" dxf="1">
    <nc r="K427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75" sId="1" odxf="1" dxf="1">
    <nc r="L427" t="inlineStr">
      <is>
        <t xml:space="preserve">Simics-Ras feature block 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" sId="1">
    <nc r="F279" t="inlineStr">
      <is>
        <t>PASS</t>
      </is>
    </nc>
  </rcc>
  <rcc rId="547" sId="1">
    <nc r="I279" t="inlineStr">
      <is>
        <t>HCC</t>
      </is>
    </nc>
  </rcc>
  <rcc rId="548" sId="1">
    <nc r="J279" t="inlineStr">
      <is>
        <t>BMOD</t>
      </is>
    </nc>
  </rcc>
  <rcc rId="549" sId="1">
    <nc r="K279" t="inlineStr">
      <is>
        <t>debugipclean</t>
      </is>
    </nc>
  </rcc>
  <rfmt sheetId="1" sqref="F279">
    <dxf>
      <fill>
        <patternFill patternType="solid">
          <bgColor rgb="FF00B050"/>
        </patternFill>
      </fill>
    </dxf>
  </rfmt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6" sId="1">
    <nc r="F97" t="inlineStr">
      <is>
        <t>Fail</t>
      </is>
    </nc>
  </rcc>
  <rcc rId="3077" sId="1">
    <nc r="H97">
      <v>42</v>
    </nc>
  </rcc>
  <rcc rId="3078" sId="1">
    <nc r="I97" t="inlineStr">
      <is>
        <t>HCC</t>
      </is>
    </nc>
  </rcc>
  <rcc rId="3079" sId="1">
    <nc r="J97" t="inlineStr">
      <is>
        <t>BMOD</t>
      </is>
    </nc>
  </rcc>
  <rcc rId="3080" sId="1">
    <nc r="K97" t="inlineStr">
      <is>
        <t>Release IPClean</t>
      </is>
    </nc>
  </rcc>
  <rcc rId="3081" sId="1">
    <nc r="L97" t="inlineStr">
      <is>
        <t>In step 5 python values are mismatch</t>
      </is>
    </nc>
  </rcc>
  <rcc rId="3082" sId="1">
    <nc r="F100" t="inlineStr">
      <is>
        <t>Block</t>
      </is>
    </nc>
  </rcc>
  <rcc rId="3083" sId="1">
    <nc r="H100">
      <v>42</v>
    </nc>
  </rcc>
  <rcc rId="3084" sId="1">
    <nc r="I100" t="inlineStr">
      <is>
        <t>HCC</t>
      </is>
    </nc>
  </rcc>
  <rcc rId="3085" sId="1">
    <nc r="J100" t="inlineStr">
      <is>
        <t>BMOD</t>
      </is>
    </nc>
  </rcc>
  <rcc rId="3086" sId="1">
    <nc r="K100" t="inlineStr">
      <is>
        <t>Debug IPClean</t>
      </is>
    </nc>
  </rcc>
  <rcc rId="3087" sId="1">
    <nc r="L100" t="inlineStr">
      <is>
        <t>Full DIMM Population</t>
      </is>
    </nc>
  </rcc>
  <rcc rId="3088" sId="1" xfDxf="1" dxf="1">
    <nc r="G100">
      <v>15011484236</v>
    </nc>
  </rcc>
  <rfmt sheetId="1" xfDxf="1" sqref="G140" start="0" length="0">
    <dxf>
      <font>
        <sz val="7"/>
        <color rgb="FF242424"/>
        <name val="Segoe UI"/>
        <scheme val="none"/>
      </font>
    </dxf>
  </rfmt>
  <rcc rId="3089" sId="1">
    <nc r="F102" t="inlineStr">
      <is>
        <t>Block</t>
      </is>
    </nc>
  </rcc>
  <rcc rId="3090" sId="1">
    <nc r="H102">
      <v>42</v>
    </nc>
  </rcc>
  <rcc rId="3091" sId="1">
    <nc r="I102" t="inlineStr">
      <is>
        <t>HCC</t>
      </is>
    </nc>
  </rcc>
  <rcc rId="3092" sId="1">
    <nc r="J102" t="inlineStr">
      <is>
        <t>BMOD</t>
      </is>
    </nc>
  </rcc>
  <rcc rId="3093" sId="1">
    <nc r="K102" t="inlineStr">
      <is>
        <t>Release IPClean</t>
      </is>
    </nc>
  </rcc>
  <rcc rId="3094" sId="1">
    <nc r="G102">
      <v>15011484236</v>
    </nc>
  </rcc>
  <rcc rId="3095" sId="1">
    <nc r="F104" t="inlineStr">
      <is>
        <t>Block</t>
      </is>
    </nc>
  </rcc>
  <rcc rId="3096" sId="1">
    <nc r="G104">
      <v>15011484236</v>
    </nc>
  </rcc>
  <rcc rId="3097" sId="1">
    <nc r="H104">
      <v>42</v>
    </nc>
  </rcc>
  <rcc rId="3098" sId="1">
    <nc r="I104" t="inlineStr">
      <is>
        <t>HCC</t>
      </is>
    </nc>
  </rcc>
  <rcc rId="3099" sId="1">
    <nc r="J104" t="inlineStr">
      <is>
        <t>BMOD</t>
      </is>
    </nc>
  </rcc>
  <rcc rId="3100" sId="1">
    <nc r="K104" t="inlineStr">
      <is>
        <t>Debug ipclean</t>
      </is>
    </nc>
  </rcc>
  <rcc rId="3101" sId="1">
    <nc r="L104" t="inlineStr">
      <is>
        <t>Full DIMM Population</t>
      </is>
    </nc>
  </rcc>
  <rcc rId="3102" sId="1">
    <nc r="L103" t="inlineStr">
      <is>
        <t>Full DIMM Population</t>
      </is>
    </nc>
  </rcc>
  <rcc rId="3103" sId="1">
    <nc r="F105" t="inlineStr">
      <is>
        <t>Block</t>
      </is>
    </nc>
  </rcc>
  <rcc rId="3104" sId="1">
    <nc r="G105">
      <v>15011484236</v>
    </nc>
  </rcc>
  <rcc rId="3105" sId="1">
    <nc r="H105">
      <v>42</v>
    </nc>
  </rcc>
  <rcc rId="3106" sId="1">
    <nc r="I105" t="inlineStr">
      <is>
        <t>HCC</t>
      </is>
    </nc>
  </rcc>
  <rcc rId="3107" sId="1">
    <nc r="J105" t="inlineStr">
      <is>
        <t>BMOD</t>
      </is>
    </nc>
  </rcc>
  <rcc rId="3108" sId="1">
    <nc r="K105" t="inlineStr">
      <is>
        <t>Debug ipclean</t>
      </is>
    </nc>
  </rcc>
  <rcc rId="3109" sId="1">
    <nc r="F113" t="inlineStr">
      <is>
        <t>pass</t>
      </is>
    </nc>
  </rcc>
  <rcc rId="3110" sId="1">
    <nc r="H113">
      <v>42</v>
    </nc>
  </rcc>
  <rcc rId="3111" sId="1">
    <nc r="I113" t="inlineStr">
      <is>
        <t>HCC</t>
      </is>
    </nc>
  </rcc>
  <rcc rId="3112" sId="1">
    <nc r="J113" t="inlineStr">
      <is>
        <t>BMOD</t>
      </is>
    </nc>
  </rcc>
  <rcc rId="3113" sId="1">
    <nc r="K113" t="inlineStr">
      <is>
        <t>Release IPClean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4" sId="1" odxf="1" dxf="1">
    <nc r="L428" t="inlineStr">
      <is>
        <t>in step3: sv.socket0.soc.memss.mc2.ch0.mcchan.retry_rd_err_log[0].show(),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nc>
    <odxf>
      <alignment vertical="bottom" wrapText="0"/>
    </odxf>
    <ndxf>
      <alignment vertical="top" wrapText="1"/>
    </ndxf>
  </rcc>
  <rcc rId="3115" sId="1">
    <nc r="F428" t="inlineStr">
      <is>
        <t>Block</t>
      </is>
    </nc>
  </rcc>
  <rcc rId="3116" sId="1" odxf="1" dxf="1">
    <nc r="H428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17" sId="1" odxf="1" dxf="1">
    <nc r="I42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18" sId="1" odxf="1" dxf="1">
    <nc r="J42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19" sId="1" odxf="1" dxf="1">
    <nc r="K428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0" sId="1">
    <nc r="F429" t="inlineStr">
      <is>
        <t>pass</t>
      </is>
    </nc>
  </rcc>
  <rcc rId="3121" sId="1" odxf="1" dxf="1">
    <nc r="H429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2" sId="1" odxf="1" dxf="1">
    <nc r="I42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3" sId="1" odxf="1" dxf="1">
    <nc r="J42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4" sId="1" odxf="1" dxf="1">
    <nc r="K429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25" sId="1">
    <nc r="F430" t="inlineStr">
      <is>
        <t>pass</t>
      </is>
    </nc>
  </rcc>
  <rcc rId="3126" sId="1" odxf="1" dxf="1">
    <nc r="H430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7" sId="1" odxf="1" dxf="1">
    <nc r="I43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8" sId="1" odxf="1" dxf="1">
    <nc r="J43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9" sId="1" odxf="1" dxf="1">
    <nc r="K430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0" sId="1">
    <nc r="F257" t="inlineStr">
      <is>
        <t>pass</t>
      </is>
    </nc>
  </rcc>
  <rcc rId="3131" sId="1">
    <nc r="H257">
      <v>42</v>
    </nc>
  </rcc>
  <rcc rId="3132" sId="1">
    <nc r="I257" t="inlineStr">
      <is>
        <t>HCC</t>
      </is>
    </nc>
  </rcc>
  <rcc rId="3133" sId="1">
    <nc r="J257" t="inlineStr">
      <is>
        <t>BMOD</t>
      </is>
    </nc>
  </rcc>
  <rcc rId="3134" sId="1">
    <nc r="K257" t="inlineStr">
      <is>
        <t>ReleaseIpClean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5" sId="1">
    <nc r="F354" t="inlineStr">
      <is>
        <t>PASS</t>
      </is>
    </nc>
  </rcc>
  <rcc rId="3136" sId="1">
    <nc r="I354" t="inlineStr">
      <is>
        <t>HCC</t>
      </is>
    </nc>
  </rcc>
  <rcc rId="3137" sId="1">
    <nc r="K354" t="inlineStr">
      <is>
        <t>Debug IPClean</t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8" sId="1">
    <nc r="F79" t="inlineStr">
      <is>
        <t>pass</t>
      </is>
    </nc>
  </rcc>
  <rcc rId="3139" sId="1">
    <nc r="H79">
      <v>42</v>
    </nc>
  </rcc>
  <rcc rId="3140" sId="1">
    <nc r="I79" t="inlineStr">
      <is>
        <t>HCC</t>
      </is>
    </nc>
  </rcc>
  <rcc rId="3141" sId="1">
    <nc r="J79" t="inlineStr">
      <is>
        <t>BMOD</t>
      </is>
    </nc>
  </rcc>
  <rcc rId="3142" sId="1">
    <nc r="K79" t="inlineStr">
      <is>
        <t>Debug ipclean</t>
      </is>
    </nc>
  </rcc>
  <rcc rId="3143" sId="1">
    <nc r="F35" t="inlineStr">
      <is>
        <t>pass</t>
      </is>
    </nc>
  </rcc>
  <rcc rId="3144" sId="1">
    <nc r="H35">
      <v>42</v>
    </nc>
  </rcc>
  <rcc rId="3145" sId="1">
    <nc r="I35" t="inlineStr">
      <is>
        <t>HCC</t>
      </is>
    </nc>
  </rcc>
  <rcc rId="3146" sId="1">
    <nc r="J35" t="inlineStr">
      <is>
        <t>BMOD</t>
      </is>
    </nc>
  </rcc>
  <rcc rId="3147" sId="1">
    <nc r="K35" t="inlineStr">
      <is>
        <t>Debug ipclean</t>
      </is>
    </nc>
  </rcc>
  <rcc rId="3148" sId="1">
    <nc r="F38" t="inlineStr">
      <is>
        <t>pass</t>
      </is>
    </nc>
  </rcc>
  <rcc rId="3149" sId="1">
    <nc r="H38">
      <v>42</v>
    </nc>
  </rcc>
  <rcc rId="3150" sId="1">
    <nc r="I38" t="inlineStr">
      <is>
        <t>HCC</t>
      </is>
    </nc>
  </rcc>
  <rcc rId="3151" sId="1">
    <nc r="J38" t="inlineStr">
      <is>
        <t>BMOD</t>
      </is>
    </nc>
  </rcc>
  <rcc rId="3152" sId="1">
    <nc r="K38" t="inlineStr">
      <is>
        <t>Debug ipclean</t>
      </is>
    </nc>
  </rcc>
  <rcc rId="3153" sId="1">
    <nc r="F36" t="inlineStr">
      <is>
        <t>pass</t>
      </is>
    </nc>
  </rcc>
  <rcc rId="3154" sId="1">
    <nc r="H36">
      <v>42</v>
    </nc>
  </rcc>
  <rcc rId="3155" sId="1">
    <nc r="I36" t="inlineStr">
      <is>
        <t>HCC</t>
      </is>
    </nc>
  </rcc>
  <rcc rId="3156" sId="1">
    <nc r="J36" t="inlineStr">
      <is>
        <t>BMOD</t>
      </is>
    </nc>
  </rcc>
  <rcc rId="3157" sId="1">
    <nc r="K36" t="inlineStr">
      <is>
        <t>Debug ipclean</t>
      </is>
    </nc>
  </rcc>
  <rcc rId="3158" sId="1">
    <nc r="F48" t="inlineStr">
      <is>
        <t>pass</t>
      </is>
    </nc>
  </rcc>
  <rcc rId="3159" sId="1">
    <nc r="H48">
      <v>42</v>
    </nc>
  </rcc>
  <rcc rId="3160" sId="1">
    <nc r="I48" t="inlineStr">
      <is>
        <t>HCC</t>
      </is>
    </nc>
  </rcc>
  <rcc rId="3161" sId="1">
    <nc r="J48" t="inlineStr">
      <is>
        <t>BMOD</t>
      </is>
    </nc>
  </rcc>
  <rcc rId="3162" sId="1">
    <nc r="K48" t="inlineStr">
      <is>
        <t>Debug ipclean</t>
      </is>
    </nc>
  </rcc>
  <rcc rId="3163" sId="1">
    <nc r="F51" t="inlineStr">
      <is>
        <t>pass</t>
      </is>
    </nc>
  </rcc>
  <rcc rId="3164" sId="1">
    <nc r="H51">
      <v>42</v>
    </nc>
  </rcc>
  <rcc rId="3165" sId="1">
    <nc r="I51" t="inlineStr">
      <is>
        <t>HCC</t>
      </is>
    </nc>
  </rcc>
  <rcc rId="3166" sId="1">
    <nc r="J51" t="inlineStr">
      <is>
        <t>BMOD</t>
      </is>
    </nc>
  </rcc>
  <rcc rId="3167" sId="1">
    <nc r="K51" t="inlineStr">
      <is>
        <t>Debug ipclean</t>
      </is>
    </nc>
  </rcc>
  <rcc rId="3168" sId="1">
    <nc r="F53" t="inlineStr">
      <is>
        <t>Block</t>
      </is>
    </nc>
  </rcc>
  <rcc rId="3169" sId="1">
    <nc r="H53">
      <v>42</v>
    </nc>
  </rcc>
  <rcc rId="3170" sId="1">
    <nc r="I53" t="inlineStr">
      <is>
        <t>HCC</t>
      </is>
    </nc>
  </rcc>
  <rcc rId="3171" sId="1">
    <nc r="J53" t="inlineStr">
      <is>
        <t>BMOD</t>
      </is>
    </nc>
  </rcc>
  <rcc rId="3172" sId="1">
    <nc r="K53" t="inlineStr">
      <is>
        <t>Debug ipclean</t>
      </is>
    </nc>
  </rcc>
  <rcc rId="3173" sId="1">
    <nc r="F54" t="inlineStr">
      <is>
        <t>pass</t>
      </is>
    </nc>
  </rcc>
  <rcc rId="3174" sId="1">
    <nc r="H54">
      <v>42</v>
    </nc>
  </rcc>
  <rcc rId="3175" sId="1">
    <nc r="I54" t="inlineStr">
      <is>
        <t>HCC</t>
      </is>
    </nc>
  </rcc>
  <rcc rId="3176" sId="1">
    <nc r="J54" t="inlineStr">
      <is>
        <t>BMOD</t>
      </is>
    </nc>
  </rcc>
  <rcc rId="3177" sId="1">
    <nc r="K54" t="inlineStr">
      <is>
        <t>Debug ipclean</t>
      </is>
    </nc>
  </rcc>
  <rcc rId="3178" sId="1">
    <nc r="F55" t="inlineStr">
      <is>
        <t>pass</t>
      </is>
    </nc>
  </rcc>
  <rcc rId="3179" sId="1">
    <nc r="H55">
      <v>42</v>
    </nc>
  </rcc>
  <rcc rId="3180" sId="1">
    <nc r="I55" t="inlineStr">
      <is>
        <t>HCC</t>
      </is>
    </nc>
  </rcc>
  <rcc rId="3181" sId="1">
    <nc r="J55" t="inlineStr">
      <is>
        <t>BMOD</t>
      </is>
    </nc>
  </rcc>
  <rcc rId="3182" sId="1">
    <nc r="K55" t="inlineStr">
      <is>
        <t>Debug ipclean</t>
      </is>
    </nc>
  </rcc>
  <rcc rId="3183" sId="1">
    <nc r="F56" t="inlineStr">
      <is>
        <t>pass</t>
      </is>
    </nc>
  </rcc>
  <rcc rId="3184" sId="1">
    <nc r="H56">
      <v>42</v>
    </nc>
  </rcc>
  <rcc rId="3185" sId="1">
    <nc r="I56" t="inlineStr">
      <is>
        <t>HCC</t>
      </is>
    </nc>
  </rcc>
  <rcc rId="3186" sId="1">
    <nc r="J56" t="inlineStr">
      <is>
        <t>BMOD</t>
      </is>
    </nc>
  </rcc>
  <rcc rId="3187" sId="1">
    <nc r="K56" t="inlineStr">
      <is>
        <t>Debug ipclean</t>
      </is>
    </nc>
  </rcc>
  <rcc rId="3188" sId="1">
    <nc r="F57" t="inlineStr">
      <is>
        <t>pass</t>
      </is>
    </nc>
  </rcc>
  <rcc rId="3189" sId="1">
    <nc r="H57">
      <v>42</v>
    </nc>
  </rcc>
  <rcc rId="3190" sId="1">
    <nc r="I57" t="inlineStr">
      <is>
        <t>HCC</t>
      </is>
    </nc>
  </rcc>
  <rcc rId="3191" sId="1">
    <nc r="J57" t="inlineStr">
      <is>
        <t>BMOD</t>
      </is>
    </nc>
  </rcc>
  <rcc rId="3192" sId="1">
    <nc r="K57" t="inlineStr">
      <is>
        <t>Debug ipclean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3" sId="1">
    <nc r="F147" t="inlineStr">
      <is>
        <t>pass</t>
      </is>
    </nc>
  </rcc>
  <rcc rId="3194" sId="1">
    <nc r="H147">
      <v>42</v>
    </nc>
  </rcc>
  <rcc rId="3195" sId="1">
    <nc r="I147" t="inlineStr">
      <is>
        <t>HCC</t>
      </is>
    </nc>
  </rcc>
  <rcc rId="3196" sId="1">
    <nc r="J147" t="inlineStr">
      <is>
        <t>BMOD</t>
      </is>
    </nc>
  </rcc>
  <rcc rId="3197" sId="1">
    <nc r="K147" t="inlineStr">
      <is>
        <t>Debug IPClean</t>
      </is>
    </nc>
  </rcc>
  <rcc rId="3198" sId="1">
    <nc r="F149" t="inlineStr">
      <is>
        <t>pass</t>
      </is>
    </nc>
  </rcc>
  <rcc rId="3199" sId="1">
    <nc r="H149">
      <v>42</v>
    </nc>
  </rcc>
  <rcc rId="3200" sId="1">
    <nc r="I149" t="inlineStr">
      <is>
        <t>HCC</t>
      </is>
    </nc>
  </rcc>
  <rcc rId="3201" sId="1">
    <nc r="J149" t="inlineStr">
      <is>
        <t>BMOD</t>
      </is>
    </nc>
  </rcc>
  <rcc rId="3202" sId="1">
    <oc r="L149" t="inlineStr">
      <is>
        <t>need to check with old simics</t>
      </is>
    </oc>
    <nc r="L149"/>
  </rcc>
  <rcc rId="3203" sId="1">
    <nc r="K149" t="inlineStr">
      <is>
        <t>Non IPClean Release</t>
      </is>
    </nc>
  </rcc>
  <rcc rId="3204" sId="1">
    <nc r="F156" t="inlineStr">
      <is>
        <t>pass</t>
      </is>
    </nc>
  </rcc>
  <rcc rId="3205" sId="1">
    <nc r="H156">
      <v>42</v>
    </nc>
  </rcc>
  <rcc rId="3206" sId="1">
    <nc r="I156" t="inlineStr">
      <is>
        <t>HCC</t>
      </is>
    </nc>
  </rcc>
  <rcc rId="3207" sId="1">
    <nc r="J156" t="inlineStr">
      <is>
        <t>BMOD</t>
      </is>
    </nc>
  </rcc>
  <rcc rId="3208" sId="1">
    <nc r="K156" t="inlineStr">
      <is>
        <t>Debug IPClean</t>
      </is>
    </nc>
  </rcc>
  <rcc rId="3209" sId="1">
    <nc r="F252" t="inlineStr">
      <is>
        <t>fail</t>
      </is>
    </nc>
  </rcc>
  <rcc rId="3210" sId="1" xfDxf="1" dxf="1">
    <nc r="G252">
      <v>16017448392</v>
    </nc>
    <ndxf>
      <alignment horizontal="right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1" sId="1">
    <nc r="L252" t="inlineStr">
      <is>
        <t>as per Ramanathan, Malarvizhi Test case need to execute with FMOD</t>
      </is>
    </nc>
  </rcc>
  <rcc rId="3212" sId="1">
    <nc r="F166" t="inlineStr">
      <is>
        <t>pass</t>
      </is>
    </nc>
  </rcc>
  <rcc rId="3213" sId="1">
    <nc r="H166">
      <v>42</v>
    </nc>
  </rcc>
  <rcc rId="3214" sId="1">
    <nc r="I166" t="inlineStr">
      <is>
        <t>HCC</t>
      </is>
    </nc>
  </rcc>
  <rcc rId="3215" sId="1">
    <nc r="J166" t="inlineStr">
      <is>
        <t>BMOD</t>
      </is>
    </nc>
  </rcc>
  <rcc rId="3216" sId="1">
    <nc r="K166" t="inlineStr">
      <is>
        <t>Debug IPClean</t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7" sId="1">
    <nc r="P11" t="inlineStr">
      <is>
        <t xml:space="preserve">Shariff to check withDebug ifwi </t>
      </is>
    </nc>
  </rcc>
  <rcc rId="3218" sId="1">
    <nc r="O1" t="inlineStr">
      <is>
        <t>ww46.1</t>
      </is>
    </nc>
  </rcc>
  <rfmt sheetId="1" sqref="O1">
    <dxf>
      <alignment horizontal="general" vertical="bottom" textRotation="0" wrapText="0" indent="0" justifyLastLine="0" shrinkToFit="0" readingOrder="0"/>
    </dxf>
  </rfmt>
  <rcc rId="3219" sId="1">
    <nc r="O97" t="inlineStr">
      <is>
        <t xml:space="preserve">Send mail to filip ask if issue onserved with iio team 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0" sId="1">
    <nc r="F352" t="inlineStr">
      <is>
        <t>PASS</t>
      </is>
    </nc>
  </rcc>
  <rcc rId="3221" sId="1">
    <nc r="I352" t="inlineStr">
      <is>
        <t>HCC</t>
      </is>
    </nc>
  </rcc>
  <rcc rId="3222" sId="1">
    <nc r="K352" t="inlineStr">
      <is>
        <t>Debugipclean</t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3" sId="1">
    <nc r="F431" t="inlineStr">
      <is>
        <t>pass</t>
      </is>
    </nc>
  </rcc>
  <rcc rId="3224" sId="1" odxf="1" dxf="1">
    <nc r="H431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25" sId="1" odxf="1" dxf="1">
    <nc r="I43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26" sId="1" odxf="1" dxf="1">
    <nc r="J43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27" sId="1" odxf="1" dxf="1">
    <nc r="K431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28" sId="1">
    <nc r="F432" t="inlineStr">
      <is>
        <t>pass</t>
      </is>
    </nc>
  </rcc>
  <rcc rId="3229" sId="1" odxf="1" dxf="1">
    <nc r="H432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30" sId="1" odxf="1" dxf="1">
    <nc r="I43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31" sId="1" odxf="1" dxf="1">
    <nc r="J43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32" sId="1" odxf="1" dxf="1">
    <nc r="K432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33" sId="1">
    <nc r="F433" t="inlineStr">
      <is>
        <t>pass</t>
      </is>
    </nc>
  </rcc>
  <rcc rId="3234" sId="1" odxf="1" dxf="1">
    <nc r="H433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35" sId="1" odxf="1" dxf="1">
    <nc r="I43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36" sId="1" odxf="1" dxf="1">
    <nc r="J43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37" sId="1" odxf="1" dxf="1">
    <nc r="K433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38" sId="1" odxf="1" dxf="1">
    <oc r="A434">
      <f>HYPERLINK("https://hsdes.intel.com/resource/16015401793","16015401793")</f>
    </oc>
    <nc r="A434">
      <f>HYPERLINK("https://hsdes.intel.com/resource/16015401793","16015401793")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3239" sId="1">
    <nc r="F434" t="inlineStr">
      <is>
        <t>pass</t>
      </is>
    </nc>
  </rcc>
  <rcc rId="3240" sId="1" odxf="1" dxf="1">
    <nc r="H434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41" sId="1" odxf="1" dxf="1">
    <nc r="I43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42" sId="1" odxf="1" dxf="1">
    <nc r="J43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K4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43" sId="1">
    <nc r="K434" t="inlineStr">
      <is>
        <t>IP Clean Release</t>
      </is>
    </nc>
  </rcc>
  <rcc rId="3244" sId="1">
    <nc r="F435" t="inlineStr">
      <is>
        <t>pass</t>
      </is>
    </nc>
  </rcc>
  <rcc rId="3245" sId="1" odxf="1" dxf="1">
    <nc r="H435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46" sId="1" odxf="1" dxf="1">
    <nc r="I43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47" sId="1" odxf="1" dxf="1">
    <nc r="J43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48" sId="1" odxf="1" dxf="1">
    <nc r="K435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" sId="1">
    <nc r="L185" t="inlineStr">
      <is>
        <t>py</t>
      </is>
    </nc>
  </rcc>
  <rcc rId="551" sId="1">
    <nc r="F197" t="inlineStr">
      <is>
        <t>Pass</t>
      </is>
    </nc>
  </rcc>
  <rcc rId="552" sId="1">
    <nc r="H197">
      <v>42</v>
    </nc>
  </rcc>
  <rcc rId="553" sId="1">
    <nc r="I197" t="inlineStr">
      <is>
        <t>HCC</t>
      </is>
    </nc>
  </rcc>
  <rcc rId="554" sId="1">
    <nc r="J197" t="inlineStr">
      <is>
        <t>BMOD</t>
      </is>
    </nc>
  </rcc>
  <rcc rId="555" sId="1">
    <nc r="K197" t="inlineStr">
      <is>
        <t>ReleaseIpClean</t>
      </is>
    </nc>
  </rcc>
  <rcv guid="{079A5398-B237-4DBB-94D4-EA3156E00E48}" action="delete"/>
  <rdn rId="0" localSheetId="1" customView="1" name="Z_079A5398_B237_4DBB_94D4_EA3156E00E48_.wvu.FilterData" hidden="1" oldHidden="1">
    <formula>GNRD_Blue_8_D43!$A$1:$L$546</formula>
    <oldFormula>GNRD_Blue_8_D43!$A$1:$D$546</oldFormula>
  </rdn>
  <rcv guid="{079A5398-B237-4DBB-94D4-EA3156E00E48}" action="add"/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9" sId="1">
    <nc r="F436" t="inlineStr">
      <is>
        <t>Block</t>
      </is>
    </nc>
  </rcc>
  <rcc rId="3250" sId="1" odxf="1" dxf="1">
    <nc r="H436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51" sId="1" odxf="1" dxf="1">
    <nc r="I43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52" sId="1" odxf="1" dxf="1">
    <nc r="J43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53" sId="1" odxf="1" dxf="1">
    <nc r="K436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xfDxf="1" sqref="L436" start="0" length="0"/>
  <rcc rId="3254" sId="1" odxf="1" dxf="1">
    <nc r="L436" t="inlineStr">
      <is>
        <t>sv.socket0.compute0.uncore.memss.mcs.chs.mcchan.mcscrambleconfig.show(),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nc>
    <ndxf>
      <alignment vertical="top" wrapText="1"/>
    </ndxf>
  </rcc>
  <rcv guid="{2927A03A-887C-488B-A370-3D7DD1383871}" action="delete"/>
  <rdn rId="0" localSheetId="1" customView="1" name="Z_2927A03A_887C_488B_A370_3D7DD1383871_.wvu.FilterData" hidden="1" oldHidden="1">
    <formula>GNRD_Blue_8_D43!$A$1:$M$546</formula>
    <oldFormula>GNRD_Blue_8_D43!$A$1:$M$546</oldFormula>
  </rdn>
  <rcv guid="{2927A03A-887C-488B-A370-3D7DD1383871}" action="add"/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6" sId="1">
    <nc r="F58" t="inlineStr">
      <is>
        <t>pass</t>
      </is>
    </nc>
  </rcc>
  <rcc rId="3257" sId="1">
    <nc r="H58">
      <v>42</v>
    </nc>
  </rcc>
  <rcc rId="3258" sId="1">
    <nc r="I58" t="inlineStr">
      <is>
        <t>HCC</t>
      </is>
    </nc>
  </rcc>
  <rcc rId="3259" sId="1">
    <nc r="J58" t="inlineStr">
      <is>
        <t>BMOD</t>
      </is>
    </nc>
  </rcc>
  <rcc rId="3260" sId="1">
    <nc r="K58" t="inlineStr">
      <is>
        <t>Debug ipclean</t>
      </is>
    </nc>
  </rcc>
  <rcc rId="3261" sId="1">
    <nc r="L53" t="inlineStr">
      <is>
        <t>step 5: python cmd is not working   ("underlying search failed").</t>
      </is>
    </nc>
  </rcc>
  <rcc rId="3262" sId="1">
    <nc r="F59" t="inlineStr">
      <is>
        <t>pass</t>
      </is>
    </nc>
  </rcc>
  <rcc rId="3263" sId="1">
    <nc r="H59">
      <v>42</v>
    </nc>
  </rcc>
  <rcc rId="3264" sId="1">
    <nc r="I59" t="inlineStr">
      <is>
        <t>HCC</t>
      </is>
    </nc>
  </rcc>
  <rcc rId="3265" sId="1">
    <nc r="J59" t="inlineStr">
      <is>
        <t>BMOD</t>
      </is>
    </nc>
  </rcc>
  <rcc rId="3266" sId="1">
    <nc r="K59" t="inlineStr">
      <is>
        <t>Debug ipclean</t>
      </is>
    </nc>
  </rcc>
  <rcc rId="3267" sId="1">
    <nc r="F60" t="inlineStr">
      <is>
        <t>pass</t>
      </is>
    </nc>
  </rcc>
  <rcc rId="3268" sId="1">
    <nc r="H60">
      <v>42</v>
    </nc>
  </rcc>
  <rcc rId="3269" sId="1">
    <nc r="I60" t="inlineStr">
      <is>
        <t>HCC</t>
      </is>
    </nc>
  </rcc>
  <rcc rId="3270" sId="1">
    <nc r="J60" t="inlineStr">
      <is>
        <t>BMOD</t>
      </is>
    </nc>
  </rcc>
  <rcc rId="3271" sId="1">
    <nc r="K60" t="inlineStr">
      <is>
        <t>Release ipclean</t>
      </is>
    </nc>
  </rcc>
  <rcc rId="3272" sId="1">
    <nc r="L61" t="inlineStr">
      <is>
        <t>step 3: python cmd is not working  ("cli_impl.CliError: Read transaction was not successful, RSP = 1").</t>
      </is>
    </nc>
  </rcc>
  <rcc rId="3273" sId="1">
    <nc r="K61" t="inlineStr">
      <is>
        <t>Debug ipclean</t>
      </is>
    </nc>
  </rcc>
  <rcc rId="3274" sId="1">
    <nc r="J61" t="inlineStr">
      <is>
        <t>BMOD</t>
      </is>
    </nc>
  </rcc>
  <rcc rId="3275" sId="1">
    <nc r="I61" t="inlineStr">
      <is>
        <t>HCC</t>
      </is>
    </nc>
  </rcc>
  <rcc rId="3276" sId="1">
    <nc r="H61">
      <v>42</v>
    </nc>
  </rcc>
  <rcc rId="3277" sId="1">
    <nc r="F61" t="inlineStr">
      <is>
        <t>Block</t>
      </is>
    </nc>
  </rcc>
  <rcc rId="3278" sId="1">
    <nc r="F62" t="inlineStr">
      <is>
        <t>pass</t>
      </is>
    </nc>
  </rcc>
  <rcc rId="3279" sId="1">
    <nc r="H62">
      <v>42</v>
    </nc>
  </rcc>
  <rcc rId="3280" sId="1">
    <nc r="I62" t="inlineStr">
      <is>
        <t>HCC</t>
      </is>
    </nc>
  </rcc>
  <rcc rId="3281" sId="1">
    <nc r="J62" t="inlineStr">
      <is>
        <t>BMOD</t>
      </is>
    </nc>
  </rcc>
  <rcc rId="3282" sId="1">
    <nc r="K62" t="inlineStr">
      <is>
        <t>Debug ipclean</t>
      </is>
    </nc>
  </rcc>
  <rcc rId="3283" sId="1">
    <nc r="F63" t="inlineStr">
      <is>
        <t>pass</t>
      </is>
    </nc>
  </rcc>
  <rcc rId="3284" sId="1">
    <nc r="H63">
      <v>42</v>
    </nc>
  </rcc>
  <rcc rId="3285" sId="1">
    <nc r="I63" t="inlineStr">
      <is>
        <t>HCC</t>
      </is>
    </nc>
  </rcc>
  <rcc rId="3286" sId="1">
    <nc r="J63" t="inlineStr">
      <is>
        <t>BMOD</t>
      </is>
    </nc>
  </rcc>
  <rcc rId="3287" sId="1">
    <nc r="K63" t="inlineStr">
      <is>
        <t>Debug ipclean</t>
      </is>
    </nc>
  </rcc>
  <rcc rId="3288" sId="1">
    <nc r="F64" t="inlineStr">
      <is>
        <t>pass</t>
      </is>
    </nc>
  </rcc>
  <rcc rId="3289" sId="1">
    <nc r="H64">
      <v>42</v>
    </nc>
  </rcc>
  <rcc rId="3290" sId="1">
    <nc r="I64" t="inlineStr">
      <is>
        <t>HCC</t>
      </is>
    </nc>
  </rcc>
  <rcc rId="3291" sId="1">
    <nc r="J64" t="inlineStr">
      <is>
        <t>BMOD</t>
      </is>
    </nc>
  </rcc>
  <rcc rId="3292" sId="1">
    <nc r="K64" t="inlineStr">
      <is>
        <t>Debug ipclean</t>
      </is>
    </nc>
  </rcc>
  <rcc rId="3293" sId="1">
    <nc r="F65" t="inlineStr">
      <is>
        <t>pass</t>
      </is>
    </nc>
  </rcc>
  <rcc rId="3294" sId="1">
    <nc r="H65">
      <v>42</v>
    </nc>
  </rcc>
  <rcc rId="3295" sId="1">
    <nc r="I65" t="inlineStr">
      <is>
        <t>HCC</t>
      </is>
    </nc>
  </rcc>
  <rcc rId="3296" sId="1">
    <nc r="J65" t="inlineStr">
      <is>
        <t>BMOD</t>
      </is>
    </nc>
  </rcc>
  <rcc rId="3297" sId="1">
    <nc r="K65" t="inlineStr">
      <is>
        <t>Debug ipclean</t>
      </is>
    </nc>
  </rcc>
  <rcc rId="3298" sId="1">
    <oc r="F11" t="inlineStr">
      <is>
        <t>Block</t>
      </is>
    </oc>
    <nc r="F11" t="inlineStr">
      <is>
        <t>pass</t>
      </is>
    </nc>
  </rcc>
  <rcc rId="3299" sId="1">
    <nc r="F68" t="inlineStr">
      <is>
        <t>pass</t>
      </is>
    </nc>
  </rcc>
  <rcc rId="3300" sId="1">
    <nc r="H68">
      <v>42</v>
    </nc>
  </rcc>
  <rcc rId="3301" sId="1">
    <nc r="I68" t="inlineStr">
      <is>
        <t>HCC</t>
      </is>
    </nc>
  </rcc>
  <rcc rId="3302" sId="1">
    <nc r="J68" t="inlineStr">
      <is>
        <t>BMOD</t>
      </is>
    </nc>
  </rcc>
  <rcc rId="3303" sId="1">
    <nc r="K68" t="inlineStr">
      <is>
        <t>Debug ipclean</t>
      </is>
    </nc>
  </rcc>
  <rcc rId="3304" sId="1">
    <nc r="F69" t="inlineStr">
      <is>
        <t>pass</t>
      </is>
    </nc>
  </rcc>
  <rcc rId="3305" sId="1">
    <nc r="H69">
      <v>42</v>
    </nc>
  </rcc>
  <rcc rId="3306" sId="1">
    <nc r="I69" t="inlineStr">
      <is>
        <t>HCC</t>
      </is>
    </nc>
  </rcc>
  <rcc rId="3307" sId="1">
    <nc r="J69" t="inlineStr">
      <is>
        <t>BMOD</t>
      </is>
    </nc>
  </rcc>
  <rcc rId="3308" sId="1">
    <nc r="K69" t="inlineStr">
      <is>
        <t>Debug ipclean</t>
      </is>
    </nc>
  </rcc>
  <rfmt sheetId="1" sqref="L11" start="0" length="0">
    <dxf>
      <alignment vertical="bottom" wrapText="0"/>
    </dxf>
  </rfmt>
  <rfmt sheetId="1" xfDxf="1" sqref="L11" start="0" length="0">
    <dxf>
      <font>
        <sz val="7"/>
        <color rgb="FF212529"/>
        <name val="Roboto"/>
        <scheme val="none"/>
      </font>
    </dxf>
  </rfmt>
  <rcc rId="3309" sId="1">
    <oc r="L11" t="inlineStr">
      <is>
        <t>step 2: "RMT  Debug Messages" knob is not present.</t>
      </is>
    </oc>
    <nc r="L11" t="inlineStr">
      <is>
        <t>EDKII Menu-&gt;Socket Configuration-&gt;Memory Configuration-&gt; RMT Configuration Menu-&gt;Rank margi tool (normal RMT enabled)  -&gt; RMT Debug Messages&lt;Enable&gt;</t>
      </is>
    </nc>
  </rcc>
  <rfmt sheetId="1" sqref="L11" start="0" length="2147483647">
    <dxf>
      <font>
        <sz val="11"/>
      </font>
    </dxf>
  </rfmt>
  <rcc rId="3310" sId="1">
    <nc r="F66" t="inlineStr">
      <is>
        <t>Block</t>
      </is>
    </nc>
  </rcc>
  <rcc rId="3311" sId="1">
    <nc r="H66">
      <v>42</v>
    </nc>
  </rcc>
  <rcc rId="3312" sId="1">
    <nc r="I66" t="inlineStr">
      <is>
        <t>HCC</t>
      </is>
    </nc>
  </rcc>
  <rcc rId="3313" sId="1">
    <nc r="J66" t="inlineStr">
      <is>
        <t>BMOD</t>
      </is>
    </nc>
  </rcc>
  <rcc rId="3314" sId="1">
    <nc r="K66" t="inlineStr">
      <is>
        <t>Debug ipclean</t>
      </is>
    </nc>
  </rcc>
  <rcc rId="3315" sId="1">
    <nc r="L66" t="inlineStr">
      <is>
        <t>step 8: python cmd is not working  ("AttributeError: Unknown Attribute punith_multi0").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6" sId="1">
    <nc r="F322" t="inlineStr">
      <is>
        <t>PASS</t>
      </is>
    </nc>
  </rcc>
  <rcc rId="3317" sId="1">
    <nc r="I322" t="inlineStr">
      <is>
        <t>HCC</t>
      </is>
    </nc>
  </rcc>
  <rcc rId="3318" sId="1">
    <nc r="K322" t="inlineStr">
      <is>
        <t>DebugIPClean</t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9" sId="1">
    <nc r="F281" t="inlineStr">
      <is>
        <t>PASS</t>
      </is>
    </nc>
  </rcc>
  <rcc rId="3320" sId="1">
    <nc r="I281" t="inlineStr">
      <is>
        <t>HCC</t>
      </is>
    </nc>
  </rcc>
  <rcc rId="3321" sId="1">
    <nc r="K281" t="inlineStr">
      <is>
        <t>DebugIPClean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2" sId="1">
    <nc r="F333" t="inlineStr">
      <is>
        <t>Pass</t>
      </is>
    </nc>
  </rcc>
  <rcc rId="3323" sId="1">
    <nc r="K333" t="inlineStr">
      <is>
        <t>Debug Ipclean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4" sId="1">
    <nc r="F310" t="inlineStr">
      <is>
        <t>PASS</t>
      </is>
    </nc>
  </rcc>
  <rcc rId="3325" sId="1">
    <nc r="I310" t="inlineStr">
      <is>
        <t>HCC</t>
      </is>
    </nc>
  </rcc>
  <rcc rId="3326" sId="1">
    <nc r="K310" t="inlineStr">
      <is>
        <t>Debugipclean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7" sId="1">
    <nc r="F312" t="inlineStr">
      <is>
        <t>PASS</t>
      </is>
    </nc>
  </rcc>
  <rcc rId="3328" sId="1">
    <nc r="I312" t="inlineStr">
      <is>
        <t>HCC</t>
      </is>
    </nc>
  </rcc>
  <rcc rId="3329" sId="1">
    <nc r="K312" t="inlineStr">
      <is>
        <t>Release IPClean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0" sId="1">
    <nc r="F282" t="inlineStr">
      <is>
        <t>BLOCK</t>
      </is>
    </nc>
  </rcc>
  <rcc rId="3331" sId="1">
    <nc r="I282" t="inlineStr">
      <is>
        <t>HCC</t>
      </is>
    </nc>
  </rcc>
  <rcc rId="3332" sId="1">
    <nc r="K282" t="inlineStr">
      <is>
        <t>DebugIPClean</t>
      </is>
    </nc>
  </rcc>
  <rcc rId="3333" sId="1" xfDxf="1" dxf="1">
    <nc r="L282" t="inlineStr">
      <is>
        <t xml:space="preserve">PythonSV command issue </t>
      </is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4" sId="1">
    <nc r="F343" t="inlineStr">
      <is>
        <t>BLOCK</t>
      </is>
    </nc>
  </rcc>
  <rcc rId="3335" sId="1">
    <nc r="K343" t="inlineStr">
      <is>
        <t>Debugipclean</t>
      </is>
    </nc>
  </rcc>
  <rcc rId="3336" sId="1">
    <nc r="L343" t="inlineStr">
      <is>
        <t xml:space="preserve">PythonSV command issue 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7" sId="1">
    <oc r="E250" t="inlineStr">
      <is>
        <t>Arpitha</t>
      </is>
    </oc>
    <nc r="E250" t="inlineStr">
      <is>
        <t>Chetana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" sId="1">
    <nc r="L191" t="inlineStr">
      <is>
        <t>py</t>
      </is>
    </nc>
  </rcc>
  <rcc rId="558" sId="1">
    <nc r="F202" t="inlineStr">
      <is>
        <t>Pass</t>
      </is>
    </nc>
  </rcc>
  <rcc rId="559" sId="1">
    <nc r="H202">
      <v>42</v>
    </nc>
  </rcc>
  <rcc rId="560" sId="1">
    <nc r="I202" t="inlineStr">
      <is>
        <t>HCC</t>
      </is>
    </nc>
  </rcc>
  <rcc rId="561" sId="1">
    <nc r="J202" t="inlineStr">
      <is>
        <t>BMOD</t>
      </is>
    </nc>
  </rcc>
  <rcc rId="562" sId="1">
    <nc r="K202" t="inlineStr">
      <is>
        <t>ReleaseIpClean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8" sId="1">
    <nc r="F185" t="inlineStr">
      <is>
        <t>Block</t>
      </is>
    </nc>
  </rcc>
  <rcc rId="3339" sId="1">
    <nc r="F191" t="inlineStr">
      <is>
        <t>Block</t>
      </is>
    </nc>
  </rcc>
  <rcc rId="3340" sId="1">
    <nc r="H191">
      <v>42</v>
    </nc>
  </rcc>
  <rcc rId="3341" sId="1">
    <nc r="H185">
      <v>42</v>
    </nc>
  </rcc>
  <rcc rId="3342" sId="1">
    <nc r="I185" t="inlineStr">
      <is>
        <t>HCC</t>
      </is>
    </nc>
  </rcc>
  <rcc rId="3343" sId="1">
    <nc r="I191" t="inlineStr">
      <is>
        <t>HCC</t>
      </is>
    </nc>
  </rcc>
  <rcc rId="3344" sId="1">
    <nc r="J191" t="inlineStr">
      <is>
        <t>BMOD</t>
      </is>
    </nc>
  </rcc>
  <rcc rId="3345" sId="1">
    <nc r="J185" t="inlineStr">
      <is>
        <t>BMOD</t>
      </is>
    </nc>
  </rcc>
  <rcc rId="3346" sId="1">
    <nc r="K185" t="inlineStr">
      <is>
        <t>ReleaseIPClean</t>
      </is>
    </nc>
  </rcc>
  <rcc rId="3347" sId="1">
    <nc r="K191" t="inlineStr">
      <is>
        <t>ReleaseIPClean</t>
      </is>
    </nc>
  </rcc>
  <rcc rId="3348" sId="1" odxf="1" dxf="1">
    <oc r="L191" t="inlineStr">
      <is>
        <t>py</t>
      </is>
    </oc>
    <nc r="L191" t="inlineStr">
      <is>
        <t xml:space="preserve">PythonSV command issue </t>
      </is>
    </nc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49" sId="1" odxf="1" dxf="1">
    <oc r="L185" t="inlineStr">
      <is>
        <t>py</t>
      </is>
    </oc>
    <nc r="L185" t="inlineStr">
      <is>
        <t xml:space="preserve">PythonSV command issue 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0" sId="1">
    <nc r="L283" t="inlineStr">
      <is>
        <t xml:space="preserve">PythonSV command issue </t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1" sId="1">
    <nc r="F207" t="inlineStr">
      <is>
        <t>Block</t>
      </is>
    </nc>
  </rcc>
  <rcc rId="3352" sId="1">
    <nc r="H207">
      <v>42</v>
    </nc>
  </rcc>
  <rcc rId="3353" sId="1">
    <nc r="I207" t="inlineStr">
      <is>
        <t>HCC</t>
      </is>
    </nc>
  </rcc>
  <rcc rId="3354" sId="1">
    <nc r="J207" t="inlineStr">
      <is>
        <t>BMOD</t>
      </is>
    </nc>
  </rcc>
  <rcc rId="3355" sId="1">
    <nc r="K207" t="inlineStr">
      <is>
        <t>ReleaseIpClean</t>
      </is>
    </nc>
  </rcc>
  <rcc rId="3356" sId="1">
    <nc r="L207" t="inlineStr">
      <is>
        <t>python sv command issue after updating python</t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7" sId="1">
    <nc r="L102" t="inlineStr">
      <is>
        <t>Full DIMM Population</t>
      </is>
    </nc>
  </rcc>
  <rcc rId="3358" sId="1">
    <oc r="L103" t="inlineStr">
      <is>
        <t>Full DIMM Population</t>
      </is>
    </oc>
    <nc r="L103"/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9" sId="1" xfDxf="1" dxf="1">
    <nc r="L250" t="inlineStr">
      <is>
        <t xml:space="preserve">Simics-Ras feature block </t>
      </is>
    </nc>
    <ndxf>
      <alignment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60" sId="1">
    <nc r="F250" t="inlineStr">
      <is>
        <t>Block</t>
      </is>
    </nc>
  </rcc>
  <rcc rId="3361" sId="1" xfDxf="1" dxf="1">
    <nc r="G250">
      <v>16015631966</v>
    </nc>
    <ndxf>
      <alignment horizontal="right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2" sId="1">
    <nc r="F169" t="inlineStr">
      <is>
        <t>pass</t>
      </is>
    </nc>
  </rcc>
  <rcc rId="3363" sId="1">
    <nc r="H169">
      <v>42</v>
    </nc>
  </rcc>
  <rcc rId="3364" sId="1">
    <nc r="I169" t="inlineStr">
      <is>
        <t>HCC</t>
      </is>
    </nc>
  </rcc>
  <rcc rId="3365" sId="1">
    <nc r="J169" t="inlineStr">
      <is>
        <t>BMOD</t>
      </is>
    </nc>
  </rcc>
  <rcc rId="3366" sId="1">
    <nc r="K169" t="inlineStr">
      <is>
        <t>Debug IPClean</t>
      </is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367" sheetId="1" source="K532" destination="L532" sourceSheetId="1"/>
  <rcc rId="3368" sId="1">
    <nc r="K532" t="inlineStr">
      <is>
        <t>Debug SV</t>
      </is>
    </nc>
  </rcc>
  <rcc rId="3369" sId="1">
    <nc r="F493" t="inlineStr">
      <is>
        <t>Fail</t>
      </is>
    </nc>
  </rcc>
  <rcc rId="3370" sId="1">
    <nc r="H493">
      <v>42</v>
    </nc>
  </rcc>
  <rcc rId="3371" sId="1">
    <nc r="I493" t="inlineStr">
      <is>
        <t>HCC</t>
      </is>
    </nc>
  </rcc>
  <rcc rId="3372" sId="1">
    <nc r="J493" t="inlineStr">
      <is>
        <t>BMOD</t>
      </is>
    </nc>
  </rcc>
  <rcc rId="3373" sId="1">
    <nc r="K493" t="inlineStr">
      <is>
        <t>debug sv</t>
      </is>
    </nc>
  </rcc>
  <rcc rId="3374" sId="1">
    <nc r="L493" t="inlineStr">
      <is>
        <t xml:space="preserve">ati_ageing value is 0 instead of 1 </t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5" sId="1">
    <nc r="H253">
      <v>42</v>
    </nc>
  </rcc>
  <rcc rId="3376" sId="1">
    <nc r="I253" t="inlineStr">
      <is>
        <t>HCC</t>
      </is>
    </nc>
  </rcc>
  <rcc rId="3377" sId="1">
    <nc r="J253" t="inlineStr">
      <is>
        <t>BMOD</t>
      </is>
    </nc>
  </rcc>
  <rcc rId="3378" sId="1">
    <nc r="K253" t="inlineStr">
      <is>
        <t>ReleaseIpClean</t>
      </is>
    </nc>
  </rcc>
  <rcc rId="3379" sId="1">
    <oc r="L253" t="inlineStr">
      <is>
        <t>full dimm</t>
      </is>
    </oc>
    <nc r="L253" t="inlineStr">
      <is>
        <t>checked with 4 and 2 dimm</t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0" sId="1">
    <nc r="F313" t="inlineStr">
      <is>
        <t>PASS</t>
      </is>
    </nc>
  </rcc>
  <rcc rId="3381" sId="1">
    <nc r="I313" t="inlineStr">
      <is>
        <t>HCC</t>
      </is>
    </nc>
  </rcc>
  <rcc rId="3382" sId="1">
    <nc r="K313" t="inlineStr">
      <is>
        <t>Debugipclean</t>
      </is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L437" start="0" length="0"/>
  <rcc rId="3383" sId="1" odxf="1" dxf="1">
    <nc r="L437" t="inlineStr">
      <is>
        <t>sv.socket0.uncore.scf_b2cmis.b2cmi.sysfeatures0.d2kdisable, Traceback (most recent call last):
  File "&lt;cmdline&gt;:0", line 1, in &lt;module&gt;
  File "C:\Python37\Lib\site-packages\namednodes\comp.py", line 729, in __getattr__
    raise AttributeError("Unknown Attribute {0}".format(attr))
AttributeError: Unknown Attribute scf_b2cmis</t>
      </is>
    </nc>
    <ndxf>
      <alignment vertical="top" wrapText="1"/>
    </ndxf>
  </rcc>
  <rcc rId="3384" sId="1">
    <nc r="F437" t="inlineStr">
      <is>
        <t>Block</t>
      </is>
    </nc>
  </rcc>
  <rcc rId="3385" sId="1" odxf="1" dxf="1">
    <nc r="H437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86" sId="1" odxf="1" dxf="1">
    <nc r="I437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87" sId="1" odxf="1" dxf="1">
    <nc r="J437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88" sId="1" odxf="1" dxf="1">
    <nc r="K437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xfDxf="1" sqref="L438" start="0" length="0"/>
  <rcc rId="3389" sId="1" odxf="1" dxf="1">
    <nc r="L438" t="inlineStr">
      <is>
        <t>sv.socket0.uncore.pcie_fblps.rps.cfg.capsr.aercapctl_ecc,  Traceback (most recent call last):
  File "&lt;cmdline&gt;:0", line 1, in &lt;module&gt;
  File "C:\Python37\Lib\site-packages\namednodes\comp.py", line 729, in __getattr__
    raise AttributeError("Unknown Attribute {0}".format(attr))
AttributeError: Unknown Attribute pcie_fblps</t>
      </is>
    </nc>
    <ndxf>
      <alignment vertical="top" wrapText="1"/>
    </ndxf>
  </rcc>
  <rcc rId="3390" sId="1">
    <nc r="F438" t="inlineStr">
      <is>
        <t>Block</t>
      </is>
    </nc>
  </rcc>
  <rcc rId="3391" sId="1" odxf="1" dxf="1">
    <nc r="H438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92" sId="1" odxf="1" dxf="1">
    <nc r="I43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93" sId="1" odxf="1" dxf="1">
    <nc r="J43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94" sId="1" odxf="1" dxf="1">
    <nc r="K438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2927A03A-887C-488B-A370-3D7DD1383871}" action="delete"/>
  <rdn rId="0" localSheetId="1" customView="1" name="Z_2927A03A_887C_488B_A370_3D7DD1383871_.wvu.FilterData" hidden="1" oldHidden="1">
    <formula>GNRD_Blue_8_D43!$A$1:$M$546</formula>
    <oldFormula>GNRD_Blue_8_D43!$A$1:$M$546</oldFormula>
  </rdn>
  <rcv guid="{2927A03A-887C-488B-A370-3D7DD1383871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" sId="1">
    <nc r="F201" t="inlineStr">
      <is>
        <t>Pass</t>
      </is>
    </nc>
  </rcc>
  <rcc rId="564" sId="1">
    <nc r="H201">
      <v>42</v>
    </nc>
  </rcc>
  <rcc rId="565" sId="1">
    <nc r="I201" t="inlineStr">
      <is>
        <t>HCC</t>
      </is>
    </nc>
  </rcc>
  <rcc rId="566" sId="1">
    <nc r="J201" t="inlineStr">
      <is>
        <t>BMOD</t>
      </is>
    </nc>
  </rcc>
  <rcc rId="567" sId="1">
    <nc r="K201" t="inlineStr">
      <is>
        <t>ReleaseIpClean</t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6" sId="1">
    <nc r="F339" t="inlineStr">
      <is>
        <t>PASS</t>
      </is>
    </nc>
  </rcc>
  <rcc rId="3397" sId="1">
    <nc r="I339" t="inlineStr">
      <is>
        <t>HCC</t>
      </is>
    </nc>
  </rcc>
  <rcc rId="3398" sId="1">
    <nc r="K339" t="inlineStr">
      <is>
        <t>Debug ipclean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9" sId="1">
    <nc r="F319" t="inlineStr">
      <is>
        <t>BLOCK</t>
      </is>
    </nc>
  </rcc>
  <rcc rId="3400" sId="1" xfDxf="1" dxf="1">
    <nc r="L319" t="inlineStr">
      <is>
        <t xml:space="preserve">PythonSV command issue </t>
      </is>
    </nc>
  </rcc>
  <rcc rId="3401" sId="1">
    <nc r="K319" t="inlineStr">
      <is>
        <t>Debug IPClean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2" sId="1">
    <nc r="F150" t="inlineStr">
      <is>
        <t>pass</t>
      </is>
    </nc>
  </rcc>
  <rcc rId="3403" sId="1">
    <nc r="H150">
      <v>42</v>
    </nc>
  </rcc>
  <rcc rId="3404" sId="1">
    <nc r="I150" t="inlineStr">
      <is>
        <t>HCC</t>
      </is>
    </nc>
  </rcc>
  <rcc rId="3405" sId="1">
    <nc r="J150" t="inlineStr">
      <is>
        <t>BMOD</t>
      </is>
    </nc>
  </rcc>
  <rcc rId="3406" sId="1">
    <nc r="K150" t="inlineStr">
      <is>
        <t>Debug IPClean</t>
      </is>
    </nc>
  </rcc>
  <rcc rId="3407" sId="1">
    <nc r="F151" t="inlineStr">
      <is>
        <t>pass</t>
      </is>
    </nc>
  </rcc>
  <rcc rId="3408" sId="1">
    <nc r="H151">
      <v>42</v>
    </nc>
  </rcc>
  <rcc rId="3409" sId="1">
    <nc r="I151" t="inlineStr">
      <is>
        <t>HCC</t>
      </is>
    </nc>
  </rcc>
  <rcc rId="3410" sId="1">
    <nc r="J151" t="inlineStr">
      <is>
        <t>BMOD</t>
      </is>
    </nc>
  </rcc>
  <rcc rId="3411" sId="1">
    <nc r="K151" t="inlineStr">
      <is>
        <t>Debug IPClean</t>
      </is>
    </nc>
  </rcc>
  <rcc rId="3412" sId="1">
    <nc r="F164" t="inlineStr">
      <is>
        <t>pass</t>
      </is>
    </nc>
  </rcc>
  <rcc rId="3413" sId="1">
    <nc r="H164">
      <v>42</v>
    </nc>
  </rcc>
  <rcc rId="3414" sId="1">
    <nc r="I164" t="inlineStr">
      <is>
        <t>HCC</t>
      </is>
    </nc>
  </rcc>
  <rcc rId="3415" sId="1">
    <nc r="J164" t="inlineStr">
      <is>
        <t>BMOD</t>
      </is>
    </nc>
  </rcc>
  <rcc rId="3416" sId="1">
    <nc r="K164" t="inlineStr">
      <is>
        <t>Debug IPClean</t>
      </is>
    </nc>
  </rcc>
  <rcc rId="3417" sId="1">
    <nc r="F153" t="inlineStr">
      <is>
        <t>pass</t>
      </is>
    </nc>
  </rcc>
  <rcc rId="3418" sId="1">
    <nc r="H153">
      <v>42</v>
    </nc>
  </rcc>
  <rcc rId="3419" sId="1">
    <nc r="I153" t="inlineStr">
      <is>
        <t>HCC</t>
      </is>
    </nc>
  </rcc>
  <rcc rId="3420" sId="1">
    <nc r="J153" t="inlineStr">
      <is>
        <t>BMOD</t>
      </is>
    </nc>
  </rcc>
  <rcc rId="3421" sId="1">
    <nc r="K153" t="inlineStr">
      <is>
        <t>Debug IPClean</t>
      </is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2" sId="1">
    <nc r="F152" t="inlineStr">
      <is>
        <t>Block</t>
      </is>
    </nc>
  </rcc>
  <rcc rId="3423" sId="1">
    <nc r="H152">
      <v>42</v>
    </nc>
  </rcc>
  <rcc rId="3424" sId="1">
    <nc r="I152" t="inlineStr">
      <is>
        <t>HCC</t>
      </is>
    </nc>
  </rcc>
  <rcc rId="3425" sId="1">
    <nc r="J152" t="inlineStr">
      <is>
        <t>BMOD</t>
      </is>
    </nc>
  </rcc>
  <rcc rId="3426" sId="1">
    <nc r="K152" t="inlineStr">
      <is>
        <t>Debug IPClean</t>
      </is>
    </nc>
  </rcc>
  <rcc rId="3427" sId="1">
    <nc r="L152" t="inlineStr">
      <is>
        <t xml:space="preserve">Sent clarification mail to Sumanth 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7EA7FDE-1458-41D1-9352-D1777B627AF0}" action="delete"/>
  <rdn rId="0" localSheetId="1" customView="1" name="Z_87EA7FDE_1458_41D1_9352_D1777B627AF0_.wvu.FilterData" hidden="1" oldHidden="1">
    <formula>GNRD_Blue_8_D43!$A$1:$L$546</formula>
    <oldFormula>GNRD_Blue_8_D43!$A$1:$L$546</oldFormula>
  </rdn>
  <rcv guid="{87EA7FDE-1458-41D1-9352-D1777B627AF0}" action="add"/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:H1048576">
    <dxf>
      <alignment horizontal="right"/>
    </dxf>
  </rfmt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9" sId="1">
    <nc r="F280" t="inlineStr">
      <is>
        <t>PASS</t>
      </is>
    </nc>
  </rcc>
  <rcc rId="3430" sId="1">
    <nc r="I280" t="inlineStr">
      <is>
        <t>HCC</t>
      </is>
    </nc>
  </rcc>
  <rcc rId="3431" sId="1">
    <nc r="K280" t="inlineStr">
      <is>
        <t>DebugIPclean</t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2" sId="1">
    <oc r="F97" t="inlineStr">
      <is>
        <t>Fail</t>
      </is>
    </oc>
    <nc r="F97" t="inlineStr">
      <is>
        <t>Block</t>
      </is>
    </nc>
  </rcc>
  <rcc rId="3433" sId="1" odxf="1" dxf="1">
    <nc r="G97">
      <v>16015321565</v>
    </nc>
    <odxf>
      <alignment horizontal="general" vertical="bottom"/>
    </odxf>
    <ndxf>
      <alignment horizontal="right" vertical="center"/>
    </ndxf>
  </rcc>
  <rcc rId="3434" sId="1" odxf="1" dxf="1">
    <oc r="L97" t="inlineStr">
      <is>
        <t>In step 5 python values are mismatch</t>
      </is>
    </oc>
    <nc r="L97" t="inlineStr">
      <is>
        <t>Simics-CXL Feature block</t>
      </is>
    </nc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35" sId="1">
    <oc r="O97" t="inlineStr">
      <is>
        <t xml:space="preserve">Send mail to filip ask if issue onserved with iio team </t>
      </is>
    </oc>
    <nc r="O97" t="inlineStr">
      <is>
        <t xml:space="preserve"> </t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6" sId="1">
    <nc r="F327" t="inlineStr">
      <is>
        <t>PASS</t>
      </is>
    </nc>
  </rcc>
  <rcc rId="3437" sId="1">
    <nc r="K327" t="inlineStr">
      <is>
        <t>Debug IPClean</t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:V7">
    <dxf>
      <alignment vertical="top"/>
    </dxf>
  </rfmt>
  <rfmt sheetId="1" sqref="A7:V7">
    <dxf>
      <alignment horizontal="left"/>
    </dxf>
  </rfmt>
  <rfmt sheetId="1" sqref="A7:V7">
    <dxf>
      <alignment horizontal="general"/>
    </dxf>
  </rfmt>
  <rfmt sheetId="1" sqref="A7:V7">
    <dxf>
      <alignment horizontal="left"/>
    </dxf>
  </rfmt>
  <rfmt sheetId="1" sqref="A21:P21">
    <dxf>
      <alignment vertical="top"/>
    </dxf>
  </rfmt>
  <rfmt sheetId="1" sqref="A21:P21">
    <dxf>
      <alignment horizontal="left"/>
    </dxf>
  </rfmt>
  <rfmt sheetId="1" sqref="A21:P21">
    <dxf>
      <alignment horizontal="center"/>
    </dxf>
  </rfmt>
  <rfmt sheetId="1" sqref="A21:P21">
    <dxf>
      <alignment horizontal="general"/>
    </dxf>
  </rfmt>
  <rcc rId="3438" sId="1">
    <nc r="F9" t="inlineStr">
      <is>
        <t>pass</t>
      </is>
    </nc>
  </rcc>
  <rcc rId="3439" sId="1">
    <nc r="H9">
      <v>42</v>
    </nc>
  </rcc>
  <rcc rId="3440" sId="1">
    <nc r="I9" t="inlineStr">
      <is>
        <t>HCC</t>
      </is>
    </nc>
  </rcc>
  <rcc rId="3441" sId="1">
    <nc r="J9" t="inlineStr">
      <is>
        <t>BMOD</t>
      </is>
    </nc>
  </rcc>
  <rcc rId="3442" sId="1">
    <nc r="K9" t="inlineStr">
      <is>
        <t>Release IPClean</t>
      </is>
    </nc>
  </rcc>
  <rcc rId="3443" sId="1">
    <nc r="F32" t="inlineStr">
      <is>
        <t>Block</t>
      </is>
    </nc>
  </rcc>
  <rcc rId="3444" sId="1">
    <nc r="H32">
      <v>42</v>
    </nc>
  </rcc>
  <rcc rId="3445" sId="1">
    <nc r="I32" t="inlineStr">
      <is>
        <t>HCC</t>
      </is>
    </nc>
  </rcc>
  <rcc rId="3446" sId="1">
    <nc r="J32" t="inlineStr">
      <is>
        <t>BMOD</t>
      </is>
    </nc>
  </rcc>
  <rcc rId="3447" sId="1">
    <nc r="K32" t="inlineStr">
      <is>
        <t>Release IPClean</t>
      </is>
    </nc>
  </rcc>
  <rfmt sheetId="1" sqref="L3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48" sId="1">
    <nc r="L32" t="inlineStr">
      <is>
        <t>Simics-CXL Feature block   (after adding CXL script system is not booting).</t>
      </is>
    </nc>
  </rcc>
  <rcc rId="3449" sId="1">
    <nc r="F39" t="inlineStr">
      <is>
        <t>pass</t>
      </is>
    </nc>
  </rcc>
  <rcc rId="3450" sId="1">
    <nc r="H39">
      <v>42</v>
    </nc>
  </rcc>
  <rcc rId="3451" sId="1">
    <nc r="I39" t="inlineStr">
      <is>
        <t>HCC</t>
      </is>
    </nc>
  </rcc>
  <rcc rId="3452" sId="1">
    <nc r="J39" t="inlineStr">
      <is>
        <t>BMOD</t>
      </is>
    </nc>
  </rcc>
  <rcc rId="3453" sId="1">
    <nc r="K39" t="inlineStr">
      <is>
        <t>Debug ipclean</t>
      </is>
    </nc>
  </rcc>
  <rcc rId="3454" sId="1">
    <nc r="L74" t="inlineStr">
      <is>
        <t>step 3: python cmd is not working   ("AttributeError: Unknown Attribute uncore").</t>
      </is>
    </nc>
  </rcc>
  <rcc rId="3455" sId="1">
    <nc r="F73" t="inlineStr">
      <is>
        <t>pass</t>
      </is>
    </nc>
  </rcc>
  <rcc rId="3456" sId="1">
    <nc r="H73">
      <v>42</v>
    </nc>
  </rcc>
  <rcc rId="3457" sId="1">
    <nc r="I73" t="inlineStr">
      <is>
        <t>HCC</t>
      </is>
    </nc>
  </rcc>
  <rcc rId="3458" sId="1">
    <nc r="J73" t="inlineStr">
      <is>
        <t>BMOD</t>
      </is>
    </nc>
  </rcc>
  <rcc rId="3459" sId="1">
    <nc r="K73" t="inlineStr">
      <is>
        <t>Debug ipclean</t>
      </is>
    </nc>
  </rcc>
  <rcc rId="3460" sId="1">
    <nc r="F92" t="inlineStr">
      <is>
        <t>pass</t>
      </is>
    </nc>
  </rcc>
  <rcc rId="3461" sId="1">
    <nc r="H92">
      <v>42</v>
    </nc>
  </rcc>
  <rcc rId="3462" sId="1">
    <nc r="I92" t="inlineStr">
      <is>
        <t>HCC</t>
      </is>
    </nc>
  </rcc>
  <rcc rId="3463" sId="1">
    <nc r="J92" t="inlineStr">
      <is>
        <t>BMOD</t>
      </is>
    </nc>
  </rcc>
  <rcc rId="3464" sId="1">
    <nc r="K92" t="inlineStr">
      <is>
        <t>Debug ipclean</t>
      </is>
    </nc>
  </rcc>
  <rcc rId="3465" sId="1" odxf="1" dxf="1">
    <nc r="L70" t="inlineStr">
      <is>
        <t>Simics-CXL Feature block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66" sId="1">
    <nc r="K70" t="inlineStr">
      <is>
        <t>Debug ipclean</t>
      </is>
    </nc>
  </rcc>
  <rcc rId="3467" sId="1">
    <nc r="J70" t="inlineStr">
      <is>
        <t>BMOD</t>
      </is>
    </nc>
  </rcc>
  <rcc rId="3468" sId="1">
    <nc r="I70" t="inlineStr">
      <is>
        <t>HCC</t>
      </is>
    </nc>
  </rcc>
  <rcc rId="3469" sId="1">
    <nc r="H70">
      <v>42</v>
    </nc>
  </rcc>
  <rcc rId="3470" sId="1">
    <nc r="F70" t="inlineStr">
      <is>
        <t>Block</t>
      </is>
    </nc>
  </rcc>
  <rcc rId="3471" sId="1">
    <nc r="F52" t="inlineStr">
      <is>
        <t>Block</t>
      </is>
    </nc>
  </rcc>
  <rcc rId="3472" sId="1">
    <nc r="I52" t="inlineStr">
      <is>
        <t>HCC</t>
      </is>
    </nc>
  </rcc>
  <rcc rId="3473" sId="1">
    <nc r="J52" t="inlineStr">
      <is>
        <t>BMOD</t>
      </is>
    </nc>
  </rcc>
  <rcc rId="3474" sId="1">
    <nc r="K52" t="inlineStr">
      <is>
        <t>Debug ipclean</t>
      </is>
    </nc>
  </rcc>
  <rcc rId="3475" sId="1">
    <nc r="H52">
      <v>42</v>
    </nc>
  </rcc>
  <rcc rId="3476" sId="1">
    <nc r="F44" t="inlineStr">
      <is>
        <t>pass</t>
      </is>
    </nc>
  </rcc>
  <rcc rId="3477" sId="1">
    <nc r="H44">
      <v>42</v>
    </nc>
  </rcc>
  <rcc rId="3478" sId="1">
    <nc r="I44" t="inlineStr">
      <is>
        <t>HCC</t>
      </is>
    </nc>
  </rcc>
  <rcc rId="3479" sId="1">
    <nc r="J44" t="inlineStr">
      <is>
        <t>BMOD</t>
      </is>
    </nc>
  </rcc>
  <rcc rId="3480" sId="1">
    <nc r="K44" t="inlineStr">
      <is>
        <t>Debug ipclean</t>
      </is>
    </nc>
  </rcc>
  <rcc rId="3481" sId="1">
    <oc r="F35" t="inlineStr">
      <is>
        <t>pass</t>
      </is>
    </oc>
    <nc r="F35"/>
  </rcc>
  <rcc rId="3482" sId="1">
    <oc r="H35">
      <v>42</v>
    </oc>
    <nc r="H35"/>
  </rcc>
  <rcc rId="3483" sId="1">
    <oc r="I35" t="inlineStr">
      <is>
        <t>HCC</t>
      </is>
    </oc>
    <nc r="I35"/>
  </rcc>
  <rcc rId="3484" sId="1">
    <oc r="J35" t="inlineStr">
      <is>
        <t>BMOD</t>
      </is>
    </oc>
    <nc r="J35"/>
  </rcc>
  <rcc rId="3485" sId="1">
    <oc r="K35" t="inlineStr">
      <is>
        <t>Debug ipclean</t>
      </is>
    </oc>
    <nc r="K35"/>
  </rcc>
  <rcc rId="3486" sId="1">
    <nc r="L52" t="inlineStr">
      <is>
        <t>simics cxl featute block</t>
      </is>
    </nc>
  </rcc>
  <rcc rId="3487" sId="1" odxf="1" dxf="1">
    <nc r="G2">
      <v>16015321565</v>
    </nc>
    <odxf>
      <alignment horizontal="general"/>
    </odxf>
    <ndxf>
      <alignment horizontal="right"/>
    </ndxf>
  </rcc>
  <rcc rId="3488" sId="1" odxf="1" dxf="1">
    <nc r="G52">
      <v>16015321565</v>
    </nc>
    <odxf>
      <alignment horizontal="general" vertical="bottom"/>
    </odxf>
    <ndxf>
      <alignment horizontal="right" vertical="top"/>
    </ndxf>
  </rcc>
  <rcc rId="3489" sId="1" odxf="1" dxf="1">
    <nc r="G70">
      <v>16015321565</v>
    </nc>
    <odxf>
      <alignment horizontal="general" vertical="bottom"/>
    </odxf>
    <ndxf>
      <alignment horizontal="right" vertical="top"/>
    </ndxf>
  </rcc>
  <rcc rId="3490" sId="1" odxf="1" dxf="1">
    <nc r="G87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91" sId="1" odxf="1" dxf="1">
    <nc r="G32">
      <v>16015321565</v>
    </nc>
    <odxf>
      <alignment horizontal="general" vertical="bottom"/>
    </odxf>
    <ndxf>
      <alignment horizontal="right" vertical="top"/>
    </ndxf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" sId="1">
    <nc r="F342" t="inlineStr">
      <is>
        <t>PASS</t>
      </is>
    </nc>
  </rcc>
  <rfmt sheetId="1" sqref="F342">
    <dxf>
      <fill>
        <patternFill patternType="solid">
          <bgColor rgb="FF00B050"/>
        </patternFill>
      </fill>
    </dxf>
  </rfmt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7EA7FDE-1458-41D1-9352-D1777B627AF0}" action="delete"/>
  <rdn rId="0" localSheetId="1" customView="1" name="Z_87EA7FDE_1458_41D1_9352_D1777B627AF0_.wvu.FilterData" hidden="1" oldHidden="1">
    <formula>GNRD_Blue_8_D43!$A$1:$L$546</formula>
    <oldFormula>GNRD_Blue_8_D43!$A$1:$L$546</oldFormula>
  </rdn>
  <rcv guid="{87EA7FDE-1458-41D1-9352-D1777B627AF0}" action="add"/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3" sId="1">
    <nc r="F109" t="inlineStr">
      <is>
        <t>pass</t>
      </is>
    </nc>
  </rcc>
  <rcc rId="3494" sId="1">
    <nc r="H109">
      <v>42</v>
    </nc>
  </rcc>
  <rcc rId="3495" sId="1">
    <nc r="I109" t="inlineStr">
      <is>
        <t>HCC</t>
      </is>
    </nc>
  </rcc>
  <rcc rId="3496" sId="1">
    <nc r="J109" t="inlineStr">
      <is>
        <t>BMOD</t>
      </is>
    </nc>
  </rcc>
  <rcc rId="3497" sId="1">
    <nc r="K109" t="inlineStr">
      <is>
        <t>Debug IPClean</t>
      </is>
    </nc>
  </rcc>
  <rcc rId="3498" sId="1">
    <nc r="F128" t="inlineStr">
      <is>
        <t>pass</t>
      </is>
    </nc>
  </rcc>
  <rcc rId="3499" sId="1">
    <nc r="H128">
      <v>42</v>
    </nc>
  </rcc>
  <rcc rId="3500" sId="1">
    <nc r="I128" t="inlineStr">
      <is>
        <t>HCC</t>
      </is>
    </nc>
  </rcc>
  <rcc rId="3501" sId="1">
    <nc r="J128" t="inlineStr">
      <is>
        <t>BMOD</t>
      </is>
    </nc>
  </rcc>
  <rcc rId="3502" sId="1">
    <nc r="K128" t="inlineStr">
      <is>
        <t>Release IPClean</t>
      </is>
    </nc>
  </rcc>
  <rcc rId="3503" sId="1">
    <nc r="F127" t="inlineStr">
      <is>
        <t>pass</t>
      </is>
    </nc>
  </rcc>
  <rcc rId="3504" sId="1">
    <nc r="H127">
      <v>42</v>
    </nc>
  </rcc>
  <rcc rId="3505" sId="1">
    <nc r="I127" t="inlineStr">
      <is>
        <t>HCC</t>
      </is>
    </nc>
  </rcc>
  <rcc rId="3506" sId="1">
    <nc r="J127" t="inlineStr">
      <is>
        <t>BMOD</t>
      </is>
    </nc>
  </rcc>
  <rcc rId="3507" sId="1">
    <nc r="K127" t="inlineStr">
      <is>
        <t>Debug IPClean</t>
      </is>
    </nc>
  </rcc>
  <rcc rId="3508" sId="1">
    <nc r="F129" t="inlineStr">
      <is>
        <t>pass</t>
      </is>
    </nc>
  </rcc>
  <rcc rId="3509" sId="1">
    <nc r="H129">
      <v>42</v>
    </nc>
  </rcc>
  <rcc rId="3510" sId="1">
    <nc r="I129" t="inlineStr">
      <is>
        <t>HCC</t>
      </is>
    </nc>
  </rcc>
  <rcc rId="3511" sId="1">
    <nc r="J129" t="inlineStr">
      <is>
        <t>BMOD</t>
      </is>
    </nc>
  </rcc>
  <rcc rId="3512" sId="1">
    <nc r="K129" t="inlineStr">
      <is>
        <t>Release IPClean</t>
      </is>
    </nc>
  </rcc>
  <rcc rId="3513" sId="1">
    <nc r="F130" t="inlineStr">
      <is>
        <t>pass</t>
      </is>
    </nc>
  </rcc>
  <rcc rId="3514" sId="1">
    <nc r="H130">
      <v>42</v>
    </nc>
  </rcc>
  <rcc rId="3515" sId="1">
    <nc r="I130" t="inlineStr">
      <is>
        <t>HCC</t>
      </is>
    </nc>
  </rcc>
  <rcc rId="3516" sId="1">
    <nc r="J130" t="inlineStr">
      <is>
        <t>BMOD</t>
      </is>
    </nc>
  </rcc>
  <rcc rId="3517" sId="1">
    <nc r="K130" t="inlineStr">
      <is>
        <t>Release IPClean</t>
      </is>
    </nc>
  </rcc>
  <rcc rId="3518" sId="1">
    <nc r="L131" t="inlineStr">
      <is>
        <t>After updating python values are mismatching</t>
      </is>
    </nc>
  </rcc>
  <rcc rId="3519" sId="1">
    <nc r="L132" t="inlineStr">
      <is>
        <t>Full DIMM Population</t>
      </is>
    </nc>
  </rcc>
  <rcc rId="3520" sId="1">
    <nc r="F134" t="inlineStr">
      <is>
        <t>pass</t>
      </is>
    </nc>
  </rcc>
  <rcc rId="3521" sId="1">
    <nc r="H134">
      <v>42</v>
    </nc>
  </rcc>
  <rcc rId="3522" sId="1">
    <nc r="I134" t="inlineStr">
      <is>
        <t>HCC</t>
      </is>
    </nc>
  </rcc>
  <rcc rId="3523" sId="1">
    <nc r="J134" t="inlineStr">
      <is>
        <t>BMOD</t>
      </is>
    </nc>
  </rcc>
  <rcc rId="3524" sId="1">
    <nc r="K134" t="inlineStr">
      <is>
        <t>Debug IPClean</t>
      </is>
    </nc>
  </rcc>
  <rcc rId="3525" sId="1">
    <nc r="F135" t="inlineStr">
      <is>
        <t>Block</t>
      </is>
    </nc>
  </rcc>
  <rcc rId="3526" sId="1">
    <nc r="H135">
      <v>42</v>
    </nc>
  </rcc>
  <rcc rId="3527" sId="1">
    <nc r="I135" t="inlineStr">
      <is>
        <t>HCC</t>
      </is>
    </nc>
  </rcc>
  <rcc rId="3528" sId="1">
    <nc r="J135" t="inlineStr">
      <is>
        <t>BMOD</t>
      </is>
    </nc>
  </rcc>
  <rcc rId="3529" sId="1">
    <nc r="K135" t="inlineStr">
      <is>
        <t>Debug IPClean</t>
      </is>
    </nc>
  </rcc>
  <rcc rId="3530" sId="1" odxf="1" dxf="1">
    <nc r="L135" t="inlineStr">
      <is>
        <t xml:space="preserve">PythonSV command issue 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31" sId="1">
    <nc r="F136" t="inlineStr">
      <is>
        <t>Block</t>
      </is>
    </nc>
  </rcc>
  <rcc rId="3532" sId="1">
    <nc r="H136">
      <v>42</v>
    </nc>
  </rcc>
  <rcc rId="3533" sId="1">
    <nc r="I136" t="inlineStr">
      <is>
        <t>HCC</t>
      </is>
    </nc>
  </rcc>
  <rcc rId="3534" sId="1">
    <nc r="J136" t="inlineStr">
      <is>
        <t>BMOD</t>
      </is>
    </nc>
  </rcc>
  <rcc rId="3535" sId="1">
    <nc r="K136" t="inlineStr">
      <is>
        <t>Debug ipclean</t>
      </is>
    </nc>
  </rcc>
  <rcc rId="3536" sId="1" odxf="1" dxf="1">
    <nc r="L136" t="inlineStr">
      <is>
        <t xml:space="preserve">PythonSV command issue 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7" sId="1">
    <nc r="F341" t="inlineStr">
      <is>
        <t>PASS</t>
      </is>
    </nc>
  </rcc>
  <rcc rId="3538" sId="1">
    <nc r="I341" t="inlineStr">
      <is>
        <t>HCC</t>
      </is>
    </nc>
  </rcc>
  <rcc rId="3539" sId="1">
    <nc r="K341" t="inlineStr">
      <is>
        <t>NonIPclean</t>
      </is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0" sId="1">
    <oc r="E321" t="inlineStr">
      <is>
        <t>Gayathri</t>
      </is>
    </oc>
    <nc r="E321" t="inlineStr">
      <is>
        <t>Sajjad</t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1" sId="1">
    <nc r="F439" t="inlineStr">
      <is>
        <t>pass</t>
      </is>
    </nc>
  </rcc>
  <rcc rId="3542" sId="1" odxf="1" dxf="1">
    <nc r="H439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43" sId="1" odxf="1" dxf="1">
    <nc r="I43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44" sId="1" odxf="1" dxf="1">
    <nc r="J43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45" sId="1" odxf="1" dxf="1">
    <nc r="K439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46" sId="1">
    <nc r="F440" t="inlineStr">
      <is>
        <t>pass</t>
      </is>
    </nc>
  </rcc>
  <rcc rId="3547" sId="1" odxf="1" dxf="1">
    <nc r="H440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48" sId="1" odxf="1" dxf="1">
    <nc r="I440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49" sId="1" odxf="1" dxf="1">
    <nc r="J440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50" sId="1" odxf="1" dxf="1">
    <nc r="K440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xfDxf="1" sqref="L441" start="0" length="0"/>
  <rcc rId="3551" sId="1" odxf="1" dxf="1">
    <nc r="L441" t="inlineStr">
      <is>
        <t>in step4 : sv.socket0.soc.memss.mc2.ch0.mcchan.scheduler_idletime2.show(), 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nc>
    <ndxf>
      <alignment vertical="top" wrapText="1"/>
    </ndxf>
  </rcc>
  <rcc rId="3552" sId="1">
    <nc r="F441" t="inlineStr">
      <is>
        <t>Block</t>
      </is>
    </nc>
  </rcc>
  <rcc rId="3553" sId="1" odxf="1" dxf="1">
    <nc r="H441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54" sId="1" odxf="1" dxf="1">
    <nc r="I441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55" sId="1" odxf="1" dxf="1">
    <nc r="J441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56" sId="1" odxf="1" dxf="1">
    <nc r="K441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2927A03A-887C-488B-A370-3D7DD1383871}" action="delete"/>
  <rdn rId="0" localSheetId="1" customView="1" name="Z_2927A03A_887C_488B_A370_3D7DD1383871_.wvu.FilterData" hidden="1" oldHidden="1">
    <formula>GNRD_Blue_8_D43!$A$1:$M$546</formula>
    <oldFormula>GNRD_Blue_8_D43!$A$1:$M$546</oldFormula>
  </rdn>
  <rcv guid="{2927A03A-887C-488B-A370-3D7DD1383871}" action="add"/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8" sId="1">
    <nc r="F324" t="inlineStr">
      <is>
        <t>PASS</t>
      </is>
    </nc>
  </rcc>
  <rcc rId="3559" sId="1">
    <nc r="I324" t="inlineStr">
      <is>
        <t>HCC</t>
      </is>
    </nc>
  </rcc>
  <rcc rId="3560" sId="1">
    <nc r="K324" t="inlineStr">
      <is>
        <t>ReleaseIPClean</t>
      </is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1" sId="1">
    <nc r="F323" t="inlineStr">
      <is>
        <t>PASS</t>
      </is>
    </nc>
  </rcc>
  <rcc rId="3562" sId="1">
    <nc r="I323" t="inlineStr">
      <is>
        <t>HCC</t>
      </is>
    </nc>
  </rcc>
  <rcc rId="3563" sId="1">
    <nc r="K323" t="inlineStr">
      <is>
        <t>DebugIPClean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4" sId="1">
    <nc r="F442" t="inlineStr">
      <is>
        <t>Block</t>
      </is>
    </nc>
  </rcc>
  <rcc rId="3565" sId="1" odxf="1" dxf="1">
    <nc r="H442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66" sId="1" odxf="1" dxf="1">
    <nc r="I44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67" sId="1" odxf="1" dxf="1">
    <nc r="J44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68" sId="1" odxf="1" dxf="1">
    <nc r="K442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xfDxf="1" sqref="L442" start="0" length="0"/>
  <rcc rId="3569" sId="1" odxf="1" dxf="1">
    <nc r="L442" t="inlineStr">
      <is>
        <t>sv.socket0.soc.memss.b2cmis.localrspcntlingr4.forcedistress.show(),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1; sv.socket0.io0.uncore.hiop.hiops.hiop_reg.irpegcredits_1_7_4_CFG.fifo_cdt_threshold, Traceback (most recent call last):
  File "&lt;cmdline&gt;:0", line 1, in &lt;module&gt;
  File "C:\Python37\Lib\site-packages\namednodes\comp.py", line 1762, in __getattr__
    attr_value = getattr(node, attr)
  File "C:\Python37\Lib\site-packages\namednodes\comp.py", line 729, in __getattr__
    raise AttributeError("Unknown Attribute {0}".format(attr))
AttributeError: Unknown Attribute irpegcredits_1_7_4_CFG</t>
      </is>
    </nc>
    <ndxf>
      <alignment vertical="top" wrapText="1"/>
    </ndxf>
  </rcc>
  <rcv guid="{2927A03A-887C-488B-A370-3D7DD1383871}" action="delete"/>
  <rdn rId="0" localSheetId="1" customView="1" name="Z_2927A03A_887C_488B_A370_3D7DD1383871_.wvu.FilterData" hidden="1" oldHidden="1">
    <formula>GNRD_Blue_8_D43!$A$1:$M$546</formula>
    <oldFormula>GNRD_Blue_8_D43!$A$1:$M$546</oldFormula>
  </rdn>
  <rcv guid="{2927A03A-887C-488B-A370-3D7DD1383871}" action="add"/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1" sId="1">
    <oc r="E328" t="inlineStr">
      <is>
        <t>Gayathri</t>
      </is>
    </oc>
    <nc r="E328" t="inlineStr">
      <is>
        <t>Sajjad</t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2" sId="1">
    <nc r="F320" t="inlineStr">
      <is>
        <t>PASS</t>
      </is>
    </nc>
  </rcc>
  <rcc rId="3573" sId="1">
    <nc r="I320" t="inlineStr">
      <is>
        <t>HCC</t>
      </is>
    </nc>
  </rcc>
  <rcc rId="3574" sId="1">
    <nc r="K320" t="inlineStr">
      <is>
        <t>NonIPClean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" sId="1">
    <nc r="F204" t="inlineStr">
      <is>
        <t>Pass</t>
      </is>
    </nc>
  </rcc>
  <rcc rId="570" sId="1">
    <nc r="H204">
      <v>42</v>
    </nc>
  </rcc>
  <rcc rId="571" sId="1">
    <nc r="I204" t="inlineStr">
      <is>
        <t>HCC</t>
      </is>
    </nc>
  </rcc>
  <rcc rId="572" sId="1">
    <nc r="J204" t="inlineStr">
      <is>
        <t>BMOD</t>
      </is>
    </nc>
  </rcc>
  <rcc rId="573" sId="1">
    <nc r="K204" t="inlineStr">
      <is>
        <t>DebugIpClean</t>
      </is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5" sId="1">
    <nc r="F443" t="inlineStr">
      <is>
        <t>pass</t>
      </is>
    </nc>
  </rcc>
  <rcc rId="3576" sId="1" odxf="1" dxf="1">
    <nc r="H443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77" sId="1" odxf="1" dxf="1">
    <nc r="I44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78" sId="1" odxf="1" dxf="1">
    <nc r="J44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79" sId="1" odxf="1" dxf="1">
    <nc r="K443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80" sId="1">
    <nc r="F445" t="inlineStr">
      <is>
        <t>pass</t>
      </is>
    </nc>
  </rcc>
  <rcc rId="3581" sId="1" odxf="1" dxf="1">
    <nc r="H445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82" sId="1" odxf="1" dxf="1">
    <nc r="I44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83" sId="1" odxf="1" dxf="1">
    <nc r="J44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84" sId="1" odxf="1" dxf="1">
    <nc r="K445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85" sId="1">
    <nc r="F446" t="inlineStr">
      <is>
        <t>pass</t>
      </is>
    </nc>
  </rcc>
  <rcc rId="3586" sId="1" odxf="1" dxf="1">
    <nc r="H446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87" sId="1" odxf="1" dxf="1">
    <nc r="I446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88" sId="1" odxf="1" dxf="1">
    <nc r="J446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89" sId="1" odxf="1" dxf="1">
    <nc r="K446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0" sId="1">
    <nc r="F386" t="inlineStr">
      <is>
        <t>Block</t>
      </is>
    </nc>
  </rcc>
  <rcc rId="3591" sId="1">
    <nc r="H386">
      <v>42</v>
    </nc>
  </rcc>
  <rcc rId="3592" sId="1">
    <nc r="I386" t="inlineStr">
      <is>
        <t>HCC</t>
      </is>
    </nc>
  </rcc>
  <rcc rId="3593" sId="1">
    <nc r="J386" t="inlineStr">
      <is>
        <t>Bmod</t>
      </is>
    </nc>
  </rcc>
  <rcc rId="3594" sId="1">
    <nc r="K386" t="inlineStr">
      <is>
        <t>IP clean Release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5" sId="1">
    <nc r="F444" t="inlineStr">
      <is>
        <t>pass</t>
      </is>
    </nc>
  </rcc>
  <rcc rId="3596" sId="1" odxf="1" dxf="1">
    <nc r="H444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97" sId="1" odxf="1" dxf="1">
    <nc r="I44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98" sId="1" odxf="1" dxf="1">
    <nc r="J44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99" sId="1" odxf="1" dxf="1">
    <nc r="K444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0" sId="1">
    <nc r="F314" t="inlineStr">
      <is>
        <t>Pass</t>
      </is>
    </nc>
  </rcc>
  <rcc rId="3601" sId="1">
    <nc r="I314" t="inlineStr">
      <is>
        <t>HCC</t>
      </is>
    </nc>
  </rcc>
  <rcc rId="3602" sId="1">
    <nc r="K314" t="inlineStr">
      <is>
        <t>Debugipclean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3" sId="1">
    <nc r="F455" t="inlineStr">
      <is>
        <t>pass</t>
      </is>
    </nc>
  </rcc>
  <rcc rId="3604" sId="1" odxf="1" dxf="1">
    <nc r="H455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05" sId="1" odxf="1" dxf="1">
    <nc r="I455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06" sId="1" odxf="1" dxf="1">
    <nc r="J455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07" sId="1" odxf="1" dxf="1">
    <nc r="K455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8" sId="1">
    <nc r="F296" t="inlineStr">
      <is>
        <t>Pass</t>
      </is>
    </nc>
  </rcc>
  <rcc rId="3609" sId="1">
    <nc r="I296" t="inlineStr">
      <is>
        <t>hcc</t>
      </is>
    </nc>
  </rcc>
  <rcc rId="3610" sId="1">
    <nc r="K296" t="inlineStr">
      <is>
        <t>DEBUG IPCLEAN</t>
      </is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1" sId="1">
    <nc r="F321" t="inlineStr">
      <is>
        <t>PASS</t>
      </is>
    </nc>
  </rcc>
  <rcc rId="3612" sId="1">
    <nc r="H321">
      <v>42</v>
    </nc>
  </rcc>
  <rcc rId="3613" sId="1">
    <nc r="I321" t="inlineStr">
      <is>
        <t>HCC</t>
      </is>
    </nc>
  </rcc>
  <rcc rId="3614" sId="1">
    <nc r="J321" t="inlineStr">
      <is>
        <t>BMOD</t>
      </is>
    </nc>
  </rcc>
  <rcc rId="3615" sId="1">
    <nc r="K321" t="inlineStr">
      <is>
        <t>IP Clean Release</t>
      </is>
    </nc>
  </rcc>
  <rcv guid="{87EA7FDE-1458-41D1-9352-D1777B627AF0}" action="delete"/>
  <rdn rId="0" localSheetId="1" customView="1" name="Z_87EA7FDE_1458_41D1_9352_D1777B627AF0_.wvu.FilterData" hidden="1" oldHidden="1">
    <formula>GNRD_Blue_8_D43!$A$1:$L$546</formula>
    <oldFormula>GNRD_Blue_8_D43!$A$1:$L$546</oldFormula>
  </rdn>
  <rcv guid="{87EA7FDE-1458-41D1-9352-D1777B627AF0}" action="add"/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7" sId="1">
    <nc r="F360" t="inlineStr">
      <is>
        <t>Block</t>
      </is>
    </nc>
  </rcc>
  <rcc rId="3618" sId="1">
    <nc r="K360" t="inlineStr">
      <is>
        <t>Debug Ipclean</t>
      </is>
    </nc>
  </rcc>
  <rcc rId="3619" sId="1" xfDxf="1" dxf="1">
    <nc r="L360" t="inlineStr">
      <is>
        <t> python cmd is not working ("cli_impl.CliError: Read transaction was not successful, RSP = 1").</t>
      </is>
    </nc>
    <ndxf>
      <font>
        <sz val="8"/>
        <color rgb="FF242424"/>
        <name val="Segoe UI"/>
        <scheme val="none"/>
      </font>
    </ndxf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0" sId="1">
    <nc r="F328" t="inlineStr">
      <is>
        <t>PASS</t>
      </is>
    </nc>
  </rcc>
  <rcc rId="3621" sId="1">
    <nc r="H328">
      <v>42</v>
    </nc>
  </rcc>
  <rcc rId="3622" sId="1">
    <nc r="I328" t="inlineStr">
      <is>
        <t>HCC</t>
      </is>
    </nc>
  </rcc>
  <rcc rId="3623" sId="1">
    <nc r="J328" t="inlineStr">
      <is>
        <t>BMOD</t>
      </is>
    </nc>
  </rcc>
  <rcc rId="3624" sId="1">
    <nc r="K328" t="inlineStr">
      <is>
        <t>IP Clean Release</t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5" sId="1">
    <nc r="F378" t="inlineStr">
      <is>
        <t>Block</t>
      </is>
    </nc>
  </rcc>
  <rcc rId="3626" sId="1">
    <nc r="H378">
      <v>42</v>
    </nc>
  </rcc>
  <rcc rId="3627" sId="1">
    <nc r="I378" t="inlineStr">
      <is>
        <t>HCC</t>
      </is>
    </nc>
  </rcc>
  <rcc rId="3628" sId="1">
    <nc r="J378" t="inlineStr">
      <is>
        <t>Bmod</t>
      </is>
    </nc>
  </rcc>
  <rcc rId="3629" sId="1">
    <nc r="K378" t="inlineStr">
      <is>
        <t>IP Clean Release</t>
      </is>
    </nc>
  </rcc>
  <rcc rId="3630" sId="1" odxf="1" dxf="1">
    <oc r="L378" t="inlineStr">
      <is>
        <t>need to check 257</t>
      </is>
    </oc>
    <nc r="L378" t="inlineStr">
      <is>
        <t>sv.socket0.soc.memss.mc2.ch0.mcchan.mc0_dp_chkn_bit3.show(), 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nc>
    <ndxf>
      <alignment vertical="top" wrapText="1"/>
    </ndxf>
  </rcc>
  <rcc rId="3631" sId="1">
    <nc r="F377" t="inlineStr">
      <is>
        <t>pass</t>
      </is>
    </nc>
  </rcc>
  <rcc rId="3632" sId="1">
    <nc r="H377">
      <v>42</v>
    </nc>
  </rcc>
  <rcc rId="3633" sId="1">
    <nc r="I377" t="inlineStr">
      <is>
        <t>HCC</t>
      </is>
    </nc>
  </rcc>
  <rcc rId="3634" sId="1">
    <nc r="J377" t="inlineStr">
      <is>
        <t>Bmod</t>
      </is>
    </nc>
  </rcc>
  <rcc rId="3635" sId="1">
    <nc r="K377" t="inlineStr">
      <is>
        <t>IP Clean Release</t>
      </is>
    </nc>
  </rcc>
  <rcv guid="{2927A03A-887C-488B-A370-3D7DD1383871}" action="delete"/>
  <rdn rId="0" localSheetId="1" customView="1" name="Z_2927A03A_887C_488B_A370_3D7DD1383871_.wvu.FilterData" hidden="1" oldHidden="1">
    <formula>GNRD_Blue_8_D43!$A$1:$M$546</formula>
    <oldFormula>GNRD_Blue_8_D43!$A$1:$M$546</oldFormula>
  </rdn>
  <rcv guid="{2927A03A-887C-488B-A370-3D7DD1383871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" sId="1">
    <nc r="F203" t="inlineStr">
      <is>
        <t>Pass</t>
      </is>
    </nc>
  </rcc>
  <rcc rId="575" sId="1">
    <nc r="H203">
      <v>42</v>
    </nc>
  </rcc>
  <rcc rId="576" sId="1">
    <nc r="I203" t="inlineStr">
      <is>
        <t>HCC</t>
      </is>
    </nc>
  </rcc>
  <rcc rId="577" sId="1">
    <nc r="J203" t="inlineStr">
      <is>
        <t>BMOD</t>
      </is>
    </nc>
  </rcc>
  <rcc rId="578" sId="1">
    <nc r="K203" t="inlineStr">
      <is>
        <t>ReleaseIpClean</t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7" sId="1" xfDxf="1" dxf="1">
    <nc r="G360">
      <v>14017576264</v>
    </nc>
  </rcc>
  <rcc rId="3638" sId="1" xfDxf="1" dxf="1">
    <nc r="G346">
      <v>14017576264</v>
    </nc>
  </rcc>
  <rcc rId="3639" sId="1" xfDxf="1" dxf="1">
    <nc r="G319">
      <v>14017576264</v>
    </nc>
  </rcc>
  <rcc rId="3640" sId="1" xfDxf="1" dxf="1">
    <nc r="G283">
      <v>14017576264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457" start="0" length="0">
    <dxf>
      <numFmt numFmtId="0" formatCode="General"/>
    </dxf>
  </rfmt>
  <rcc rId="3641" sId="1" xfDxf="1" dxf="1">
    <oc r="G457" t="inlineStr">
      <is>
        <t>14017576264,  16017589281</t>
      </is>
    </oc>
    <nc r="G457">
      <v>14017576264</v>
    </nc>
    <ndxf>
      <font>
        <sz val="7"/>
        <color rgb="FF4F52B2"/>
        <name val="Segoe UI"/>
        <scheme val="none"/>
      </font>
    </ndxf>
  </rcc>
  <rfmt sheetId="1" sqref="G457" start="0" length="2147483647">
    <dxf>
      <font>
        <name val="Calibri "/>
      </font>
    </dxf>
  </rfmt>
  <rfmt sheetId="1" sqref="G457" start="0" length="2147483647">
    <dxf>
      <font>
        <sz val="10"/>
      </font>
    </dxf>
  </rfmt>
  <rfmt sheetId="1" sqref="G457">
    <dxf>
      <fill>
        <patternFill patternType="solid">
          <bgColor theme="1"/>
        </patternFill>
      </fill>
    </dxf>
  </rfmt>
  <rfmt sheetId="1" sqref="G457">
    <dxf>
      <fill>
        <patternFill>
          <bgColor theme="0"/>
        </patternFill>
      </fill>
    </dxf>
  </rfmt>
  <rfmt sheetId="1" sqref="G457" start="0" length="2147483647">
    <dxf>
      <font>
        <color theme="1"/>
      </font>
    </dxf>
  </rfmt>
  <rcc rId="3642" sId="1">
    <oc r="L457" t="inlineStr">
      <is>
        <t xml:space="preserve">Python sv command issue RSP read transaction failure </t>
      </is>
    </oc>
    <nc r="L457" t="inlineStr">
      <is>
        <t>Python sv command issue RSP read transaction failure SV,search</t>
      </is>
    </nc>
  </rcc>
  <rcc rId="3643" sId="1">
    <oc r="L464" t="inlineStr">
      <is>
        <t xml:space="preserve">python sv command not working </t>
      </is>
    </oc>
    <nc r="L464" t="inlineStr">
      <is>
        <t>python sv command not working sv.search</t>
      </is>
    </nc>
  </rcc>
  <rcc rId="3644" sId="1">
    <oc r="L466" t="inlineStr">
      <is>
        <t xml:space="preserve">python sv command not working </t>
      </is>
    </oc>
    <nc r="L466" t="inlineStr">
      <is>
        <t>python sv command not working sv.search</t>
      </is>
    </nc>
  </rcc>
  <rcc rId="3645" sId="1">
    <oc r="L472" t="inlineStr">
      <is>
        <t xml:space="preserve">python sv command not working </t>
      </is>
    </oc>
    <nc r="L472" t="inlineStr">
      <is>
        <t>python sv command not working  sv.search</t>
      </is>
    </nc>
  </rcc>
  <rcc rId="3646" sId="1" odxf="1" dxf="1">
    <nc r="G476">
      <v>14017576264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odxf>
    <ndxf>
      <font>
        <sz val="10"/>
        <color theme="1"/>
        <name val="Calibri "/>
        <family val="2"/>
        <scheme val="none"/>
      </font>
      <fill>
        <patternFill patternType="solid">
          <bgColor theme="0"/>
        </patternFill>
      </fill>
    </ndxf>
  </rcc>
  <rcc rId="3647" sId="1" odxf="1" dxf="1">
    <nc r="G487">
      <v>14017576264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odxf>
    <ndxf>
      <font>
        <sz val="10"/>
        <color theme="1"/>
        <name val="Calibri "/>
        <family val="2"/>
        <scheme val="none"/>
      </font>
      <fill>
        <patternFill patternType="solid">
          <bgColor theme="0"/>
        </patternFill>
      </fill>
    </ndxf>
  </rcc>
  <rcc rId="3648" sId="1" odxf="1" dxf="1">
    <nc r="G504">
      <v>14017576264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odxf>
    <ndxf>
      <font>
        <sz val="10"/>
        <color theme="1"/>
        <name val="Calibri "/>
        <family val="2"/>
        <scheme val="none"/>
      </font>
      <fill>
        <patternFill patternType="solid">
          <bgColor theme="0"/>
        </patternFill>
      </fill>
    </ndxf>
  </rcc>
  <rcc rId="3649" sId="1" odxf="1" dxf="1">
    <nc r="G508">
      <v>14017576264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odxf>
    <ndxf>
      <font>
        <sz val="10"/>
        <color theme="1"/>
        <name val="Calibri "/>
        <family val="2"/>
        <scheme val="none"/>
      </font>
      <fill>
        <patternFill patternType="solid">
          <bgColor theme="0"/>
        </patternFill>
      </fill>
    </ndxf>
  </rcc>
  <rcc rId="3650" sId="1">
    <oc r="L511" t="inlineStr">
      <is>
        <t xml:space="preserve">Python sv command issue </t>
      </is>
    </oc>
    <nc r="L511" t="inlineStr">
      <is>
        <t>Python sv command issue sv.search</t>
      </is>
    </nc>
  </rcc>
  <rcc rId="3651" sId="1">
    <oc r="L513" t="inlineStr">
      <is>
        <t xml:space="preserve">Python sv command issue </t>
      </is>
    </oc>
    <nc r="L513" t="inlineStr">
      <is>
        <t>Python sv command issue sv.search</t>
      </is>
    </nc>
  </rcc>
  <rcc rId="3652" sId="1" odxf="1" dxf="1">
    <nc r="G516">
      <v>14017576264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odxf>
    <ndxf>
      <font>
        <sz val="10"/>
        <color theme="1"/>
        <name val="Calibri "/>
        <family val="2"/>
        <scheme val="none"/>
      </font>
      <fill>
        <patternFill patternType="solid">
          <bgColor theme="0"/>
        </patternFill>
      </fill>
    </ndxf>
  </rcc>
  <rcc rId="3653" sId="1" odxf="1" dxf="1">
    <nc r="G518">
      <v>14017576264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odxf>
    <ndxf>
      <font>
        <sz val="10"/>
        <color theme="1"/>
        <name val="Calibri "/>
        <family val="2"/>
        <scheme val="none"/>
      </font>
      <fill>
        <patternFill patternType="solid">
          <bgColor theme="0"/>
        </patternFill>
      </fill>
    </ndxf>
  </rcc>
  <rcc rId="3654" sId="1">
    <oc r="L523" t="inlineStr">
      <is>
        <t xml:space="preserve">Pythonsv command issue </t>
      </is>
    </oc>
    <nc r="L523" t="inlineStr">
      <is>
        <t>Pythonsv command issue sv.search</t>
      </is>
    </nc>
  </rcc>
  <rcc rId="3655" sId="1" odxf="1" dxf="1">
    <nc r="G524">
      <v>14017576264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</odxf>
    <ndxf>
      <font>
        <sz val="10"/>
        <color theme="1"/>
        <name val="Calibri "/>
        <family val="2"/>
        <scheme val="none"/>
      </font>
      <fill>
        <patternFill patternType="solid">
          <bgColor theme="0"/>
        </patternFill>
      </fill>
    </ndxf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6" sId="1" xfDxf="1" dxf="1">
    <nc r="G185">
      <v>14017576264</v>
    </nc>
    <ndxf>
      <font>
        <sz val="7"/>
        <color rgb="FF4F52B2"/>
        <name val="Segoe UI"/>
        <scheme val="none"/>
      </font>
    </ndxf>
  </rcc>
  <rcc rId="3657" sId="1" odxf="1" dxf="1">
    <nc r="G191">
      <v>14017576264</v>
    </nc>
    <odxf>
      <font>
        <sz val="11"/>
        <color theme="1"/>
        <name val="Calibri"/>
        <family val="2"/>
        <scheme val="minor"/>
      </font>
    </odxf>
    <ndxf>
      <font>
        <sz val="7"/>
        <color rgb="FF4F52B2"/>
        <name val="Segoe UI"/>
        <family val="2"/>
        <scheme val="none"/>
      </font>
    </ndxf>
  </rcc>
  <rcc rId="3658" sId="1" odxf="1" dxf="1">
    <nc r="G207">
      <v>14017576264</v>
    </nc>
    <odxf>
      <font>
        <sz val="11"/>
        <color theme="1"/>
        <name val="Calibri"/>
        <family val="2"/>
        <scheme val="minor"/>
      </font>
    </odxf>
    <ndxf>
      <font>
        <sz val="7"/>
        <color rgb="FF4F52B2"/>
        <name val="Segoe UI"/>
        <family val="2"/>
        <scheme val="none"/>
      </font>
    </ndxf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9" sId="1">
    <nc r="F172" t="inlineStr">
      <is>
        <t>pass</t>
      </is>
    </nc>
  </rcc>
  <rcc rId="3660" sId="1">
    <nc r="F146" t="inlineStr">
      <is>
        <t>Block</t>
      </is>
    </nc>
  </rcc>
  <rcc rId="3661" sId="1" odxf="1" dxf="1">
    <nc r="G146">
      <v>16015321565</v>
    </nc>
    <odxf>
      <alignment horizontal="general" vertical="bottom"/>
    </odxf>
    <ndxf>
      <alignment horizontal="right" vertical="center"/>
    </ndxf>
  </rcc>
  <rcc rId="3662" sId="1" odxf="1" dxf="1">
    <nc r="L146" t="inlineStr">
      <is>
        <t>Simics-CXL Feature block</t>
      </is>
    </nc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63" sId="1">
    <nc r="F110" t="inlineStr">
      <is>
        <t>pass</t>
      </is>
    </nc>
  </rcc>
  <rcc rId="3664" sId="1">
    <nc r="H110">
      <v>42</v>
    </nc>
  </rcc>
  <rcc rId="3665" sId="1">
    <nc r="I110" t="inlineStr">
      <is>
        <t>HCC</t>
      </is>
    </nc>
  </rcc>
  <rcc rId="3666" sId="1">
    <nc r="J110" t="inlineStr">
      <is>
        <t>BMOD</t>
      </is>
    </nc>
  </rcc>
  <rcc rId="3667" sId="1">
    <nc r="K110" t="inlineStr">
      <is>
        <t>Debug ipclean</t>
      </is>
    </nc>
  </rcc>
  <rcc rId="3668" sId="1">
    <nc r="F132" t="inlineStr">
      <is>
        <t>pass</t>
      </is>
    </nc>
  </rcc>
  <rcc rId="3669" sId="1">
    <nc r="H132">
      <v>42</v>
    </nc>
  </rcc>
  <rcc rId="3670" sId="1">
    <nc r="I132" t="inlineStr">
      <is>
        <t>HCC</t>
      </is>
    </nc>
  </rcc>
  <rcc rId="3671" sId="1">
    <nc r="J132" t="inlineStr">
      <is>
        <t>BMOD</t>
      </is>
    </nc>
  </rcc>
  <rcc rId="3672" sId="1">
    <nc r="K132" t="inlineStr">
      <is>
        <t>Debug ipclean</t>
      </is>
    </nc>
  </rcc>
  <rcc rId="3673" sId="1">
    <oc r="L132" t="inlineStr">
      <is>
        <t>Full DIMM Population</t>
      </is>
    </oc>
    <nc r="L132"/>
  </rcc>
  <rcc rId="3674" sId="1">
    <nc r="F133" t="inlineStr">
      <is>
        <t>pass</t>
      </is>
    </nc>
  </rcc>
  <rcc rId="3675" sId="1">
    <nc r="H133">
      <v>42</v>
    </nc>
  </rcc>
  <rcc rId="3676" sId="1">
    <nc r="I133" t="inlineStr">
      <is>
        <t>HCC</t>
      </is>
    </nc>
  </rcc>
  <rcc rId="3677" sId="1">
    <nc r="J133" t="inlineStr">
      <is>
        <t>BMOD</t>
      </is>
    </nc>
  </rcc>
  <rcc rId="3678" sId="1">
    <nc r="K133" t="inlineStr">
      <is>
        <t>Debug ipclean</t>
      </is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9" sId="1">
    <nc r="F367" t="inlineStr">
      <is>
        <t>BLOCK</t>
      </is>
    </nc>
  </rcc>
  <rcc rId="3680" sId="1">
    <nc r="H367">
      <v>42</v>
    </nc>
  </rcc>
  <rcc rId="3681" sId="1">
    <nc r="I367" t="inlineStr">
      <is>
        <t>HCC</t>
      </is>
    </nc>
  </rcc>
  <rcc rId="3682" sId="1">
    <nc r="J367" t="inlineStr">
      <is>
        <t>BMOD</t>
      </is>
    </nc>
  </rcc>
  <rcc rId="3683" sId="1">
    <nc r="K367" t="inlineStr">
      <is>
        <t>IP Clean Debug</t>
      </is>
    </nc>
  </rcc>
  <rfmt sheetId="1" xfDxf="1" sqref="L367" start="0" length="0"/>
  <rcc rId="3684" sId="1" odxf="1" dxf="1">
    <nc r="L367" t="inlineStr">
      <is>
        <t>sv.socket0.uncore.punit0.ptpcioregs.ptpcioregs.csr_desired_cores_cfg, Traceback (most recent call last):
  File "&lt;cmdline&gt;:0", line 1, in &lt;module&gt;
  File "C:\Python37\Lib\site-packages\namednodes\comp.py", line 729, in __getattr__
    raise AttributeError("Unknown Attribute {0}".format(attr))
AttributeError: Unknown Attribute punit0</t>
      </is>
    </nc>
    <ndxf>
      <alignment vertical="top" wrapText="1"/>
    </ndxf>
  </rcc>
  <rcc rId="3685" sId="1" xfDxf="1" dxf="1">
    <nc r="G371">
      <v>14017576264</v>
    </nc>
    <ndxf>
      <font>
        <sz val="8"/>
        <color rgb="FF242424"/>
        <name val="Segoe UI"/>
        <scheme val="none"/>
      </font>
    </ndxf>
  </rcc>
  <rcc rId="3686" sId="1" odxf="1" dxf="1">
    <nc r="G378">
      <v>14017576264</v>
    </nc>
    <odxf>
      <font>
        <sz val="11"/>
        <color theme="1"/>
        <name val="Calibri"/>
        <family val="2"/>
        <scheme val="minor"/>
      </font>
    </odxf>
    <ndxf>
      <font>
        <sz val="8"/>
        <color rgb="FF242424"/>
        <name val="Segoe UI"/>
        <family val="2"/>
        <scheme val="none"/>
      </font>
    </ndxf>
  </rcc>
  <rcc rId="3687" sId="1" odxf="1" dxf="1">
    <nc r="G381">
      <v>14017576264</v>
    </nc>
    <odxf>
      <font>
        <sz val="11"/>
        <color theme="1"/>
        <name val="Calibri"/>
        <family val="2"/>
        <scheme val="minor"/>
      </font>
    </odxf>
    <ndxf>
      <font>
        <sz val="8"/>
        <color rgb="FF242424"/>
        <name val="Segoe UI"/>
        <family val="2"/>
        <scheme val="none"/>
      </font>
    </ndxf>
  </rcc>
  <rcc rId="3688" sId="1" odxf="1" dxf="1">
    <nc r="G386">
      <v>14017576264</v>
    </nc>
    <odxf>
      <font>
        <sz val="11"/>
        <color theme="1"/>
        <name val="Calibri"/>
        <family val="2"/>
        <scheme val="minor"/>
      </font>
    </odxf>
    <ndxf>
      <font>
        <sz val="8"/>
        <color rgb="FF242424"/>
        <name val="Segoe UI"/>
        <family val="2"/>
        <scheme val="none"/>
      </font>
    </ndxf>
  </rcc>
  <rcc rId="3689" sId="1" xfDxf="1" dxf="1">
    <nc r="G396">
      <v>14017576264</v>
    </nc>
    <ndxf>
      <font>
        <sz val="8"/>
        <color rgb="FF242424"/>
        <name val="Segoe UI"/>
        <scheme val="none"/>
      </font>
    </ndxf>
  </rcc>
  <rcc rId="3690" sId="1" odxf="1" dxf="1">
    <nc r="G397">
      <v>14017576264</v>
    </nc>
    <odxf>
      <font>
        <sz val="11"/>
        <color theme="1"/>
        <name val="Calibri"/>
        <family val="2"/>
        <scheme val="minor"/>
      </font>
    </odxf>
    <ndxf>
      <font>
        <sz val="8"/>
        <color rgb="FF242424"/>
        <name val="Segoe UI"/>
        <family val="2"/>
        <scheme val="none"/>
      </font>
    </ndxf>
  </rcc>
  <rcc rId="3691" sId="1" odxf="1" dxf="1">
    <nc r="G404">
      <v>14017576264</v>
    </nc>
    <odxf>
      <font>
        <sz val="11"/>
        <color theme="1"/>
        <name val="Calibri"/>
        <family val="2"/>
        <scheme val="minor"/>
      </font>
    </odxf>
    <ndxf>
      <font>
        <sz val="8"/>
        <color rgb="FF242424"/>
        <name val="Segoe UI"/>
        <family val="2"/>
        <scheme val="none"/>
      </font>
    </ndxf>
  </rcc>
  <rcc rId="3692" sId="1" odxf="1" dxf="1">
    <nc r="G405">
      <v>14017576264</v>
    </nc>
    <odxf>
      <font>
        <sz val="11"/>
        <color theme="1"/>
        <name val="Calibri"/>
        <family val="2"/>
        <scheme val="minor"/>
      </font>
    </odxf>
    <ndxf>
      <font>
        <sz val="8"/>
        <color rgb="FF242424"/>
        <name val="Segoe UI"/>
        <family val="2"/>
        <scheme val="none"/>
      </font>
    </ndxf>
  </rcc>
  <rcc rId="3693" sId="1" odxf="1" dxf="1">
    <nc r="G413">
      <v>14017576264</v>
    </nc>
    <odxf>
      <font>
        <sz val="11"/>
        <color theme="1"/>
        <name val="Calibri"/>
        <family val="2"/>
        <scheme val="minor"/>
      </font>
    </odxf>
    <ndxf>
      <font>
        <sz val="8"/>
        <color rgb="FF242424"/>
        <name val="Segoe UI"/>
        <family val="2"/>
        <scheme val="none"/>
      </font>
    </ndxf>
  </rcc>
  <rcc rId="3694" sId="1" odxf="1" dxf="1">
    <nc r="G414">
      <v>14017576264</v>
    </nc>
    <odxf>
      <font>
        <sz val="11"/>
        <color theme="1"/>
        <name val="Calibri"/>
        <family val="2"/>
        <scheme val="minor"/>
      </font>
    </odxf>
    <ndxf>
      <font>
        <sz val="8"/>
        <color rgb="FF242424"/>
        <name val="Segoe UI"/>
        <family val="2"/>
        <scheme val="none"/>
      </font>
    </ndxf>
  </rcc>
  <rcc rId="3695" sId="1" odxf="1" dxf="1">
    <nc r="G416">
      <v>14017576264</v>
    </nc>
    <odxf>
      <font>
        <sz val="11"/>
        <color theme="1"/>
        <name val="Calibri"/>
        <family val="2"/>
        <scheme val="minor"/>
      </font>
    </odxf>
    <ndxf>
      <font>
        <sz val="8"/>
        <color rgb="FF242424"/>
        <name val="Segoe UI"/>
        <family val="2"/>
        <scheme val="none"/>
      </font>
    </ndxf>
  </rcc>
  <rcc rId="3696" sId="1" odxf="1" dxf="1">
    <nc r="G422">
      <v>14017576264</v>
    </nc>
    <odxf>
      <font>
        <sz val="11"/>
        <color theme="1"/>
        <name val="Calibri"/>
        <family val="2"/>
        <scheme val="minor"/>
      </font>
    </odxf>
    <ndxf>
      <font>
        <sz val="8"/>
        <color rgb="FF242424"/>
        <name val="Segoe UI"/>
        <family val="2"/>
        <scheme val="none"/>
      </font>
    </ndxf>
  </rcc>
  <rcc rId="3697" sId="1" odxf="1" dxf="1">
    <nc r="G424">
      <v>14017576264</v>
    </nc>
    <odxf>
      <font>
        <sz val="11"/>
        <color theme="1"/>
        <name val="Calibri"/>
        <family val="2"/>
        <scheme val="minor"/>
      </font>
    </odxf>
    <ndxf>
      <font>
        <sz val="8"/>
        <color rgb="FF242424"/>
        <name val="Segoe UI"/>
        <family val="2"/>
        <scheme val="none"/>
      </font>
    </ndxf>
  </rcc>
  <rcc rId="3698" sId="1" odxf="1" dxf="1">
    <nc r="G425">
      <v>14017576264</v>
    </nc>
    <odxf>
      <font>
        <sz val="11"/>
        <color theme="1"/>
        <name val="Calibri"/>
        <family val="2"/>
        <scheme val="minor"/>
      </font>
    </odxf>
    <ndxf>
      <font>
        <sz val="8"/>
        <color rgb="FF242424"/>
        <name val="Segoe UI"/>
        <family val="2"/>
        <scheme val="none"/>
      </font>
    </ndxf>
  </rcc>
  <rcc rId="3699" sId="1" odxf="1" dxf="1">
    <nc r="G428">
      <v>14017576264</v>
    </nc>
    <odxf>
      <font>
        <sz val="11"/>
        <color theme="1"/>
        <name val="Calibri"/>
        <family val="2"/>
        <scheme val="minor"/>
      </font>
    </odxf>
    <ndxf>
      <font>
        <sz val="8"/>
        <color rgb="FF242424"/>
        <name val="Segoe UI"/>
        <family val="2"/>
        <scheme val="none"/>
      </font>
    </ndxf>
  </rcc>
  <rcc rId="3700" sId="1" odxf="1" dxf="1">
    <nc r="G436">
      <v>14017576264</v>
    </nc>
    <odxf>
      <font>
        <sz val="11"/>
        <color theme="1"/>
        <name val="Calibri"/>
        <family val="2"/>
        <scheme val="minor"/>
      </font>
    </odxf>
    <ndxf>
      <font>
        <sz val="8"/>
        <color rgb="FF242424"/>
        <name val="Segoe UI"/>
        <family val="2"/>
        <scheme val="none"/>
      </font>
    </ndxf>
  </rcc>
  <rcc rId="3701" sId="1" odxf="1" dxf="1">
    <nc r="G441">
      <v>14017576264</v>
    </nc>
    <odxf>
      <font>
        <sz val="11"/>
        <color theme="1"/>
        <name val="Calibri"/>
        <family val="2"/>
        <scheme val="minor"/>
      </font>
    </odxf>
    <ndxf>
      <font>
        <sz val="8"/>
        <color rgb="FF242424"/>
        <name val="Segoe UI"/>
        <family val="2"/>
        <scheme val="none"/>
      </font>
    </ndxf>
  </rcc>
  <rcc rId="3702" sId="1" odxf="1" dxf="1">
    <nc r="G442">
      <v>14017576264</v>
    </nc>
    <odxf>
      <font>
        <sz val="11"/>
        <color theme="1"/>
        <name val="Calibri"/>
        <family val="2"/>
        <scheme val="minor"/>
      </font>
    </odxf>
    <ndxf>
      <font>
        <sz val="8"/>
        <color rgb="FF242424"/>
        <name val="Segoe UI"/>
        <family val="2"/>
        <scheme val="none"/>
      </font>
    </ndxf>
  </rcc>
  <rcv guid="{2927A03A-887C-488B-A370-3D7DD1383871}" action="delete"/>
  <rdn rId="0" localSheetId="1" customView="1" name="Z_2927A03A_887C_488B_A370_3D7DD1383871_.wvu.FilterData" hidden="1" oldHidden="1">
    <formula>GNRD_Blue_8_D43!$A$1:$M$546</formula>
    <oldFormula>GNRD_Blue_8_D43!$A$1:$M$546</oldFormula>
  </rdn>
  <rcv guid="{2927A03A-887C-488B-A370-3D7DD1383871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G96" start="0" length="0"/>
  <rcc rId="3704" sId="1" xfDxf="1" dxf="1">
    <nc r="G96">
      <v>14017576264</v>
    </nc>
  </rcc>
  <rcc rId="3705" sId="1">
    <oc r="L96" t="inlineStr">
      <is>
        <t>After updating python cmds are not working</t>
      </is>
    </oc>
    <nc r="L96" t="inlineStr">
      <is>
        <t>After updating python cmds are not working(memss)</t>
      </is>
    </nc>
  </rcc>
  <rcc rId="3706" sId="1">
    <nc r="G135">
      <v>14017576264</v>
    </nc>
  </rcc>
  <rcc rId="3707" sId="1">
    <nc r="G159">
      <v>14017576264</v>
    </nc>
  </rcc>
  <rcc rId="3708" sId="1">
    <nc r="G163">
      <v>14017576264</v>
    </nc>
  </rcc>
  <rcc rId="3709" sId="1">
    <nc r="G173">
      <v>14017576264</v>
    </nc>
  </rcc>
  <rcc rId="3710" sId="1">
    <oc r="L173" t="inlineStr">
      <is>
        <t>After updating python cmds are not working</t>
      </is>
    </oc>
    <nc r="L173" t="inlineStr">
      <is>
        <t>After updating python cmds are not working(memss and sv search)</t>
      </is>
    </nc>
  </rcc>
  <rcc rId="3711" sId="1">
    <oc r="L135" t="inlineStr">
      <is>
        <t xml:space="preserve">PythonSV command issue </t>
      </is>
    </oc>
    <nc r="L135" t="inlineStr">
      <is>
        <t>PythonSV command issue (memss)</t>
      </is>
    </nc>
  </rcc>
  <rcc rId="3712" sId="1" odxf="1" dxf="1">
    <oc r="L159" t="inlineStr">
      <is>
        <t>PythonSV command issue</t>
      </is>
    </oc>
    <nc r="L159" t="inlineStr">
      <is>
        <t>PythonSV command issue (memss)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13" sId="1" odxf="1" dxf="1">
    <oc r="L163" t="inlineStr">
      <is>
        <t>PythonSV command issue</t>
      </is>
    </oc>
    <nc r="L163" t="inlineStr">
      <is>
        <t>PythonSV command issue (memss)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4" sId="1">
    <nc r="G347">
      <v>14017576264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7" start="0" length="0">
    <dxf>
      <alignment horizontal="general" vertical="bottom"/>
    </dxf>
  </rfmt>
  <rfmt sheetId="1" xfDxf="1" sqref="G7" start="0" length="0">
    <dxf>
      <font>
        <u/>
        <sz val="7"/>
        <name val="Segoe UI"/>
        <scheme val="none"/>
      </font>
    </dxf>
  </rfmt>
  <rfmt sheetId="1" sqref="G7">
    <dxf>
      <alignment vertical="top"/>
    </dxf>
  </rfmt>
  <rfmt sheetId="1" sqref="G7">
    <dxf>
      <alignment horizontal="left"/>
    </dxf>
  </rfmt>
  <rfmt sheetId="1" sqref="G7" start="0" length="2147483647">
    <dxf>
      <font>
        <sz val="11"/>
      </font>
    </dxf>
  </rfmt>
  <rcc rId="3715" sId="1">
    <nc r="G16">
      <v>14017576264</v>
    </nc>
  </rcc>
  <rfmt sheetId="1" sqref="G7" start="0" length="0">
    <dxf>
      <font>
        <u val="none"/>
        <sz val="11"/>
        <color theme="1"/>
        <name val="Shruti"/>
        <family val="2"/>
        <scheme val="minor"/>
      </font>
      <alignment horizontal="general" vertical="bottom"/>
    </dxf>
  </rfmt>
  <rfmt sheetId="1" xfDxf="1" sqref="G7" start="0" length="0">
    <dxf>
      <font>
        <u/>
        <sz val="7"/>
        <name val="Segoe UI"/>
        <scheme val="none"/>
      </font>
    </dxf>
  </rfmt>
  <rfmt sheetId="1" sqref="G7">
    <dxf>
      <alignment vertical="top"/>
    </dxf>
  </rfmt>
  <rfmt sheetId="1" sqref="G7">
    <dxf>
      <alignment horizontal="left"/>
    </dxf>
  </rfmt>
  <rcc rId="3716" sId="1" odxf="1" dxf="1">
    <nc r="G7">
      <v>14017576264</v>
    </nc>
    <ndxf>
      <font>
        <u val="none"/>
        <sz val="11"/>
        <color theme="1"/>
        <name val="Shruti"/>
        <family val="2"/>
        <scheme val="minor"/>
      </font>
    </ndxf>
  </rcc>
  <rcc rId="3717" sId="1" odxf="1" dxf="1">
    <nc r="G21">
      <v>14017576264</v>
    </nc>
    <odxf>
      <alignment horizontal="general"/>
    </odxf>
    <ndxf>
      <alignment horizontal="left"/>
    </ndxf>
  </rcc>
  <rcc rId="3718" sId="1" odxf="1" dxf="1">
    <nc r="G37">
      <v>14017576264</v>
    </nc>
    <odxf>
      <alignment horizontal="general" vertical="bottom"/>
    </odxf>
    <ndxf>
      <alignment horizontal="left" vertical="top"/>
    </ndxf>
  </rcc>
  <rcc rId="3719" sId="1" odxf="1" dxf="1">
    <nc r="G45">
      <v>14017576264</v>
    </nc>
    <odxf>
      <alignment horizontal="general" vertical="bottom"/>
    </odxf>
    <ndxf>
      <alignment horizontal="left" vertical="top"/>
    </ndxf>
  </rcc>
  <rcc rId="3720" sId="1" odxf="1" dxf="1">
    <nc r="G61">
      <v>14017576264</v>
    </nc>
    <odxf>
      <alignment horizontal="general" vertical="bottom"/>
    </odxf>
    <ndxf>
      <alignment horizontal="left" vertical="top"/>
    </ndxf>
  </rcc>
  <rfmt sheetId="1" sqref="G1:G2 G7:G8 G16 G21 G32 G37 G40 G42 G45 G52:G53 G61 G66 G70 G74 G76 G87 G547:G1048576">
    <dxf>
      <alignment vertical="top"/>
    </dxf>
  </rfmt>
  <rfmt sheetId="1" sqref="G1:G2 G7:G8 G16 G21 G32 G37 G40 G42 G45 G52:G53 G61 G66 G70 G74 G76 G87 G547:G1048576">
    <dxf>
      <alignment horizontal="left"/>
    </dxf>
  </rfmt>
  <rfmt sheetId="1" sqref="H1:H2 H7:H8 H16 H21 H32 H37 H40 H42 H45 H52:H53 H61 H66 H70 H74 H76 H87 H547:H1048576">
    <dxf>
      <alignment horizontal="left"/>
    </dxf>
  </rfmt>
  <rcc rId="3721" sId="1">
    <nc r="H8">
      <v>42</v>
    </nc>
  </rcc>
  <rcc rId="3722" sId="1">
    <nc r="I8" t="inlineStr">
      <is>
        <t>HCC</t>
      </is>
    </nc>
  </rcc>
  <rcc rId="3723" sId="1">
    <nc r="J8" t="inlineStr">
      <is>
        <t>BMOD</t>
      </is>
    </nc>
  </rcc>
  <rcc rId="3724" sId="1">
    <nc r="K8" t="inlineStr">
      <is>
        <t>Debug ipclean</t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185" start="0" length="2147483647">
    <dxf>
      <font>
        <name val="Calibri "/>
      </font>
    </dxf>
  </rfmt>
  <rfmt sheetId="1" sqref="G185" start="0" length="2147483647">
    <dxf>
      <font>
        <sz val="10"/>
      </font>
    </dxf>
  </rfmt>
  <rfmt sheetId="1" sqref="G185" start="0" length="2147483647">
    <dxf>
      <font>
        <color theme="1"/>
      </font>
    </dxf>
  </rfmt>
  <rfmt sheetId="1" sqref="G191" start="0" length="0">
    <dxf>
      <font>
        <sz val="10"/>
        <color rgb="FF4F52B2"/>
        <name val="Calibri "/>
        <scheme val="none"/>
      </font>
    </dxf>
  </rfmt>
  <rfmt sheetId="1" sqref="G207" start="0" length="0">
    <dxf>
      <font>
        <sz val="10"/>
        <color rgb="FF4F52B2"/>
        <name val="Calibri "/>
        <scheme val="none"/>
      </font>
    </dxf>
  </rfmt>
  <rcv guid="{87EA7FDE-1458-41D1-9352-D1777B627AF0}" action="delete"/>
  <rdn rId="0" localSheetId="1" customView="1" name="Z_87EA7FDE_1458_41D1_9352_D1777B627AF0_.wvu.FilterData" hidden="1" oldHidden="1">
    <formula>GNRD_Blue_8_D43!$A$1:$V$546</formula>
    <oldFormula>GNRD_Blue_8_D43!$A$1:$L$546</oldFormula>
  </rdn>
  <rcv guid="{87EA7FDE-1458-41D1-9352-D1777B627AF0}" action="add"/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6" sId="1">
    <nc r="H172">
      <v>42</v>
    </nc>
  </rcc>
  <rcc rId="3727" sId="1">
    <nc r="I172" t="inlineStr">
      <is>
        <t>HCC</t>
      </is>
    </nc>
  </rcc>
  <rcc rId="3728" sId="1">
    <nc r="J172" t="inlineStr">
      <is>
        <t>BMOD</t>
      </is>
    </nc>
  </rcc>
  <rcc rId="3729" sId="1">
    <nc r="K172" t="inlineStr">
      <is>
        <t>Debug IPClean</t>
      </is>
    </nc>
  </rcc>
  <rcc rId="3730" sId="1">
    <nc r="F142" t="inlineStr">
      <is>
        <t>pass</t>
      </is>
    </nc>
  </rcc>
  <rcc rId="3731" sId="1">
    <nc r="H142">
      <v>42</v>
    </nc>
  </rcc>
  <rcc rId="3732" sId="1">
    <nc r="I142" t="inlineStr">
      <is>
        <t>HCC</t>
      </is>
    </nc>
  </rcc>
  <rcc rId="3733" sId="1">
    <nc r="J142" t="inlineStr">
      <is>
        <t>BMOD</t>
      </is>
    </nc>
  </rcc>
  <rcc rId="3734" sId="1">
    <nc r="K142" t="inlineStr">
      <is>
        <t>Debug IPClean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" sId="1">
    <nc r="F198" t="inlineStr">
      <is>
        <t>Pass</t>
      </is>
    </nc>
  </rcc>
  <rcc rId="580" sId="1">
    <nc r="H198">
      <v>42</v>
    </nc>
  </rcc>
  <rcc rId="581" sId="1">
    <nc r="I198" t="inlineStr">
      <is>
        <t>HCC</t>
      </is>
    </nc>
  </rcc>
  <rcc rId="582" sId="1">
    <nc r="J198" t="inlineStr">
      <is>
        <t>BMOD</t>
      </is>
    </nc>
  </rcc>
  <rcc rId="583" sId="1">
    <nc r="K198" t="inlineStr">
      <is>
        <t>DebugIpClean</t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5" sId="1">
    <nc r="F372" t="inlineStr">
      <is>
        <t>Block</t>
      </is>
    </nc>
  </rcc>
  <rcc rId="3736" sId="1" xfDxf="1" dxf="1">
    <nc r="L372" t="inlineStr">
      <is>
        <t>sv.socket0.io0.uncore.showsearch("abn")</t>
      </is>
    </nc>
  </rcc>
  <rcc rId="3737" sId="1">
    <nc r="H372">
      <v>42</v>
    </nc>
  </rcc>
  <rcc rId="3738" sId="1">
    <nc r="I372" t="inlineStr">
      <is>
        <t>HCC</t>
      </is>
    </nc>
  </rcc>
  <rcc rId="3739" sId="1">
    <nc r="J372" t="inlineStr">
      <is>
        <t>BMOD</t>
      </is>
    </nc>
  </rcc>
  <rcc rId="3740" sId="1">
    <nc r="K372" t="inlineStr">
      <is>
        <t>IP Clean Release</t>
      </is>
    </nc>
  </rcc>
  <rcc rId="3741" sId="1">
    <nc r="F379" t="inlineStr">
      <is>
        <t>pass</t>
      </is>
    </nc>
  </rcc>
  <rcc rId="3742" sId="1">
    <nc r="H379">
      <v>42</v>
    </nc>
  </rcc>
  <rcc rId="3743" sId="1">
    <nc r="I379" t="inlineStr">
      <is>
        <t>HCC</t>
      </is>
    </nc>
  </rcc>
  <rcc rId="3744" sId="1">
    <nc r="J379" t="inlineStr">
      <is>
        <t>BMOD</t>
      </is>
    </nc>
  </rcc>
  <rcc rId="3745" sId="1">
    <nc r="K379" t="inlineStr">
      <is>
        <t>IP Clean Release</t>
      </is>
    </nc>
  </rcc>
  <rcc rId="3746" sId="1">
    <oc r="L379" t="inlineStr">
      <is>
        <t>need to check 257</t>
      </is>
    </oc>
    <nc r="L379"/>
  </rcc>
  <rcc rId="3747" sId="1">
    <nc r="F380" t="inlineStr">
      <is>
        <t>Block</t>
      </is>
    </nc>
  </rcc>
  <rcc rId="3748" sId="1">
    <nc r="H380">
      <v>42</v>
    </nc>
  </rcc>
  <rcc rId="3749" sId="1">
    <nc r="I380" t="inlineStr">
      <is>
        <t>HCC</t>
      </is>
    </nc>
  </rcc>
  <rcc rId="3750" sId="1">
    <nc r="J380" t="inlineStr">
      <is>
        <t>BMOD</t>
      </is>
    </nc>
  </rcc>
  <rcc rId="3751" sId="1">
    <nc r="K380" t="inlineStr">
      <is>
        <t>IP Clean Release</t>
      </is>
    </nc>
  </rcc>
  <rfmt sheetId="1" xfDxf="1" sqref="L380" start="0" length="0"/>
  <rcc rId="3752" sId="1" odxf="1" dxf="1">
    <oc r="L380" t="inlineStr">
      <is>
        <t>need to check 257</t>
      </is>
    </oc>
    <nc r="L380" t="inlineStr">
      <is>
        <t>sv.socket0.search("rootbus"), sv.socket0.io0.uncore.hiop.hiop0.hiop_reg.rootbus_1_0_0_cfg.show(), Traceback (most recent call last):
  File "&lt;cmdline&gt;:0", line 1, in &lt;module&gt;
  File "C:\Python37\Lib\site-packages\namednodes\plugins\nn_display.py", line 585, in __call__
    return self._show_register(**kwargs)
  File "C:\Python37\Lib\site-packages\namednodes\telemetry.py", line 302, in newf
    return f(*args, **kwargs)
  File "C:\Python37\Lib\site-packages\namednodes\plugins\nn_display.py", line 361, in _show_register
    show_decode=show_decode,
  File "C:\Python37\Lib\site-packages\namednodes\telemetry.py", line 302, in newf
    return f(*args, **kwargs)
  File "C:\Python37\Lib\site-packages\namednodes\plugins\nn_display.py", line 425, in _show_node
    value = node.value or node.get_value()
  File "C:\Python37\Lib\site-packages\namednodes\nodes.py", line 724, in get_value
    self.__dict__["_value"] = self.access_class.update_value(self)
  File "C:\Python37\Lib\site-packages\namednodes\accesses\register.py", line 105, in update_value
    number = int(node.parent)
  File "C:\Python37\Lib\site-packages\namednodes\utils\wrappedvalue.py", line 57, in __int__
    self.get_value()
  File "C:\Python37\Lib\site-packages\namednodes\nodes.py", line 724, in get_value
    self.__dict__["_value"] = self.access_class.update_value(self)
  File "C:\Python37\Lib\site-packages\namednodes\access.py", line 323, in update_value
    data = node.read()
  File "C:\Python37\Lib\site-packages\namednodes\registers.py", line 437, in read
    return super(RegisterValue, self).read(*args, **kwargs)
  File "C:\Python37\Lib\site-packages\namednodes\nodes.py", line 767, in read
    self.__dict__["_value"] = self.access_class.read(self, *args, **kwargs)
  File "C:\Python37\Lib\site-packages\namednodes\access.py", line 136, in mynew_f
    return originalf(*args, **kwargs)
  File "C:\Python37\Lib\site-packages\namednodes\access.py", line 121, in __exit__
    six.reraise(exc_type, exc_val, exc_tb)
  File "C:\PROGRA~1\Simics\SIMICS~1\simics-6.0.152\win64\lib\python3.7\lib\site-packages\six.py", line 693, in reraise
    raise value
  File "C:\Python37\Lib\site-packages\namednodes\access.py", line 136, in mynew_f
    return originalf(*args, **kwargs)
  File "C:\Python37\Lib\site-packages\namednodes\accesses\pcie.py", line 82, in read
    return cls._access(node)
  File "C:\Python37\Lib\site-packages\namednodes\accesses\pcie.py", line 213, in _access
    raise ValueError("pci_bus_map is missing our internal bus: %s" % access_info["pci_internal_bus"])
ValueError: pci_bus_map is missing our internal bus: 14</t>
      </is>
    </nc>
    <ndxf>
      <alignment vertical="top" wrapText="1"/>
    </ndxf>
  </rcc>
  <rcc rId="3753" sId="1" xfDxf="1" dxf="1">
    <nc r="G383">
      <v>15012083563</v>
    </nc>
    <ndxf>
      <font>
        <sz val="9"/>
        <color rgb="FF242424"/>
        <name val="Segoe UI"/>
        <scheme val="none"/>
      </font>
    </ndxf>
  </rcc>
  <rcc rId="3754" sId="1">
    <nc r="F383" t="inlineStr">
      <is>
        <t>BLOCK</t>
      </is>
    </nc>
  </rcc>
  <rcc rId="3755" sId="1">
    <nc r="H383">
      <v>42</v>
    </nc>
  </rcc>
  <rcc rId="3756" sId="1">
    <nc r="I383" t="inlineStr">
      <is>
        <t>HCC</t>
      </is>
    </nc>
  </rcc>
  <rcc rId="3757" sId="1">
    <nc r="J383" t="inlineStr">
      <is>
        <t>BMOD</t>
      </is>
    </nc>
  </rcc>
  <rcc rId="3758" sId="1">
    <nc r="K383" t="inlineStr">
      <is>
        <t>IP Clean Release</t>
      </is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9" sId="1">
    <nc r="F299" t="inlineStr">
      <is>
        <t>Pass</t>
      </is>
    </nc>
  </rcc>
  <rcc rId="3760" sId="1">
    <nc r="I299" t="inlineStr">
      <is>
        <t>HCC</t>
      </is>
    </nc>
  </rcc>
  <rcc rId="3761" sId="1">
    <nc r="K299" t="inlineStr">
      <is>
        <t>DEBUG IPCLEAN</t>
      </is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2" sId="1">
    <nc r="F385" t="inlineStr">
      <is>
        <t>pass</t>
      </is>
    </nc>
  </rcc>
  <rcc rId="3763" sId="1">
    <nc r="H385">
      <v>42</v>
    </nc>
  </rcc>
  <rcc rId="3764" sId="1">
    <nc r="I385" t="inlineStr">
      <is>
        <t>HCC</t>
      </is>
    </nc>
  </rcc>
  <rcc rId="3765" sId="1">
    <nc r="J385" t="inlineStr">
      <is>
        <t>Bmod</t>
      </is>
    </nc>
  </rcc>
  <rcc rId="3766" sId="1">
    <nc r="K385" t="inlineStr">
      <is>
        <t>IP clean Debug</t>
      </is>
    </nc>
  </rcc>
  <rcc rId="3767" sId="1">
    <oc r="L385" t="inlineStr">
      <is>
        <t>need to verify with 4 dimms</t>
      </is>
    </oc>
    <nc r="L385"/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8" sId="1">
    <nc r="F318" t="inlineStr">
      <is>
        <t>Block</t>
      </is>
    </nc>
  </rcc>
  <rcc rId="3769" sId="1">
    <nc r="G318">
      <v>14017576264</v>
    </nc>
  </rcc>
  <rcc rId="3770" sId="1">
    <nc r="K318" t="inlineStr">
      <is>
        <t>debugipclean</t>
      </is>
    </nc>
  </rcc>
  <rcc rId="3771" sId="1">
    <nc r="L318" t="inlineStr">
      <is>
        <t>Pythonsv command issue</t>
      </is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2" sId="1">
    <nc r="F408" t="inlineStr">
      <is>
        <t>pass</t>
      </is>
    </nc>
  </rcc>
  <rcc rId="3773" sId="1">
    <nc r="H408">
      <v>42</v>
    </nc>
  </rcc>
  <rcc rId="3774" sId="1">
    <nc r="I408" t="inlineStr">
      <is>
        <t>HCC</t>
      </is>
    </nc>
  </rcc>
  <rcc rId="3775" sId="1">
    <nc r="J408" t="inlineStr">
      <is>
        <t>Bmod</t>
      </is>
    </nc>
  </rcc>
  <rcc rId="3776" sId="1">
    <nc r="K408" t="inlineStr">
      <is>
        <t>IP Clean Release</t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7" sId="1">
    <oc r="F493" t="inlineStr">
      <is>
        <t>Fail</t>
      </is>
    </oc>
    <nc r="F493" t="inlineStr">
      <is>
        <t>pass</t>
      </is>
    </nc>
  </rcc>
  <rcc rId="3778" sId="1">
    <oc r="E493" t="inlineStr">
      <is>
        <t>Sajjad</t>
      </is>
    </oc>
    <nc r="E493" t="inlineStr">
      <is>
        <t>Gayathri</t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9" sId="1">
    <nc r="F325" t="inlineStr">
      <is>
        <t>PASS</t>
      </is>
    </nc>
  </rcc>
  <rcc rId="3780" sId="1">
    <nc r="I325" t="inlineStr">
      <is>
        <t>HCC</t>
      </is>
    </nc>
  </rcc>
  <rcc rId="3781" sId="1">
    <nc r="K325" t="inlineStr">
      <is>
        <t>debugipclean</t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2" sId="1">
    <nc r="F154" t="inlineStr">
      <is>
        <t>pass</t>
      </is>
    </nc>
  </rcc>
  <rcc rId="3783" sId="1">
    <nc r="H154">
      <v>42</v>
    </nc>
  </rcc>
  <rcc rId="3784" sId="1">
    <nc r="I154" t="inlineStr">
      <is>
        <t>HCC</t>
      </is>
    </nc>
  </rcc>
  <rcc rId="3785" sId="1">
    <nc r="J154" t="inlineStr">
      <is>
        <t>BMOD</t>
      </is>
    </nc>
  </rcc>
  <rcc rId="3786" sId="1">
    <nc r="K154" t="inlineStr">
      <is>
        <t>Debug IPClean</t>
      </is>
    </nc>
  </rcc>
  <rcc rId="3787" sId="1">
    <nc r="F144" t="inlineStr">
      <is>
        <t>pass</t>
      </is>
    </nc>
  </rcc>
  <rcc rId="3788" sId="1">
    <nc r="H144">
      <v>42</v>
    </nc>
  </rcc>
  <rcc rId="3789" sId="1">
    <nc r="I144" t="inlineStr">
      <is>
        <t>HCC</t>
      </is>
    </nc>
  </rcc>
  <rcc rId="3790" sId="1">
    <nc r="J144" t="inlineStr">
      <is>
        <t>BMOD</t>
      </is>
    </nc>
  </rcc>
  <rcc rId="3791" sId="1">
    <nc r="K144" t="inlineStr">
      <is>
        <t>Debug IPClean</t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2" sId="1">
    <nc r="F329" t="inlineStr">
      <is>
        <t>PASS</t>
      </is>
    </nc>
  </rcc>
  <rcc rId="3793" sId="1">
    <nc r="I329" t="inlineStr">
      <is>
        <t>HCC</t>
      </is>
    </nc>
  </rcc>
  <rcc rId="3794" sId="1">
    <nc r="K329" t="inlineStr">
      <is>
        <t>Release IPClean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5" sId="1">
    <nc r="F31" t="inlineStr">
      <is>
        <t>pass</t>
      </is>
    </nc>
  </rcc>
  <rcc rId="3796" sId="1">
    <nc r="F35" t="inlineStr">
      <is>
        <t>pass</t>
      </is>
    </nc>
  </rcc>
  <rcc rId="3797" sId="1">
    <nc r="H31">
      <v>42</v>
    </nc>
  </rcc>
  <rcc rId="3798" sId="1">
    <nc r="H35">
      <v>42</v>
    </nc>
  </rcc>
  <rcc rId="3799" sId="1">
    <nc r="I31" t="inlineStr">
      <is>
        <t>HCC</t>
      </is>
    </nc>
  </rcc>
  <rcc rId="3800" sId="1">
    <nc r="I35" t="inlineStr">
      <is>
        <t>HCC</t>
      </is>
    </nc>
  </rcc>
  <rcc rId="3801" sId="1">
    <nc r="J31" t="inlineStr">
      <is>
        <t>BMOD</t>
      </is>
    </nc>
  </rcc>
  <rcc rId="3802" sId="1">
    <nc r="J35" t="inlineStr">
      <is>
        <t>BMOD</t>
      </is>
    </nc>
  </rcc>
  <rcc rId="3803" sId="1">
    <nc r="K31" t="inlineStr">
      <is>
        <t>Debug ipclean</t>
      </is>
    </nc>
  </rcc>
  <rcc rId="3804" sId="1">
    <nc r="K35" t="inlineStr">
      <is>
        <t>Debug ipclean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4" sId="1">
    <nc r="F350" t="inlineStr">
      <is>
        <t>PASS</t>
      </is>
    </nc>
  </rcc>
  <rcc rId="585" sId="1">
    <nc r="K350" t="inlineStr">
      <is>
        <t>Debug Release IP</t>
      </is>
    </nc>
  </rcc>
  <rcc rId="586" sId="1">
    <nc r="I350" t="inlineStr">
      <is>
        <t>HCC</t>
      </is>
    </nc>
  </rcc>
  <rfmt sheetId="1" sqref="F350">
    <dxf>
      <fill>
        <patternFill patternType="solid">
          <bgColor rgb="FF00B050"/>
        </patternFill>
      </fill>
    </dxf>
  </rfmt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5" sId="1">
    <nc r="F131" t="inlineStr">
      <is>
        <t>pass</t>
      </is>
    </nc>
  </rcc>
  <rcc rId="3806" sId="1">
    <oc r="L131" t="inlineStr">
      <is>
        <t>After updating python values are mismatching</t>
      </is>
    </oc>
    <nc r="L131"/>
  </rcc>
  <rcc rId="3807" sId="1">
    <nc r="J131" t="inlineStr">
      <is>
        <t>BMOD</t>
      </is>
    </nc>
  </rcc>
  <rcc rId="3808" sId="1">
    <nc r="I131" t="inlineStr">
      <is>
        <t>HCC</t>
      </is>
    </nc>
  </rcc>
  <rcc rId="3809" sId="1">
    <nc r="H131">
      <v>42</v>
    </nc>
  </rcc>
  <rcc rId="3810" sId="1">
    <nc r="K131" t="inlineStr">
      <is>
        <t>Debug ipclean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160" start="0" length="0">
    <dxf>
      <font>
        <sz val="8"/>
        <color rgb="FF242424"/>
        <name val="Segoe UI"/>
        <scheme val="none"/>
      </font>
      <alignment horizontal="left" vertical="top"/>
    </dxf>
  </rfmt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1" sId="1">
    <nc r="F447" t="inlineStr">
      <is>
        <t>pass</t>
      </is>
    </nc>
  </rcc>
  <rcc rId="3812" sId="1">
    <nc r="H447">
      <v>42</v>
    </nc>
  </rcc>
  <rcc rId="3813" sId="1">
    <nc r="I447" t="inlineStr">
      <is>
        <t>HCC</t>
      </is>
    </nc>
  </rcc>
  <rcc rId="3814" sId="1">
    <nc r="J447" t="inlineStr">
      <is>
        <t>Bmod</t>
      </is>
    </nc>
  </rcc>
  <rcc rId="3815" sId="1">
    <nc r="K447" t="inlineStr">
      <is>
        <t>IP Clean Debug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6" sId="1">
    <nc r="F167" t="inlineStr">
      <is>
        <t>pass</t>
      </is>
    </nc>
  </rcc>
  <rcc rId="3817" sId="1">
    <nc r="H167">
      <v>42</v>
    </nc>
  </rcc>
  <rcc rId="3818" sId="1">
    <nc r="I167" t="inlineStr">
      <is>
        <t>HCC</t>
      </is>
    </nc>
  </rcc>
  <rcc rId="3819" sId="1">
    <nc r="J167" t="inlineStr">
      <is>
        <t>BMOD</t>
      </is>
    </nc>
  </rcc>
  <rcc rId="3820" sId="1">
    <nc r="K167" t="inlineStr">
      <is>
        <t>Debug IPClean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1" sId="1">
    <nc r="F448" t="inlineStr">
      <is>
        <t>pass</t>
      </is>
    </nc>
  </rcc>
  <rcc rId="3822" sId="1">
    <nc r="H448">
      <v>42</v>
    </nc>
  </rcc>
  <rcc rId="3823" sId="1">
    <nc r="I448" t="inlineStr">
      <is>
        <t>HCC</t>
      </is>
    </nc>
  </rcc>
  <rcc rId="3824" sId="1">
    <nc r="J448" t="inlineStr">
      <is>
        <t>BMOD</t>
      </is>
    </nc>
  </rcc>
  <rcc rId="3825" sId="1">
    <nc r="K448" t="inlineStr">
      <is>
        <t>IP Clean Release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6" sId="1">
    <nc r="F382" t="inlineStr">
      <is>
        <t>pass</t>
      </is>
    </nc>
  </rcc>
  <rcc rId="3827" sId="1">
    <nc r="H382">
      <v>42</v>
    </nc>
  </rcc>
  <rcc rId="3828" sId="1">
    <nc r="I382" t="inlineStr">
      <is>
        <t>HCC</t>
      </is>
    </nc>
  </rcc>
  <rcc rId="3829" sId="1">
    <nc r="J382" t="inlineStr">
      <is>
        <t>BMOD</t>
      </is>
    </nc>
  </rcc>
  <rcc rId="3830" sId="1">
    <nc r="K382" t="inlineStr">
      <is>
        <t>Debug IPClean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1" sId="1">
    <nc r="F449" t="inlineStr">
      <is>
        <t>pass</t>
      </is>
    </nc>
  </rcc>
  <rcc rId="3832" sId="1">
    <nc r="H449">
      <v>42</v>
    </nc>
  </rcc>
  <rcc rId="3833" sId="1">
    <nc r="I449" t="inlineStr">
      <is>
        <t>HCC</t>
      </is>
    </nc>
  </rcc>
  <rcc rId="3834" sId="1">
    <nc r="J449" t="inlineStr">
      <is>
        <t>Bmod</t>
      </is>
    </nc>
  </rcc>
  <rcc rId="3835" sId="1">
    <nc r="K449" t="inlineStr">
      <is>
        <t>IP Clean Debug</t>
      </is>
    </nc>
  </rcc>
  <rcv guid="{2927A03A-887C-488B-A370-3D7DD1383871}" action="delete"/>
  <rdn rId="0" localSheetId="1" customView="1" name="Z_2927A03A_887C_488B_A370_3D7DD1383871_.wvu.FilterData" hidden="1" oldHidden="1">
    <formula>GNRD_Blue_8_D43!$A$1:$M$546</formula>
    <oldFormula>GNRD_Blue_8_D43!$A$1:$M$546</oldFormula>
  </rdn>
  <rcv guid="{2927A03A-887C-488B-A370-3D7DD1383871}" action="add"/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7" sId="1">
    <nc r="F358" t="inlineStr">
      <is>
        <t>FAIL</t>
      </is>
    </nc>
  </rcc>
  <rcc rId="3838" sId="1" xfDxf="1" dxf="1">
    <nc r="G358">
      <v>16015087466</v>
    </nc>
  </rcc>
  <rcc rId="3839" sId="1">
    <nc r="K358" t="inlineStr">
      <is>
        <t>Debug Ipclean</t>
      </is>
    </nc>
  </rcc>
  <rcc rId="3840" sId="1" xfDxf="1" dxf="1">
    <nc r="L358" t="inlineStr">
      <is>
        <t>Getting mismatch Python sv register value</t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1">
    <nc r="F450" t="inlineStr">
      <is>
        <t>pass</t>
      </is>
    </nc>
  </rcc>
  <rcc rId="3842" sId="1">
    <nc r="H450">
      <v>42</v>
    </nc>
  </rcc>
  <rcc rId="3843" sId="1">
    <nc r="I450" t="inlineStr">
      <is>
        <t>HCC</t>
      </is>
    </nc>
  </rcc>
  <rcc rId="3844" sId="1">
    <nc r="J450" t="inlineStr">
      <is>
        <t>Bmod</t>
      </is>
    </nc>
  </rcc>
  <rcc rId="3845" sId="1">
    <nc r="K450" t="inlineStr">
      <is>
        <t>IP Clean Debug</t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6" sId="1">
    <nc r="F363" t="inlineStr">
      <is>
        <t>Block</t>
      </is>
    </nc>
  </rcc>
  <rcc rId="3847" sId="1">
    <nc r="I363" t="inlineStr">
      <is>
        <t>hcc</t>
      </is>
    </nc>
  </rcc>
  <rcc rId="3848" sId="1">
    <nc r="L363" t="inlineStr">
      <is>
        <t>pyzthonsv commands not working after  python updated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1">
    <nc r="F93" t="inlineStr">
      <is>
        <t>pass</t>
      </is>
    </nc>
  </rcc>
  <rcc rId="588" sId="1">
    <nc r="H93">
      <v>42</v>
    </nc>
  </rcc>
  <rcc rId="589" sId="1">
    <nc r="I93" t="inlineStr">
      <is>
        <t>HCC</t>
      </is>
    </nc>
  </rcc>
  <rcc rId="590" sId="1">
    <nc r="J93" t="inlineStr">
      <is>
        <t>BMOD</t>
      </is>
    </nc>
  </rcc>
  <rcc rId="591" sId="1">
    <nc r="K93" t="inlineStr">
      <is>
        <t>Debug IPClean</t>
      </is>
    </nc>
  </rcc>
  <rcc rId="592" sId="1">
    <nc r="F94" t="inlineStr">
      <is>
        <t>Block</t>
      </is>
    </nc>
  </rcc>
  <rcc rId="593" sId="1">
    <nc r="H94">
      <v>42</v>
    </nc>
  </rcc>
  <rcc rId="594" sId="1">
    <nc r="I94" t="inlineStr">
      <is>
        <t>HCC</t>
      </is>
    </nc>
  </rcc>
  <rcc rId="595" sId="1">
    <nc r="J94" t="inlineStr">
      <is>
        <t>BMOD</t>
      </is>
    </nc>
  </rcc>
  <rcc rId="596" sId="1" xfDxf="1" dxf="1">
    <nc r="L94" t="inlineStr">
      <is>
        <t>RAS Feature not yet enabled</t>
      </is>
    </nc>
    <ndxf>
      <font>
        <sz val="9.5"/>
        <color rgb="FF000000"/>
        <name val="Intel Clear"/>
        <scheme val="none"/>
      </font>
    </ndxf>
  </rcc>
  <rcc rId="597" sId="1">
    <nc r="K94" t="inlineStr">
      <is>
        <t>Release IPClean</t>
      </is>
    </nc>
  </rcc>
  <rcc rId="598" sId="1">
    <nc r="F95" t="inlineStr">
      <is>
        <t>pass</t>
      </is>
    </nc>
  </rcc>
  <rcc rId="599" sId="1">
    <nc r="F96" t="inlineStr">
      <is>
        <t>Block</t>
      </is>
    </nc>
  </rcc>
  <rcc rId="600" sId="1">
    <nc r="H95">
      <v>42</v>
    </nc>
  </rcc>
  <rcc rId="601" sId="1">
    <nc r="I95" t="inlineStr">
      <is>
        <t>HCC</t>
      </is>
    </nc>
  </rcc>
  <rcc rId="602" sId="1">
    <nc r="J95" t="inlineStr">
      <is>
        <t>BMOD</t>
      </is>
    </nc>
  </rcc>
  <rcc rId="603" sId="1">
    <nc r="K95" t="inlineStr">
      <is>
        <t>Release IPClean</t>
      </is>
    </nc>
  </rcc>
  <rcc rId="604" sId="1">
    <nc r="K96" t="inlineStr">
      <is>
        <t>Release IPClean</t>
      </is>
    </nc>
  </rcc>
  <rcc rId="605" sId="1">
    <nc r="J96" t="inlineStr">
      <is>
        <t>BMOD</t>
      </is>
    </nc>
  </rcc>
  <rcc rId="606" sId="1">
    <nc r="I96" t="inlineStr">
      <is>
        <t>HCC</t>
      </is>
    </nc>
  </rcc>
  <rcc rId="607" sId="1">
    <nc r="H96">
      <v>42</v>
    </nc>
  </rcc>
  <rcc rId="608" sId="1">
    <nc r="L96" t="inlineStr">
      <is>
        <t>After updating python cmds are not working</t>
      </is>
    </nc>
  </rcc>
  <rdn rId="0" localSheetId="1" customView="1" name="Z_44EAC4BD_FB2B_4D07_ABE9_3D16D6E3E0C4_.wvu.FilterData" hidden="1" oldHidden="1">
    <formula>GNRD_Blue_8_D43!$A$1:$L$546</formula>
  </rdn>
  <rcv guid="{44EAC4BD-FB2B-4D07-ABE9-3D16D6E3E0C4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9" sId="1">
    <nc r="F452" t="inlineStr">
      <is>
        <t>pass</t>
      </is>
    </nc>
  </rcc>
  <rcc rId="3850" sId="1">
    <nc r="H452">
      <v>42</v>
    </nc>
  </rcc>
  <rcc rId="3851" sId="1">
    <nc r="I452" t="inlineStr">
      <is>
        <t>HCC</t>
      </is>
    </nc>
  </rcc>
  <rcc rId="3852" sId="1">
    <nc r="J452" t="inlineStr">
      <is>
        <t>BMOD</t>
      </is>
    </nc>
  </rcc>
  <rcc rId="3853" sId="1">
    <nc r="K452" t="inlineStr">
      <is>
        <t>Debug IPClean</t>
      </is>
    </nc>
  </rcc>
  <rcc rId="3854" sId="1">
    <nc r="F453" t="inlineStr">
      <is>
        <t>pass</t>
      </is>
    </nc>
  </rcc>
  <rcc rId="3855" sId="1">
    <nc r="H453">
      <v>42</v>
    </nc>
  </rcc>
  <rcc rId="3856" sId="1">
    <nc r="I453" t="inlineStr">
      <is>
        <t>HCC</t>
      </is>
    </nc>
  </rcc>
  <rcc rId="3857" sId="1">
    <nc r="J453" t="inlineStr">
      <is>
        <t>BMOD</t>
      </is>
    </nc>
  </rcc>
  <rcc rId="3858" sId="1">
    <nc r="K453" t="inlineStr">
      <is>
        <t>Debug IPClean</t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9" sId="1">
    <nc r="F454" t="inlineStr">
      <is>
        <t>pass</t>
      </is>
    </nc>
  </rcc>
  <rcc rId="3860" sId="1">
    <nc r="H454">
      <v>42</v>
    </nc>
  </rcc>
  <rcc rId="3861" sId="1">
    <nc r="I454" t="inlineStr">
      <is>
        <t>HCC</t>
      </is>
    </nc>
  </rcc>
  <rcc rId="3862" sId="1">
    <nc r="J454" t="inlineStr">
      <is>
        <t>BMOD</t>
      </is>
    </nc>
  </rcc>
  <rcc rId="3863" sId="1">
    <nc r="K454" t="inlineStr">
      <is>
        <t>Release IPClean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4" sId="1">
    <nc r="F451" t="inlineStr">
      <is>
        <t>Block</t>
      </is>
    </nc>
  </rcc>
  <rcc rId="3865" sId="1">
    <nc r="H451">
      <v>42</v>
    </nc>
  </rcc>
  <rcc rId="3866" sId="1">
    <nc r="I451" t="inlineStr">
      <is>
        <t>HCC</t>
      </is>
    </nc>
  </rcc>
  <rcc rId="3867" sId="1">
    <nc r="J451" t="inlineStr">
      <is>
        <t>BMOD</t>
      </is>
    </nc>
  </rcc>
  <rcc rId="3868" sId="1">
    <nc r="K451" t="inlineStr">
      <is>
        <t>Debug IPClean</t>
      </is>
    </nc>
  </rcc>
  <rcc rId="3869" sId="1">
    <nc r="L451" t="inlineStr">
      <is>
        <t>Python SV cmds issue with showsearch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A546" start="0" length="0">
    <dxf>
      <border>
        <left style="thin">
          <color indexed="64"/>
        </left>
      </border>
    </dxf>
  </rfmt>
  <rfmt sheetId="1" sqref="A1:L1" start="0" length="0">
    <dxf>
      <border>
        <top style="thin">
          <color indexed="64"/>
        </top>
      </border>
    </dxf>
  </rfmt>
  <rfmt sheetId="1" sqref="L1:L546" start="0" length="0">
    <dxf>
      <border>
        <right style="thin">
          <color indexed="64"/>
        </right>
      </border>
    </dxf>
  </rfmt>
  <rfmt sheetId="1" sqref="A546:L546" start="0" length="0">
    <dxf>
      <border>
        <bottom style="thin">
          <color indexed="64"/>
        </bottom>
      </border>
    </dxf>
  </rfmt>
  <rfmt sheetId="1" sqref="A1:L54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F3">
    <dxf>
      <fill>
        <patternFill patternType="solid">
          <bgColor rgb="FF92D050"/>
        </patternFill>
      </fill>
    </dxf>
  </rfmt>
  <rfmt sheetId="1" sqref="F5" start="0" length="0">
    <dxf>
      <fill>
        <patternFill patternType="solid">
          <bgColor rgb="FF92D050"/>
        </patternFill>
      </fill>
    </dxf>
  </rfmt>
  <rfmt sheetId="1" sqref="F6" start="0" length="0">
    <dxf>
      <fill>
        <patternFill patternType="solid">
          <bgColor rgb="FF92D050"/>
        </patternFill>
      </fill>
    </dxf>
  </rfmt>
  <rfmt sheetId="1" sqref="F9" start="0" length="0">
    <dxf>
      <fill>
        <patternFill patternType="solid">
          <bgColor rgb="FF92D050"/>
        </patternFill>
      </fill>
    </dxf>
  </rfmt>
  <rfmt sheetId="1" sqref="F10" start="0" length="0">
    <dxf>
      <fill>
        <patternFill patternType="solid">
          <bgColor rgb="FF92D050"/>
        </patternFill>
      </fill>
    </dxf>
  </rfmt>
  <rfmt sheetId="1" sqref="F11" start="0" length="0">
    <dxf>
      <fill>
        <patternFill patternType="solid">
          <bgColor rgb="FF92D050"/>
        </patternFill>
      </fill>
    </dxf>
  </rfmt>
  <rfmt sheetId="1" sqref="F12" start="0" length="0">
    <dxf>
      <fill>
        <patternFill patternType="solid">
          <bgColor rgb="FF92D050"/>
        </patternFill>
      </fill>
    </dxf>
  </rfmt>
  <rfmt sheetId="1" sqref="F13" start="0" length="0">
    <dxf>
      <fill>
        <patternFill patternType="solid">
          <bgColor rgb="FF92D050"/>
        </patternFill>
      </fill>
    </dxf>
  </rfmt>
  <rfmt sheetId="1" sqref="F14" start="0" length="0">
    <dxf>
      <fill>
        <patternFill patternType="solid">
          <bgColor rgb="FF92D050"/>
        </patternFill>
      </fill>
    </dxf>
  </rfmt>
  <rfmt sheetId="1" sqref="F17" start="0" length="0">
    <dxf>
      <fill>
        <patternFill patternType="solid">
          <bgColor rgb="FF92D050"/>
        </patternFill>
      </fill>
    </dxf>
  </rfmt>
  <rfmt sheetId="1" sqref="F18" start="0" length="0">
    <dxf>
      <fill>
        <patternFill patternType="solid">
          <bgColor rgb="FF92D050"/>
        </patternFill>
      </fill>
    </dxf>
  </rfmt>
  <rfmt sheetId="1" sqref="F19" start="0" length="0">
    <dxf>
      <fill>
        <patternFill patternType="solid">
          <bgColor rgb="FF92D050"/>
        </patternFill>
      </fill>
    </dxf>
  </rfmt>
  <rfmt sheetId="1" sqref="F20" start="0" length="0">
    <dxf>
      <fill>
        <patternFill patternType="solid">
          <bgColor rgb="FF92D050"/>
        </patternFill>
      </fill>
    </dxf>
  </rfmt>
  <rfmt sheetId="1" sqref="F22" start="0" length="0">
    <dxf>
      <fill>
        <patternFill patternType="solid">
          <bgColor rgb="FF92D050"/>
        </patternFill>
      </fill>
    </dxf>
  </rfmt>
  <rfmt sheetId="1" sqref="F23" start="0" length="0">
    <dxf>
      <fill>
        <patternFill patternType="solid">
          <bgColor rgb="FF92D050"/>
        </patternFill>
      </fill>
    </dxf>
  </rfmt>
  <rfmt sheetId="1" sqref="F24" start="0" length="0">
    <dxf>
      <fill>
        <patternFill patternType="solid">
          <bgColor rgb="FF92D050"/>
        </patternFill>
      </fill>
    </dxf>
  </rfmt>
  <rfmt sheetId="1" sqref="F25" start="0" length="0">
    <dxf>
      <fill>
        <patternFill patternType="solid">
          <bgColor rgb="FF92D050"/>
        </patternFill>
      </fill>
    </dxf>
  </rfmt>
  <rfmt sheetId="1" sqref="F26" start="0" length="0">
    <dxf>
      <fill>
        <patternFill patternType="solid">
          <bgColor rgb="FF92D050"/>
        </patternFill>
      </fill>
    </dxf>
  </rfmt>
  <rfmt sheetId="1" sqref="F27" start="0" length="0">
    <dxf>
      <fill>
        <patternFill patternType="solid">
          <bgColor rgb="FF92D050"/>
        </patternFill>
      </fill>
    </dxf>
  </rfmt>
  <rfmt sheetId="1" sqref="F28" start="0" length="0">
    <dxf>
      <fill>
        <patternFill patternType="solid">
          <bgColor rgb="FF92D050"/>
        </patternFill>
      </fill>
    </dxf>
  </rfmt>
  <rfmt sheetId="1" sqref="F29" start="0" length="0">
    <dxf>
      <fill>
        <patternFill patternType="solid">
          <bgColor rgb="FF92D050"/>
        </patternFill>
      </fill>
    </dxf>
  </rfmt>
  <rfmt sheetId="1" sqref="F30" start="0" length="0">
    <dxf>
      <fill>
        <patternFill patternType="solid">
          <bgColor rgb="FF92D050"/>
        </patternFill>
      </fill>
    </dxf>
  </rfmt>
  <rfmt sheetId="1" sqref="F31" start="0" length="0">
    <dxf>
      <fill>
        <patternFill patternType="solid">
          <bgColor rgb="FF92D050"/>
        </patternFill>
      </fill>
    </dxf>
  </rfmt>
  <rfmt sheetId="1" sqref="F33" start="0" length="0">
    <dxf>
      <fill>
        <patternFill patternType="solid">
          <bgColor rgb="FF92D050"/>
        </patternFill>
      </fill>
    </dxf>
  </rfmt>
  <rfmt sheetId="1" sqref="F34" start="0" length="0">
    <dxf>
      <fill>
        <patternFill patternType="solid">
          <bgColor rgb="FF92D050"/>
        </patternFill>
      </fill>
    </dxf>
  </rfmt>
  <rfmt sheetId="1" sqref="F35" start="0" length="0">
    <dxf>
      <fill>
        <patternFill patternType="solid">
          <bgColor rgb="FF92D050"/>
        </patternFill>
      </fill>
    </dxf>
  </rfmt>
  <rfmt sheetId="1" sqref="F36" start="0" length="0">
    <dxf>
      <fill>
        <patternFill patternType="solid">
          <bgColor rgb="FF92D050"/>
        </patternFill>
      </fill>
    </dxf>
  </rfmt>
  <rfmt sheetId="1" sqref="F38" start="0" length="0">
    <dxf>
      <fill>
        <patternFill patternType="solid">
          <bgColor rgb="FF92D050"/>
        </patternFill>
      </fill>
    </dxf>
  </rfmt>
  <rfmt sheetId="1" sqref="F39" start="0" length="0">
    <dxf>
      <fill>
        <patternFill patternType="solid">
          <bgColor rgb="FF92D050"/>
        </patternFill>
      </fill>
    </dxf>
  </rfmt>
  <rfmt sheetId="1" sqref="F41" start="0" length="0">
    <dxf>
      <fill>
        <patternFill patternType="solid">
          <bgColor rgb="FF92D050"/>
        </patternFill>
      </fill>
    </dxf>
  </rfmt>
  <rfmt sheetId="1" sqref="F44" start="0" length="0">
    <dxf>
      <fill>
        <patternFill patternType="solid">
          <bgColor rgb="FF92D050"/>
        </patternFill>
      </fill>
    </dxf>
  </rfmt>
  <rfmt sheetId="1" sqref="F46" start="0" length="0">
    <dxf>
      <fill>
        <patternFill patternType="solid">
          <bgColor rgb="FF92D050"/>
        </patternFill>
      </fill>
    </dxf>
  </rfmt>
  <rfmt sheetId="1" sqref="F47" start="0" length="0">
    <dxf>
      <fill>
        <patternFill patternType="solid">
          <bgColor rgb="FF92D050"/>
        </patternFill>
      </fill>
    </dxf>
  </rfmt>
  <rfmt sheetId="1" sqref="F48" start="0" length="0">
    <dxf>
      <fill>
        <patternFill patternType="solid">
          <bgColor rgb="FF92D050"/>
        </patternFill>
      </fill>
    </dxf>
  </rfmt>
  <rfmt sheetId="1" sqref="F49" start="0" length="0">
    <dxf>
      <fill>
        <patternFill patternType="solid">
          <bgColor rgb="FF92D050"/>
        </patternFill>
      </fill>
    </dxf>
  </rfmt>
  <rfmt sheetId="1" sqref="F50" start="0" length="0">
    <dxf>
      <fill>
        <patternFill patternType="solid">
          <bgColor rgb="FF92D050"/>
        </patternFill>
      </fill>
    </dxf>
  </rfmt>
  <rfmt sheetId="1" sqref="F51" start="0" length="0">
    <dxf>
      <fill>
        <patternFill patternType="solid">
          <bgColor rgb="FF92D050"/>
        </patternFill>
      </fill>
    </dxf>
  </rfmt>
  <rfmt sheetId="1" sqref="F54" start="0" length="0">
    <dxf>
      <fill>
        <patternFill patternType="solid">
          <bgColor rgb="FF92D050"/>
        </patternFill>
      </fill>
    </dxf>
  </rfmt>
  <rfmt sheetId="1" sqref="F55" start="0" length="0">
    <dxf>
      <fill>
        <patternFill patternType="solid">
          <bgColor rgb="FF92D050"/>
        </patternFill>
      </fill>
    </dxf>
  </rfmt>
  <rfmt sheetId="1" sqref="F56" start="0" length="0">
    <dxf>
      <fill>
        <patternFill patternType="solid">
          <bgColor rgb="FF92D050"/>
        </patternFill>
      </fill>
    </dxf>
  </rfmt>
  <rfmt sheetId="1" sqref="F57" start="0" length="0">
    <dxf>
      <fill>
        <patternFill patternType="solid">
          <bgColor rgb="FF92D050"/>
        </patternFill>
      </fill>
    </dxf>
  </rfmt>
  <rfmt sheetId="1" sqref="F58" start="0" length="0">
    <dxf>
      <fill>
        <patternFill patternType="solid">
          <bgColor rgb="FF92D050"/>
        </patternFill>
      </fill>
    </dxf>
  </rfmt>
  <rfmt sheetId="1" sqref="F59" start="0" length="0">
    <dxf>
      <fill>
        <patternFill patternType="solid">
          <bgColor rgb="FF92D050"/>
        </patternFill>
      </fill>
    </dxf>
  </rfmt>
  <rfmt sheetId="1" sqref="F60" start="0" length="0">
    <dxf>
      <fill>
        <patternFill patternType="solid">
          <bgColor rgb="FF92D050"/>
        </patternFill>
      </fill>
    </dxf>
  </rfmt>
  <rfmt sheetId="1" sqref="F62" start="0" length="0">
    <dxf>
      <fill>
        <patternFill patternType="solid">
          <bgColor rgb="FF92D050"/>
        </patternFill>
      </fill>
    </dxf>
  </rfmt>
  <rfmt sheetId="1" sqref="F63" start="0" length="0">
    <dxf>
      <fill>
        <patternFill patternType="solid">
          <bgColor rgb="FF92D050"/>
        </patternFill>
      </fill>
    </dxf>
  </rfmt>
  <rfmt sheetId="1" sqref="F64" start="0" length="0">
    <dxf>
      <fill>
        <patternFill patternType="solid">
          <bgColor rgb="FF92D050"/>
        </patternFill>
      </fill>
    </dxf>
  </rfmt>
  <rfmt sheetId="1" sqref="F65" start="0" length="0">
    <dxf>
      <fill>
        <patternFill patternType="solid">
          <bgColor rgb="FF92D050"/>
        </patternFill>
      </fill>
    </dxf>
  </rfmt>
  <rfmt sheetId="1" sqref="F67" start="0" length="0">
    <dxf>
      <fill>
        <patternFill patternType="solid">
          <bgColor rgb="FF92D050"/>
        </patternFill>
      </fill>
    </dxf>
  </rfmt>
  <rfmt sheetId="1" sqref="F68" start="0" length="0">
    <dxf>
      <fill>
        <patternFill patternType="solid">
          <bgColor rgb="FF92D050"/>
        </patternFill>
      </fill>
    </dxf>
  </rfmt>
  <rfmt sheetId="1" sqref="F69" start="0" length="0">
    <dxf>
      <fill>
        <patternFill patternType="solid">
          <bgColor rgb="FF92D050"/>
        </patternFill>
      </fill>
    </dxf>
  </rfmt>
  <rfmt sheetId="1" sqref="F72" start="0" length="0">
    <dxf>
      <fill>
        <patternFill patternType="solid">
          <bgColor rgb="FF92D050"/>
        </patternFill>
      </fill>
    </dxf>
  </rfmt>
  <rfmt sheetId="1" sqref="F73" start="0" length="0">
    <dxf>
      <fill>
        <patternFill patternType="solid">
          <bgColor rgb="FF92D050"/>
        </patternFill>
      </fill>
    </dxf>
  </rfmt>
  <rfmt sheetId="1" sqref="F75" start="0" length="0">
    <dxf>
      <fill>
        <patternFill patternType="solid">
          <bgColor rgb="FF92D050"/>
        </patternFill>
      </fill>
    </dxf>
  </rfmt>
  <rfmt sheetId="1" sqref="F77" start="0" length="0">
    <dxf>
      <fill>
        <patternFill patternType="solid">
          <bgColor rgb="FF92D050"/>
        </patternFill>
      </fill>
    </dxf>
  </rfmt>
  <rfmt sheetId="1" sqref="F78" start="0" length="0">
    <dxf>
      <fill>
        <patternFill patternType="solid">
          <bgColor rgb="FF92D050"/>
        </patternFill>
      </fill>
    </dxf>
  </rfmt>
  <rfmt sheetId="1" sqref="F79" start="0" length="0">
    <dxf>
      <fill>
        <patternFill patternType="solid">
          <bgColor rgb="FF92D050"/>
        </patternFill>
      </fill>
    </dxf>
  </rfmt>
  <rfmt sheetId="1" sqref="F80" start="0" length="0">
    <dxf>
      <fill>
        <patternFill patternType="solid">
          <bgColor rgb="FF92D050"/>
        </patternFill>
      </fill>
    </dxf>
  </rfmt>
  <rfmt sheetId="1" sqref="F81" start="0" length="0">
    <dxf>
      <fill>
        <patternFill patternType="solid">
          <bgColor rgb="FF92D050"/>
        </patternFill>
      </fill>
    </dxf>
  </rfmt>
  <rfmt sheetId="1" sqref="F82" start="0" length="0">
    <dxf>
      <fill>
        <patternFill patternType="solid">
          <bgColor rgb="FF92D050"/>
        </patternFill>
      </fill>
    </dxf>
  </rfmt>
  <rfmt sheetId="1" sqref="F83" start="0" length="0">
    <dxf>
      <fill>
        <patternFill patternType="solid">
          <bgColor rgb="FF92D050"/>
        </patternFill>
      </fill>
    </dxf>
  </rfmt>
  <rfmt sheetId="1" sqref="F84" start="0" length="0">
    <dxf>
      <fill>
        <patternFill patternType="solid">
          <bgColor rgb="FF92D050"/>
        </patternFill>
      </fill>
    </dxf>
  </rfmt>
  <rfmt sheetId="1" sqref="F85" start="0" length="0">
    <dxf>
      <fill>
        <patternFill patternType="solid">
          <bgColor rgb="FF92D050"/>
        </patternFill>
      </fill>
    </dxf>
  </rfmt>
  <rfmt sheetId="1" sqref="F86" start="0" length="0">
    <dxf>
      <fill>
        <patternFill patternType="solid">
          <bgColor rgb="FF92D050"/>
        </patternFill>
      </fill>
    </dxf>
  </rfmt>
  <rfmt sheetId="1" sqref="F88" start="0" length="0">
    <dxf>
      <fill>
        <patternFill patternType="solid">
          <bgColor rgb="FF92D050"/>
        </patternFill>
      </fill>
    </dxf>
  </rfmt>
  <rfmt sheetId="1" sqref="F89" start="0" length="0">
    <dxf>
      <fill>
        <patternFill patternType="solid">
          <bgColor rgb="FF92D050"/>
        </patternFill>
      </fill>
    </dxf>
  </rfmt>
  <rfmt sheetId="1" sqref="F90" start="0" length="0">
    <dxf>
      <fill>
        <patternFill patternType="solid">
          <bgColor rgb="FF92D050"/>
        </patternFill>
      </fill>
    </dxf>
  </rfmt>
  <rfmt sheetId="1" sqref="F91" start="0" length="0">
    <dxf>
      <fill>
        <patternFill patternType="solid">
          <bgColor rgb="FF92D050"/>
        </patternFill>
      </fill>
    </dxf>
  </rfmt>
  <rfmt sheetId="1" sqref="F92" start="0" length="0">
    <dxf>
      <fill>
        <patternFill patternType="solid">
          <bgColor rgb="FF92D050"/>
        </patternFill>
      </fill>
    </dxf>
  </rfmt>
  <rfmt sheetId="1" sqref="F93" start="0" length="0">
    <dxf>
      <fill>
        <patternFill patternType="solid">
          <bgColor rgb="FF92D050"/>
        </patternFill>
      </fill>
    </dxf>
  </rfmt>
  <rfmt sheetId="1" sqref="F95" start="0" length="0">
    <dxf>
      <fill>
        <patternFill patternType="solid">
          <bgColor rgb="FF92D050"/>
        </patternFill>
      </fill>
    </dxf>
  </rfmt>
  <rfmt sheetId="1" sqref="F98" start="0" length="0">
    <dxf>
      <fill>
        <patternFill patternType="solid">
          <bgColor rgb="FF92D050"/>
        </patternFill>
      </fill>
    </dxf>
  </rfmt>
  <rfmt sheetId="1" sqref="F99" start="0" length="0">
    <dxf>
      <fill>
        <patternFill patternType="solid">
          <bgColor rgb="FF92D050"/>
        </patternFill>
      </fill>
    </dxf>
  </rfmt>
  <rfmt sheetId="1" sqref="F101" start="0" length="0">
    <dxf>
      <fill>
        <patternFill patternType="solid">
          <bgColor rgb="FF92D050"/>
        </patternFill>
      </fill>
    </dxf>
  </rfmt>
  <rfmt sheetId="1" sqref="F103" start="0" length="0">
    <dxf>
      <fill>
        <patternFill patternType="solid">
          <bgColor rgb="FF92D050"/>
        </patternFill>
      </fill>
    </dxf>
  </rfmt>
  <rfmt sheetId="1" sqref="F106" start="0" length="0">
    <dxf>
      <fill>
        <patternFill patternType="solid">
          <bgColor rgb="FF92D050"/>
        </patternFill>
      </fill>
    </dxf>
  </rfmt>
  <rfmt sheetId="1" sqref="F107" start="0" length="0">
    <dxf>
      <fill>
        <patternFill patternType="solid">
          <bgColor rgb="FF92D050"/>
        </patternFill>
      </fill>
    </dxf>
  </rfmt>
  <rfmt sheetId="1" sqref="F108" start="0" length="0">
    <dxf>
      <fill>
        <patternFill patternType="solid">
          <bgColor rgb="FF92D050"/>
        </patternFill>
      </fill>
    </dxf>
  </rfmt>
  <rfmt sheetId="1" sqref="F109" start="0" length="0">
    <dxf>
      <fill>
        <patternFill patternType="solid">
          <bgColor rgb="FF92D050"/>
        </patternFill>
      </fill>
    </dxf>
  </rfmt>
  <rfmt sheetId="1" sqref="F110" start="0" length="0">
    <dxf>
      <fill>
        <patternFill patternType="solid">
          <bgColor rgb="FF92D050"/>
        </patternFill>
      </fill>
    </dxf>
  </rfmt>
  <rfmt sheetId="1" sqref="F111" start="0" length="0">
    <dxf>
      <fill>
        <patternFill patternType="solid">
          <bgColor rgb="FF92D050"/>
        </patternFill>
      </fill>
    </dxf>
  </rfmt>
  <rfmt sheetId="1" sqref="F113" start="0" length="0">
    <dxf>
      <fill>
        <patternFill patternType="solid">
          <bgColor rgb="FF92D050"/>
        </patternFill>
      </fill>
    </dxf>
  </rfmt>
  <rfmt sheetId="1" sqref="F115" start="0" length="0">
    <dxf>
      <fill>
        <patternFill patternType="solid">
          <bgColor rgb="FF92D050"/>
        </patternFill>
      </fill>
    </dxf>
  </rfmt>
  <rfmt sheetId="1" sqref="F116" start="0" length="0">
    <dxf>
      <fill>
        <patternFill patternType="solid">
          <bgColor rgb="FF92D050"/>
        </patternFill>
      </fill>
    </dxf>
  </rfmt>
  <rfmt sheetId="1" sqref="F117" start="0" length="0">
    <dxf>
      <fill>
        <patternFill patternType="solid">
          <bgColor rgb="FF92D050"/>
        </patternFill>
      </fill>
    </dxf>
  </rfmt>
  <rfmt sheetId="1" sqref="F118" start="0" length="0">
    <dxf>
      <fill>
        <patternFill patternType="solid">
          <bgColor rgb="FF92D050"/>
        </patternFill>
      </fill>
    </dxf>
  </rfmt>
  <rfmt sheetId="1" sqref="F119" start="0" length="0">
    <dxf>
      <fill>
        <patternFill patternType="solid">
          <bgColor rgb="FF92D050"/>
        </patternFill>
      </fill>
    </dxf>
  </rfmt>
  <rfmt sheetId="1" sqref="F120" start="0" length="0">
    <dxf>
      <fill>
        <patternFill patternType="solid">
          <bgColor rgb="FF92D050"/>
        </patternFill>
      </fill>
    </dxf>
  </rfmt>
  <rfmt sheetId="1" sqref="F121" start="0" length="0">
    <dxf>
      <fill>
        <patternFill patternType="solid">
          <bgColor rgb="FF92D050"/>
        </patternFill>
      </fill>
    </dxf>
  </rfmt>
  <rfmt sheetId="1" sqref="F122" start="0" length="0">
    <dxf>
      <fill>
        <patternFill patternType="solid">
          <bgColor rgb="FF92D050"/>
        </patternFill>
      </fill>
    </dxf>
  </rfmt>
  <rfmt sheetId="1" sqref="F123" start="0" length="0">
    <dxf>
      <fill>
        <patternFill patternType="solid">
          <bgColor rgb="FF92D050"/>
        </patternFill>
      </fill>
    </dxf>
  </rfmt>
  <rfmt sheetId="1" sqref="F124" start="0" length="0">
    <dxf>
      <fill>
        <patternFill patternType="solid">
          <bgColor rgb="FF92D050"/>
        </patternFill>
      </fill>
    </dxf>
  </rfmt>
  <rfmt sheetId="1" sqref="F126" start="0" length="0">
    <dxf>
      <fill>
        <patternFill patternType="solid">
          <bgColor rgb="FF92D050"/>
        </patternFill>
      </fill>
    </dxf>
  </rfmt>
  <rfmt sheetId="1" sqref="F127" start="0" length="0">
    <dxf>
      <fill>
        <patternFill patternType="solid">
          <bgColor rgb="FF92D050"/>
        </patternFill>
      </fill>
    </dxf>
  </rfmt>
  <rfmt sheetId="1" sqref="F128" start="0" length="0">
    <dxf>
      <fill>
        <patternFill patternType="solid">
          <bgColor rgb="FF92D050"/>
        </patternFill>
      </fill>
    </dxf>
  </rfmt>
  <rfmt sheetId="1" sqref="F129" start="0" length="0">
    <dxf>
      <fill>
        <patternFill patternType="solid">
          <bgColor rgb="FF92D050"/>
        </patternFill>
      </fill>
    </dxf>
  </rfmt>
  <rfmt sheetId="1" sqref="F130" start="0" length="0">
    <dxf>
      <fill>
        <patternFill patternType="solid">
          <bgColor rgb="FF92D050"/>
        </patternFill>
      </fill>
    </dxf>
  </rfmt>
  <rfmt sheetId="1" sqref="F131" start="0" length="0">
    <dxf>
      <fill>
        <patternFill patternType="solid">
          <bgColor rgb="FF92D050"/>
        </patternFill>
      </fill>
    </dxf>
  </rfmt>
  <rfmt sheetId="1" sqref="F132" start="0" length="0">
    <dxf>
      <fill>
        <patternFill patternType="solid">
          <bgColor rgb="FF92D050"/>
        </patternFill>
      </fill>
    </dxf>
  </rfmt>
  <rfmt sheetId="1" sqref="F133" start="0" length="0">
    <dxf>
      <fill>
        <patternFill patternType="solid">
          <bgColor rgb="FF92D050"/>
        </patternFill>
      </fill>
    </dxf>
  </rfmt>
  <rfmt sheetId="1" sqref="F134" start="0" length="0">
    <dxf>
      <fill>
        <patternFill patternType="solid">
          <bgColor rgb="FF92D050"/>
        </patternFill>
      </fill>
    </dxf>
  </rfmt>
  <rfmt sheetId="1" sqref="F138" start="0" length="0">
    <dxf>
      <fill>
        <patternFill patternType="solid">
          <bgColor rgb="FF92D050"/>
        </patternFill>
      </fill>
    </dxf>
  </rfmt>
  <rfmt sheetId="1" sqref="F139" start="0" length="0">
    <dxf>
      <fill>
        <patternFill patternType="solid">
          <bgColor rgb="FF92D050"/>
        </patternFill>
      </fill>
    </dxf>
  </rfmt>
  <rfmt sheetId="1" sqref="F141" start="0" length="0">
    <dxf>
      <fill>
        <patternFill patternType="solid">
          <bgColor rgb="FF92D050"/>
        </patternFill>
      </fill>
    </dxf>
  </rfmt>
  <rfmt sheetId="1" sqref="F142" start="0" length="0">
    <dxf>
      <fill>
        <patternFill patternType="solid">
          <bgColor rgb="FF92D050"/>
        </patternFill>
      </fill>
    </dxf>
  </rfmt>
  <rfmt sheetId="1" sqref="F143" start="0" length="0">
    <dxf>
      <fill>
        <patternFill patternType="solid">
          <bgColor rgb="FF92D050"/>
        </patternFill>
      </fill>
    </dxf>
  </rfmt>
  <rfmt sheetId="1" sqref="F144" start="0" length="0">
    <dxf>
      <fill>
        <patternFill patternType="solid">
          <bgColor rgb="FF92D050"/>
        </patternFill>
      </fill>
    </dxf>
  </rfmt>
  <rfmt sheetId="1" sqref="F145" start="0" length="0">
    <dxf>
      <fill>
        <patternFill patternType="solid">
          <bgColor rgb="FF92D050"/>
        </patternFill>
      </fill>
    </dxf>
  </rfmt>
  <rfmt sheetId="1" sqref="F147" start="0" length="0">
    <dxf>
      <fill>
        <patternFill patternType="solid">
          <bgColor rgb="FF92D050"/>
        </patternFill>
      </fill>
    </dxf>
  </rfmt>
  <rfmt sheetId="1" sqref="F148" start="0" length="0">
    <dxf>
      <fill>
        <patternFill patternType="solid">
          <bgColor rgb="FF92D050"/>
        </patternFill>
      </fill>
    </dxf>
  </rfmt>
  <rfmt sheetId="1" sqref="F149" start="0" length="0">
    <dxf>
      <fill>
        <patternFill patternType="solid">
          <bgColor rgb="FF92D050"/>
        </patternFill>
      </fill>
    </dxf>
  </rfmt>
  <rfmt sheetId="1" sqref="F150" start="0" length="0">
    <dxf>
      <fill>
        <patternFill patternType="solid">
          <bgColor rgb="FF92D050"/>
        </patternFill>
      </fill>
    </dxf>
  </rfmt>
  <rfmt sheetId="1" sqref="F151" start="0" length="0">
    <dxf>
      <fill>
        <patternFill patternType="solid">
          <bgColor rgb="FF92D050"/>
        </patternFill>
      </fill>
    </dxf>
  </rfmt>
  <rfmt sheetId="1" sqref="F153" start="0" length="0">
    <dxf>
      <fill>
        <patternFill patternType="solid">
          <bgColor rgb="FF92D050"/>
        </patternFill>
      </fill>
    </dxf>
  </rfmt>
  <rfmt sheetId="1" sqref="F154" start="0" length="0">
    <dxf>
      <fill>
        <patternFill patternType="solid">
          <bgColor rgb="FF92D050"/>
        </patternFill>
      </fill>
    </dxf>
  </rfmt>
  <rfmt sheetId="1" sqref="F156" start="0" length="0">
    <dxf>
      <fill>
        <patternFill patternType="solid">
          <bgColor rgb="FF92D050"/>
        </patternFill>
      </fill>
    </dxf>
  </rfmt>
  <rfmt sheetId="1" sqref="F157" start="0" length="0">
    <dxf>
      <fill>
        <patternFill patternType="solid">
          <bgColor rgb="FF92D050"/>
        </patternFill>
      </fill>
    </dxf>
  </rfmt>
  <rfmt sheetId="1" sqref="F158" start="0" length="0">
    <dxf>
      <fill>
        <patternFill patternType="solid">
          <bgColor rgb="FF92D050"/>
        </patternFill>
      </fill>
    </dxf>
  </rfmt>
  <rfmt sheetId="1" sqref="F161" start="0" length="0">
    <dxf>
      <fill>
        <patternFill patternType="solid">
          <bgColor rgb="FF92D050"/>
        </patternFill>
      </fill>
    </dxf>
  </rfmt>
  <rfmt sheetId="1" sqref="F162" start="0" length="0">
    <dxf>
      <fill>
        <patternFill patternType="solid">
          <bgColor rgb="FF92D050"/>
        </patternFill>
      </fill>
    </dxf>
  </rfmt>
  <rfmt sheetId="1" sqref="F164" start="0" length="0">
    <dxf>
      <fill>
        <patternFill patternType="solid">
          <bgColor rgb="FF92D050"/>
        </patternFill>
      </fill>
    </dxf>
  </rfmt>
  <rfmt sheetId="1" sqref="F166" start="0" length="0">
    <dxf>
      <fill>
        <patternFill patternType="solid">
          <bgColor rgb="FF92D050"/>
        </patternFill>
      </fill>
    </dxf>
  </rfmt>
  <rfmt sheetId="1" sqref="F167" start="0" length="0">
    <dxf>
      <fill>
        <patternFill patternType="solid">
          <bgColor rgb="FF92D050"/>
        </patternFill>
      </fill>
    </dxf>
  </rfmt>
  <rfmt sheetId="1" sqref="F168" start="0" length="0">
    <dxf>
      <fill>
        <patternFill patternType="solid">
          <bgColor rgb="FF92D050"/>
        </patternFill>
      </fill>
    </dxf>
  </rfmt>
  <rfmt sheetId="1" sqref="F169" start="0" length="0">
    <dxf>
      <fill>
        <patternFill patternType="solid">
          <bgColor rgb="FF92D050"/>
        </patternFill>
      </fill>
    </dxf>
  </rfmt>
  <rfmt sheetId="1" sqref="F170" start="0" length="0">
    <dxf>
      <fill>
        <patternFill patternType="solid">
          <bgColor rgb="FF92D050"/>
        </patternFill>
      </fill>
    </dxf>
  </rfmt>
  <rfmt sheetId="1" sqref="F171" start="0" length="0">
    <dxf>
      <fill>
        <patternFill patternType="solid">
          <bgColor rgb="FF92D050"/>
        </patternFill>
      </fill>
    </dxf>
  </rfmt>
  <rfmt sheetId="1" sqref="F172" start="0" length="0">
    <dxf>
      <fill>
        <patternFill patternType="solid">
          <bgColor rgb="FF92D050"/>
        </patternFill>
      </fill>
    </dxf>
  </rfmt>
  <rfmt sheetId="1" sqref="F174" start="0" length="0">
    <dxf>
      <fill>
        <patternFill patternType="solid">
          <bgColor rgb="FF92D050"/>
        </patternFill>
      </fill>
    </dxf>
  </rfmt>
  <rfmt sheetId="1" sqref="F175" start="0" length="0">
    <dxf>
      <fill>
        <patternFill patternType="solid">
          <bgColor rgb="FF92D050"/>
        </patternFill>
      </fill>
    </dxf>
  </rfmt>
  <rfmt sheetId="1" sqref="F176" start="0" length="0">
    <dxf>
      <fill>
        <patternFill patternType="solid">
          <bgColor rgb="FF92D050"/>
        </patternFill>
      </fill>
    </dxf>
  </rfmt>
  <rfmt sheetId="1" sqref="F177" start="0" length="0">
    <dxf>
      <fill>
        <patternFill patternType="solid">
          <bgColor rgb="FF92D050"/>
        </patternFill>
      </fill>
    </dxf>
  </rfmt>
  <rfmt sheetId="1" sqref="F178" start="0" length="0">
    <dxf>
      <fill>
        <patternFill patternType="solid">
          <bgColor rgb="FF92D050"/>
        </patternFill>
      </fill>
    </dxf>
  </rfmt>
  <rfmt sheetId="1" sqref="F179" start="0" length="0">
    <dxf>
      <fill>
        <patternFill patternType="solid">
          <bgColor rgb="FF92D050"/>
        </patternFill>
      </fill>
    </dxf>
  </rfmt>
  <rfmt sheetId="1" sqref="F180" start="0" length="0">
    <dxf>
      <fill>
        <patternFill patternType="solid">
          <bgColor rgb="FF92D050"/>
        </patternFill>
      </fill>
    </dxf>
  </rfmt>
  <rfmt sheetId="1" sqref="F181" start="0" length="0">
    <dxf>
      <fill>
        <patternFill patternType="solid">
          <bgColor rgb="FF92D050"/>
        </patternFill>
      </fill>
    </dxf>
  </rfmt>
  <rfmt sheetId="1" sqref="F182" start="0" length="0">
    <dxf>
      <fill>
        <patternFill patternType="solid">
          <bgColor rgb="FF92D050"/>
        </patternFill>
      </fill>
    </dxf>
  </rfmt>
  <rfmt sheetId="1" sqref="F183" start="0" length="0">
    <dxf>
      <fill>
        <patternFill patternType="solid">
          <bgColor rgb="FF92D050"/>
        </patternFill>
      </fill>
    </dxf>
  </rfmt>
  <rfmt sheetId="1" sqref="F184" start="0" length="0">
    <dxf>
      <fill>
        <patternFill patternType="solid">
          <bgColor rgb="FF92D050"/>
        </patternFill>
      </fill>
    </dxf>
  </rfmt>
  <rfmt sheetId="1" sqref="F186" start="0" length="0">
    <dxf>
      <fill>
        <patternFill patternType="solid">
          <bgColor rgb="FF92D050"/>
        </patternFill>
      </fill>
    </dxf>
  </rfmt>
  <rcc rId="3870" sId="1" odxf="1" dxf="1">
    <oc r="F187" t="inlineStr">
      <is>
        <t>Pass</t>
      </is>
    </oc>
    <nc r="F18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71" sId="1" odxf="1" dxf="1">
    <oc r="F188" t="inlineStr">
      <is>
        <t>Pass</t>
      </is>
    </oc>
    <nc r="F18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72" sId="1" odxf="1" dxf="1">
    <oc r="F190" t="inlineStr">
      <is>
        <t>Pass</t>
      </is>
    </oc>
    <nc r="F19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73" sId="1" odxf="1" dxf="1">
    <oc r="F197" t="inlineStr">
      <is>
        <t>Pass</t>
      </is>
    </oc>
    <nc r="F19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74" sId="1" odxf="1" dxf="1">
    <oc r="F198" t="inlineStr">
      <is>
        <t>Pass</t>
      </is>
    </oc>
    <nc r="F19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75" sId="1" odxf="1" dxf="1">
    <oc r="F199" t="inlineStr">
      <is>
        <t>Pass</t>
      </is>
    </oc>
    <nc r="F19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76" sId="1" odxf="1" dxf="1">
    <oc r="F200" t="inlineStr">
      <is>
        <t>Pass</t>
      </is>
    </oc>
    <nc r="F20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77" sId="1" odxf="1" dxf="1">
    <oc r="F201" t="inlineStr">
      <is>
        <t>Pass</t>
      </is>
    </oc>
    <nc r="F20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78" sId="1" odxf="1" dxf="1">
    <oc r="F202" t="inlineStr">
      <is>
        <t>Pass</t>
      </is>
    </oc>
    <nc r="F20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79" sId="1" odxf="1" dxf="1">
    <oc r="F203" t="inlineStr">
      <is>
        <t>Pass</t>
      </is>
    </oc>
    <nc r="F20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80" sId="1" odxf="1" dxf="1">
    <oc r="F204" t="inlineStr">
      <is>
        <t>Pass</t>
      </is>
    </oc>
    <nc r="F20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81" sId="1" odxf="1" dxf="1">
    <oc r="F205" t="inlineStr">
      <is>
        <t>Pass</t>
      </is>
    </oc>
    <nc r="F20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206" start="0" length="0">
    <dxf>
      <fill>
        <patternFill patternType="solid">
          <bgColor rgb="FF92D050"/>
        </patternFill>
      </fill>
    </dxf>
  </rfmt>
  <rfmt sheetId="1" sqref="F208" start="0" length="0">
    <dxf>
      <fill>
        <patternFill patternType="solid">
          <bgColor rgb="FF92D050"/>
        </patternFill>
      </fill>
    </dxf>
  </rfmt>
  <rfmt sheetId="1" sqref="F209" start="0" length="0">
    <dxf>
      <fill>
        <patternFill patternType="solid">
          <bgColor rgb="FF92D050"/>
        </patternFill>
      </fill>
    </dxf>
  </rfmt>
  <rcc rId="3882" sId="1" odxf="1" dxf="1">
    <oc r="F210" t="inlineStr">
      <is>
        <t>Pass</t>
      </is>
    </oc>
    <nc r="F21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83" sId="1" odxf="1" dxf="1">
    <oc r="F211" t="inlineStr">
      <is>
        <t>Pass</t>
      </is>
    </oc>
    <nc r="F21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84" sId="1" odxf="1" dxf="1">
    <oc r="F213" t="inlineStr">
      <is>
        <t>Pass</t>
      </is>
    </oc>
    <nc r="F21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85" sId="1" odxf="1" dxf="1">
    <oc r="F218" t="inlineStr">
      <is>
        <t>Pass</t>
      </is>
    </oc>
    <nc r="F21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86" sId="1" odxf="1" dxf="1">
    <oc r="F219" t="inlineStr">
      <is>
        <t>Pass</t>
      </is>
    </oc>
    <nc r="F21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87" sId="1" odxf="1" dxf="1">
    <oc r="F224" t="inlineStr">
      <is>
        <t>Pass</t>
      </is>
    </oc>
    <nc r="F22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88" sId="1" odxf="1" dxf="1">
    <oc r="F233" t="inlineStr">
      <is>
        <t>Pass</t>
      </is>
    </oc>
    <nc r="F23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235" start="0" length="0">
    <dxf>
      <fill>
        <patternFill patternType="solid">
          <bgColor rgb="FF92D050"/>
        </patternFill>
      </fill>
    </dxf>
  </rfmt>
  <rcc rId="3889" sId="1" odxf="1" dxf="1">
    <oc r="F236" t="inlineStr">
      <is>
        <t>Pass</t>
      </is>
    </oc>
    <nc r="F23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90" sId="1" odxf="1" dxf="1">
    <oc r="F237" t="inlineStr">
      <is>
        <t>Pass</t>
      </is>
    </oc>
    <nc r="F23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91" sId="1" odxf="1" dxf="1">
    <oc r="F239" t="inlineStr">
      <is>
        <t>Pass</t>
      </is>
    </oc>
    <nc r="F23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92" sId="1" odxf="1" dxf="1">
    <oc r="F243" t="inlineStr">
      <is>
        <t>Pass</t>
      </is>
    </oc>
    <nc r="F24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93" sId="1" odxf="1" dxf="1">
    <oc r="F244" t="inlineStr">
      <is>
        <t>Pass</t>
      </is>
    </oc>
    <nc r="F24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94" sId="1" odxf="1" dxf="1">
    <oc r="F247" t="inlineStr">
      <is>
        <t>Pass</t>
      </is>
    </oc>
    <nc r="F24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95" sId="1" odxf="1" dxf="1">
    <oc r="F253" t="inlineStr">
      <is>
        <t>Pass</t>
      </is>
    </oc>
    <nc r="F25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96" sId="1" odxf="1" dxf="1">
    <oc r="F256" t="inlineStr">
      <is>
        <t>Pass</t>
      </is>
    </oc>
    <nc r="F25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257" start="0" length="0">
    <dxf>
      <fill>
        <patternFill patternType="solid">
          <bgColor rgb="FF92D050"/>
        </patternFill>
      </fill>
    </dxf>
  </rfmt>
  <rfmt sheetId="1" sqref="F258" start="0" length="0">
    <dxf>
      <fill>
        <patternFill patternType="solid">
          <bgColor rgb="FF92D050"/>
        </patternFill>
      </fill>
    </dxf>
  </rfmt>
  <rcc rId="3897" sId="1" odxf="1" dxf="1">
    <oc r="F260" t="inlineStr">
      <is>
        <t>Pass</t>
      </is>
    </oc>
    <nc r="F26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98" sId="1" odxf="1" dxf="1">
    <oc r="F264" t="inlineStr">
      <is>
        <t>Pass</t>
      </is>
    </oc>
    <nc r="F26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99" sId="1" odxf="1" dxf="1">
    <oc r="F275" t="inlineStr">
      <is>
        <t>PASS</t>
      </is>
    </oc>
    <nc r="F27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00" sId="1" odxf="1" dxf="1">
    <oc r="F276" t="inlineStr">
      <is>
        <t>PASS</t>
      </is>
    </oc>
    <nc r="F276" t="inlineStr">
      <is>
        <t>pass</t>
      </is>
    </nc>
    <odxf>
      <fill>
        <patternFill>
          <bgColor rgb="FF00B050"/>
        </patternFill>
      </fill>
    </odxf>
    <ndxf>
      <fill>
        <patternFill>
          <bgColor rgb="FF92D050"/>
        </patternFill>
      </fill>
    </ndxf>
  </rcc>
  <rcc rId="3901" sId="1" odxf="1" dxf="1">
    <oc r="F277" t="inlineStr">
      <is>
        <t>PASS</t>
      </is>
    </oc>
    <nc r="F27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02" sId="1" odxf="1" dxf="1">
    <oc r="F278" t="inlineStr">
      <is>
        <t>PASS</t>
      </is>
    </oc>
    <nc r="F278" t="inlineStr">
      <is>
        <t>pass</t>
      </is>
    </nc>
    <odxf>
      <fill>
        <patternFill>
          <bgColor rgb="FF00B050"/>
        </patternFill>
      </fill>
    </odxf>
    <ndxf>
      <fill>
        <patternFill>
          <bgColor rgb="FF92D050"/>
        </patternFill>
      </fill>
    </ndxf>
  </rcc>
  <rcc rId="3903" sId="1" odxf="1" dxf="1">
    <oc r="F279" t="inlineStr">
      <is>
        <t>PASS</t>
      </is>
    </oc>
    <nc r="F279" t="inlineStr">
      <is>
        <t>pass</t>
      </is>
    </nc>
    <odxf>
      <fill>
        <patternFill>
          <bgColor rgb="FF00B050"/>
        </patternFill>
      </fill>
    </odxf>
    <ndxf>
      <fill>
        <patternFill>
          <bgColor rgb="FF92D050"/>
        </patternFill>
      </fill>
    </ndxf>
  </rcc>
  <rcc rId="3904" sId="1" odxf="1" dxf="1">
    <oc r="F280" t="inlineStr">
      <is>
        <t>PASS</t>
      </is>
    </oc>
    <nc r="F28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05" sId="1" odxf="1" dxf="1">
    <oc r="F281" t="inlineStr">
      <is>
        <t>PASS</t>
      </is>
    </oc>
    <nc r="F28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06" sId="1" odxf="1" dxf="1">
    <oc r="F284" t="inlineStr">
      <is>
        <t>PASS</t>
      </is>
    </oc>
    <nc r="F284" t="inlineStr">
      <is>
        <t>pass</t>
      </is>
    </nc>
    <odxf>
      <fill>
        <patternFill>
          <bgColor rgb="FF00B050"/>
        </patternFill>
      </fill>
    </odxf>
    <ndxf>
      <fill>
        <patternFill>
          <bgColor rgb="FF92D050"/>
        </patternFill>
      </fill>
    </ndxf>
  </rcc>
  <rcc rId="3907" sId="1" odxf="1" dxf="1">
    <oc r="F285" t="inlineStr">
      <is>
        <t>PASS</t>
      </is>
    </oc>
    <nc r="F285" t="inlineStr">
      <is>
        <t>pass</t>
      </is>
    </nc>
    <odxf>
      <fill>
        <patternFill>
          <bgColor rgb="FF00B050"/>
        </patternFill>
      </fill>
    </odxf>
    <ndxf>
      <fill>
        <patternFill>
          <bgColor rgb="FF92D050"/>
        </patternFill>
      </fill>
    </ndxf>
  </rcc>
  <rcc rId="3908" sId="1" odxf="1" dxf="1">
    <oc r="F289" t="inlineStr">
      <is>
        <t>PASS</t>
      </is>
    </oc>
    <nc r="F289" t="inlineStr">
      <is>
        <t>pass</t>
      </is>
    </nc>
    <odxf>
      <fill>
        <patternFill>
          <bgColor rgb="FF00B050"/>
        </patternFill>
      </fill>
    </odxf>
    <ndxf>
      <fill>
        <patternFill>
          <bgColor rgb="FF92D050"/>
        </patternFill>
      </fill>
    </ndxf>
  </rcc>
  <rcc rId="3909" sId="1" odxf="1" dxf="1">
    <oc r="F296" t="inlineStr">
      <is>
        <t>Pass</t>
      </is>
    </oc>
    <nc r="F29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10" sId="1" odxf="1" dxf="1">
    <oc r="F297" t="inlineStr">
      <is>
        <t>PASS</t>
      </is>
    </oc>
    <nc r="F29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11" sId="1" odxf="1" dxf="1">
    <oc r="F298" t="inlineStr">
      <is>
        <t>PASS</t>
      </is>
    </oc>
    <nc r="F298" t="inlineStr">
      <is>
        <t>pass</t>
      </is>
    </nc>
    <odxf>
      <fill>
        <patternFill>
          <bgColor rgb="FF00B050"/>
        </patternFill>
      </fill>
    </odxf>
    <ndxf>
      <fill>
        <patternFill>
          <bgColor rgb="FF92D050"/>
        </patternFill>
      </fill>
    </ndxf>
  </rcc>
  <rcc rId="3912" sId="1" odxf="1" dxf="1">
    <oc r="F299" t="inlineStr">
      <is>
        <t>Pass</t>
      </is>
    </oc>
    <nc r="F29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13" sId="1" odxf="1" dxf="1">
    <oc r="F300" t="inlineStr">
      <is>
        <t>PASS</t>
      </is>
    </oc>
    <nc r="F30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14" sId="1" odxf="1" dxf="1">
    <oc r="F301" t="inlineStr">
      <is>
        <t>Pass</t>
      </is>
    </oc>
    <nc r="F30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15" sId="1" odxf="1" dxf="1">
    <oc r="F302" t="inlineStr">
      <is>
        <t>PASS</t>
      </is>
    </oc>
    <nc r="F302" t="inlineStr">
      <is>
        <t>pass</t>
      </is>
    </nc>
    <odxf>
      <fill>
        <patternFill>
          <bgColor rgb="FF00B050"/>
        </patternFill>
      </fill>
    </odxf>
    <ndxf>
      <fill>
        <patternFill>
          <bgColor rgb="FF92D050"/>
        </patternFill>
      </fill>
    </ndxf>
  </rcc>
  <rcc rId="3916" sId="1" odxf="1" dxf="1">
    <oc r="F303" t="inlineStr">
      <is>
        <t>PASS</t>
      </is>
    </oc>
    <nc r="F303" t="inlineStr">
      <is>
        <t>pass</t>
      </is>
    </nc>
    <odxf>
      <fill>
        <patternFill>
          <bgColor rgb="FF00B050"/>
        </patternFill>
      </fill>
    </odxf>
    <ndxf>
      <fill>
        <patternFill>
          <bgColor rgb="FF92D050"/>
        </patternFill>
      </fill>
    </ndxf>
  </rcc>
  <rcc rId="3917" sId="1" odxf="1" dxf="1">
    <oc r="F304" t="inlineStr">
      <is>
        <t>PASS</t>
      </is>
    </oc>
    <nc r="F30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18" sId="1" odxf="1" dxf="1">
    <oc r="F305" t="inlineStr">
      <is>
        <t>Pass</t>
      </is>
    </oc>
    <nc r="F30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19" sId="1" odxf="1" dxf="1">
    <oc r="F307" t="inlineStr">
      <is>
        <t>PASS</t>
      </is>
    </oc>
    <nc r="F307" t="inlineStr">
      <is>
        <t>pass</t>
      </is>
    </nc>
    <odxf>
      <fill>
        <patternFill>
          <bgColor rgb="FF00B050"/>
        </patternFill>
      </fill>
    </odxf>
    <ndxf>
      <fill>
        <patternFill>
          <bgColor rgb="FF92D050"/>
        </patternFill>
      </fill>
    </ndxf>
  </rcc>
  <rcc rId="3920" sId="1" odxf="1" dxf="1">
    <oc r="F310" t="inlineStr">
      <is>
        <t>PASS</t>
      </is>
    </oc>
    <nc r="F31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21" sId="1" odxf="1" dxf="1">
    <oc r="F311" t="inlineStr">
      <is>
        <t>PASS</t>
      </is>
    </oc>
    <nc r="F311" t="inlineStr">
      <is>
        <t>pass</t>
      </is>
    </nc>
    <odxf>
      <fill>
        <patternFill>
          <bgColor rgb="FF00B050"/>
        </patternFill>
      </fill>
    </odxf>
    <ndxf>
      <fill>
        <patternFill>
          <bgColor rgb="FF92D050"/>
        </patternFill>
      </fill>
    </ndxf>
  </rcc>
  <rcc rId="3922" sId="1" odxf="1" dxf="1">
    <oc r="F312" t="inlineStr">
      <is>
        <t>PASS</t>
      </is>
    </oc>
    <nc r="F31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23" sId="1" odxf="1" dxf="1">
    <oc r="F313" t="inlineStr">
      <is>
        <t>PASS</t>
      </is>
    </oc>
    <nc r="F31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24" sId="1" odxf="1" dxf="1">
    <oc r="F314" t="inlineStr">
      <is>
        <t>Pass</t>
      </is>
    </oc>
    <nc r="F31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25" sId="1" odxf="1" dxf="1">
    <oc r="F317" t="inlineStr">
      <is>
        <t>PASS</t>
      </is>
    </oc>
    <nc r="F31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26" sId="1" odxf="1" dxf="1">
    <oc r="F320" t="inlineStr">
      <is>
        <t>PASS</t>
      </is>
    </oc>
    <nc r="F32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27" sId="1" odxf="1" dxf="1">
    <oc r="F321" t="inlineStr">
      <is>
        <t>PASS</t>
      </is>
    </oc>
    <nc r="F32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28" sId="1" odxf="1" dxf="1">
    <oc r="F322" t="inlineStr">
      <is>
        <t>PASS</t>
      </is>
    </oc>
    <nc r="F32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29" sId="1" odxf="1" dxf="1">
    <oc r="F323" t="inlineStr">
      <is>
        <t>PASS</t>
      </is>
    </oc>
    <nc r="F32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30" sId="1" odxf="1" dxf="1">
    <oc r="F324" t="inlineStr">
      <is>
        <t>PASS</t>
      </is>
    </oc>
    <nc r="F32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31" sId="1" odxf="1" dxf="1">
    <oc r="F325" t="inlineStr">
      <is>
        <t>PASS</t>
      </is>
    </oc>
    <nc r="F32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32" sId="1" odxf="1" dxf="1">
    <oc r="F327" t="inlineStr">
      <is>
        <t>PASS</t>
      </is>
    </oc>
    <nc r="F32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33" sId="1" odxf="1" dxf="1">
    <oc r="F328" t="inlineStr">
      <is>
        <t>PASS</t>
      </is>
    </oc>
    <nc r="F32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34" sId="1" odxf="1" dxf="1">
    <oc r="F329" t="inlineStr">
      <is>
        <t>PASS</t>
      </is>
    </oc>
    <nc r="F32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35" sId="1" odxf="1" dxf="1">
    <oc r="F330" t="inlineStr">
      <is>
        <t>PASS</t>
      </is>
    </oc>
    <nc r="F33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36" sId="1" odxf="1" dxf="1">
    <oc r="F331" t="inlineStr">
      <is>
        <t>PASS</t>
      </is>
    </oc>
    <nc r="F331" t="inlineStr">
      <is>
        <t>pass</t>
      </is>
    </nc>
    <odxf>
      <fill>
        <patternFill>
          <bgColor rgb="FF00B050"/>
        </patternFill>
      </fill>
    </odxf>
    <ndxf>
      <fill>
        <patternFill>
          <bgColor rgb="FF92D050"/>
        </patternFill>
      </fill>
    </ndxf>
  </rcc>
  <rcc rId="3937" sId="1" odxf="1" dxf="1">
    <oc r="F332" t="inlineStr">
      <is>
        <t>PASS</t>
      </is>
    </oc>
    <nc r="F33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38" sId="1" odxf="1" dxf="1">
    <oc r="F333" t="inlineStr">
      <is>
        <t>Pass</t>
      </is>
    </oc>
    <nc r="F33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39" sId="1" odxf="1" dxf="1">
    <oc r="F334" t="inlineStr">
      <is>
        <t>PASS</t>
      </is>
    </oc>
    <nc r="F33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40" sId="1" odxf="1" dxf="1">
    <oc r="F335" t="inlineStr">
      <is>
        <t>PASS</t>
      </is>
    </oc>
    <nc r="F33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41" sId="1" odxf="1" dxf="1">
    <oc r="F336" t="inlineStr">
      <is>
        <t>Pass</t>
      </is>
    </oc>
    <nc r="F33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42" sId="1" odxf="1" dxf="1">
    <oc r="F339" t="inlineStr">
      <is>
        <t>PASS</t>
      </is>
    </oc>
    <nc r="F33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43" sId="1" odxf="1" dxf="1">
    <oc r="F341" t="inlineStr">
      <is>
        <t>PASS</t>
      </is>
    </oc>
    <nc r="F34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44" sId="1" odxf="1" dxf="1">
    <oc r="F342" t="inlineStr">
      <is>
        <t>PASS</t>
      </is>
    </oc>
    <nc r="F342" t="inlineStr">
      <is>
        <t>pass</t>
      </is>
    </nc>
    <odxf>
      <fill>
        <patternFill>
          <bgColor rgb="FF00B050"/>
        </patternFill>
      </fill>
    </odxf>
    <ndxf>
      <fill>
        <patternFill>
          <bgColor rgb="FF92D050"/>
        </patternFill>
      </fill>
    </ndxf>
  </rcc>
  <rcc rId="3945" sId="1" odxf="1" dxf="1">
    <oc r="F345" t="inlineStr">
      <is>
        <t>PASS</t>
      </is>
    </oc>
    <nc r="F34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46" sId="1" odxf="1" dxf="1">
    <oc r="F348" t="inlineStr">
      <is>
        <t>PASS</t>
      </is>
    </oc>
    <nc r="F34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47" sId="1" odxf="1" dxf="1">
    <oc r="F349" t="inlineStr">
      <is>
        <t>PASS</t>
      </is>
    </oc>
    <nc r="F34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48" sId="1" odxf="1" dxf="1">
    <oc r="F350" t="inlineStr">
      <is>
        <t>PASS</t>
      </is>
    </oc>
    <nc r="F350" t="inlineStr">
      <is>
        <t>pass</t>
      </is>
    </nc>
    <odxf>
      <fill>
        <patternFill>
          <bgColor rgb="FF00B050"/>
        </patternFill>
      </fill>
    </odxf>
    <ndxf>
      <fill>
        <patternFill>
          <bgColor rgb="FF92D050"/>
        </patternFill>
      </fill>
    </ndxf>
  </rcc>
  <rcc rId="3949" sId="1" odxf="1" dxf="1">
    <oc r="F351" t="inlineStr">
      <is>
        <t>PASS</t>
      </is>
    </oc>
    <nc r="F35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50" sId="1" odxf="1" dxf="1">
    <oc r="F352" t="inlineStr">
      <is>
        <t>PASS</t>
      </is>
    </oc>
    <nc r="F35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51" sId="1" odxf="1" dxf="1">
    <oc r="F354" t="inlineStr">
      <is>
        <t>PASS</t>
      </is>
    </oc>
    <nc r="F35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52" sId="1" odxf="1" dxf="1">
    <oc r="F356" t="inlineStr">
      <is>
        <t>Pass</t>
      </is>
    </oc>
    <nc r="F35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53" sId="1" odxf="1" dxf="1">
    <oc r="F357" t="inlineStr">
      <is>
        <t>PASS</t>
      </is>
    </oc>
    <nc r="F35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54" sId="1" odxf="1" dxf="1">
    <oc r="F359" t="inlineStr">
      <is>
        <t>Pass</t>
      </is>
    </oc>
    <nc r="F35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55" sId="1" odxf="1" dxf="1">
    <oc r="F361" t="inlineStr">
      <is>
        <t>PASS</t>
      </is>
    </oc>
    <nc r="F36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56" sId="1" odxf="1" dxf="1">
    <oc r="F362" t="inlineStr">
      <is>
        <t>Pass</t>
      </is>
    </oc>
    <nc r="F36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57" sId="1" odxf="1" dxf="1">
    <oc r="F364" t="inlineStr">
      <is>
        <t>PASS</t>
      </is>
    </oc>
    <nc r="F364" t="inlineStr">
      <is>
        <t>pass</t>
      </is>
    </nc>
    <odxf>
      <fill>
        <patternFill>
          <bgColor rgb="FF00B050"/>
        </patternFill>
      </fill>
    </odxf>
    <ndxf>
      <fill>
        <patternFill>
          <bgColor rgb="FF92D050"/>
        </patternFill>
      </fill>
    </ndxf>
  </rcc>
  <rfmt sheetId="1" sqref="F366" start="0" length="0">
    <dxf>
      <fill>
        <patternFill patternType="solid">
          <bgColor rgb="FF92D050"/>
        </patternFill>
      </fill>
    </dxf>
  </rfmt>
  <rfmt sheetId="1" sqref="F368" start="0" length="0">
    <dxf>
      <fill>
        <patternFill patternType="solid">
          <bgColor rgb="FF92D050"/>
        </patternFill>
      </fill>
    </dxf>
  </rfmt>
  <rfmt sheetId="1" sqref="F370" start="0" length="0">
    <dxf>
      <fill>
        <patternFill patternType="solid">
          <bgColor rgb="FF92D050"/>
        </patternFill>
      </fill>
    </dxf>
  </rfmt>
  <rfmt sheetId="1" sqref="F373" start="0" length="0">
    <dxf>
      <fill>
        <patternFill patternType="solid">
          <bgColor rgb="FF92D050"/>
        </patternFill>
      </fill>
    </dxf>
  </rfmt>
  <rfmt sheetId="1" sqref="F374" start="0" length="0">
    <dxf>
      <fill>
        <patternFill patternType="solid">
          <bgColor rgb="FF92D050"/>
        </patternFill>
      </fill>
    </dxf>
  </rfmt>
  <rfmt sheetId="1" sqref="F375" start="0" length="0">
    <dxf>
      <fill>
        <patternFill patternType="solid">
          <bgColor rgb="FF92D050"/>
        </patternFill>
      </fill>
    </dxf>
  </rfmt>
  <rfmt sheetId="1" sqref="F376" start="0" length="0">
    <dxf>
      <fill>
        <patternFill patternType="solid">
          <bgColor rgb="FF92D050"/>
        </patternFill>
      </fill>
    </dxf>
  </rfmt>
  <rfmt sheetId="1" sqref="F377" start="0" length="0">
    <dxf>
      <fill>
        <patternFill patternType="solid">
          <bgColor rgb="FF92D050"/>
        </patternFill>
      </fill>
    </dxf>
  </rfmt>
  <rfmt sheetId="1" sqref="F379" start="0" length="0">
    <dxf>
      <fill>
        <patternFill patternType="solid">
          <bgColor rgb="FF92D050"/>
        </patternFill>
      </fill>
    </dxf>
  </rfmt>
  <rfmt sheetId="1" sqref="F382" start="0" length="0">
    <dxf>
      <fill>
        <patternFill patternType="solid">
          <bgColor rgb="FF92D050"/>
        </patternFill>
      </fill>
    </dxf>
  </rfmt>
  <rfmt sheetId="1" sqref="F384" start="0" length="0">
    <dxf>
      <fill>
        <patternFill patternType="solid">
          <bgColor rgb="FF92D050"/>
        </patternFill>
      </fill>
    </dxf>
  </rfmt>
  <rfmt sheetId="1" sqref="F385" start="0" length="0">
    <dxf>
      <fill>
        <patternFill patternType="solid">
          <bgColor rgb="FF92D050"/>
        </patternFill>
      </fill>
    </dxf>
  </rfmt>
  <rfmt sheetId="1" sqref="F388" start="0" length="0">
    <dxf>
      <fill>
        <patternFill patternType="solid">
          <bgColor rgb="FF92D050"/>
        </patternFill>
      </fill>
    </dxf>
  </rfmt>
  <rfmt sheetId="1" sqref="F389" start="0" length="0">
    <dxf>
      <fill>
        <patternFill patternType="solid">
          <bgColor rgb="FF92D050"/>
        </patternFill>
      </fill>
    </dxf>
  </rfmt>
  <rfmt sheetId="1" sqref="F391" start="0" length="0">
    <dxf>
      <fill>
        <patternFill patternType="solid">
          <bgColor rgb="FF92D050"/>
        </patternFill>
      </fill>
    </dxf>
  </rfmt>
  <rfmt sheetId="1" sqref="F393" start="0" length="0">
    <dxf>
      <fill>
        <patternFill patternType="solid">
          <bgColor rgb="FF92D050"/>
        </patternFill>
      </fill>
    </dxf>
  </rfmt>
  <rfmt sheetId="1" sqref="F394" start="0" length="0">
    <dxf>
      <fill>
        <patternFill patternType="solid">
          <bgColor rgb="FF92D050"/>
        </patternFill>
      </fill>
    </dxf>
  </rfmt>
  <rfmt sheetId="1" sqref="F395" start="0" length="0">
    <dxf>
      <fill>
        <patternFill patternType="solid">
          <bgColor rgb="FF92D050"/>
        </patternFill>
      </fill>
    </dxf>
  </rfmt>
  <rfmt sheetId="1" sqref="F399" start="0" length="0">
    <dxf>
      <fill>
        <patternFill patternType="solid">
          <bgColor rgb="FF92D050"/>
        </patternFill>
      </fill>
    </dxf>
  </rfmt>
  <rfmt sheetId="1" sqref="F400" start="0" length="0">
    <dxf>
      <fill>
        <patternFill patternType="solid">
          <bgColor rgb="FF92D050"/>
        </patternFill>
      </fill>
    </dxf>
  </rfmt>
  <rfmt sheetId="1" sqref="F401" start="0" length="0">
    <dxf>
      <fill>
        <patternFill patternType="solid">
          <bgColor rgb="FF92D050"/>
        </patternFill>
      </fill>
    </dxf>
  </rfmt>
  <rfmt sheetId="1" sqref="F406" start="0" length="0">
    <dxf>
      <fill>
        <patternFill patternType="solid">
          <bgColor rgb="FF92D050"/>
        </patternFill>
      </fill>
    </dxf>
  </rfmt>
  <rfmt sheetId="1" sqref="F407" start="0" length="0">
    <dxf>
      <fill>
        <patternFill patternType="solid">
          <bgColor rgb="FF92D050"/>
        </patternFill>
      </fill>
    </dxf>
  </rfmt>
  <rfmt sheetId="1" sqref="F408" start="0" length="0">
    <dxf>
      <fill>
        <patternFill patternType="solid">
          <bgColor rgb="FF92D050"/>
        </patternFill>
      </fill>
    </dxf>
  </rfmt>
  <rfmt sheetId="1" sqref="F409" start="0" length="0">
    <dxf>
      <fill>
        <patternFill patternType="solid">
          <bgColor rgb="FF92D050"/>
        </patternFill>
      </fill>
    </dxf>
  </rfmt>
  <rfmt sheetId="1" sqref="F410" start="0" length="0">
    <dxf>
      <fill>
        <patternFill patternType="solid">
          <bgColor rgb="FF92D050"/>
        </patternFill>
      </fill>
    </dxf>
  </rfmt>
  <rfmt sheetId="1" sqref="F411" start="0" length="0">
    <dxf>
      <fill>
        <patternFill patternType="solid">
          <bgColor rgb="FF92D050"/>
        </patternFill>
      </fill>
    </dxf>
  </rfmt>
  <rfmt sheetId="1" sqref="F412" start="0" length="0">
    <dxf>
      <fill>
        <patternFill patternType="solid">
          <bgColor rgb="FF92D050"/>
        </patternFill>
      </fill>
    </dxf>
  </rfmt>
  <rfmt sheetId="1" sqref="F415" start="0" length="0">
    <dxf>
      <fill>
        <patternFill patternType="solid">
          <bgColor rgb="FF92D050"/>
        </patternFill>
      </fill>
    </dxf>
  </rfmt>
  <rfmt sheetId="1" sqref="F417" start="0" length="0">
    <dxf>
      <fill>
        <patternFill patternType="solid">
          <bgColor rgb="FF92D050"/>
        </patternFill>
      </fill>
    </dxf>
  </rfmt>
  <rfmt sheetId="1" sqref="F418" start="0" length="0">
    <dxf>
      <fill>
        <patternFill patternType="solid">
          <bgColor rgb="FF92D050"/>
        </patternFill>
      </fill>
    </dxf>
  </rfmt>
  <rfmt sheetId="1" sqref="F419" start="0" length="0">
    <dxf>
      <fill>
        <patternFill patternType="solid">
          <bgColor rgb="FF92D050"/>
        </patternFill>
      </fill>
    </dxf>
  </rfmt>
  <rfmt sheetId="1" sqref="F420" start="0" length="0">
    <dxf>
      <fill>
        <patternFill patternType="solid">
          <bgColor rgb="FF92D050"/>
        </patternFill>
      </fill>
    </dxf>
  </rfmt>
  <rfmt sheetId="1" sqref="F421" start="0" length="0">
    <dxf>
      <fill>
        <patternFill patternType="solid">
          <bgColor rgb="FF92D050"/>
        </patternFill>
      </fill>
    </dxf>
  </rfmt>
  <rfmt sheetId="1" sqref="F423" start="0" length="0">
    <dxf>
      <fill>
        <patternFill patternType="solid">
          <bgColor rgb="FF92D050"/>
        </patternFill>
      </fill>
    </dxf>
  </rfmt>
  <rfmt sheetId="1" sqref="F429" start="0" length="0">
    <dxf>
      <fill>
        <patternFill patternType="solid">
          <bgColor rgb="FF92D050"/>
        </patternFill>
      </fill>
    </dxf>
  </rfmt>
  <rfmt sheetId="1" sqref="F430" start="0" length="0">
    <dxf>
      <fill>
        <patternFill patternType="solid">
          <bgColor rgb="FF92D050"/>
        </patternFill>
      </fill>
    </dxf>
  </rfmt>
  <rfmt sheetId="1" sqref="F431" start="0" length="0">
    <dxf>
      <fill>
        <patternFill patternType="solid">
          <bgColor rgb="FF92D050"/>
        </patternFill>
      </fill>
    </dxf>
  </rfmt>
  <rfmt sheetId="1" sqref="F432" start="0" length="0">
    <dxf>
      <fill>
        <patternFill patternType="solid">
          <bgColor rgb="FF92D050"/>
        </patternFill>
      </fill>
    </dxf>
  </rfmt>
  <rfmt sheetId="1" sqref="F433" start="0" length="0">
    <dxf>
      <fill>
        <patternFill patternType="solid">
          <bgColor rgb="FF92D050"/>
        </patternFill>
      </fill>
    </dxf>
  </rfmt>
  <rfmt sheetId="1" sqref="F434" start="0" length="0">
    <dxf>
      <fill>
        <patternFill patternType="solid">
          <bgColor rgb="FF92D050"/>
        </patternFill>
      </fill>
    </dxf>
  </rfmt>
  <rfmt sheetId="1" sqref="F435" start="0" length="0">
    <dxf>
      <fill>
        <patternFill patternType="solid">
          <bgColor rgb="FF92D050"/>
        </patternFill>
      </fill>
    </dxf>
  </rfmt>
  <rfmt sheetId="1" sqref="F439" start="0" length="0">
    <dxf>
      <fill>
        <patternFill patternType="solid">
          <bgColor rgb="FF92D050"/>
        </patternFill>
      </fill>
    </dxf>
  </rfmt>
  <rfmt sheetId="1" sqref="F440" start="0" length="0">
    <dxf>
      <fill>
        <patternFill patternType="solid">
          <bgColor rgb="FF92D050"/>
        </patternFill>
      </fill>
    </dxf>
  </rfmt>
  <rfmt sheetId="1" sqref="F443" start="0" length="0">
    <dxf>
      <fill>
        <patternFill patternType="solid">
          <bgColor rgb="FF92D050"/>
        </patternFill>
      </fill>
    </dxf>
  </rfmt>
  <rfmt sheetId="1" sqref="F444" start="0" length="0">
    <dxf>
      <fill>
        <patternFill patternType="solid">
          <bgColor rgb="FF92D050"/>
        </patternFill>
      </fill>
    </dxf>
  </rfmt>
  <rfmt sheetId="1" sqref="F445" start="0" length="0">
    <dxf>
      <fill>
        <patternFill patternType="solid">
          <bgColor rgb="FF92D050"/>
        </patternFill>
      </fill>
    </dxf>
  </rfmt>
  <rfmt sheetId="1" sqref="F446" start="0" length="0">
    <dxf>
      <fill>
        <patternFill patternType="solid">
          <bgColor rgb="FF92D050"/>
        </patternFill>
      </fill>
    </dxf>
  </rfmt>
  <rfmt sheetId="1" sqref="F447" start="0" length="0">
    <dxf>
      <fill>
        <patternFill patternType="solid">
          <bgColor rgb="FF92D050"/>
        </patternFill>
      </fill>
    </dxf>
  </rfmt>
  <rfmt sheetId="1" sqref="F448" start="0" length="0">
    <dxf>
      <fill>
        <patternFill patternType="solid">
          <bgColor rgb="FF92D050"/>
        </patternFill>
      </fill>
    </dxf>
  </rfmt>
  <rfmt sheetId="1" sqref="F449" start="0" length="0">
    <dxf>
      <fill>
        <patternFill patternType="solid">
          <bgColor rgb="FF92D050"/>
        </patternFill>
      </fill>
    </dxf>
  </rfmt>
  <rfmt sheetId="1" sqref="F450" start="0" length="0">
    <dxf>
      <fill>
        <patternFill patternType="solid">
          <bgColor rgb="FF92D050"/>
        </patternFill>
      </fill>
    </dxf>
  </rfmt>
  <rfmt sheetId="1" sqref="F452" start="0" length="0">
    <dxf>
      <fill>
        <patternFill patternType="solid">
          <bgColor rgb="FF92D050"/>
        </patternFill>
      </fill>
    </dxf>
  </rfmt>
  <rfmt sheetId="1" sqref="F453" start="0" length="0">
    <dxf>
      <fill>
        <patternFill patternType="solid">
          <bgColor rgb="FF92D050"/>
        </patternFill>
      </fill>
    </dxf>
  </rfmt>
  <rfmt sheetId="1" sqref="F454" start="0" length="0">
    <dxf>
      <fill>
        <patternFill patternType="solid">
          <bgColor rgb="FF92D050"/>
        </patternFill>
      </fill>
    </dxf>
  </rfmt>
  <rfmt sheetId="1" sqref="F455" start="0" length="0">
    <dxf>
      <fill>
        <patternFill patternType="solid">
          <bgColor rgb="FF92D050"/>
        </patternFill>
      </fill>
    </dxf>
  </rfmt>
  <rcc rId="3958" sId="1" odxf="1" dxf="1">
    <oc r="F458" t="inlineStr">
      <is>
        <t>PASS</t>
      </is>
    </oc>
    <nc r="F45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59" sId="1" odxf="1" dxf="1">
    <oc r="F459" t="inlineStr">
      <is>
        <t>PASS</t>
      </is>
    </oc>
    <nc r="F45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60" sId="1" odxf="1" dxf="1">
    <oc r="F460" t="inlineStr">
      <is>
        <t>PASS</t>
      </is>
    </oc>
    <nc r="F46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61" sId="1" odxf="1" dxf="1">
    <oc r="F461" t="inlineStr">
      <is>
        <t>PASS</t>
      </is>
    </oc>
    <nc r="F46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62" sId="1" odxf="1" dxf="1">
    <oc r="F462" t="inlineStr">
      <is>
        <t>PASS</t>
      </is>
    </oc>
    <nc r="F46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63" sId="1" odxf="1" dxf="1">
    <oc r="F463" t="inlineStr">
      <is>
        <t>PASS</t>
      </is>
    </oc>
    <nc r="F46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64" sId="1" odxf="1" dxf="1">
    <oc r="F465" t="inlineStr">
      <is>
        <t>PASS</t>
      </is>
    </oc>
    <nc r="F46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65" sId="1" odxf="1" dxf="1">
    <oc r="F467" t="inlineStr">
      <is>
        <t>PASS</t>
      </is>
    </oc>
    <nc r="F46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66" sId="1" odxf="1" dxf="1">
    <oc r="F468" t="inlineStr">
      <is>
        <t>PASS</t>
      </is>
    </oc>
    <nc r="F46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67" sId="1" odxf="1" dxf="1">
    <oc r="F469" t="inlineStr">
      <is>
        <t>PASS</t>
      </is>
    </oc>
    <nc r="F46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68" sId="1" odxf="1" dxf="1">
    <oc r="F470" t="inlineStr">
      <is>
        <t>PASS</t>
      </is>
    </oc>
    <nc r="F47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69" sId="1" odxf="1" dxf="1">
    <oc r="F471" t="inlineStr">
      <is>
        <t>PASS</t>
      </is>
    </oc>
    <nc r="F47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70" sId="1" odxf="1" dxf="1">
    <oc r="F473" t="inlineStr">
      <is>
        <t>PASS</t>
      </is>
    </oc>
    <nc r="F47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71" sId="1" odxf="1" dxf="1">
    <oc r="F474" t="inlineStr">
      <is>
        <t>PASS</t>
      </is>
    </oc>
    <nc r="F47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72" sId="1" odxf="1" dxf="1">
    <oc r="F475" t="inlineStr">
      <is>
        <t>PASS</t>
      </is>
    </oc>
    <nc r="F47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73" sId="1" odxf="1" dxf="1">
    <oc r="F477" t="inlineStr">
      <is>
        <t>PASS</t>
      </is>
    </oc>
    <nc r="F47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74" sId="1" odxf="1" dxf="1">
    <oc r="F478" t="inlineStr">
      <is>
        <t>PASS</t>
      </is>
    </oc>
    <nc r="F47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75" sId="1" odxf="1" dxf="1">
    <oc r="F479" t="inlineStr">
      <is>
        <t>PASS</t>
      </is>
    </oc>
    <nc r="F47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76" sId="1" odxf="1" dxf="1">
    <oc r="F480" t="inlineStr">
      <is>
        <t>PASS</t>
      </is>
    </oc>
    <nc r="F48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77" sId="1" odxf="1" dxf="1">
    <oc r="F481" t="inlineStr">
      <is>
        <t>PASS</t>
      </is>
    </oc>
    <nc r="F48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78" sId="1" odxf="1" dxf="1">
    <oc r="F483" t="inlineStr">
      <is>
        <t>PASS</t>
      </is>
    </oc>
    <nc r="F48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79" sId="1" odxf="1" dxf="1">
    <oc r="F484" t="inlineStr">
      <is>
        <t>PASS</t>
      </is>
    </oc>
    <nc r="F48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80" sId="1" odxf="1" dxf="1">
    <oc r="F488" t="inlineStr">
      <is>
        <t>PASS</t>
      </is>
    </oc>
    <nc r="F48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81" sId="1" odxf="1" dxf="1">
    <oc r="F489" t="inlineStr">
      <is>
        <t>PASS</t>
      </is>
    </oc>
    <nc r="F48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82" sId="1" odxf="1" dxf="1">
    <oc r="F490" t="inlineStr">
      <is>
        <t>PASS</t>
      </is>
    </oc>
    <nc r="F49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83" sId="1" odxf="1" dxf="1">
    <oc r="F491" t="inlineStr">
      <is>
        <t>PASS</t>
      </is>
    </oc>
    <nc r="F49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84" sId="1" odxf="1" dxf="1">
    <oc r="F492" t="inlineStr">
      <is>
        <t>PASS</t>
      </is>
    </oc>
    <nc r="F49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F493" start="0" length="0">
    <dxf>
      <fill>
        <patternFill patternType="solid">
          <bgColor rgb="FF92D050"/>
        </patternFill>
      </fill>
    </dxf>
  </rfmt>
  <rcc rId="3985" sId="1" odxf="1" dxf="1">
    <oc r="F494" t="inlineStr">
      <is>
        <t>PASS</t>
      </is>
    </oc>
    <nc r="F49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86" sId="1" odxf="1" dxf="1">
    <oc r="F495" t="inlineStr">
      <is>
        <t>PASS</t>
      </is>
    </oc>
    <nc r="F49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87" sId="1" odxf="1" dxf="1">
    <oc r="F496" t="inlineStr">
      <is>
        <t>PASS</t>
      </is>
    </oc>
    <nc r="F49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88" sId="1" odxf="1" dxf="1">
    <oc r="F497" t="inlineStr">
      <is>
        <t>PASS</t>
      </is>
    </oc>
    <nc r="F49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89" sId="1" odxf="1" dxf="1">
    <oc r="F498" t="inlineStr">
      <is>
        <t>PASS</t>
      </is>
    </oc>
    <nc r="F49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90" sId="1" odxf="1" dxf="1">
    <oc r="F499" t="inlineStr">
      <is>
        <t>PASS</t>
      </is>
    </oc>
    <nc r="F49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91" sId="1" odxf="1" dxf="1">
    <oc r="F502" t="inlineStr">
      <is>
        <t>PASS</t>
      </is>
    </oc>
    <nc r="F50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92" sId="1" odxf="1" dxf="1">
    <oc r="F503" t="inlineStr">
      <is>
        <t>PASS</t>
      </is>
    </oc>
    <nc r="F50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93" sId="1" odxf="1" dxf="1">
    <oc r="F505" t="inlineStr">
      <is>
        <t>PASS</t>
      </is>
    </oc>
    <nc r="F50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94" sId="1" odxf="1" dxf="1">
    <oc r="F506" t="inlineStr">
      <is>
        <t>PASS</t>
      </is>
    </oc>
    <nc r="F50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95" sId="1" odxf="1" dxf="1">
    <oc r="F507" t="inlineStr">
      <is>
        <t>PASS</t>
      </is>
    </oc>
    <nc r="F50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96" sId="1" odxf="1" dxf="1">
    <oc r="F509" t="inlineStr">
      <is>
        <t>PASS</t>
      </is>
    </oc>
    <nc r="F50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97" sId="1" odxf="1" dxf="1">
    <oc r="F510" t="inlineStr">
      <is>
        <t>PASS</t>
      </is>
    </oc>
    <nc r="F51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98" sId="1" odxf="1" dxf="1">
    <oc r="F515" t="inlineStr">
      <is>
        <t>PASS</t>
      </is>
    </oc>
    <nc r="F51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99" sId="1" odxf="1" dxf="1">
    <oc r="F520" t="inlineStr">
      <is>
        <t>PASS</t>
      </is>
    </oc>
    <nc r="F52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00" sId="1" odxf="1" dxf="1">
    <oc r="F521" t="inlineStr">
      <is>
        <t>PASS</t>
      </is>
    </oc>
    <nc r="F52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01" sId="1" odxf="1" dxf="1">
    <oc r="F522" t="inlineStr">
      <is>
        <t>PASS</t>
      </is>
    </oc>
    <nc r="F52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02" sId="1" odxf="1" dxf="1">
    <oc r="F525" t="inlineStr">
      <is>
        <t>PASS</t>
      </is>
    </oc>
    <nc r="F52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03" sId="1" odxf="1" dxf="1">
    <oc r="F527" t="inlineStr">
      <is>
        <t>PASS</t>
      </is>
    </oc>
    <nc r="F52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04" sId="1" odxf="1" dxf="1">
    <oc r="F528" t="inlineStr">
      <is>
        <t>PASS</t>
      </is>
    </oc>
    <nc r="F52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05" sId="1" odxf="1" dxf="1">
    <oc r="F529" t="inlineStr">
      <is>
        <t>PASS</t>
      </is>
    </oc>
    <nc r="F52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06" sId="1" odxf="1" dxf="1">
    <oc r="F530" t="inlineStr">
      <is>
        <t>PASS</t>
      </is>
    </oc>
    <nc r="F53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07" sId="1" odxf="1" dxf="1">
    <oc r="F531" t="inlineStr">
      <is>
        <t>PASS</t>
      </is>
    </oc>
    <nc r="F53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08" sId="1" odxf="1" dxf="1">
    <oc r="F533" t="inlineStr">
      <is>
        <t>PASS</t>
      </is>
    </oc>
    <nc r="F53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09" sId="1" odxf="1" dxf="1">
    <oc r="F534" t="inlineStr">
      <is>
        <t>PASS</t>
      </is>
    </oc>
    <nc r="F53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10" sId="1" odxf="1" dxf="1">
    <oc r="F535" t="inlineStr">
      <is>
        <t>PASS</t>
      </is>
    </oc>
    <nc r="F53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11" sId="1" odxf="1" dxf="1">
    <oc r="F536" t="inlineStr">
      <is>
        <t>PASS</t>
      </is>
    </oc>
    <nc r="F536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12" sId="1" odxf="1" dxf="1">
    <oc r="F537" t="inlineStr">
      <is>
        <t>PASS</t>
      </is>
    </oc>
    <nc r="F537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13" sId="1" odxf="1" dxf="1">
    <oc r="F538" t="inlineStr">
      <is>
        <t>PASS</t>
      </is>
    </oc>
    <nc r="F538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14" sId="1" odxf="1" dxf="1">
    <oc r="F539" t="inlineStr">
      <is>
        <t>PASS</t>
      </is>
    </oc>
    <nc r="F539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15" sId="1" odxf="1" dxf="1">
    <oc r="F540" t="inlineStr">
      <is>
        <t>PASS</t>
      </is>
    </oc>
    <nc r="F540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16" sId="1" odxf="1" dxf="1">
    <oc r="F541" t="inlineStr">
      <is>
        <t>PASS</t>
      </is>
    </oc>
    <nc r="F541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17" sId="1" odxf="1" dxf="1">
    <oc r="F542" t="inlineStr">
      <is>
        <t>PASS</t>
      </is>
    </oc>
    <nc r="F542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18" sId="1" odxf="1" dxf="1">
    <oc r="F543" t="inlineStr">
      <is>
        <t>PASS</t>
      </is>
    </oc>
    <nc r="F543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19" sId="1" odxf="1" dxf="1">
    <oc r="F544" t="inlineStr">
      <is>
        <t>PASS</t>
      </is>
    </oc>
    <nc r="F544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20" sId="1" odxf="1" dxf="1">
    <oc r="F545" t="inlineStr">
      <is>
        <t>PASS</t>
      </is>
    </oc>
    <nc r="F545" t="inlineStr">
      <is>
        <t>pass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v guid="{2927A03A-887C-488B-A370-3D7DD1383871}" action="delete"/>
  <rdn rId="0" localSheetId="1" customView="1" name="Z_2927A03A_887C_488B_A370_3D7DD1383871_.wvu.FilterData" hidden="1" oldHidden="1">
    <formula>GNRD_Blue_8_D43!$A$1:$M$546</formula>
    <oldFormula>GNRD_Blue_8_D43!$A$1:$M$546</oldFormula>
  </rdn>
  <rcv guid="{2927A03A-887C-488B-A370-3D7DD1383871}" action="add"/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4">
    <dxf>
      <fill>
        <patternFill patternType="solid">
          <bgColor rgb="FFFF0000"/>
        </patternFill>
      </fill>
    </dxf>
  </rfmt>
  <rfmt sheetId="1" sqref="F15" start="0" length="0">
    <dxf>
      <fill>
        <patternFill patternType="solid">
          <bgColor rgb="FFFF0000"/>
        </patternFill>
      </fill>
    </dxf>
  </rfmt>
  <rfmt sheetId="1" sqref="F43" start="0" length="0">
    <dxf>
      <fill>
        <patternFill patternType="solid">
          <bgColor rgb="FFFF0000"/>
        </patternFill>
      </fill>
    </dxf>
  </rfmt>
  <rfmt sheetId="1" sqref="F71" start="0" length="0">
    <dxf>
      <fill>
        <patternFill patternType="solid">
          <bgColor rgb="FFFF0000"/>
        </patternFill>
      </fill>
    </dxf>
  </rfmt>
  <rfmt sheetId="1" sqref="F137" start="0" length="0">
    <dxf>
      <fill>
        <patternFill patternType="solid">
          <bgColor rgb="FFFF0000"/>
        </patternFill>
      </fill>
    </dxf>
  </rfmt>
  <rfmt sheetId="1" sqref="F160" start="0" length="0">
    <dxf>
      <fill>
        <patternFill patternType="solid">
          <bgColor rgb="FFFF0000"/>
        </patternFill>
      </fill>
    </dxf>
  </rfmt>
  <rfmt sheetId="1" sqref="F252" start="0" length="0">
    <dxf>
      <fill>
        <patternFill patternType="solid">
          <bgColor rgb="FFFF0000"/>
        </patternFill>
      </fill>
    </dxf>
  </rfmt>
  <rcc rId="4022" sId="1" odxf="1" dxf="1">
    <oc r="F358" t="inlineStr">
      <is>
        <t>FAIL</t>
      </is>
    </oc>
    <nc r="F358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4023" sId="1" odxf="1" dxf="1">
    <oc r="F485" t="inlineStr">
      <is>
        <t>Fail</t>
      </is>
    </oc>
    <nc r="F485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4024" sId="1" odxf="1" dxf="1">
    <oc r="F486" t="inlineStr">
      <is>
        <t>Fail</t>
      </is>
    </oc>
    <nc r="F486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4025" sId="1" odxf="1" dxf="1">
    <oc r="F512" t="inlineStr">
      <is>
        <t>Fail</t>
      </is>
    </oc>
    <nc r="F512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  <rcc rId="4026" sId="1" odxf="1" dxf="1">
    <oc r="F514" t="inlineStr">
      <is>
        <t>Fail</t>
      </is>
    </oc>
    <nc r="F514" t="inlineStr">
      <is>
        <t>fail</t>
      </is>
    </nc>
    <odxf>
      <fill>
        <patternFill patternType="none">
          <bgColor indexed="65"/>
        </patternFill>
      </fill>
    </odxf>
    <ndxf>
      <fill>
        <patternFill patternType="solid">
          <bgColor rgb="FFFF0000"/>
        </patternFill>
      </fill>
    </ndxf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2">
    <dxf>
      <fill>
        <patternFill patternType="solid">
          <bgColor rgb="FFFFFF00"/>
        </patternFill>
      </fill>
    </dxf>
  </rfmt>
  <rfmt sheetId="1" sqref="F7" start="0" length="0">
    <dxf>
      <fill>
        <patternFill patternType="solid">
          <bgColor rgb="FFFFFF00"/>
        </patternFill>
      </fill>
      <alignment horizontal="general"/>
    </dxf>
  </rfmt>
  <rfmt sheetId="1" sqref="F8" start="0" length="0">
    <dxf>
      <fill>
        <patternFill patternType="solid">
          <bgColor rgb="FFFFFF00"/>
        </patternFill>
      </fill>
      <alignment vertical="top"/>
    </dxf>
  </rfmt>
  <rfmt sheetId="1" sqref="F16" start="0" length="0">
    <dxf>
      <fill>
        <patternFill patternType="solid">
          <bgColor rgb="FFFFFF00"/>
        </patternFill>
      </fill>
      <alignment horizontal="general"/>
    </dxf>
  </rfmt>
  <rfmt sheetId="1" sqref="F21" start="0" length="0">
    <dxf>
      <fill>
        <patternFill patternType="solid">
          <bgColor rgb="FFFFFF00"/>
        </patternFill>
      </fill>
    </dxf>
  </rfmt>
  <rfmt sheetId="1" sqref="F32" start="0" length="0">
    <dxf>
      <fill>
        <patternFill patternType="solid">
          <bgColor rgb="FFFFFF00"/>
        </patternFill>
      </fill>
      <alignment vertical="top"/>
    </dxf>
  </rfmt>
  <rfmt sheetId="1" sqref="F37" start="0" length="0">
    <dxf>
      <fill>
        <patternFill patternType="solid">
          <bgColor rgb="FFFFFF00"/>
        </patternFill>
      </fill>
      <alignment vertical="top"/>
    </dxf>
  </rfmt>
  <rfmt sheetId="1" sqref="F40" start="0" length="0">
    <dxf>
      <fill>
        <patternFill patternType="solid">
          <bgColor rgb="FFFFFF00"/>
        </patternFill>
      </fill>
      <alignment vertical="top"/>
    </dxf>
  </rfmt>
  <rfmt sheetId="1" sqref="F42" start="0" length="0">
    <dxf>
      <fill>
        <patternFill patternType="solid">
          <bgColor rgb="FFFFFF00"/>
        </patternFill>
      </fill>
      <alignment vertical="top"/>
    </dxf>
  </rfmt>
  <rfmt sheetId="1" sqref="F45" start="0" length="0">
    <dxf>
      <fill>
        <patternFill patternType="solid">
          <bgColor rgb="FFFFFF00"/>
        </patternFill>
      </fill>
      <alignment vertical="top"/>
    </dxf>
  </rfmt>
  <rfmt sheetId="1" sqref="F52" start="0" length="0">
    <dxf>
      <fill>
        <patternFill patternType="solid">
          <bgColor rgb="FFFFFF00"/>
        </patternFill>
      </fill>
      <alignment vertical="top"/>
    </dxf>
  </rfmt>
  <rfmt sheetId="1" sqref="F53" start="0" length="0">
    <dxf>
      <fill>
        <patternFill patternType="solid">
          <bgColor rgb="FFFFFF00"/>
        </patternFill>
      </fill>
      <alignment vertical="top"/>
    </dxf>
  </rfmt>
  <rfmt sheetId="1" sqref="F61" start="0" length="0">
    <dxf>
      <fill>
        <patternFill patternType="solid">
          <bgColor rgb="FFFFFF00"/>
        </patternFill>
      </fill>
      <alignment vertical="top"/>
    </dxf>
  </rfmt>
  <rfmt sheetId="1" sqref="F66" start="0" length="0">
    <dxf>
      <fill>
        <patternFill patternType="solid">
          <bgColor rgb="FFFFFF00"/>
        </patternFill>
      </fill>
      <alignment vertical="top"/>
    </dxf>
  </rfmt>
  <rfmt sheetId="1" sqref="F70" start="0" length="0">
    <dxf>
      <fill>
        <patternFill patternType="solid">
          <bgColor rgb="FFFFFF00"/>
        </patternFill>
      </fill>
      <alignment vertical="top"/>
    </dxf>
  </rfmt>
  <rfmt sheetId="1" sqref="F74" start="0" length="0">
    <dxf>
      <fill>
        <patternFill patternType="solid">
          <bgColor rgb="FFFFFF00"/>
        </patternFill>
      </fill>
      <alignment vertical="top"/>
    </dxf>
  </rfmt>
  <rfmt sheetId="1" sqref="F76" start="0" length="0">
    <dxf>
      <fill>
        <patternFill patternType="solid">
          <bgColor rgb="FFFFFF00"/>
        </patternFill>
      </fill>
      <alignment vertical="top"/>
    </dxf>
  </rfmt>
  <rfmt sheetId="1" sqref="F87" start="0" length="0">
    <dxf>
      <fill>
        <patternFill patternType="solid">
          <bgColor rgb="FFFFFF00"/>
        </patternFill>
      </fill>
      <alignment vertical="top"/>
    </dxf>
  </rfmt>
  <rfmt sheetId="1" sqref="F94" start="0" length="0">
    <dxf>
      <fill>
        <patternFill patternType="solid">
          <bgColor rgb="FFFFFF00"/>
        </patternFill>
      </fill>
      <alignment vertical="top"/>
    </dxf>
  </rfmt>
  <rfmt sheetId="1" sqref="F96" start="0" length="0">
    <dxf>
      <fill>
        <patternFill patternType="solid">
          <bgColor rgb="FFFFFF00"/>
        </patternFill>
      </fill>
      <alignment vertical="top"/>
    </dxf>
  </rfmt>
  <rfmt sheetId="1" sqref="F97" start="0" length="0">
    <dxf>
      <fill>
        <patternFill patternType="solid">
          <bgColor rgb="FFFFFF00"/>
        </patternFill>
      </fill>
      <alignment vertical="top"/>
    </dxf>
  </rfmt>
  <rfmt sheetId="1" sqref="F100" start="0" length="0">
    <dxf>
      <fill>
        <patternFill patternType="solid">
          <bgColor rgb="FFFFFF00"/>
        </patternFill>
      </fill>
      <alignment vertical="top"/>
    </dxf>
  </rfmt>
  <rfmt sheetId="1" sqref="F102" start="0" length="0">
    <dxf>
      <fill>
        <patternFill patternType="solid">
          <bgColor rgb="FFFFFF00"/>
        </patternFill>
      </fill>
      <alignment vertical="top"/>
    </dxf>
  </rfmt>
  <rfmt sheetId="1" sqref="F104" start="0" length="0">
    <dxf>
      <fill>
        <patternFill patternType="solid">
          <bgColor rgb="FFFFFF00"/>
        </patternFill>
      </fill>
      <alignment vertical="top"/>
    </dxf>
  </rfmt>
  <rfmt sheetId="1" sqref="F105" start="0" length="0">
    <dxf>
      <fill>
        <patternFill patternType="solid">
          <bgColor rgb="FFFFFF00"/>
        </patternFill>
      </fill>
      <alignment vertical="top"/>
    </dxf>
  </rfmt>
  <rfmt sheetId="1" sqref="F112" start="0" length="0">
    <dxf>
      <fill>
        <patternFill patternType="solid">
          <bgColor rgb="FFFFFF00"/>
        </patternFill>
      </fill>
      <alignment vertical="top"/>
    </dxf>
  </rfmt>
  <rfmt sheetId="1" sqref="F114" start="0" length="0">
    <dxf>
      <fill>
        <patternFill patternType="solid">
          <bgColor rgb="FFFFFF00"/>
        </patternFill>
      </fill>
      <alignment vertical="top"/>
    </dxf>
  </rfmt>
  <rfmt sheetId="1" sqref="F125" start="0" length="0">
    <dxf>
      <fill>
        <patternFill patternType="solid">
          <bgColor rgb="FFFFFF00"/>
        </patternFill>
      </fill>
      <alignment vertical="top"/>
    </dxf>
  </rfmt>
  <rfmt sheetId="1" sqref="F135" start="0" length="0">
    <dxf>
      <fill>
        <patternFill patternType="solid">
          <bgColor rgb="FFFFFF00"/>
        </patternFill>
      </fill>
      <alignment vertical="top"/>
    </dxf>
  </rfmt>
  <rfmt sheetId="1" sqref="F136" start="0" length="0">
    <dxf>
      <fill>
        <patternFill patternType="solid">
          <bgColor rgb="FFFFFF00"/>
        </patternFill>
      </fill>
      <alignment vertical="top"/>
    </dxf>
  </rfmt>
  <rfmt sheetId="1" sqref="F140" start="0" length="0">
    <dxf>
      <fill>
        <patternFill patternType="solid">
          <bgColor rgb="FFFFFF00"/>
        </patternFill>
      </fill>
      <alignment vertical="top"/>
    </dxf>
  </rfmt>
  <rfmt sheetId="1" sqref="F146" start="0" length="0">
    <dxf>
      <fill>
        <patternFill patternType="solid">
          <bgColor rgb="FFFFFF00"/>
        </patternFill>
      </fill>
      <alignment vertical="top"/>
    </dxf>
  </rfmt>
  <rfmt sheetId="1" sqref="F152" start="0" length="0">
    <dxf>
      <fill>
        <patternFill patternType="solid">
          <bgColor rgb="FFFFFF00"/>
        </patternFill>
      </fill>
      <alignment vertical="top"/>
    </dxf>
  </rfmt>
  <rfmt sheetId="1" sqref="F155" start="0" length="0">
    <dxf>
      <fill>
        <patternFill patternType="solid">
          <bgColor rgb="FFFFFF00"/>
        </patternFill>
      </fill>
      <alignment vertical="top"/>
    </dxf>
  </rfmt>
  <rfmt sheetId="1" sqref="F159" start="0" length="0">
    <dxf>
      <fill>
        <patternFill patternType="solid">
          <bgColor rgb="FFFFFF00"/>
        </patternFill>
      </fill>
      <alignment vertical="top"/>
    </dxf>
  </rfmt>
  <rfmt sheetId="1" sqref="F163" start="0" length="0">
    <dxf>
      <fill>
        <patternFill patternType="solid">
          <bgColor rgb="FFFFFF00"/>
        </patternFill>
      </fill>
      <alignment vertical="top"/>
    </dxf>
  </rfmt>
  <rfmt sheetId="1" sqref="F165" start="0" length="0">
    <dxf>
      <fill>
        <patternFill patternType="solid">
          <bgColor rgb="FFFFFF00"/>
        </patternFill>
      </fill>
      <alignment vertical="top"/>
    </dxf>
  </rfmt>
  <rfmt sheetId="1" sqref="F173" start="0" length="0">
    <dxf>
      <fill>
        <patternFill patternType="solid">
          <bgColor rgb="FFFFFF00"/>
        </patternFill>
      </fill>
      <alignment vertical="top"/>
    </dxf>
  </rfmt>
  <rfmt sheetId="1" sqref="F185" start="0" length="0">
    <dxf>
      <fill>
        <patternFill patternType="solid">
          <bgColor rgb="FFFFFF00"/>
        </patternFill>
      </fill>
      <alignment vertical="top"/>
    </dxf>
  </rfmt>
  <rfmt sheetId="1" sqref="F189" start="0" length="0">
    <dxf>
      <fill>
        <patternFill patternType="solid">
          <bgColor rgb="FFFFFF00"/>
        </patternFill>
      </fill>
      <alignment vertical="top"/>
    </dxf>
  </rfmt>
  <rfmt sheetId="1" sqref="F191" start="0" length="0">
    <dxf>
      <fill>
        <patternFill patternType="solid">
          <bgColor rgb="FFFFFF00"/>
        </patternFill>
      </fill>
      <alignment vertical="top"/>
    </dxf>
  </rfmt>
  <rfmt sheetId="1" sqref="F207" start="0" length="0">
    <dxf>
      <fill>
        <patternFill patternType="solid">
          <bgColor rgb="FFFFFF00"/>
        </patternFill>
      </fill>
      <alignment vertical="top"/>
    </dxf>
  </rfmt>
  <rfmt sheetId="1" sqref="F250" start="0" length="0">
    <dxf>
      <fill>
        <patternFill patternType="solid">
          <bgColor rgb="FFFFFF00"/>
        </patternFill>
      </fill>
      <alignment vertical="top"/>
    </dxf>
  </rfmt>
  <rfmt sheetId="1" sqref="F259" start="0" length="0">
    <dxf>
      <fill>
        <patternFill patternType="solid">
          <bgColor rgb="FFFFFF00"/>
        </patternFill>
      </fill>
      <alignment vertical="top"/>
    </dxf>
  </rfmt>
  <rcc rId="4027" sId="1" odxf="1" dxf="1">
    <oc r="F282" t="inlineStr">
      <is>
        <t>BLOCK</t>
      </is>
    </oc>
    <nc r="F282" t="inlineStr">
      <is>
        <t>Block</t>
      </is>
    </nc>
    <odxf>
      <fill>
        <patternFill patternType="none">
          <bgColor indexed="65"/>
        </patternFill>
      </fill>
      <alignment vertical="bottom"/>
    </odxf>
    <ndxf>
      <fill>
        <patternFill patternType="solid">
          <bgColor rgb="FFFFFF00"/>
        </patternFill>
      </fill>
      <alignment vertical="top"/>
    </ndxf>
  </rcc>
  <rfmt sheetId="1" sqref="F283" start="0" length="0">
    <dxf>
      <fill>
        <patternFill patternType="solid">
          <bgColor rgb="FFFFFF00"/>
        </patternFill>
      </fill>
      <alignment vertical="top"/>
    </dxf>
  </rfmt>
  <rcc rId="4028" sId="1" odxf="1" dxf="1">
    <oc r="F306" t="inlineStr">
      <is>
        <t>BLOCK</t>
      </is>
    </oc>
    <nc r="F306" t="inlineStr">
      <is>
        <t>Block</t>
      </is>
    </nc>
    <odxf>
      <fill>
        <patternFill patternType="none">
          <bgColor indexed="65"/>
        </patternFill>
      </fill>
      <alignment vertical="bottom"/>
    </odxf>
    <ndxf>
      <fill>
        <patternFill patternType="solid">
          <bgColor rgb="FFFFFF00"/>
        </patternFill>
      </fill>
      <alignment vertical="top"/>
    </ndxf>
  </rcc>
  <rfmt sheetId="1" sqref="F309" start="0" length="0">
    <dxf>
      <fill>
        <patternFill patternType="solid">
          <bgColor rgb="FFFFFF00"/>
        </patternFill>
      </fill>
      <alignment vertical="top"/>
    </dxf>
  </rfmt>
  <rcc rId="4029" sId="1" odxf="1" dxf="1">
    <oc r="F315" t="inlineStr">
      <is>
        <t>BLOCK</t>
      </is>
    </oc>
    <nc r="F315" t="inlineStr">
      <is>
        <t>Block</t>
      </is>
    </nc>
    <odxf>
      <fill>
        <patternFill patternType="none">
          <bgColor indexed="65"/>
        </patternFill>
      </fill>
      <alignment vertical="bottom"/>
    </odxf>
    <ndxf>
      <fill>
        <patternFill patternType="solid">
          <bgColor rgb="FFFFFF00"/>
        </patternFill>
      </fill>
      <alignment vertical="top"/>
    </ndxf>
  </rcc>
  <rcc rId="4030" sId="1" odxf="1" dxf="1">
    <oc r="F316" t="inlineStr">
      <is>
        <t>BLOCK</t>
      </is>
    </oc>
    <nc r="F316" t="inlineStr">
      <is>
        <t>Block</t>
      </is>
    </nc>
    <odxf>
      <alignment vertical="bottom"/>
    </odxf>
    <ndxf>
      <alignment vertical="top"/>
    </ndxf>
  </rcc>
  <rfmt sheetId="1" sqref="F318" start="0" length="0">
    <dxf>
      <fill>
        <patternFill patternType="solid">
          <bgColor rgb="FFFFFF00"/>
        </patternFill>
      </fill>
      <alignment vertical="top"/>
    </dxf>
  </rfmt>
  <rcc rId="4031" sId="1" odxf="1" dxf="1">
    <oc r="F319" t="inlineStr">
      <is>
        <t>BLOCK</t>
      </is>
    </oc>
    <nc r="F319" t="inlineStr">
      <is>
        <t>Block</t>
      </is>
    </nc>
    <odxf>
      <fill>
        <patternFill patternType="none">
          <bgColor indexed="65"/>
        </patternFill>
      </fill>
      <alignment vertical="bottom"/>
    </odxf>
    <ndxf>
      <fill>
        <patternFill patternType="solid">
          <bgColor rgb="FFFFFF00"/>
        </patternFill>
      </fill>
      <alignment vertical="top"/>
    </ndxf>
  </rcc>
  <rfmt sheetId="1" sqref="F326" start="0" length="0">
    <dxf>
      <fill>
        <patternFill patternType="solid">
          <bgColor rgb="FFFFFF00"/>
        </patternFill>
      </fill>
      <alignment vertical="top"/>
    </dxf>
  </rfmt>
  <rcc rId="4032" sId="1" odxf="1" dxf="1">
    <oc r="F338" t="inlineStr">
      <is>
        <t>BLOCK</t>
      </is>
    </oc>
    <nc r="F338" t="inlineStr">
      <is>
        <t>Block</t>
      </is>
    </nc>
    <odxf>
      <alignment vertical="bottom"/>
    </odxf>
    <ndxf>
      <alignment vertical="top"/>
    </ndxf>
  </rcc>
  <rcc rId="4033" sId="1" odxf="1" dxf="1">
    <oc r="F343" t="inlineStr">
      <is>
        <t>BLOCK</t>
      </is>
    </oc>
    <nc r="F343" t="inlineStr">
      <is>
        <t>Block</t>
      </is>
    </nc>
    <odxf>
      <fill>
        <patternFill patternType="none">
          <bgColor indexed="65"/>
        </patternFill>
      </fill>
      <alignment vertical="bottom"/>
    </odxf>
    <ndxf>
      <fill>
        <patternFill patternType="solid">
          <bgColor rgb="FFFFFF00"/>
        </patternFill>
      </fill>
      <alignment vertical="top"/>
    </ndxf>
  </rcc>
  <rcc rId="4034" sId="1" odxf="1" dxf="1">
    <oc r="F344" t="inlineStr">
      <is>
        <t>BLOCK</t>
      </is>
    </oc>
    <nc r="F344" t="inlineStr">
      <is>
        <t>Block</t>
      </is>
    </nc>
    <odxf>
      <fill>
        <patternFill patternType="none">
          <bgColor indexed="65"/>
        </patternFill>
      </fill>
      <alignment vertical="bottom"/>
    </odxf>
    <ndxf>
      <fill>
        <patternFill patternType="solid">
          <bgColor rgb="FFFFFF00"/>
        </patternFill>
      </fill>
      <alignment vertical="top"/>
    </ndxf>
  </rcc>
  <rcc rId="4035" sId="1" odxf="1" dxf="1">
    <oc r="F346" t="inlineStr">
      <is>
        <t>BLOCK</t>
      </is>
    </oc>
    <nc r="F346" t="inlineStr">
      <is>
        <t>Block</t>
      </is>
    </nc>
    <odxf>
      <alignment vertical="bottom"/>
    </odxf>
    <ndxf>
      <alignment vertical="top"/>
    </ndxf>
  </rcc>
  <rfmt sheetId="1" sqref="F347" start="0" length="0">
    <dxf>
      <fill>
        <patternFill patternType="solid">
          <bgColor rgb="FFFFFF00"/>
        </patternFill>
      </fill>
      <alignment vertical="top"/>
    </dxf>
  </rfmt>
  <rfmt sheetId="1" sqref="F360" start="0" length="0">
    <dxf>
      <fill>
        <patternFill patternType="solid">
          <bgColor rgb="FFFFFF00"/>
        </patternFill>
      </fill>
      <alignment vertical="top"/>
    </dxf>
  </rfmt>
  <rfmt sheetId="1" sqref="F363" start="0" length="0">
    <dxf>
      <fill>
        <patternFill patternType="solid">
          <bgColor rgb="FFFFFF00"/>
        </patternFill>
      </fill>
      <alignment vertical="top"/>
    </dxf>
  </rfmt>
  <rcc rId="4036" sId="1" odxf="1" dxf="1">
    <oc r="F365" t="inlineStr">
      <is>
        <t>BLOCK</t>
      </is>
    </oc>
    <nc r="F365" t="inlineStr">
      <is>
        <t>Block</t>
      </is>
    </nc>
    <odxf>
      <alignment vertical="bottom"/>
    </odxf>
    <ndxf>
      <alignment vertical="top"/>
    </ndxf>
  </rcc>
  <rcc rId="4037" sId="1" odxf="1" dxf="1">
    <oc r="F367" t="inlineStr">
      <is>
        <t>BLOCK</t>
      </is>
    </oc>
    <nc r="F367" t="inlineStr">
      <is>
        <t>Block</t>
      </is>
    </nc>
    <odxf>
      <fill>
        <patternFill patternType="none">
          <bgColor indexed="65"/>
        </patternFill>
      </fill>
      <alignment vertical="bottom"/>
    </odxf>
    <ndxf>
      <fill>
        <patternFill patternType="solid">
          <bgColor rgb="FFFFFF00"/>
        </patternFill>
      </fill>
      <alignment vertical="top"/>
    </ndxf>
  </rcc>
  <rfmt sheetId="1" sqref="F369" start="0" length="0">
    <dxf>
      <alignment vertical="top"/>
    </dxf>
  </rfmt>
  <rfmt sheetId="1" sqref="F371" start="0" length="0">
    <dxf>
      <fill>
        <patternFill patternType="solid">
          <bgColor rgb="FFFFFF00"/>
        </patternFill>
      </fill>
      <alignment vertical="top"/>
    </dxf>
  </rfmt>
  <rfmt sheetId="1" sqref="F372" start="0" length="0">
    <dxf>
      <fill>
        <patternFill patternType="solid">
          <bgColor rgb="FFFFFF00"/>
        </patternFill>
      </fill>
      <alignment vertical="top"/>
    </dxf>
  </rfmt>
  <rfmt sheetId="1" sqref="F378" start="0" length="0">
    <dxf>
      <fill>
        <patternFill patternType="solid">
          <bgColor rgb="FFFFFF00"/>
        </patternFill>
      </fill>
      <alignment vertical="top"/>
    </dxf>
  </rfmt>
  <rfmt sheetId="1" sqref="F380" start="0" length="0">
    <dxf>
      <fill>
        <patternFill patternType="solid">
          <bgColor rgb="FFFFFF00"/>
        </patternFill>
      </fill>
      <alignment vertical="top"/>
    </dxf>
  </rfmt>
  <rfmt sheetId="1" sqref="F381" start="0" length="0">
    <dxf>
      <fill>
        <patternFill patternType="solid">
          <bgColor rgb="FFFFFF00"/>
        </patternFill>
      </fill>
      <alignment vertical="top"/>
    </dxf>
  </rfmt>
  <rcc rId="4038" sId="1" odxf="1" dxf="1">
    <oc r="F383" t="inlineStr">
      <is>
        <t>BLOCK</t>
      </is>
    </oc>
    <nc r="F383" t="inlineStr">
      <is>
        <t>Block</t>
      </is>
    </nc>
    <odxf>
      <fill>
        <patternFill patternType="none">
          <bgColor indexed="65"/>
        </patternFill>
      </fill>
      <alignment vertical="bottom"/>
    </odxf>
    <ndxf>
      <fill>
        <patternFill patternType="solid">
          <bgColor rgb="FFFFFF00"/>
        </patternFill>
      </fill>
      <alignment vertical="top"/>
    </ndxf>
  </rcc>
  <rfmt sheetId="1" sqref="F386" start="0" length="0">
    <dxf>
      <fill>
        <patternFill patternType="solid">
          <bgColor rgb="FFFFFF00"/>
        </patternFill>
      </fill>
      <alignment vertical="top"/>
    </dxf>
  </rfmt>
  <rfmt sheetId="1" sqref="F387" start="0" length="0">
    <dxf>
      <fill>
        <patternFill patternType="solid">
          <bgColor rgb="FFFFFF00"/>
        </patternFill>
      </fill>
      <alignment vertical="top"/>
    </dxf>
  </rfmt>
  <rfmt sheetId="1" sqref="F390" start="0" length="0">
    <dxf>
      <fill>
        <patternFill patternType="solid">
          <bgColor rgb="FFFFFF00"/>
        </patternFill>
      </fill>
      <alignment vertical="top"/>
    </dxf>
  </rfmt>
  <rfmt sheetId="1" sqref="F392" start="0" length="0">
    <dxf>
      <alignment vertical="top"/>
    </dxf>
  </rfmt>
  <rfmt sheetId="1" sqref="F396" start="0" length="0">
    <dxf>
      <fill>
        <patternFill patternType="solid">
          <bgColor rgb="FFFFFF00"/>
        </patternFill>
      </fill>
      <alignment vertical="top"/>
    </dxf>
  </rfmt>
  <rfmt sheetId="1" sqref="F397" start="0" length="0">
    <dxf>
      <fill>
        <patternFill patternType="solid">
          <bgColor rgb="FFFFFF00"/>
        </patternFill>
      </fill>
      <alignment vertical="top"/>
    </dxf>
  </rfmt>
  <rfmt sheetId="1" sqref="F402" start="0" length="0">
    <dxf>
      <alignment vertical="top"/>
    </dxf>
  </rfmt>
  <rfmt sheetId="1" sqref="F403" start="0" length="0">
    <dxf>
      <alignment vertical="top"/>
    </dxf>
  </rfmt>
  <rfmt sheetId="1" sqref="F404" start="0" length="0">
    <dxf>
      <fill>
        <patternFill patternType="solid">
          <bgColor rgb="FFFFFF00"/>
        </patternFill>
      </fill>
      <alignment vertical="top"/>
    </dxf>
  </rfmt>
  <rfmt sheetId="1" sqref="F405" start="0" length="0">
    <dxf>
      <fill>
        <patternFill patternType="solid">
          <bgColor rgb="FFFFFF00"/>
        </patternFill>
      </fill>
      <alignment vertical="top"/>
    </dxf>
  </rfmt>
  <rfmt sheetId="1" sqref="F413" start="0" length="0">
    <dxf>
      <fill>
        <patternFill patternType="solid">
          <bgColor rgb="FFFFFF00"/>
        </patternFill>
      </fill>
      <alignment vertical="top"/>
    </dxf>
  </rfmt>
  <rfmt sheetId="1" sqref="F414" start="0" length="0">
    <dxf>
      <fill>
        <patternFill patternType="solid">
          <bgColor rgb="FFFFFF00"/>
        </patternFill>
      </fill>
      <alignment vertical="top"/>
    </dxf>
  </rfmt>
  <rfmt sheetId="1" sqref="F416" start="0" length="0">
    <dxf>
      <fill>
        <patternFill patternType="solid">
          <bgColor rgb="FFFFFF00"/>
        </patternFill>
      </fill>
      <alignment vertical="top"/>
    </dxf>
  </rfmt>
  <rfmt sheetId="1" sqref="F422" start="0" length="0">
    <dxf>
      <fill>
        <patternFill patternType="solid">
          <bgColor rgb="FFFFFF00"/>
        </patternFill>
      </fill>
      <alignment vertical="top"/>
    </dxf>
  </rfmt>
  <rfmt sheetId="1" sqref="F424" start="0" length="0">
    <dxf>
      <fill>
        <patternFill patternType="solid">
          <bgColor rgb="FFFFFF00"/>
        </patternFill>
      </fill>
      <alignment vertical="top"/>
    </dxf>
  </rfmt>
  <rfmt sheetId="1" sqref="F425" start="0" length="0">
    <dxf>
      <fill>
        <patternFill patternType="solid">
          <bgColor rgb="FFFFFF00"/>
        </patternFill>
      </fill>
      <alignment vertical="top"/>
    </dxf>
  </rfmt>
  <rfmt sheetId="1" sqref="F426" start="0" length="0">
    <dxf>
      <fill>
        <patternFill patternType="solid">
          <bgColor rgb="FFFFFF00"/>
        </patternFill>
      </fill>
      <alignment vertical="top"/>
    </dxf>
  </rfmt>
  <rfmt sheetId="1" sqref="F427" start="0" length="0">
    <dxf>
      <fill>
        <patternFill patternType="solid">
          <bgColor rgb="FFFFFF00"/>
        </patternFill>
      </fill>
      <alignment vertical="top"/>
    </dxf>
  </rfmt>
  <rfmt sheetId="1" sqref="F428" start="0" length="0">
    <dxf>
      <fill>
        <patternFill patternType="solid">
          <bgColor rgb="FFFFFF00"/>
        </patternFill>
      </fill>
      <alignment vertical="top"/>
    </dxf>
  </rfmt>
  <rfmt sheetId="1" sqref="F436" start="0" length="0">
    <dxf>
      <fill>
        <patternFill patternType="solid">
          <bgColor rgb="FFFFFF00"/>
        </patternFill>
      </fill>
      <alignment vertical="top"/>
    </dxf>
  </rfmt>
  <rfmt sheetId="1" sqref="F437" start="0" length="0">
    <dxf>
      <fill>
        <patternFill patternType="solid">
          <bgColor rgb="FFFFFF00"/>
        </patternFill>
      </fill>
      <alignment vertical="top"/>
    </dxf>
  </rfmt>
  <rfmt sheetId="1" sqref="F438" start="0" length="0">
    <dxf>
      <fill>
        <patternFill patternType="solid">
          <bgColor rgb="FFFFFF00"/>
        </patternFill>
      </fill>
      <alignment vertical="top"/>
    </dxf>
  </rfmt>
  <rfmt sheetId="1" sqref="F441" start="0" length="0">
    <dxf>
      <fill>
        <patternFill patternType="solid">
          <bgColor rgb="FFFFFF00"/>
        </patternFill>
      </fill>
      <alignment vertical="top"/>
    </dxf>
  </rfmt>
  <rfmt sheetId="1" sqref="F442" start="0" length="0">
    <dxf>
      <fill>
        <patternFill patternType="solid">
          <bgColor rgb="FFFFFF00"/>
        </patternFill>
      </fill>
      <alignment vertical="top"/>
    </dxf>
  </rfmt>
  <rfmt sheetId="1" sqref="F451" start="0" length="0">
    <dxf>
      <fill>
        <patternFill patternType="solid">
          <bgColor rgb="FFFFFF00"/>
        </patternFill>
      </fill>
      <alignment vertical="top"/>
    </dxf>
  </rfmt>
  <rfmt sheetId="1" sqref="F456" start="0" length="0">
    <dxf>
      <fill>
        <patternFill patternType="solid">
          <bgColor rgb="FFFFFF00"/>
        </patternFill>
      </fill>
      <alignment vertical="top"/>
    </dxf>
  </rfmt>
  <rfmt sheetId="1" sqref="F457" start="0" length="0">
    <dxf>
      <fill>
        <patternFill patternType="solid">
          <bgColor rgb="FFFFFF00"/>
        </patternFill>
      </fill>
      <alignment vertical="top"/>
    </dxf>
  </rfmt>
  <rfmt sheetId="1" sqref="F464" start="0" length="0">
    <dxf>
      <fill>
        <patternFill patternType="solid">
          <bgColor rgb="FFFFFF00"/>
        </patternFill>
      </fill>
      <alignment vertical="top"/>
    </dxf>
  </rfmt>
  <rfmt sheetId="1" sqref="F466" start="0" length="0">
    <dxf>
      <fill>
        <patternFill patternType="solid">
          <bgColor rgb="FFFFFF00"/>
        </patternFill>
      </fill>
      <alignment vertical="top"/>
    </dxf>
  </rfmt>
  <rfmt sheetId="1" sqref="F472" start="0" length="0">
    <dxf>
      <fill>
        <patternFill patternType="solid">
          <bgColor rgb="FFFFFF00"/>
        </patternFill>
      </fill>
      <alignment vertical="top"/>
    </dxf>
  </rfmt>
  <rfmt sheetId="1" sqref="F476" start="0" length="0">
    <dxf>
      <fill>
        <patternFill patternType="solid">
          <bgColor rgb="FFFFFF00"/>
        </patternFill>
      </fill>
      <alignment vertical="top"/>
    </dxf>
  </rfmt>
  <rfmt sheetId="1" sqref="F482" start="0" length="0">
    <dxf>
      <fill>
        <patternFill patternType="solid">
          <bgColor rgb="FFFFFF00"/>
        </patternFill>
      </fill>
      <alignment vertical="top"/>
    </dxf>
  </rfmt>
  <rfmt sheetId="1" sqref="F487" start="0" length="0">
    <dxf>
      <fill>
        <patternFill patternType="solid">
          <bgColor rgb="FFFFFF00"/>
        </patternFill>
      </fill>
      <alignment vertical="top"/>
    </dxf>
  </rfmt>
  <rfmt sheetId="1" sqref="F500" start="0" length="0">
    <dxf>
      <fill>
        <patternFill patternType="solid">
          <bgColor rgb="FFFFFF00"/>
        </patternFill>
      </fill>
      <alignment vertical="top"/>
    </dxf>
  </rfmt>
  <rfmt sheetId="1" sqref="F501" start="0" length="0">
    <dxf>
      <fill>
        <patternFill patternType="solid">
          <bgColor rgb="FFFFFF00"/>
        </patternFill>
      </fill>
      <alignment vertical="top"/>
    </dxf>
  </rfmt>
  <rfmt sheetId="1" sqref="F504" start="0" length="0">
    <dxf>
      <fill>
        <patternFill patternType="solid">
          <bgColor rgb="FFFFFF00"/>
        </patternFill>
      </fill>
      <alignment vertical="top"/>
    </dxf>
  </rfmt>
  <rfmt sheetId="1" sqref="F508" start="0" length="0">
    <dxf>
      <fill>
        <patternFill patternType="solid">
          <bgColor rgb="FFFFFF00"/>
        </patternFill>
      </fill>
      <alignment vertical="top"/>
    </dxf>
  </rfmt>
  <rfmt sheetId="1" sqref="F511" start="0" length="0">
    <dxf>
      <fill>
        <patternFill patternType="solid">
          <bgColor rgb="FFFFFF00"/>
        </patternFill>
      </fill>
      <alignment vertical="top"/>
    </dxf>
  </rfmt>
  <rfmt sheetId="1" sqref="F513" start="0" length="0">
    <dxf>
      <fill>
        <patternFill patternType="solid">
          <bgColor rgb="FFFFFF00"/>
        </patternFill>
      </fill>
      <alignment vertical="top"/>
    </dxf>
  </rfmt>
  <rfmt sheetId="1" sqref="F516" start="0" length="0">
    <dxf>
      <fill>
        <patternFill patternType="solid">
          <bgColor rgb="FFFFFF00"/>
        </patternFill>
      </fill>
      <alignment vertical="top"/>
    </dxf>
  </rfmt>
  <rfmt sheetId="1" sqref="F517" start="0" length="0">
    <dxf>
      <fill>
        <patternFill patternType="solid">
          <bgColor rgb="FFFFFF00"/>
        </patternFill>
      </fill>
      <alignment vertical="top"/>
    </dxf>
  </rfmt>
  <rfmt sheetId="1" sqref="F518" start="0" length="0">
    <dxf>
      <fill>
        <patternFill patternType="solid">
          <bgColor rgb="FFFFFF00"/>
        </patternFill>
      </fill>
      <alignment vertical="top"/>
    </dxf>
  </rfmt>
  <rfmt sheetId="1" sqref="F519" start="0" length="0">
    <dxf>
      <fill>
        <patternFill patternType="solid">
          <bgColor rgb="FFFFFF00"/>
        </patternFill>
      </fill>
      <alignment vertical="top"/>
    </dxf>
  </rfmt>
  <rfmt sheetId="1" sqref="F523" start="0" length="0">
    <dxf>
      <fill>
        <patternFill patternType="solid">
          <bgColor rgb="FFFFFF00"/>
        </patternFill>
      </fill>
      <alignment vertical="top"/>
    </dxf>
  </rfmt>
  <rfmt sheetId="1" sqref="F524" start="0" length="0">
    <dxf>
      <fill>
        <patternFill patternType="solid">
          <bgColor rgb="FFFFFF00"/>
        </patternFill>
      </fill>
      <alignment vertical="top"/>
    </dxf>
  </rfmt>
  <rfmt sheetId="1" sqref="F532" start="0" length="0">
    <dxf>
      <fill>
        <patternFill patternType="solid">
          <bgColor rgb="FFFFFF00"/>
        </patternFill>
      </fill>
      <alignment vertical="top"/>
    </dxf>
  </rfmt>
  <rfmt sheetId="1" sqref="F546" start="0" length="0">
    <dxf>
      <fill>
        <patternFill patternType="solid">
          <bgColor rgb="FFFFFF00"/>
        </patternFill>
      </fill>
      <alignment vertical="top"/>
    </dxf>
  </rfmt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927A03A-887C-488B-A370-3D7DD1383871}" action="delete"/>
  <rdn rId="0" localSheetId="1" customView="1" name="Z_2927A03A_887C_488B_A370_3D7DD1383871_.wvu.FilterData" hidden="1" oldHidden="1">
    <formula>GNRD_Blue_8_D43!$A$1:$M$546</formula>
    <oldFormula>GNRD_Blue_8_D43!$A$1:$M$546</oldFormula>
  </rdn>
  <rcv guid="{2927A03A-887C-488B-A370-3D7DD1383871}" action="add"/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92">
    <dxf>
      <fill>
        <patternFill patternType="solid">
          <bgColor theme="2" tint="-0.249977111117893"/>
        </patternFill>
      </fill>
    </dxf>
  </rfmt>
  <rfmt sheetId="1" sqref="F193" start="0" length="0">
    <dxf>
      <fill>
        <patternFill patternType="solid">
          <bgColor theme="2" tint="-0.249977111117893"/>
        </patternFill>
      </fill>
    </dxf>
  </rfmt>
  <rfmt sheetId="1" sqref="F194" start="0" length="0">
    <dxf>
      <fill>
        <patternFill patternType="solid">
          <bgColor theme="2" tint="-0.249977111117893"/>
        </patternFill>
      </fill>
    </dxf>
  </rfmt>
  <rfmt sheetId="1" sqref="F195" start="0" length="0">
    <dxf>
      <fill>
        <patternFill patternType="solid">
          <bgColor theme="2" tint="-0.249977111117893"/>
        </patternFill>
      </fill>
    </dxf>
  </rfmt>
  <rfmt sheetId="1" sqref="F196" start="0" length="0">
    <dxf>
      <fill>
        <patternFill patternType="solid">
          <bgColor theme="2" tint="-0.249977111117893"/>
        </patternFill>
      </fill>
    </dxf>
  </rfmt>
  <rfmt sheetId="1" sqref="F212" start="0" length="0">
    <dxf>
      <fill>
        <patternFill patternType="solid">
          <bgColor theme="2" tint="-0.249977111117893"/>
        </patternFill>
      </fill>
    </dxf>
  </rfmt>
  <rfmt sheetId="1" sqref="F214" start="0" length="0">
    <dxf>
      <fill>
        <patternFill patternType="solid">
          <bgColor theme="2" tint="-0.249977111117893"/>
        </patternFill>
      </fill>
    </dxf>
  </rfmt>
  <rfmt sheetId="1" sqref="F215" start="0" length="0">
    <dxf>
      <fill>
        <patternFill patternType="solid">
          <bgColor theme="2" tint="-0.249977111117893"/>
        </patternFill>
      </fill>
    </dxf>
  </rfmt>
  <rfmt sheetId="1" sqref="F216" start="0" length="0">
    <dxf>
      <fill>
        <patternFill patternType="solid">
          <bgColor theme="2" tint="-0.249977111117893"/>
        </patternFill>
      </fill>
    </dxf>
  </rfmt>
  <rfmt sheetId="1" sqref="F217" start="0" length="0">
    <dxf>
      <fill>
        <patternFill patternType="solid">
          <bgColor theme="2" tint="-0.249977111117893"/>
        </patternFill>
      </fill>
    </dxf>
  </rfmt>
  <rfmt sheetId="1" sqref="F220" start="0" length="0">
    <dxf>
      <fill>
        <patternFill patternType="solid">
          <bgColor theme="2" tint="-0.249977111117893"/>
        </patternFill>
      </fill>
    </dxf>
  </rfmt>
  <rfmt sheetId="1" sqref="F221" start="0" length="0">
    <dxf>
      <fill>
        <patternFill patternType="solid">
          <bgColor theme="2" tint="-0.249977111117893"/>
        </patternFill>
      </fill>
    </dxf>
  </rfmt>
  <rfmt sheetId="1" sqref="F222" start="0" length="0">
    <dxf>
      <fill>
        <patternFill patternType="solid">
          <bgColor theme="2" tint="-0.249977111117893"/>
        </patternFill>
      </fill>
    </dxf>
  </rfmt>
  <rfmt sheetId="1" sqref="F223" start="0" length="0">
    <dxf>
      <fill>
        <patternFill patternType="solid">
          <bgColor theme="2" tint="-0.249977111117893"/>
        </patternFill>
      </fill>
    </dxf>
  </rfmt>
  <rfmt sheetId="1" sqref="F225" start="0" length="0">
    <dxf>
      <fill>
        <patternFill patternType="solid">
          <bgColor theme="2" tint="-0.249977111117893"/>
        </patternFill>
      </fill>
    </dxf>
  </rfmt>
  <rfmt sheetId="1" sqref="F226" start="0" length="0">
    <dxf>
      <fill>
        <patternFill patternType="solid">
          <bgColor theme="2" tint="-0.249977111117893"/>
        </patternFill>
      </fill>
    </dxf>
  </rfmt>
  <rfmt sheetId="1" sqref="F227" start="0" length="0">
    <dxf>
      <fill>
        <patternFill patternType="solid">
          <bgColor theme="2" tint="-0.249977111117893"/>
        </patternFill>
      </fill>
    </dxf>
  </rfmt>
  <rfmt sheetId="1" sqref="F228" start="0" length="0">
    <dxf>
      <fill>
        <patternFill patternType="solid">
          <bgColor theme="2" tint="-0.249977111117893"/>
        </patternFill>
      </fill>
    </dxf>
  </rfmt>
  <rfmt sheetId="1" sqref="F229" start="0" length="0">
    <dxf>
      <fill>
        <patternFill patternType="solid">
          <bgColor theme="2" tint="-0.249977111117893"/>
        </patternFill>
      </fill>
    </dxf>
  </rfmt>
  <rfmt sheetId="1" sqref="F230" start="0" length="0">
    <dxf>
      <fill>
        <patternFill patternType="solid">
          <bgColor theme="2" tint="-0.249977111117893"/>
        </patternFill>
      </fill>
    </dxf>
  </rfmt>
  <rfmt sheetId="1" sqref="F231" start="0" length="0">
    <dxf>
      <fill>
        <patternFill patternType="solid">
          <bgColor theme="2" tint="-0.249977111117893"/>
        </patternFill>
      </fill>
    </dxf>
  </rfmt>
  <rfmt sheetId="1" sqref="F232" start="0" length="0">
    <dxf>
      <fill>
        <patternFill patternType="solid">
          <bgColor theme="2" tint="-0.249977111117893"/>
        </patternFill>
      </fill>
    </dxf>
  </rfmt>
  <rfmt sheetId="1" sqref="F234" start="0" length="0">
    <dxf>
      <fill>
        <patternFill patternType="solid">
          <bgColor theme="2" tint="-0.249977111117893"/>
        </patternFill>
      </fill>
    </dxf>
  </rfmt>
  <rfmt sheetId="1" sqref="F238" start="0" length="0">
    <dxf>
      <fill>
        <patternFill patternType="solid">
          <bgColor theme="2" tint="-0.249977111117893"/>
        </patternFill>
      </fill>
    </dxf>
  </rfmt>
  <rfmt sheetId="1" sqref="F240" start="0" length="0">
    <dxf>
      <fill>
        <patternFill patternType="solid">
          <bgColor theme="2" tint="-0.249977111117893"/>
        </patternFill>
      </fill>
    </dxf>
  </rfmt>
  <rfmt sheetId="1" sqref="F241" start="0" length="0">
    <dxf>
      <fill>
        <patternFill patternType="solid">
          <bgColor theme="2" tint="-0.249977111117893"/>
        </patternFill>
      </fill>
    </dxf>
  </rfmt>
  <rfmt sheetId="1" sqref="F242" start="0" length="0">
    <dxf>
      <fill>
        <patternFill patternType="solid">
          <bgColor theme="2" tint="-0.249977111117893"/>
        </patternFill>
      </fill>
    </dxf>
  </rfmt>
  <rfmt sheetId="1" sqref="F245" start="0" length="0">
    <dxf>
      <fill>
        <patternFill patternType="solid">
          <bgColor theme="2" tint="-0.249977111117893"/>
        </patternFill>
      </fill>
    </dxf>
  </rfmt>
  <rfmt sheetId="1" sqref="F246" start="0" length="0">
    <dxf>
      <fill>
        <patternFill patternType="solid">
          <bgColor theme="2" tint="-0.249977111117893"/>
        </patternFill>
      </fill>
    </dxf>
  </rfmt>
  <rfmt sheetId="1" sqref="F248" start="0" length="0">
    <dxf>
      <fill>
        <patternFill patternType="solid">
          <bgColor theme="2" tint="-0.249977111117893"/>
        </patternFill>
      </fill>
    </dxf>
  </rfmt>
  <rfmt sheetId="1" sqref="F249" start="0" length="0">
    <dxf>
      <fill>
        <patternFill patternType="solid">
          <bgColor theme="2" tint="-0.249977111117893"/>
        </patternFill>
      </fill>
    </dxf>
  </rfmt>
  <rfmt sheetId="1" sqref="F251" start="0" length="0">
    <dxf>
      <fill>
        <patternFill patternType="solid">
          <bgColor theme="2" tint="-0.249977111117893"/>
        </patternFill>
      </fill>
    </dxf>
  </rfmt>
  <rfmt sheetId="1" sqref="F254" start="0" length="0">
    <dxf>
      <fill>
        <patternFill patternType="solid">
          <bgColor theme="2" tint="-0.249977111117893"/>
        </patternFill>
      </fill>
    </dxf>
  </rfmt>
  <rfmt sheetId="1" sqref="F255" start="0" length="0">
    <dxf>
      <fill>
        <patternFill patternType="solid">
          <bgColor theme="2" tint="-0.249977111117893"/>
        </patternFill>
      </fill>
    </dxf>
  </rfmt>
  <rfmt sheetId="1" sqref="F261" start="0" length="0">
    <dxf>
      <fill>
        <patternFill patternType="solid">
          <bgColor theme="2" tint="-0.249977111117893"/>
        </patternFill>
      </fill>
    </dxf>
  </rfmt>
  <rfmt sheetId="1" sqref="F262" start="0" length="0">
    <dxf>
      <fill>
        <patternFill patternType="solid">
          <bgColor theme="2" tint="-0.249977111117893"/>
        </patternFill>
      </fill>
    </dxf>
  </rfmt>
  <rfmt sheetId="1" sqref="F263" start="0" length="0">
    <dxf>
      <fill>
        <patternFill patternType="solid">
          <bgColor theme="2" tint="-0.249977111117893"/>
        </patternFill>
      </fill>
    </dxf>
  </rfmt>
  <rfmt sheetId="1" sqref="F265" start="0" length="0">
    <dxf>
      <fill>
        <patternFill patternType="solid">
          <bgColor theme="2" tint="-0.249977111117893"/>
        </patternFill>
      </fill>
    </dxf>
  </rfmt>
  <rfmt sheetId="1" sqref="F266" start="0" length="0">
    <dxf>
      <fill>
        <patternFill patternType="solid">
          <bgColor theme="2" tint="-0.249977111117893"/>
        </patternFill>
      </fill>
    </dxf>
  </rfmt>
  <rfmt sheetId="1" sqref="F267" start="0" length="0">
    <dxf>
      <fill>
        <patternFill patternType="solid">
          <bgColor theme="2" tint="-0.249977111117893"/>
        </patternFill>
      </fill>
    </dxf>
  </rfmt>
  <rfmt sheetId="1" sqref="F268" start="0" length="0">
    <dxf>
      <fill>
        <patternFill patternType="solid">
          <bgColor theme="2" tint="-0.249977111117893"/>
        </patternFill>
      </fill>
    </dxf>
  </rfmt>
  <rfmt sheetId="1" sqref="F269" start="0" length="0">
    <dxf>
      <fill>
        <patternFill patternType="solid">
          <bgColor theme="2" tint="-0.249977111117893"/>
        </patternFill>
      </fill>
    </dxf>
  </rfmt>
  <rfmt sheetId="1" sqref="F270" start="0" length="0">
    <dxf>
      <fill>
        <patternFill patternType="solid">
          <bgColor theme="2" tint="-0.249977111117893"/>
        </patternFill>
      </fill>
    </dxf>
  </rfmt>
  <rfmt sheetId="1" sqref="F271" start="0" length="0">
    <dxf>
      <fill>
        <patternFill patternType="solid">
          <bgColor theme="2" tint="-0.249977111117893"/>
        </patternFill>
      </fill>
    </dxf>
  </rfmt>
  <rfmt sheetId="1" sqref="F272" start="0" length="0">
    <dxf>
      <fill>
        <patternFill patternType="solid">
          <bgColor theme="2" tint="-0.249977111117893"/>
        </patternFill>
      </fill>
    </dxf>
  </rfmt>
  <rfmt sheetId="1" sqref="F273" start="0" length="0">
    <dxf>
      <fill>
        <patternFill patternType="solid">
          <bgColor theme="2" tint="-0.249977111117893"/>
        </patternFill>
      </fill>
    </dxf>
  </rfmt>
  <rfmt sheetId="1" sqref="F274" start="0" length="0">
    <dxf>
      <fill>
        <patternFill patternType="solid">
          <bgColor theme="2" tint="-0.249977111117893"/>
        </patternFill>
      </fill>
    </dxf>
  </rfmt>
  <rfmt sheetId="1" sqref="F286" start="0" length="0">
    <dxf>
      <fill>
        <patternFill patternType="solid">
          <bgColor theme="2" tint="-0.249977111117893"/>
        </patternFill>
      </fill>
    </dxf>
  </rfmt>
  <rfmt sheetId="1" sqref="F287" start="0" length="0">
    <dxf>
      <fill>
        <patternFill patternType="solid">
          <bgColor theme="2" tint="-0.249977111117893"/>
        </patternFill>
      </fill>
    </dxf>
  </rfmt>
  <rfmt sheetId="1" sqref="F288" start="0" length="0">
    <dxf>
      <fill>
        <patternFill patternType="solid">
          <bgColor theme="2" tint="-0.249977111117893"/>
        </patternFill>
      </fill>
    </dxf>
  </rfmt>
  <rfmt sheetId="1" sqref="F290" start="0" length="0">
    <dxf>
      <fill>
        <patternFill patternType="solid">
          <bgColor theme="2" tint="-0.249977111117893"/>
        </patternFill>
      </fill>
    </dxf>
  </rfmt>
  <rfmt sheetId="1" sqref="F291" start="0" length="0">
    <dxf>
      <fill>
        <patternFill patternType="solid">
          <bgColor theme="2" tint="-0.249977111117893"/>
        </patternFill>
      </fill>
    </dxf>
  </rfmt>
  <rfmt sheetId="1" sqref="F292" start="0" length="0">
    <dxf>
      <fill>
        <patternFill patternType="solid">
          <bgColor theme="2" tint="-0.249977111117893"/>
        </patternFill>
      </fill>
    </dxf>
  </rfmt>
  <rfmt sheetId="1" sqref="F293" start="0" length="0">
    <dxf>
      <fill>
        <patternFill patternType="solid">
          <bgColor theme="2" tint="-0.249977111117893"/>
        </patternFill>
      </fill>
    </dxf>
  </rfmt>
  <rfmt sheetId="1" sqref="F294" start="0" length="0">
    <dxf>
      <fill>
        <patternFill patternType="solid">
          <bgColor theme="2" tint="-0.249977111117893"/>
        </patternFill>
      </fill>
    </dxf>
  </rfmt>
  <rfmt sheetId="1" sqref="F295" start="0" length="0">
    <dxf>
      <fill>
        <patternFill patternType="solid">
          <bgColor theme="2" tint="-0.249977111117893"/>
        </patternFill>
      </fill>
    </dxf>
  </rfmt>
  <rfmt sheetId="1" sqref="F308" start="0" length="0">
    <dxf>
      <fill>
        <patternFill patternType="solid">
          <bgColor theme="2" tint="-0.249977111117893"/>
        </patternFill>
      </fill>
    </dxf>
  </rfmt>
  <rfmt sheetId="1" sqref="F337" start="0" length="0">
    <dxf>
      <fill>
        <patternFill patternType="solid">
          <bgColor theme="2" tint="-0.249977111117893"/>
        </patternFill>
      </fill>
    </dxf>
  </rfmt>
  <rfmt sheetId="1" sqref="F340" start="0" length="0">
    <dxf>
      <fill>
        <patternFill patternType="solid">
          <bgColor theme="2" tint="-0.249977111117893"/>
        </patternFill>
      </fill>
    </dxf>
  </rfmt>
  <rfmt sheetId="1" sqref="F353" start="0" length="0">
    <dxf>
      <fill>
        <patternFill patternType="solid">
          <bgColor theme="2" tint="-0.249977111117893"/>
        </patternFill>
      </fill>
    </dxf>
  </rfmt>
  <rfmt sheetId="1" sqref="F355" start="0" length="0">
    <dxf>
      <fill>
        <patternFill patternType="solid">
          <bgColor theme="2" tint="-0.249977111117893"/>
        </patternFill>
      </fill>
    </dxf>
  </rfmt>
  <rfmt sheetId="1" sqref="F526" start="0" length="0">
    <dxf>
      <fill>
        <patternFill patternType="solid">
          <bgColor theme="2" tint="-0.249977111117893"/>
        </patternFill>
      </fill>
    </dxf>
  </rfmt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4040" sheetId="2" name="[GNRD_Blue_8_D43.xlsx]Sheet1" sheetPosition="1"/>
  <rcc rId="4041" sId="2" odxf="1" dxf="1">
    <nc r="A1" t="inlineStr">
      <is>
        <t xml:space="preserve">Status 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fill>
        <patternFill patternType="solid">
          <bgColor rgb="FFACB9CA"/>
        </patternFill>
      </fill>
      <alignment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4042" sId="2" odxf="1" dxf="1">
    <nc r="B1" t="inlineStr">
      <is>
        <t xml:space="preserve">Count 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right/>
        <top/>
        <bottom/>
      </border>
    </odxf>
    <ndxf>
      <font>
        <sz val="9.5"/>
        <color rgb="FF000000"/>
        <name val="Intel Clear"/>
        <family val="2"/>
        <scheme val="none"/>
      </font>
      <fill>
        <patternFill patternType="solid">
          <bgColor rgb="FFACB9CA"/>
        </patternFill>
      </fill>
      <alignment vertical="center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4043" sId="2" odxf="1" dxf="1">
    <nc r="A2" t="inlineStr">
      <is>
        <t>Pass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fmt sheetId="2" sqref="B2" start="0" length="0">
    <dxf>
      <font>
        <sz val="9.5"/>
        <color rgb="FF000000"/>
        <name val="Intel Clear"/>
        <family val="2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dxf>
  </rfmt>
  <rcc rId="4044" sId="2" odxf="1" dxf="1">
    <nc r="A3" t="inlineStr">
      <is>
        <t>Fail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fmt sheetId="2" sqref="B3" start="0" length="0">
    <dxf>
      <font>
        <sz val="9.5"/>
        <color rgb="FF000000"/>
        <name val="Intel Clear"/>
        <family val="2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dxf>
  </rfmt>
  <rcc rId="4045" sId="2" odxf="1" dxf="1">
    <nc r="A4" t="inlineStr">
      <is>
        <t>Block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fmt sheetId="2" sqref="B4" start="0" length="0">
    <dxf>
      <font>
        <sz val="9.5"/>
        <color rgb="FF000000"/>
        <name val="Intel Clear"/>
        <family val="2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dxf>
  </rfmt>
  <rcc rId="4046" sId="2" odxf="1" dxf="1">
    <nc r="A5" t="inlineStr">
      <is>
        <t>NA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fmt sheetId="2" sqref="B5" start="0" length="0">
    <dxf>
      <font>
        <sz val="9.5"/>
        <color rgb="FF000000"/>
        <name val="Intel Clear"/>
        <family val="2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dxf>
  </rfmt>
  <rcc rId="4047" sId="2" odxf="1" dxf="1">
    <nc r="A6" t="inlineStr">
      <is>
        <t>total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fmt sheetId="2" sqref="B6" start="0" length="0">
    <dxf>
      <font>
        <sz val="9.5"/>
        <color rgb="FF000000"/>
        <name val="Intel Clear"/>
        <family val="2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dxf>
  </rfmt>
  <rcc rId="4048" sId="2" odxf="1" dxf="1">
    <nc r="A8" t="inlineStr">
      <is>
        <t>Status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fill>
        <patternFill patternType="solid">
          <bgColor theme="3" tint="0.59999389629810485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49" sId="2" odxf="1" dxf="1">
    <nc r="B8" t="inlineStr">
      <is>
        <t xml:space="preserve">Percentage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50" sId="2" odxf="1" dxf="1">
    <nc r="A9" t="inlineStr">
      <is>
        <t>Pass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51" sId="2" odxf="1" dxf="1">
    <nc r="B9">
      <f>(B2/B6)*100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52" sId="2" odxf="1" dxf="1">
    <nc r="A10" t="inlineStr">
      <is>
        <t>Fail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53" sId="2" odxf="1" dxf="1">
    <nc r="B10">
      <f>(B3/B6)*100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54" sId="2" odxf="1" dxf="1">
    <nc r="A11" t="inlineStr">
      <is>
        <t>Block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55" sId="2" odxf="1" dxf="1">
    <nc r="B11">
      <f>(B4/B6)*100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56" sId="2">
    <nc r="B5">
      <v>62</v>
    </nc>
  </rcc>
  <rcc rId="4057" sId="2">
    <nc r="B2">
      <v>354</v>
    </nc>
  </rcc>
  <rcc rId="4058" sId="2">
    <nc r="B3">
      <v>13</v>
    </nc>
  </rcc>
  <rcc rId="4059" sId="2">
    <nc r="B4">
      <v>116</v>
    </nc>
  </rcc>
  <rcc rId="4060" sId="2">
    <nc r="B6">
      <v>545</v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1" sId="2">
    <oc r="B9">
      <f>(B2/B6)*100</f>
    </oc>
    <nc r="B9">
      <f>(B1/B6)*100</f>
    </nc>
  </rcc>
  <rcc rId="4062" sId="2">
    <oc r="B10">
      <f>(B3/B6)*100</f>
    </oc>
    <nc r="B10">
      <f>(B2/B6)*100</f>
    </nc>
  </rcc>
  <rcc rId="4063" sId="2">
    <oc r="B11">
      <f>(B4/B6)*100</f>
    </oc>
    <nc r="B11">
      <f>(B3/B6)*100</f>
    </nc>
  </rcc>
  <rcc rId="4064" sId="2" odxf="1" dxf="1">
    <nc r="A12" t="inlineStr">
      <is>
        <t>NA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65" sId="2" odxf="1" dxf="1">
    <nc r="B12">
      <f>(B4/B6)*100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66" sId="2" odxf="1" dxf="1">
    <nc r="L9" t="inlineStr">
      <is>
        <t xml:space="preserve">Status 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fill>
        <patternFill patternType="solid">
          <bgColor rgb="FFACB9CA"/>
        </patternFill>
      </fill>
      <alignment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4067" sId="2" odxf="1" dxf="1">
    <nc r="M9" t="inlineStr">
      <is>
        <t xml:space="preserve">Count 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right/>
        <top/>
        <bottom/>
      </border>
    </odxf>
    <ndxf>
      <font>
        <sz val="9.5"/>
        <color rgb="FF000000"/>
        <name val="Intel Clear"/>
        <family val="2"/>
        <scheme val="none"/>
      </font>
      <fill>
        <patternFill patternType="solid">
          <bgColor rgb="FFACB9CA"/>
        </patternFill>
      </fill>
      <alignment vertical="center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4068" sId="2" odxf="1" dxf="1">
    <nc r="L10" t="inlineStr">
      <is>
        <t>Pass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069" sId="2" odxf="1" dxf="1">
    <nc r="M10">
      <v>354</v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right/>
        <bottom/>
      </border>
    </odxf>
    <ndxf>
      <font>
        <sz val="9.5"/>
        <color rgb="FF000000"/>
        <name val="Intel Clear"/>
        <family val="2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ndxf>
  </rcc>
  <rcc rId="4070" sId="2" odxf="1" dxf="1">
    <nc r="L11" t="inlineStr">
      <is>
        <t>Fail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071" sId="2" odxf="1" dxf="1">
    <nc r="M11">
      <v>13</v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right/>
        <bottom/>
      </border>
    </odxf>
    <ndxf>
      <font>
        <sz val="9.5"/>
        <color rgb="FF000000"/>
        <name val="Intel Clear"/>
        <family val="2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ndxf>
  </rcc>
  <rcc rId="4072" sId="2" odxf="1" dxf="1">
    <nc r="L12" t="inlineStr">
      <is>
        <t>Block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073" sId="2" odxf="1" dxf="1">
    <nc r="M12">
      <v>116</v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right/>
        <bottom/>
      </border>
    </odxf>
    <ndxf>
      <font>
        <sz val="9.5"/>
        <color rgb="FF000000"/>
        <name val="Intel Clear"/>
        <family val="2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ndxf>
  </rcc>
  <rcc rId="4074" sId="2" odxf="1" dxf="1">
    <nc r="L13" t="inlineStr">
      <is>
        <t>NA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075" sId="2" odxf="1" dxf="1">
    <nc r="M13">
      <v>62</v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right/>
        <bottom/>
      </border>
    </odxf>
    <ndxf>
      <font>
        <sz val="9.5"/>
        <color rgb="FF000000"/>
        <name val="Intel Clear"/>
        <family val="2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ndxf>
  </rcc>
  <rcc rId="4076" sId="2" odxf="1" dxf="1">
    <nc r="L14" t="inlineStr">
      <is>
        <t>total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077" sId="2" odxf="1" dxf="1">
    <nc r="M14">
      <v>545</v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right/>
        <bottom/>
      </border>
    </odxf>
    <ndxf>
      <font>
        <sz val="9.5"/>
        <color rgb="FF000000"/>
        <name val="Intel Clear"/>
        <family val="2"/>
        <scheme val="none"/>
      </font>
      <alignment horizontal="right" vertical="center"/>
      <border outline="0">
        <right style="medium">
          <color indexed="64"/>
        </right>
        <bottom style="medium">
          <color indexed="64"/>
        </bottom>
      </border>
    </ndxf>
  </rcc>
  <rcc rId="4078" sId="2">
    <oc r="A1" t="inlineStr">
      <is>
        <t xml:space="preserve">Status </t>
      </is>
    </oc>
    <nc r="A1"/>
  </rcc>
  <rcc rId="4079" sId="2">
    <oc r="B1" t="inlineStr">
      <is>
        <t xml:space="preserve">Count </t>
      </is>
    </oc>
    <nc r="B1"/>
  </rcc>
  <rcc rId="4080" sId="2">
    <oc r="A2" t="inlineStr">
      <is>
        <t>Pass</t>
      </is>
    </oc>
    <nc r="A2"/>
  </rcc>
  <rcc rId="4081" sId="2">
    <oc r="B2">
      <v>354</v>
    </oc>
    <nc r="B2"/>
  </rcc>
  <rcc rId="4082" sId="2">
    <oc r="A3" t="inlineStr">
      <is>
        <t>Fail</t>
      </is>
    </oc>
    <nc r="A3"/>
  </rcc>
  <rcc rId="4083" sId="2">
    <oc r="B3">
      <v>13</v>
    </oc>
    <nc r="B3"/>
  </rcc>
  <rcc rId="4084" sId="2">
    <oc r="A4" t="inlineStr">
      <is>
        <t>Block</t>
      </is>
    </oc>
    <nc r="A4"/>
  </rcc>
  <rcc rId="4085" sId="2">
    <oc r="B4">
      <v>116</v>
    </oc>
    <nc r="B4"/>
  </rcc>
  <rcc rId="4086" sId="2">
    <oc r="A5" t="inlineStr">
      <is>
        <t>NA</t>
      </is>
    </oc>
    <nc r="A5"/>
  </rcc>
  <rcc rId="4087" sId="2">
    <oc r="B5">
      <v>62</v>
    </oc>
    <nc r="B5"/>
  </rcc>
  <rcc rId="4088" sId="2">
    <oc r="A6" t="inlineStr">
      <is>
        <t>total</t>
      </is>
    </oc>
    <nc r="A6"/>
  </rcc>
  <rcc rId="4089" sId="2">
    <oc r="B6">
      <v>545</v>
    </oc>
    <nc r="B6"/>
  </rcc>
  <rrc rId="4090" sId="2" ref="A1:A1048576" action="deleteCol">
    <rfmt sheetId="2" xfDxf="1" sqref="A1:A1048576" start="0" length="0"/>
    <rfmt sheetId="2" sqref="A1" start="0" length="0">
      <dxf>
        <font>
          <sz val="9.5"/>
          <color rgb="FF000000"/>
          <name val="Intel Clear"/>
          <family val="2"/>
          <scheme val="none"/>
        </font>
        <fill>
          <patternFill patternType="solid">
            <bgColor rgb="FFACB9CA"/>
          </patternFill>
        </fill>
        <alignment vertical="center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A2" start="0" length="0">
      <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medium">
            <color indexed="64"/>
          </left>
          <right style="medium">
            <color indexed="64"/>
          </right>
          <bottom style="medium">
            <color indexed="64"/>
          </bottom>
        </border>
      </dxf>
    </rfmt>
    <rfmt sheetId="2" sqref="A3" start="0" length="0">
      <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medium">
            <color indexed="64"/>
          </left>
          <right style="medium">
            <color indexed="64"/>
          </right>
          <bottom style="medium">
            <color indexed="64"/>
          </bottom>
        </border>
      </dxf>
    </rfmt>
    <rfmt sheetId="2" sqref="A4" start="0" length="0">
      <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medium">
            <color indexed="64"/>
          </left>
          <right style="medium">
            <color indexed="64"/>
          </right>
          <bottom style="medium">
            <color indexed="64"/>
          </bottom>
        </border>
      </dxf>
    </rfmt>
    <rfmt sheetId="2" sqref="A5" start="0" length="0">
      <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medium">
            <color indexed="64"/>
          </left>
          <right style="medium">
            <color indexed="64"/>
          </right>
          <bottom style="medium">
            <color indexed="64"/>
          </bottom>
        </border>
      </dxf>
    </rfmt>
    <rfmt sheetId="2" sqref="A6" start="0" length="0">
      <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medium">
            <color indexed="64"/>
          </left>
          <right style="medium">
            <color indexed="64"/>
          </right>
          <bottom style="medium">
            <color indexed="64"/>
          </bottom>
        </border>
      </dxf>
    </rfmt>
    <rcc rId="0" sId="2" dxf="1">
      <nc r="A8" t="inlineStr">
        <is>
          <t>Status</t>
        </is>
      </nc>
      <ndxf>
        <font>
          <sz val="9.5"/>
          <color rgb="FF000000"/>
          <name val="Intel Clear"/>
          <family val="2"/>
          <scheme val="none"/>
        </font>
        <fill>
          <patternFill patternType="solid">
            <bgColor theme="3" tint="0.59999389629810485"/>
          </patternFill>
        </fill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9" t="inlineStr">
        <is>
          <t>Pass</t>
        </is>
      </nc>
      <n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10" t="inlineStr">
        <is>
          <t>Fail</t>
        </is>
      </nc>
      <n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11" t="inlineStr">
        <is>
          <t>Block</t>
        </is>
      </nc>
      <n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12" t="inlineStr">
        <is>
          <t>NA</t>
        </is>
      </nc>
      <n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91" sId="2" ref="A1:A1048576" action="deleteCol">
    <rfmt sheetId="2" xfDxf="1" sqref="A1:A1048576" start="0" length="0"/>
    <rfmt sheetId="2" sqref="A1" start="0" length="0">
      <dxf>
        <font>
          <sz val="9.5"/>
          <color rgb="FF000000"/>
          <name val="Intel Clear"/>
          <family val="2"/>
          <scheme val="none"/>
        </font>
        <fill>
          <patternFill patternType="solid">
            <bgColor rgb="FFACB9CA"/>
          </patternFill>
        </fill>
        <alignment vertical="center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dxf>
    </rfmt>
    <rfmt sheetId="2" sqref="A2" start="0" length="0">
      <dxf>
        <font>
          <sz val="9.5"/>
          <color rgb="FF000000"/>
          <name val="Intel Clear"/>
          <family val="2"/>
          <scheme val="none"/>
        </font>
        <alignment horizontal="right" vertical="center"/>
        <border outline="0">
          <right style="medium">
            <color indexed="64"/>
          </right>
          <bottom style="medium">
            <color indexed="64"/>
          </bottom>
        </border>
      </dxf>
    </rfmt>
    <rfmt sheetId="2" sqref="A3" start="0" length="0">
      <dxf>
        <font>
          <sz val="9.5"/>
          <color rgb="FF000000"/>
          <name val="Intel Clear"/>
          <family val="2"/>
          <scheme val="none"/>
        </font>
        <alignment horizontal="right" vertical="center"/>
        <border outline="0">
          <right style="medium">
            <color indexed="64"/>
          </right>
          <bottom style="medium">
            <color indexed="64"/>
          </bottom>
        </border>
      </dxf>
    </rfmt>
    <rfmt sheetId="2" sqref="A4" start="0" length="0">
      <dxf>
        <font>
          <sz val="9.5"/>
          <color rgb="FF000000"/>
          <name val="Intel Clear"/>
          <family val="2"/>
          <scheme val="none"/>
        </font>
        <alignment horizontal="right" vertical="center"/>
        <border outline="0">
          <right style="medium">
            <color indexed="64"/>
          </right>
          <bottom style="medium">
            <color indexed="64"/>
          </bottom>
        </border>
      </dxf>
    </rfmt>
    <rfmt sheetId="2" sqref="A5" start="0" length="0">
      <dxf>
        <font>
          <sz val="9.5"/>
          <color rgb="FF000000"/>
          <name val="Intel Clear"/>
          <family val="2"/>
          <scheme val="none"/>
        </font>
        <alignment horizontal="right" vertical="center"/>
        <border outline="0">
          <right style="medium">
            <color indexed="64"/>
          </right>
          <bottom style="medium">
            <color indexed="64"/>
          </bottom>
        </border>
      </dxf>
    </rfmt>
    <rfmt sheetId="2" sqref="A6" start="0" length="0">
      <dxf>
        <font>
          <sz val="9.5"/>
          <color rgb="FF000000"/>
          <name val="Intel Clear"/>
          <family val="2"/>
          <scheme val="none"/>
        </font>
        <alignment horizontal="right" vertical="center"/>
        <border outline="0">
          <right style="medium">
            <color indexed="64"/>
          </right>
          <bottom style="medium">
            <color indexed="64"/>
          </bottom>
        </border>
      </dxf>
    </rfmt>
    <rcc rId="0" sId="2" dxf="1">
      <nc r="A8" t="inlineStr">
        <is>
          <t xml:space="preserve">Percentage </t>
        </is>
      </nc>
      <ndxf>
        <fill>
          <patternFill patternType="solid">
            <bgColor theme="3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9">
        <f>(A1/A6)*100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10">
        <f>(A2/A6)*100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11">
        <f>(A3/A6)*100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A12">
        <f>(A4/A6)*100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4092" sId="2" odxf="1" dxf="1">
    <nc r="A1" t="inlineStr">
      <is>
        <t>Summary:</t>
      </is>
    </nc>
    <odxf>
      <font>
        <b val="0"/>
        <sz val="11"/>
        <color theme="1"/>
        <name val="Calibri"/>
        <family val="2"/>
        <scheme val="minor"/>
      </font>
      <alignment vertical="bottom"/>
    </odxf>
    <ndxf>
      <font>
        <b/>
        <sz val="10"/>
        <color theme="1"/>
        <name val="Intel Clear"/>
        <family val="2"/>
        <scheme val="none"/>
      </font>
      <alignment vertical="center"/>
    </ndxf>
  </rcc>
  <rcc rId="4093" sId="2" odxf="1" dxf="1">
    <nc r="A2" t="inlineStr">
      <is>
        <t xml:space="preserve">Status 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fill>
        <patternFill patternType="solid">
          <bgColor rgb="FFACB9CA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94" sId="2" odxf="1" dxf="1">
    <nc r="B2" t="inlineStr">
      <is>
        <t xml:space="preserve">Count 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fill>
        <patternFill patternType="solid">
          <bgColor rgb="FFACB9CA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95" sId="2" odxf="1" dxf="1">
    <nc r="A3" t="inlineStr">
      <is>
        <t>Pass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3" start="0" length="0">
    <dxf>
      <font>
        <sz val="9.5"/>
        <color rgb="FF000000"/>
        <name val="Intel Clear"/>
        <family val="2"/>
        <scheme val="none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96" sId="2" odxf="1" dxf="1">
    <nc r="A4" t="inlineStr">
      <is>
        <t>Fail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4" start="0" length="0">
    <dxf>
      <font>
        <sz val="9.5"/>
        <color rgb="FF000000"/>
        <name val="Intel Clear"/>
        <family val="2"/>
        <scheme val="none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97" sId="2" odxf="1" dxf="1">
    <nc r="A5" t="inlineStr">
      <is>
        <t>Block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5" start="0" length="0">
    <dxf>
      <font>
        <sz val="9.5"/>
        <color rgb="FF000000"/>
        <name val="Intel Clear"/>
        <family val="2"/>
        <scheme val="none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98" sId="2" odxf="1" dxf="1">
    <nc r="A6" t="inlineStr">
      <is>
        <t>NA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6" start="0" length="0">
    <dxf>
      <font>
        <sz val="9.5"/>
        <color rgb="FF000000"/>
        <name val="Intel Clear"/>
        <family val="2"/>
        <scheme val="none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99" sId="2" odxf="1" dxf="1">
    <nc r="A7" t="inlineStr">
      <is>
        <t>No run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0" sId="2" odxf="1" dxf="1">
    <nc r="B7">
      <v>0</v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1" sId="2" odxf="1" dxf="1">
    <nc r="A8" t="inlineStr">
      <is>
        <t>Total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8" start="0" length="0">
    <dxf>
      <font>
        <sz val="9.5"/>
        <color rgb="FF000000"/>
        <name val="Intel Clear"/>
        <family val="2"/>
        <scheme val="none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102" sId="2" odxf="1" dxf="1">
    <nc r="A10" t="inlineStr">
      <is>
        <t>Status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fill>
        <patternFill patternType="solid">
          <bgColor theme="3" tint="0.59999389629810485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3" sId="2" odxf="1" dxf="1">
    <nc r="B10" t="inlineStr">
      <is>
        <t xml:space="preserve">Percentage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3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4" sId="2" odxf="1" dxf="1">
    <nc r="A11" t="inlineStr">
      <is>
        <t>Pass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5" sId="2" odxf="1" dxf="1">
    <nc r="B11">
      <f>(B3/B8)*100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6" sId="2" odxf="1" dxf="1">
    <nc r="A12" t="inlineStr">
      <is>
        <t>Fail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7" sId="2" odxf="1" dxf="1">
    <nc r="B12">
      <f>(B4/B8)*100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8" sId="2" odxf="1" dxf="1">
    <nc r="A13" t="inlineStr">
      <is>
        <t>Block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9" sId="2" odxf="1" dxf="1">
    <nc r="B13">
      <f>(B5/B8)*100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10" sId="2" odxf="1" dxf="1">
    <nc r="A14" t="inlineStr">
      <is>
        <t>NA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9.5"/>
        <color rgb="FF000000"/>
        <name val="Intel Clear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11" sId="2" odxf="1" dxf="1">
    <nc r="B14">
      <f>(B6/B8)*100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12" sId="2">
    <nc r="B3">
      <v>354</v>
    </nc>
  </rcc>
  <rcc rId="4113" sId="2">
    <nc r="B4">
      <v>13</v>
    </nc>
  </rcc>
  <rcc rId="4114" sId="2">
    <nc r="B5">
      <v>116</v>
    </nc>
  </rcc>
  <rcc rId="4115" sId="2">
    <nc r="B6">
      <v>62</v>
    </nc>
  </rcc>
  <rrc rId="4116" sId="2" ref="A7:XFD7" action="deleteRow">
    <rfmt sheetId="2" xfDxf="1" sqref="A7:XFD7" start="0" length="0"/>
    <rcc rId="0" sId="2" dxf="1">
      <nc r="A7" t="inlineStr">
        <is>
          <t>No run</t>
        </is>
      </nc>
      <n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7">
        <v>0</v>
      </nc>
      <ndxf>
        <font>
          <sz val="9.5"/>
          <color rgb="FF000000"/>
          <name val="Intel Clear"/>
          <family val="2"/>
          <scheme val="none"/>
        </font>
        <alignment horizontal="righ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4117" sId="2">
    <nc r="B7">
      <v>545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0" sId="1">
    <nc r="F366" t="inlineStr">
      <is>
        <t>pass</t>
      </is>
    </nc>
  </rcc>
  <rcc rId="611" sId="1">
    <nc r="H366">
      <v>42</v>
    </nc>
  </rcc>
  <rcc rId="612" sId="1">
    <nc r="I366" t="inlineStr">
      <is>
        <t>HCC</t>
      </is>
    </nc>
  </rcc>
  <rcc rId="613" sId="1">
    <nc r="J366" t="inlineStr">
      <is>
        <t>Bmod</t>
      </is>
    </nc>
  </rcc>
  <rcc rId="614" sId="1">
    <nc r="K366" t="inlineStr">
      <is>
        <t>Debug ip clean</t>
      </is>
    </nc>
  </rcc>
  <rcc rId="615" sId="1">
    <nc r="F368" t="inlineStr">
      <is>
        <t>pass</t>
      </is>
    </nc>
  </rcc>
  <rcc rId="616" sId="1">
    <nc r="H368">
      <v>42</v>
    </nc>
  </rcc>
  <rcc rId="617" sId="1">
    <nc r="I368" t="inlineStr">
      <is>
        <t>HCC</t>
      </is>
    </nc>
  </rcc>
  <rcc rId="618" sId="1">
    <nc r="J368" t="inlineStr">
      <is>
        <t>Bmod</t>
      </is>
    </nc>
  </rcc>
  <rcc rId="619" sId="1">
    <nc r="K368" t="inlineStr">
      <is>
        <t>Debug ip clean</t>
      </is>
    </nc>
  </rcc>
  <rcc rId="620" sId="1" odxf="1" dxf="1">
    <nc r="F369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1" sId="1" odxf="1" dxf="1">
    <nc r="G369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" sId="1" odxf="1" dxf="1">
    <nc r="H369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3" sId="1" odxf="1" dxf="1">
    <nc r="I369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4" sId="1" odxf="1" dxf="1">
    <nc r="J369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5" sId="1" odxf="1" dxf="1">
    <nc r="K369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L3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26" sId="1" odxf="1" dxf="1">
    <nc r="M369" t="inlineStr">
      <is>
        <t xml:space="preserve">Simics-Ras feature block 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7" sId="1">
    <nc r="F370" t="inlineStr">
      <is>
        <t>pass</t>
      </is>
    </nc>
  </rcc>
  <rcc rId="628" sId="1">
    <nc r="H370">
      <v>42</v>
    </nc>
  </rcc>
  <rcc rId="629" sId="1">
    <nc r="I370" t="inlineStr">
      <is>
        <t>HCC</t>
      </is>
    </nc>
  </rcc>
  <rcc rId="630" sId="1">
    <nc r="J370" t="inlineStr">
      <is>
        <t>Bmod</t>
      </is>
    </nc>
  </rcc>
  <rcc rId="631" sId="1">
    <nc r="K370" t="inlineStr">
      <is>
        <t>Debug ip clean</t>
      </is>
    </nc>
  </rcc>
  <rfmt sheetId="1" xfDxf="1" sqref="L371" start="0" length="0"/>
  <rcc rId="632" sId="1" odxf="1" dxf="1">
    <nc r="L371" t="inlineStr">
      <is>
        <t>sv.socket0.soc.memss.mcs.chs.mcchan.imc0_mc_status.show(),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nc>
    <ndxf>
      <alignment vertical="top" wrapText="1"/>
    </ndxf>
  </rcc>
  <rcc rId="633" sId="1">
    <nc r="F373" t="inlineStr">
      <is>
        <t>pass</t>
      </is>
    </nc>
  </rcc>
  <rcc rId="634" sId="1">
    <nc r="H373">
      <v>42</v>
    </nc>
  </rcc>
  <rcc rId="635" sId="1">
    <nc r="I373" t="inlineStr">
      <is>
        <t>HCC</t>
      </is>
    </nc>
  </rcc>
  <rcc rId="636" sId="1">
    <nc r="J373" t="inlineStr">
      <is>
        <t>Bmod</t>
      </is>
    </nc>
  </rcc>
  <rcc rId="637" sId="1">
    <nc r="K373" t="inlineStr">
      <is>
        <t>Debug ip clean</t>
      </is>
    </nc>
  </rcc>
  <rcc rId="638" sId="1">
    <nc r="F374" t="inlineStr">
      <is>
        <t>pass</t>
      </is>
    </nc>
  </rcc>
  <rcc rId="639" sId="1">
    <nc r="H374">
      <v>42</v>
    </nc>
  </rcc>
  <rcc rId="640" sId="1">
    <nc r="I374" t="inlineStr">
      <is>
        <t>HCC</t>
      </is>
    </nc>
  </rcc>
  <rcc rId="641" sId="1">
    <nc r="J374" t="inlineStr">
      <is>
        <t>Bmod</t>
      </is>
    </nc>
  </rcc>
  <rcc rId="642" sId="1">
    <nc r="K374" t="inlineStr">
      <is>
        <t>Debug ip clean</t>
      </is>
    </nc>
  </rcc>
  <rcc rId="643" sId="1">
    <nc r="F375" t="inlineStr">
      <is>
        <t>pass</t>
      </is>
    </nc>
  </rcc>
  <rcc rId="644" sId="1">
    <nc r="H375">
      <v>42</v>
    </nc>
  </rcc>
  <rcc rId="645" sId="1">
    <nc r="I375" t="inlineStr">
      <is>
        <t>HCC</t>
      </is>
    </nc>
  </rcc>
  <rcc rId="646" sId="1">
    <nc r="J375" t="inlineStr">
      <is>
        <t>Bmod</t>
      </is>
    </nc>
  </rcc>
  <rcc rId="647" sId="1">
    <nc r="K375" t="inlineStr">
      <is>
        <t>Debug ip clean</t>
      </is>
    </nc>
  </rcc>
  <rcc rId="648" sId="1">
    <nc r="L376" t="inlineStr">
      <is>
        <t>check with debug sv</t>
      </is>
    </nc>
  </rcc>
  <rcc rId="649" sId="1">
    <nc r="L378" t="inlineStr">
      <is>
        <t>need to check 257</t>
      </is>
    </nc>
  </rcc>
  <rcc rId="650" sId="1">
    <nc r="L379" t="inlineStr">
      <is>
        <t>need to check 257</t>
      </is>
    </nc>
  </rcc>
  <rcc rId="651" sId="1">
    <nc r="L380" t="inlineStr">
      <is>
        <t>need to check 257</t>
      </is>
    </nc>
  </rcc>
  <rfmt sheetId="1" xfDxf="1" sqref="L381" start="0" length="0"/>
  <rcc rId="652" sId="1" odxf="1" dxf="1">
    <nc r="L381" t="inlineStr">
      <is>
        <t>sv.socket0.soc.memss.mcs.ch0.mcchan.rsp_func_addr_match_hi.show(),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nc>
    <ndxf>
      <alignment vertical="top" wrapText="1"/>
    </ndxf>
  </rcc>
  <rcc rId="653" sId="1">
    <nc r="L382" t="inlineStr">
      <is>
        <t>need to check 257</t>
      </is>
    </nc>
  </rcc>
  <rcc rId="654" sId="1">
    <nc r="F384" t="inlineStr">
      <is>
        <t>pass</t>
      </is>
    </nc>
  </rcc>
  <rcc rId="655" sId="1">
    <nc r="H384">
      <v>42</v>
    </nc>
  </rcc>
  <rcc rId="656" sId="1">
    <nc r="I384" t="inlineStr">
      <is>
        <t>HCC</t>
      </is>
    </nc>
  </rcc>
  <rcc rId="657" sId="1">
    <nc r="J384" t="inlineStr">
      <is>
        <t>Bmod</t>
      </is>
    </nc>
  </rcc>
  <rcc rId="658" sId="1">
    <nc r="K384" t="inlineStr">
      <is>
        <t>Debug ip clean</t>
      </is>
    </nc>
  </rcc>
  <rcc rId="659" sId="1">
    <nc r="L385" t="inlineStr">
      <is>
        <t>need to verify with 4 dimms</t>
      </is>
    </nc>
  </rcc>
  <rfmt sheetId="1" xfDxf="1" sqref="L386" start="0" length="0"/>
  <rcc rId="660" sId="1">
    <nc r="L386" t="inlineStr">
      <is>
        <t>sv.socket0.soc.memss.mc2.ch0.mcchan.dimm_therm_thrt_0.dimm_throttle_therm_mid_level, Read transaction was not successful, RSP = 1</t>
      </is>
    </nc>
  </rcc>
  <rfmt sheetId="1" xfDxf="1" sqref="L387" start="0" length="0"/>
  <rfmt sheetId="1" xfDxf="1" sqref="L388" start="0" length="0"/>
  <rfmt sheetId="1" sqref="L387" start="0" length="0">
    <dxf>
      <alignment vertical="top" wrapText="1"/>
    </dxf>
  </rfmt>
  <rcc rId="661" sId="1">
    <nc r="L387" t="inlineStr">
      <is>
        <t>sv.socket0.io0.uncore.punit.ptpcioregs.ptpcioregs.bios_mailbox_interface_cfg 0x0, sv.socket0.compute0.uncore.punit.ptpcioregs.ptpcioregs.bios_mailbox_interface_cfg.show() 0x00000000 : run_busy (31:31) -- SW may write to the two mailbox registers o...
0x00000000 : addr (28:08) -- This field contains the address associated with...
0x00000000 : command (07:00) -- This field contains the SW request command o... not getting the expected result with latest pythonSV</t>
      </is>
    </nc>
  </rcc>
  <rcc rId="662" sId="1">
    <nc r="F387" t="inlineStr">
      <is>
        <t>Block</t>
      </is>
    </nc>
  </rcc>
  <rcc rId="663" sId="1">
    <nc r="H387">
      <v>42</v>
    </nc>
  </rcc>
  <rcc rId="664" sId="1">
    <nc r="I387" t="inlineStr">
      <is>
        <t>HCC</t>
      </is>
    </nc>
  </rcc>
  <rcc rId="665" sId="1">
    <nc r="J387" t="inlineStr">
      <is>
        <t>Bmod</t>
      </is>
    </nc>
  </rcc>
  <rcc rId="666" sId="1">
    <nc r="F388" t="inlineStr">
      <is>
        <t>pass</t>
      </is>
    </nc>
  </rcc>
  <rcc rId="667" sId="1">
    <nc r="H388">
      <v>42</v>
    </nc>
  </rcc>
  <rcc rId="668" sId="1">
    <nc r="I388" t="inlineStr">
      <is>
        <t>HCC</t>
      </is>
    </nc>
  </rcc>
  <rcc rId="669" sId="1">
    <nc r="J388" t="inlineStr">
      <is>
        <t>Bmod</t>
      </is>
    </nc>
  </rcc>
  <rcc rId="670" sId="1">
    <nc r="K388" t="inlineStr">
      <is>
        <t>Release ip clean</t>
      </is>
    </nc>
  </rcc>
  <rcc rId="671" sId="1">
    <nc r="L389" t="inlineStr">
      <is>
        <t>check with Debug sv</t>
      </is>
    </nc>
  </rcc>
  <rcc rId="672" sId="1">
    <nc r="F381" t="inlineStr">
      <is>
        <t>Block</t>
      </is>
    </nc>
  </rcc>
  <rcc rId="673" sId="1">
    <nc r="H381">
      <v>42</v>
    </nc>
  </rcc>
  <rcc rId="674" sId="1">
    <nc r="I381" t="inlineStr">
      <is>
        <t>HCC</t>
      </is>
    </nc>
  </rcc>
  <rcc rId="675" sId="1">
    <nc r="J381" t="inlineStr">
      <is>
        <t>Bmod</t>
      </is>
    </nc>
  </rcc>
  <rcc rId="676" sId="1">
    <nc r="K381" t="inlineStr">
      <is>
        <t>Debug ip clean</t>
      </is>
    </nc>
  </rcc>
  <rcc rId="677" sId="1">
    <nc r="F371" t="inlineStr">
      <is>
        <t>Block</t>
      </is>
    </nc>
  </rcc>
  <rcc rId="678" sId="1">
    <nc r="H371">
      <v>42</v>
    </nc>
  </rcc>
  <rcc rId="679" sId="1">
    <nc r="I371" t="inlineStr">
      <is>
        <t>HCC</t>
      </is>
    </nc>
  </rcc>
  <rcc rId="680" sId="1">
    <nc r="J371" t="inlineStr">
      <is>
        <t>Bmod</t>
      </is>
    </nc>
  </rcc>
  <rcc rId="681" sId="1">
    <nc r="K371" t="inlineStr">
      <is>
        <t>Debug ip clean</t>
      </is>
    </nc>
  </rcc>
  <rcc rId="682" sId="1" odxf="1" dxf="1">
    <nc r="F392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3" sId="1" odxf="1" dxf="1">
    <nc r="G392">
      <v>16015321565</v>
    </nc>
    <odxf>
      <alignment horizontal="general" vertical="bottom"/>
    </odxf>
    <ndxf>
      <alignment horizontal="right" vertical="center"/>
    </ndxf>
  </rcc>
  <rcc rId="684" sId="1" odxf="1" dxf="1">
    <nc r="H392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5" sId="1" odxf="1" dxf="1">
    <nc r="I39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6" sId="1" odxf="1" dxf="1">
    <nc r="J39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7" sId="1" odxf="1" dxf="1">
    <nc r="K392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L3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39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88" sId="1" odxf="1" dxf="1">
    <nc r="L392" t="inlineStr">
      <is>
        <t>Simics-CXL Feature block</t>
      </is>
    </nc>
    <ndxf>
      <alignment vertical="top" wrapText="1"/>
    </ndxf>
  </rcc>
  <rcc rId="689" sId="1">
    <nc r="F390" t="inlineStr">
      <is>
        <t>Block</t>
      </is>
    </nc>
  </rcc>
  <rcc rId="690" sId="1">
    <nc r="H390">
      <v>42</v>
    </nc>
  </rcc>
  <rcc rId="691" sId="1">
    <nc r="I390" t="inlineStr">
      <is>
        <t>HCC</t>
      </is>
    </nc>
  </rcc>
  <rcc rId="692" sId="1">
    <nc r="J390" t="inlineStr">
      <is>
        <t>Bmod</t>
      </is>
    </nc>
  </rcc>
  <rfmt sheetId="1" xfDxf="1" sqref="L390" start="0" length="0"/>
  <rcc rId="693" sId="1" odxf="1" dxf="1">
    <nc r="L390" t="inlineStr">
      <is>
        <t>sv.socket0.soc.memss.mc2.ch0.mcchan.memory_timings_adj.dram_x8_devices.show(), 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nc>
    <ndxf>
      <alignment vertical="top" wrapText="1"/>
    </ndxf>
  </rcc>
  <rcc rId="694" sId="1">
    <nc r="F391" t="inlineStr">
      <is>
        <t>pass</t>
      </is>
    </nc>
  </rcc>
  <rcc rId="695" sId="1">
    <nc r="H391">
      <v>42</v>
    </nc>
  </rcc>
  <rcc rId="696" sId="1">
    <nc r="I391" t="inlineStr">
      <is>
        <t>HCC</t>
      </is>
    </nc>
  </rcc>
  <rcc rId="697" sId="1">
    <nc r="J391" t="inlineStr">
      <is>
        <t>Bmod</t>
      </is>
    </nc>
  </rcc>
  <rcc rId="698" sId="1">
    <nc r="K391" t="inlineStr">
      <is>
        <t>Release ip clean</t>
      </is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7EA7FDE-1458-41D1-9352-D1777B627AF0}" action="delete"/>
  <rdn rId="0" localSheetId="1" customView="1" name="Z_87EA7FDE_1458_41D1_9352_D1777B627AF0_.wvu.FilterData" hidden="1" oldHidden="1">
    <formula>GNRD_Blue_8_D43!$A$1:$V$546</formula>
    <oldFormula>GNRD_Blue_8_D43!$A$1:$V$546</oldFormula>
  </rdn>
  <rcv guid="{87EA7FDE-1458-41D1-9352-D1777B627AF0}" action="add"/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9" sId="1" odxf="1" dxf="1">
    <oc r="L32" t="inlineStr">
      <is>
        <t>Simics-CXL Feature block   (after adding CXL script system is not booting).</t>
      </is>
    </oc>
    <nc r="L32" t="inlineStr">
      <is>
        <t>Simics-CXL Feature block</t>
      </is>
    </nc>
    <odxf>
      <alignment horizontal="general"/>
    </odxf>
    <ndxf>
      <alignment horizontal="left"/>
    </ndxf>
  </rcc>
  <rcc rId="4120" sId="1" odxf="1" dxf="1">
    <oc r="L52" t="inlineStr">
      <is>
        <t>simics cxl featute block</t>
      </is>
    </oc>
    <nc r="L52" t="inlineStr">
      <is>
        <t>Simics-CXL Feature block</t>
      </is>
    </nc>
    <odxf>
      <alignment horizontal="general" vertical="bottom" wrapText="0"/>
    </odxf>
    <ndxf>
      <alignment horizontal="left" vertical="top" wrapText="1"/>
    </ndxf>
  </rcc>
  <rfmt sheetId="1" sqref="L70" start="0" length="0">
    <dxf>
      <alignment horizontal="left"/>
    </dxf>
  </rfmt>
  <rfmt sheetId="1" sqref="L97" start="0" length="0">
    <dxf>
      <alignment horizontal="left"/>
    </dxf>
  </rfmt>
  <rfmt sheetId="1" sqref="L146" start="0" length="0">
    <dxf>
      <alignment horizontal="left"/>
    </dxf>
  </rfmt>
  <rfmt sheetId="1" sqref="L392" start="0" length="0">
    <dxf>
      <alignment horizontal="left"/>
    </dxf>
  </rfmt>
  <rcc rId="4121" sId="1" odxf="1" dxf="1">
    <oc r="L532" t="inlineStr">
      <is>
        <t>CXL feature block</t>
      </is>
    </oc>
    <nc r="L532" t="inlineStr">
      <is>
        <t>Simics-CXL Feature block</t>
      </is>
    </nc>
    <odxf>
      <alignment horizontal="general" vertical="bottom" wrapText="0"/>
    </odxf>
    <ndxf>
      <alignment horizontal="left" vertical="top" wrapText="1"/>
    </ndxf>
  </rcc>
  <rcc rId="4122" sId="1" odxf="1" dxf="1">
    <nc r="G532">
      <v>16015321565</v>
    </nc>
    <odxf>
      <alignment horizontal="general" vertical="bottom"/>
    </odxf>
    <ndxf>
      <alignment horizontal="right" vertical="center"/>
    </ndxf>
  </rcc>
  <rfmt sheetId="1" sqref="G2 G32 G52 G70 G97 G146 G392 G532">
    <dxf>
      <alignment horizontal="general"/>
    </dxf>
  </rfmt>
  <rcc rId="4123" sId="1">
    <oc r="L100" t="inlineStr">
      <is>
        <t>Full DIMM Population</t>
      </is>
    </oc>
    <nc r="L100" t="inlineStr">
      <is>
        <t xml:space="preserve">Full DIMM Population feature Block </t>
      </is>
    </nc>
  </rcc>
  <rcc rId="4124" sId="1">
    <oc r="L102" t="inlineStr">
      <is>
        <t>Full DIMM Population</t>
      </is>
    </oc>
    <nc r="L102" t="inlineStr">
      <is>
        <t xml:space="preserve">Full DIMM Population feature Block </t>
      </is>
    </nc>
  </rcc>
  <rcc rId="4125" sId="1">
    <oc r="L104" t="inlineStr">
      <is>
        <t>Full DIMM Population</t>
      </is>
    </oc>
    <nc r="L104" t="inlineStr">
      <is>
        <t xml:space="preserve">Full DIMM Population feature Block </t>
      </is>
    </nc>
  </rcc>
  <rcc rId="4126" sId="1">
    <oc r="L105" t="inlineStr">
      <is>
        <t>Full DIMM Population</t>
      </is>
    </oc>
    <nc r="L105" t="inlineStr">
      <is>
        <t xml:space="preserve">Full DIMM Population feature Block </t>
      </is>
    </nc>
  </rcc>
  <rcc rId="4127" sId="1">
    <oc r="L140" t="inlineStr">
      <is>
        <t>Full DIMM Population</t>
      </is>
    </oc>
    <nc r="L140" t="inlineStr">
      <is>
        <t xml:space="preserve">Full DIMM Population feature Block </t>
      </is>
    </nc>
  </rcc>
  <rcc rId="4128" sId="1">
    <oc r="L165" t="inlineStr">
      <is>
        <t>Full DIMM Population</t>
      </is>
    </oc>
    <nc r="L165" t="inlineStr">
      <is>
        <t xml:space="preserve">Full DIMM Population feature Block </t>
      </is>
    </nc>
  </rcc>
  <rcc rId="4129" sId="1">
    <oc r="L309" t="inlineStr">
      <is>
        <t>full dimm population</t>
      </is>
    </oc>
    <nc r="L309" t="inlineStr">
      <is>
        <t xml:space="preserve">Full DIMM Population feature Block </t>
      </is>
    </nc>
  </rcc>
  <rcc rId="4130" sId="1">
    <oc r="L500" t="inlineStr">
      <is>
        <t xml:space="preserve">Memory Feature Blok </t>
      </is>
    </oc>
    <nc r="L500" t="inlineStr">
      <is>
        <t xml:space="preserve">Full DIMM Population feature Block </t>
      </is>
    </nc>
  </rcc>
  <rcc rId="4131" sId="1">
    <oc r="L501" t="inlineStr">
      <is>
        <t xml:space="preserve">Memory Feature Blok </t>
      </is>
    </oc>
    <nc r="L501" t="inlineStr">
      <is>
        <t xml:space="preserve">Full DIMM Population feature Block </t>
      </is>
    </nc>
  </rcc>
  <rcc rId="4132" sId="1">
    <oc r="L517" t="inlineStr">
      <is>
        <t xml:space="preserve">Memory Feature Blok </t>
      </is>
    </oc>
    <nc r="L517" t="inlineStr">
      <is>
        <t xml:space="preserve">Full DIMM Population feature Block </t>
      </is>
    </nc>
  </rcc>
  <rcc rId="4133" sId="1" odxf="1" dxf="1">
    <oc r="L519" t="inlineStr">
      <is>
        <t xml:space="preserve">Memory Feature Blok </t>
      </is>
    </oc>
    <nc r="L519" t="inlineStr">
      <is>
        <t xml:space="preserve">Full DIMM Population feature Block </t>
      </is>
    </nc>
    <odxf>
      <alignment vertical="top" wrapText="1"/>
    </odxf>
    <ndxf>
      <alignment vertical="bottom" wrapText="0"/>
    </ndxf>
  </rcc>
  <rcc rId="4134" sId="1">
    <oc r="L546" t="inlineStr">
      <is>
        <t xml:space="preserve">Memory feature block </t>
      </is>
    </oc>
    <nc r="L546" t="inlineStr">
      <is>
        <t xml:space="preserve">Full DIMM Population feature Block </t>
      </is>
    </nc>
  </rcc>
  <rfmt sheetId="1" sqref="G140" start="0" length="0">
    <dxf>
      <font>
        <sz val="11"/>
        <color theme="1"/>
        <name val="Calibri"/>
        <family val="2"/>
        <scheme val="minor"/>
      </font>
    </dxf>
  </rfmt>
  <rfmt sheetId="1" sqref="G165" start="0" length="0">
    <dxf>
      <font>
        <sz val="11"/>
        <color theme="1"/>
        <name val="Calibri"/>
        <family val="2"/>
        <scheme val="minor"/>
      </font>
    </dxf>
  </rfmt>
  <rcc rId="4135" sId="1">
    <oc r="L8" t="inlineStr">
      <is>
        <t>Feature not enabled - RAS</t>
      </is>
    </oc>
    <nc r="L8" t="inlineStr">
      <is>
        <t xml:space="preserve">Simics-Ras feature block </t>
      </is>
    </nc>
  </rcc>
  <rcc rId="4136" sId="1" odxf="1" dxf="1">
    <oc r="L87" t="inlineStr">
      <is>
        <t>Simics-RAS feature Block</t>
      </is>
    </oc>
    <nc r="L87" t="inlineStr">
      <is>
        <t xml:space="preserve">Simics-Ras feature block </t>
      </is>
    </nc>
    <odxf>
      <alignment vertical="bottom" wrapText="0"/>
    </odxf>
    <ndxf>
      <alignment vertical="top" wrapText="1"/>
    </ndxf>
  </rcc>
  <rcc rId="4137" sId="1" odxf="1" dxf="1">
    <oc r="L94" t="inlineStr">
      <is>
        <t>RAS Feature not yet enabled</t>
      </is>
    </oc>
    <nc r="L94" t="inlineStr">
      <is>
        <t xml:space="preserve">Simics-Ras feature block </t>
      </is>
    </nc>
    <odxf>
      <font>
        <sz val="9.5"/>
        <color rgb="FF000000"/>
        <name val="Intel Clear"/>
        <scheme val="none"/>
      </font>
    </odxf>
    <ndxf>
      <font>
        <sz val="11"/>
        <color theme="1"/>
        <name val="Calibri"/>
        <family val="2"/>
        <scheme val="minor"/>
      </font>
    </ndxf>
  </rcc>
  <rfmt sheetId="1" sqref="L250" start="0" length="0">
    <dxf/>
  </rfmt>
  <rfmt sheetId="1" sqref="L306" start="0" length="0">
    <dxf>
      <alignment vertical="top" wrapText="1"/>
    </dxf>
  </rfmt>
  <rfmt sheetId="1" sqref="L315" start="0" length="0">
    <dxf>
      <alignment vertical="top" wrapText="1"/>
    </dxf>
  </rfmt>
  <rcc rId="4138" sId="1" odxf="1" dxf="1">
    <oc r="L316" t="inlineStr">
      <is>
        <t>Simics-Ras feature block</t>
      </is>
    </oc>
    <nc r="L316" t="inlineStr">
      <is>
        <t xml:space="preserve">Simics-Ras feature block </t>
      </is>
    </nc>
    <odxf>
      <alignment vertical="bottom" wrapText="0"/>
    </odxf>
    <ndxf>
      <alignment vertical="top" wrapText="1"/>
    </ndxf>
  </rcc>
  <rcc rId="4139" sId="1" odxf="1" dxf="1">
    <oc r="L338" t="inlineStr">
      <is>
        <t>Simics-Ras feature block</t>
      </is>
    </oc>
    <nc r="L338" t="inlineStr">
      <is>
        <t xml:space="preserve">Simics-Ras feature block </t>
      </is>
    </nc>
    <odxf>
      <alignment vertical="bottom" wrapText="0"/>
    </odxf>
    <ndxf>
      <alignment vertical="top" wrapText="1"/>
    </ndxf>
  </rcc>
  <rfmt sheetId="1" sqref="L365" start="0" length="0">
    <dxf>
      <alignment vertical="top" wrapText="1"/>
    </dxf>
  </rfmt>
  <rcc rId="4140" sId="1" odxf="1" dxf="1">
    <oc r="L456" t="inlineStr">
      <is>
        <t xml:space="preserve">Ras feature block </t>
      </is>
    </oc>
    <nc r="L456" t="inlineStr">
      <is>
        <t xml:space="preserve">Simics-Ras feature block </t>
      </is>
    </nc>
    <odxf/>
    <ndxf/>
  </rcc>
  <rcc rId="4141" sId="1" odxf="1" dxf="1">
    <oc r="L482" t="inlineStr">
      <is>
        <t xml:space="preserve">Ras feature block </t>
      </is>
    </oc>
    <nc r="L482" t="inlineStr">
      <is>
        <t xml:space="preserve">Simics-Ras feature block </t>
      </is>
    </nc>
    <odxf/>
    <ndxf/>
  </rcc>
  <rcc rId="4142" sId="1" odxf="1" dxf="1">
    <nc r="G94">
      <v>16015631966</v>
    </nc>
    <odxf>
      <alignment horizontal="general" vertical="bottom"/>
    </odxf>
    <ndxf>
      <alignment horizontal="left" vertical="top"/>
    </ndxf>
  </rcc>
  <rfmt sheetId="1" sqref="G114" start="0" length="0">
    <dxf>
      <alignment horizontal="left"/>
    </dxf>
  </rfmt>
  <rfmt sheetId="1" sqref="G125" start="0" length="0">
    <dxf>
      <alignment horizontal="left"/>
    </dxf>
  </rfmt>
  <rfmt sheetId="1" sqref="G250" start="0" length="0">
    <dxf>
      <alignment horizontal="left"/>
    </dxf>
  </rfmt>
  <rfmt sheetId="1" sqref="G259" start="0" length="0">
    <dxf>
      <alignment horizontal="left"/>
    </dxf>
  </rfmt>
  <rfmt sheetId="1" sqref="G306" start="0" length="0">
    <dxf>
      <alignment horizontal="left" vertical="top"/>
    </dxf>
  </rfmt>
  <rfmt sheetId="1" sqref="G315" start="0" length="0">
    <dxf>
      <alignment horizontal="left" vertical="top"/>
    </dxf>
  </rfmt>
  <rfmt sheetId="1" sqref="G316" start="0" length="0">
    <dxf>
      <alignment horizontal="left" vertical="top"/>
    </dxf>
  </rfmt>
  <rcc rId="4143" sId="1" odxf="1" dxf="1">
    <nc r="G338">
      <v>16015631966</v>
    </nc>
    <odxf>
      <alignment horizontal="general" vertical="bottom"/>
    </odxf>
    <ndxf>
      <alignment horizontal="left" vertical="top"/>
    </ndxf>
  </rcc>
  <rfmt sheetId="1" sqref="G8 G40 G42 G76 G87 G94 G114 G125 G250 G259 G306 G315:G316 G338 G365 G369 G402:G403 G426:G427 G456 G482">
    <dxf>
      <alignment horizontal="general"/>
    </dxf>
  </rfmt>
  <rcc rId="4144" sId="1">
    <nc r="L383" t="inlineStr">
      <is>
        <t>SNC option is droped out for GNRD</t>
      </is>
    </nc>
  </rcc>
  <rcc rId="4145" sId="1">
    <oc r="L7" t="inlineStr">
      <is>
        <t>step 5: python cmd is not working ("cli_impl.CliError: Read transaction was not successful, RSP = 1").</t>
      </is>
    </oc>
    <nc r="L7" t="inlineStr">
      <is>
        <t xml:space="preserve">PythonSV memms command throws attribute error </t>
      </is>
    </nc>
  </rcc>
  <rfmt sheetId="1" sqref="L21" start="0" length="0">
    <dxf>
      <alignment horizontal="left"/>
    </dxf>
  </rfmt>
  <rfmt sheetId="1" sqref="L37" start="0" length="0">
    <dxf>
      <alignment horizontal="left" vertical="top" wrapText="1"/>
    </dxf>
  </rfmt>
  <rfmt sheetId="1" sqref="L45" start="0" length="0">
    <dxf>
      <alignment horizontal="left" vertical="top" wrapText="1"/>
    </dxf>
  </rfmt>
  <rfmt sheetId="1" sqref="L61" start="0" length="0">
    <dxf>
      <alignment horizontal="left" vertical="top" wrapText="1"/>
    </dxf>
  </rfmt>
  <rfmt sheetId="1" sqref="L96" start="0" length="0">
    <dxf>
      <alignment horizontal="left"/>
    </dxf>
  </rfmt>
  <rfmt sheetId="1" sqref="L135" start="0" length="0">
    <dxf>
      <alignment horizontal="left"/>
    </dxf>
  </rfmt>
  <rfmt sheetId="1" sqref="L159" start="0" length="0">
    <dxf>
      <alignment horizontal="left"/>
    </dxf>
  </rfmt>
  <rfmt sheetId="1" sqref="L163" start="0" length="0">
    <dxf>
      <alignment horizontal="left"/>
    </dxf>
  </rfmt>
  <rfmt sheetId="1" sqref="L173" start="0" length="0">
    <dxf>
      <alignment horizontal="left" vertical="top" wrapText="1"/>
    </dxf>
  </rfmt>
  <rfmt sheetId="1" sqref="L185" start="0" length="0">
    <dxf>
      <alignment horizontal="left"/>
    </dxf>
  </rfmt>
  <rfmt sheetId="1" sqref="L191" start="0" length="0">
    <dxf>
      <alignment horizontal="left"/>
    </dxf>
  </rfmt>
  <rfmt sheetId="1" sqref="L207" start="0" length="0">
    <dxf>
      <alignment horizontal="left" vertical="top" wrapText="1"/>
    </dxf>
  </rfmt>
  <rfmt sheetId="1" sqref="L283" start="0" length="0">
    <dxf>
      <alignment horizontal="left" vertical="top" wrapText="1"/>
    </dxf>
  </rfmt>
  <rfmt sheetId="1" sqref="L318" start="0" length="0">
    <dxf>
      <alignment horizontal="left" vertical="top" wrapText="1"/>
    </dxf>
  </rfmt>
  <rfmt sheetId="1" sqref="L319" start="0" length="0">
    <dxf>
      <alignment horizontal="left" vertical="top" wrapText="1"/>
    </dxf>
  </rfmt>
  <rfmt sheetId="1" sqref="L346" start="0" length="0">
    <dxf>
      <alignment horizontal="left" vertical="top" wrapText="1"/>
    </dxf>
  </rfmt>
  <rfmt sheetId="1" sqref="L347" start="0" length="0">
    <dxf>
      <alignment horizontal="left"/>
    </dxf>
  </rfmt>
  <rfmt sheetId="1" sqref="L360" start="0" length="0">
    <dxf>
      <font>
        <sz val="11"/>
        <color theme="1"/>
        <name val="Calibri"/>
        <family val="2"/>
        <scheme val="minor"/>
      </font>
      <alignment horizontal="left" vertical="top" wrapText="1"/>
    </dxf>
  </rfmt>
  <rfmt sheetId="1" sqref="L378" start="0" length="0">
    <dxf>
      <alignment horizontal="left"/>
    </dxf>
  </rfmt>
  <rfmt sheetId="1" sqref="L381" start="0" length="0">
    <dxf>
      <alignment horizontal="left"/>
    </dxf>
  </rfmt>
  <rfmt sheetId="1" sqref="L386" start="0" length="0">
    <dxf>
      <alignment horizontal="left" vertical="top" wrapText="1"/>
    </dxf>
  </rfmt>
  <rfmt sheetId="1" sqref="L396" start="0" length="0">
    <dxf>
      <alignment horizontal="left"/>
    </dxf>
  </rfmt>
  <rfmt sheetId="1" sqref="L397" start="0" length="0">
    <dxf>
      <alignment horizontal="left"/>
    </dxf>
  </rfmt>
  <rfmt sheetId="1" sqref="L404" start="0" length="0">
    <dxf>
      <alignment horizontal="left"/>
    </dxf>
  </rfmt>
  <rfmt sheetId="1" sqref="L405" start="0" length="0">
    <dxf>
      <alignment horizontal="left"/>
    </dxf>
  </rfmt>
  <rfmt sheetId="1" sqref="L413" start="0" length="0">
    <dxf>
      <alignment horizontal="left"/>
    </dxf>
  </rfmt>
  <rfmt sheetId="1" sqref="L414" start="0" length="0">
    <dxf>
      <alignment horizontal="left"/>
    </dxf>
  </rfmt>
  <rfmt sheetId="1" sqref="L416" start="0" length="0">
    <dxf>
      <alignment horizontal="left"/>
    </dxf>
  </rfmt>
  <rfmt sheetId="1" sqref="L422" start="0" length="0">
    <dxf>
      <alignment horizontal="left"/>
    </dxf>
  </rfmt>
  <rfmt sheetId="1" sqref="L424" start="0" length="0">
    <dxf>
      <alignment horizontal="left" vertical="top" wrapText="1"/>
    </dxf>
  </rfmt>
  <rfmt sheetId="1" sqref="L425" start="0" length="0">
    <dxf>
      <alignment horizontal="left" vertical="top" wrapText="1"/>
    </dxf>
  </rfmt>
  <rfmt sheetId="1" sqref="L428" start="0" length="0">
    <dxf>
      <alignment horizontal="left"/>
    </dxf>
  </rfmt>
  <rfmt sheetId="1" sqref="L436" start="0" length="0">
    <dxf>
      <alignment horizontal="left"/>
    </dxf>
  </rfmt>
  <rfmt sheetId="1" sqref="L441" start="0" length="0">
    <dxf>
      <alignment horizontal="left"/>
    </dxf>
  </rfmt>
  <rfmt sheetId="1" sqref="L442" start="0" length="0">
    <dxf>
      <alignment horizontal="left"/>
    </dxf>
  </rfmt>
  <rcc rId="4146" sId="1">
    <oc r="L16" t="inlineStr">
      <is>
        <t>step 3: python cmd is not working ("cli_impl.CliError: Read transaction was not successful, RSP = 1").</t>
      </is>
    </oc>
    <nc r="L16" t="inlineStr">
      <is>
        <t xml:space="preserve">PythonSV memms command throws attribute error </t>
      </is>
    </nc>
  </rcc>
  <rcc rId="4147" sId="1">
    <oc r="L21" t="inlineStr">
      <is>
        <t>step 3: python cmd is not working  ("cli_impl.CliError: Read transaction was not successful, RSP = 1").</t>
      </is>
    </oc>
    <nc r="L21" t="inlineStr">
      <is>
        <t xml:space="preserve">PythonSV memms command throws attribute error </t>
      </is>
    </nc>
  </rcc>
  <rcc rId="4148" sId="1">
    <oc r="L37" t="inlineStr">
      <is>
        <t>step 4: python cmd is not working  ("cli_impl.CliError: Read transaction was not successful, RSP = 1").</t>
      </is>
    </oc>
    <nc r="L37" t="inlineStr">
      <is>
        <t xml:space="preserve">PythonSV memms command throws attribute error </t>
      </is>
    </nc>
  </rcc>
  <rcc rId="4149" sId="1">
    <oc r="L45" t="inlineStr">
      <is>
        <t>step 4: python cmd is not working  ("cli_impl.CliError: Read transaction was not successful, RSP = 1").</t>
      </is>
    </oc>
    <nc r="L45" t="inlineStr">
      <is>
        <t xml:space="preserve">PythonSV memms command throws attribute error </t>
      </is>
    </nc>
  </rcc>
  <rcc rId="4150" sId="1">
    <oc r="L61" t="inlineStr">
      <is>
        <t>step 3: python cmd is not working  ("cli_impl.CliError: Read transaction was not successful, RSP = 1").</t>
      </is>
    </oc>
    <nc r="L61" t="inlineStr">
      <is>
        <t xml:space="preserve">PythonSV memms command throws attribute error </t>
      </is>
    </nc>
  </rcc>
  <rcc rId="4151" sId="1">
    <oc r="L96" t="inlineStr">
      <is>
        <t>After updating python cmds are not working(memss)</t>
      </is>
    </oc>
    <nc r="L96" t="inlineStr">
      <is>
        <t xml:space="preserve">PythonSV memms command throws attribute error </t>
      </is>
    </nc>
  </rcc>
  <rcc rId="4152" sId="1">
    <oc r="L135" t="inlineStr">
      <is>
        <t>PythonSV command issue (memss)</t>
      </is>
    </oc>
    <nc r="L135" t="inlineStr">
      <is>
        <t xml:space="preserve">PythonSV memms command throws attribute error </t>
      </is>
    </nc>
  </rcc>
  <rcc rId="4153" sId="1">
    <oc r="L159" t="inlineStr">
      <is>
        <t>PythonSV command issue (memss)</t>
      </is>
    </oc>
    <nc r="L159" t="inlineStr">
      <is>
        <t xml:space="preserve">PythonSV memms command throws attribute error </t>
      </is>
    </nc>
  </rcc>
  <rcc rId="4154" sId="1">
    <oc r="L163" t="inlineStr">
      <is>
        <t>PythonSV command issue (memss)</t>
      </is>
    </oc>
    <nc r="L163" t="inlineStr">
      <is>
        <t xml:space="preserve">PythonSV memms command throws attribute error </t>
      </is>
    </nc>
  </rcc>
  <rcc rId="4155" sId="1">
    <oc r="L173" t="inlineStr">
      <is>
        <t>After updating python cmds are not working(memss and sv search)</t>
      </is>
    </oc>
    <nc r="L173" t="inlineStr">
      <is>
        <t xml:space="preserve">PythonSV memms command throws attribute error </t>
      </is>
    </nc>
  </rcc>
  <rcc rId="4156" sId="1">
    <oc r="L185" t="inlineStr">
      <is>
        <t xml:space="preserve">PythonSV command issue </t>
      </is>
    </oc>
    <nc r="L185" t="inlineStr">
      <is>
        <t xml:space="preserve">PythonSV memms command throws attribute error </t>
      </is>
    </nc>
  </rcc>
  <rcc rId="4157" sId="1">
    <oc r="L191" t="inlineStr">
      <is>
        <t xml:space="preserve">PythonSV command issue </t>
      </is>
    </oc>
    <nc r="L191" t="inlineStr">
      <is>
        <t xml:space="preserve">PythonSV memms command throws attribute error </t>
      </is>
    </nc>
  </rcc>
  <rcc rId="4158" sId="1">
    <oc r="L207" t="inlineStr">
      <is>
        <t>python sv command issue after updating python</t>
      </is>
    </oc>
    <nc r="L207" t="inlineStr">
      <is>
        <t xml:space="preserve">PythonSV memms command throws attribute error </t>
      </is>
    </nc>
  </rcc>
  <rcc rId="4159" sId="1">
    <oc r="L283" t="inlineStr">
      <is>
        <t xml:space="preserve">PythonSV command issue </t>
      </is>
    </oc>
    <nc r="L283" t="inlineStr">
      <is>
        <t xml:space="preserve">PythonSV memms command throws attribute error </t>
      </is>
    </nc>
  </rcc>
  <rcc rId="4160" sId="1">
    <oc r="L318" t="inlineStr">
      <is>
        <t>Pythonsv command issue</t>
      </is>
    </oc>
    <nc r="L318" t="inlineStr">
      <is>
        <t xml:space="preserve">PythonSV memms command throws attribute error </t>
      </is>
    </nc>
  </rcc>
  <rcc rId="4161" sId="1">
    <oc r="L319" t="inlineStr">
      <is>
        <t xml:space="preserve">PythonSV command issue </t>
      </is>
    </oc>
    <nc r="L319" t="inlineStr">
      <is>
        <t xml:space="preserve">PythonSV memms command throws attribute error </t>
      </is>
    </nc>
  </rcc>
  <rcc rId="4162" sId="1">
    <oc r="L346" t="inlineStr">
      <is>
        <t xml:space="preserve">PythonSV command issue </t>
      </is>
    </oc>
    <nc r="L346" t="inlineStr">
      <is>
        <t xml:space="preserve">PythonSV memms command throws attribute error </t>
      </is>
    </nc>
  </rcc>
  <rcc rId="4163" sId="1">
    <oc r="L347" t="inlineStr">
      <is>
        <t xml:space="preserve">PythonSV command issue </t>
      </is>
    </oc>
    <nc r="L347" t="inlineStr">
      <is>
        <t xml:space="preserve">PythonSV memms command throws attribute error </t>
      </is>
    </nc>
  </rcc>
  <rcc rId="4164" sId="1">
    <oc r="L360" t="inlineStr">
      <is>
        <t> python cmd is not working ("cli_impl.CliError: Read transaction was not successful, RSP = 1").</t>
      </is>
    </oc>
    <nc r="L360" t="inlineStr">
      <is>
        <t xml:space="preserve">PythonSV memms command throws attribute error </t>
      </is>
    </nc>
  </rcc>
  <rcc rId="4165" sId="1">
    <oc r="L371" t="inlineStr">
      <is>
        <t>sv.socket0.soc.memss.mcs.chs.mcchan.imc0_mc_status.show(),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oc>
    <nc r="L371" t="inlineStr">
      <is>
        <t xml:space="preserve">PythonSV memms command throws attribute error </t>
      </is>
    </nc>
  </rcc>
  <rcc rId="4166" sId="1">
    <oc r="L378" t="inlineStr">
      <is>
        <t>sv.socket0.soc.memss.mc2.ch0.mcchan.mc0_dp_chkn_bit3.show(), 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oc>
    <nc r="L378" t="inlineStr">
      <is>
        <t xml:space="preserve">PythonSV memms command throws attribute error </t>
      </is>
    </nc>
  </rcc>
  <rcc rId="4167" sId="1">
    <oc r="L381" t="inlineStr">
      <is>
        <t>sv.socket0.soc.memss.mcs.ch0.mcchan.rsp_func_addr_match_hi.show(),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oc>
    <nc r="L381" t="inlineStr">
      <is>
        <t xml:space="preserve">PythonSV memms command throws attribute error </t>
      </is>
    </nc>
  </rcc>
  <rcc rId="4168" sId="1">
    <oc r="L386" t="inlineStr">
      <is>
        <t>sv.socket0.soc.memss.mc2.ch0.mcchan.dimm_therm_thrt_0.dimm_throttle_therm_mid_level, Read transaction was not successful, RSP = 1</t>
      </is>
    </oc>
    <nc r="L386" t="inlineStr">
      <is>
        <t xml:space="preserve">PythonSV memms command throws attribute error </t>
      </is>
    </nc>
  </rcc>
  <rcc rId="4169" sId="1">
    <oc r="L396" t="inlineStr">
      <is>
        <t>sv.socket0.soc.memss.mc2.ch0.mcchan.thr_ctrl0.mr4temp_thr_en.show(),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oc>
    <nc r="L396" t="inlineStr">
      <is>
        <t xml:space="preserve">PythonSV memms command throws attribute error </t>
      </is>
    </nc>
  </rcc>
  <rcc rId="4170" sId="1">
    <oc r="L397" t="inlineStr">
      <is>
        <t>sv.socket0.soc.memss.mcs.ch0.mcchan.memory_timings_cas2cas_sg.t_rrsg.show(),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oc>
    <nc r="L397" t="inlineStr">
      <is>
        <t xml:space="preserve">PythonSV memms command throws attribute error </t>
      </is>
    </nc>
  </rcc>
  <rcc rId="4171" sId="1">
    <oc r="L404" t="inlineStr">
      <is>
        <t>sv.socket0.soc.memss.mc2.ch0.mcchan.scheduler_enables_bs.bank_scheduler_selection.show(),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oc>
    <nc r="L404" t="inlineStr">
      <is>
        <t xml:space="preserve">PythonSV memms command throws attribute error </t>
      </is>
    </nc>
  </rcc>
  <rcc rId="4172" sId="1">
    <oc r="L405" t="inlineStr">
      <is>
        <t>sv.socket0.soc.memss.mc2.ch0.mcchan.scheduler_enables_bs.bank_scheduler_selection.show(), 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oc>
    <nc r="L405" t="inlineStr">
      <is>
        <t xml:space="preserve">PythonSV memms command throws attribute error </t>
      </is>
    </nc>
  </rcc>
  <rcc rId="4173" sId="1">
    <oc r="L413" t="inlineStr">
      <is>
        <t>sv.socket0.soc.memss.mc2.ch0.mcchan.dimm_temp_ev_ofst_0.thr_2xrefresh_en_sch0.show(),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oc>
    <nc r="L413" t="inlineStr">
      <is>
        <t xml:space="preserve">PythonSV memms command throws attribute error </t>
      </is>
    </nc>
  </rcc>
  <rcc rId="4174" sId="1">
    <oc r="L414" t="inlineStr">
      <is>
        <t>sv.socket0.soc.memss.mc2.ch0.mcchan.x4modesel.dimm0_mode.show(),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oc>
    <nc r="L414" t="inlineStr">
      <is>
        <t xml:space="preserve">PythonSV memms command throws attribute error </t>
      </is>
    </nc>
  </rcc>
  <rcc rId="4175" sId="1">
    <oc r="L416" t="inlineStr">
      <is>
        <t>sv.socket0.soc.memss.mc2.ch0.mcchan.x4modesel.dimm0_mode.show(),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oc>
    <nc r="L416" t="inlineStr">
      <is>
        <t xml:space="preserve">PythonSV memms command throws attribute error </t>
      </is>
    </nc>
  </rcc>
  <rcc rId="4176" sId="1">
    <oc r="L422" t="inlineStr">
      <is>
        <t>in step 6: sv.socket0.soc.memss.mc2.ch0.mcchan.dimm_temp_ev_ofst_0.temp_memhotout_sel.show(),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oc>
    <nc r="L422" t="inlineStr">
      <is>
        <t xml:space="preserve">PythonSV memms command throws attribute error </t>
      </is>
    </nc>
  </rcc>
  <rcc rId="4177" sId="1">
    <oc r="L424" t="inlineStr">
      <is>
        <t>in step9: sv.socket0.soc.memss.mcs.ch0.mcchan.ecc_corr_bist.bist_en, Read transaction was not successful, RSP = 1</t>
      </is>
    </oc>
    <nc r="L424" t="inlineStr">
      <is>
        <t xml:space="preserve">PythonSV memms command throws attribute error </t>
      </is>
    </nc>
  </rcc>
  <rcc rId="4178" sId="1">
    <oc r="L425" t="inlineStr">
      <is>
        <t>in step8: sv.socket0.soc.memss.mcs.ch0.mcchan.ecc_corr_bist.bist_en, Read transaction was not successful, RSP = 1</t>
      </is>
    </oc>
    <nc r="L425" t="inlineStr">
      <is>
        <t xml:space="preserve">PythonSV memms command throws attribute error </t>
      </is>
    </nc>
  </rcc>
  <rcc rId="4179" sId="1">
    <oc r="L428" t="inlineStr">
      <is>
        <t>in step3: sv.socket0.soc.memss.mc2.ch0.mcchan.retry_rd_err_log[0].show(),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oc>
    <nc r="L428" t="inlineStr">
      <is>
        <t xml:space="preserve">PythonSV memms command throws attribute error </t>
      </is>
    </nc>
  </rcc>
  <rcc rId="4180" sId="1">
    <oc r="L436" t="inlineStr">
      <is>
        <t>sv.socket0.compute0.uncore.memss.mcs.chs.mcchan.mcscrambleconfig.show(),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oc>
    <nc r="L436" t="inlineStr">
      <is>
        <t xml:space="preserve">PythonSV memms command throws attribute error </t>
      </is>
    </nc>
  </rcc>
  <rcc rId="4181" sId="1">
    <oc r="L441" t="inlineStr">
      <is>
        <t>in step4 : sv.socket0.soc.memss.mc2.ch0.mcchan.scheduler_idletime2.show(), 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oc>
    <nc r="L441" t="inlineStr">
      <is>
        <t xml:space="preserve">PythonSV memms command throws attribute error </t>
      </is>
    </nc>
  </rcc>
  <rcc rId="4182" sId="1">
    <oc r="L442" t="inlineStr">
      <is>
        <t>sv.socket0.soc.memss.b2cmis.localrspcntlingr4.forcedistress.show(),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1; sv.socket0.io0.uncore.hiop.hiops.hiop_reg.irpegcredits_1_7_4_CFG.fifo_cdt_threshold, Traceback (most recent call last):
  File "&lt;cmdline&gt;:0", line 1, in &lt;module&gt;
  File "C:\Python37\Lib\site-packages\namednodes\comp.py", line 1762, in __getattr__
    attr_value = getattr(node, attr)
  File "C:\Python37\Lib\site-packages\namednodes\comp.py", line 729, in __getattr__
    raise AttributeError("Unknown Attribute {0}".format(attr))
AttributeError: Unknown Attribute irpegcredits_1_7_4_CFG</t>
      </is>
    </oc>
    <nc r="L442" t="inlineStr">
      <is>
        <t xml:space="preserve">PythonSV memms command throws attribute error </t>
      </is>
    </nc>
  </rcc>
  <rcc rId="4183" sId="1" odxf="1" dxf="1">
    <oc r="L457" t="inlineStr">
      <is>
        <t>Python sv command issue RSP read transaction failure SV,search</t>
      </is>
    </oc>
    <nc r="L457" t="inlineStr">
      <is>
        <t xml:space="preserve">PythonSV memms command throws attribute error </t>
      </is>
    </nc>
    <odxf>
      <alignment horizontal="general"/>
    </odxf>
    <ndxf>
      <alignment horizontal="left"/>
    </ndxf>
  </rcc>
  <rcc rId="4184" sId="1" odxf="1" dxf="1">
    <oc r="L476" t="inlineStr">
      <is>
        <t xml:space="preserve">Python sv command issue RSP read transaction failure </t>
      </is>
    </oc>
    <nc r="L476" t="inlineStr">
      <is>
        <t xml:space="preserve">PythonSV memms command throws attribute error </t>
      </is>
    </nc>
    <odxf>
      <alignment horizontal="general"/>
    </odxf>
    <ndxf>
      <alignment horizontal="left"/>
    </ndxf>
  </rcc>
  <rcc rId="4185" sId="1" odxf="1" dxf="1">
    <oc r="L487" t="inlineStr">
      <is>
        <t xml:space="preserve">Python sv command issue RSP read transaction failure </t>
      </is>
    </oc>
    <nc r="L487" t="inlineStr">
      <is>
        <t xml:space="preserve">PythonSV memms command throws attribute error </t>
      </is>
    </nc>
    <odxf>
      <alignment horizontal="general"/>
    </odxf>
    <ndxf>
      <alignment horizontal="left"/>
    </ndxf>
  </rcc>
  <rcc rId="4186" sId="1" odxf="1" dxf="1">
    <oc r="L504" t="inlineStr">
      <is>
        <t xml:space="preserve">Pythonsv command not working </t>
      </is>
    </oc>
    <nc r="L504" t="inlineStr">
      <is>
        <t xml:space="preserve">PythonSV memms command throws attribute error </t>
      </is>
    </nc>
    <odxf>
      <alignment horizontal="general" vertical="bottom" wrapText="0"/>
    </odxf>
    <ndxf>
      <alignment horizontal="left" vertical="top" wrapText="1"/>
    </ndxf>
  </rcc>
  <rcc rId="4187" sId="1" odxf="1" dxf="1">
    <oc r="L508" t="inlineStr">
      <is>
        <t xml:space="preserve">Pythonsv command not working </t>
      </is>
    </oc>
    <nc r="L508" t="inlineStr">
      <is>
        <t xml:space="preserve">PythonSV memms command throws attribute error </t>
      </is>
    </nc>
    <odxf>
      <alignment horizontal="general" vertical="bottom" wrapText="0"/>
    </odxf>
    <ndxf>
      <alignment horizontal="left" vertical="top" wrapText="1"/>
    </ndxf>
  </rcc>
  <rcc rId="4188" sId="1" odxf="1" dxf="1">
    <oc r="L516" t="inlineStr">
      <is>
        <t xml:space="preserve">Python sv command issue RSP read transaction failure </t>
      </is>
    </oc>
    <nc r="L516" t="inlineStr">
      <is>
        <t xml:space="preserve">PythonSV memms command throws attribute error </t>
      </is>
    </nc>
    <odxf>
      <alignment horizontal="general"/>
    </odxf>
    <ndxf>
      <alignment horizontal="left"/>
    </ndxf>
  </rcc>
  <rcc rId="4189" sId="1" odxf="1" dxf="1">
    <oc r="L518" t="inlineStr">
      <is>
        <t xml:space="preserve">Python sv command issue RSP read transaction failure </t>
      </is>
    </oc>
    <nc r="L518" t="inlineStr">
      <is>
        <t xml:space="preserve">PythonSV memms command throws attribute error </t>
      </is>
    </nc>
    <odxf>
      <alignment horizontal="general"/>
    </odxf>
    <ndxf>
      <alignment horizontal="left"/>
    </ndxf>
  </rcc>
  <rcc rId="4190" sId="1" odxf="1" dxf="1">
    <oc r="L524" t="inlineStr">
      <is>
        <t xml:space="preserve">Python sv command issue RSP read transaction failure </t>
      </is>
    </oc>
    <nc r="L524" t="inlineStr">
      <is>
        <t xml:space="preserve">PythonSV memms command throws attribute error </t>
      </is>
    </nc>
    <odxf>
      <alignment horizontal="general"/>
    </odxf>
    <ndxf>
      <alignment horizontal="left"/>
    </ndxf>
  </rcc>
  <rfmt sheetId="1" sqref="G16" start="0" length="0">
    <dxf/>
  </rfmt>
  <rfmt sheetId="1" sqref="G21" start="0" length="0">
    <dxf/>
  </rfmt>
  <rfmt sheetId="1" sqref="G37" start="0" length="0">
    <dxf/>
  </rfmt>
  <rfmt sheetId="1" sqref="G45" start="0" length="0">
    <dxf/>
  </rfmt>
  <rfmt sheetId="1" sqref="G61" start="0" length="0">
    <dxf/>
  </rfmt>
  <rfmt sheetId="1" sqref="G96" start="0" length="0">
    <dxf>
      <alignment horizontal="left" vertical="top"/>
    </dxf>
  </rfmt>
  <rfmt sheetId="1" sqref="G135" start="0" length="0">
    <dxf>
      <alignment horizontal="left" vertical="top"/>
    </dxf>
  </rfmt>
  <rfmt sheetId="1" sqref="G159" start="0" length="0">
    <dxf>
      <alignment horizontal="left" vertical="top"/>
    </dxf>
  </rfmt>
  <rfmt sheetId="1" sqref="G163" start="0" length="0">
    <dxf>
      <alignment horizontal="left" vertical="top"/>
    </dxf>
  </rfmt>
  <rfmt sheetId="1" sqref="G173" start="0" length="0">
    <dxf>
      <alignment horizontal="left" vertical="top"/>
    </dxf>
  </rfmt>
  <rfmt sheetId="1" sqref="G185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191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207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283" start="0" length="0">
    <dxf>
      <alignment horizontal="left" vertical="top"/>
    </dxf>
  </rfmt>
  <rfmt sheetId="1" sqref="G318" start="0" length="0">
    <dxf>
      <alignment horizontal="left" vertical="top"/>
    </dxf>
  </rfmt>
  <rfmt sheetId="1" sqref="G319" start="0" length="0">
    <dxf>
      <alignment horizontal="left" vertical="top"/>
    </dxf>
  </rfmt>
  <rfmt sheetId="1" sqref="G346" start="0" length="0">
    <dxf>
      <alignment horizontal="left" vertical="top"/>
    </dxf>
  </rfmt>
  <rfmt sheetId="1" sqref="G347" start="0" length="0">
    <dxf>
      <alignment horizontal="left" vertical="top"/>
    </dxf>
  </rfmt>
  <rfmt sheetId="1" sqref="G360" start="0" length="0">
    <dxf>
      <alignment horizontal="left" vertical="top"/>
    </dxf>
  </rfmt>
  <rfmt sheetId="1" sqref="G371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378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381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386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396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397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404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405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413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414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416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422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424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425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428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436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441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442" start="0" length="0">
    <dxf>
      <font>
        <sz val="11"/>
        <color theme="1"/>
        <name val="Calibri"/>
        <family val="2"/>
        <scheme val="minor"/>
      </font>
      <alignment horizontal="left" vertical="top"/>
    </dxf>
  </rfmt>
  <rfmt sheetId="1" sqref="G457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 vertical="top"/>
    </dxf>
  </rfmt>
  <rfmt sheetId="1" sqref="G476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 vertical="top"/>
    </dxf>
  </rfmt>
  <rfmt sheetId="1" sqref="G487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 vertical="top"/>
    </dxf>
  </rfmt>
  <rfmt sheetId="1" sqref="G504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 vertical="top"/>
    </dxf>
  </rfmt>
  <rfmt sheetId="1" sqref="G508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 vertical="top"/>
    </dxf>
  </rfmt>
  <rfmt sheetId="1" sqref="G516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 vertical="top"/>
    </dxf>
  </rfmt>
  <rfmt sheetId="1" sqref="G518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 vertical="top"/>
    </dxf>
  </rfmt>
  <rfmt sheetId="1" sqref="G524" start="0" length="0">
    <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left" vertical="top"/>
    </dxf>
  </rfmt>
  <rfmt sheetId="1" sqref="G7 G16 G21 G37 G45 G61 G96 G135 G159 G163 G173 G185 G191 G207 G283 G318:G319 G346:G347 G360 G371 G378 G381 G386 G396:G397 G404:G405 G413:G414 G416 G422 G424:G425 G428 G436 G441:G442 G457 G476 G487 G504 G508 G516 G518 G524">
    <dxf>
      <alignment horizontal="general"/>
    </dxf>
  </rfmt>
  <rcc rId="4191" sId="1">
    <oc r="L53" t="inlineStr">
      <is>
        <t>step 5: python cmd is not working   ("underlying search failed").</t>
      </is>
    </oc>
    <nc r="L53" t="inlineStr">
      <is>
        <t xml:space="preserve">PythonSv command not working </t>
      </is>
    </nc>
  </rcc>
  <rfmt sheetId="1" sqref="L112" start="0" length="0">
    <dxf>
      <alignment vertical="bottom" wrapText="0"/>
    </dxf>
  </rfmt>
  <rfmt sheetId="1" sqref="L136" start="0" length="0">
    <dxf>
      <alignment vertical="bottom" wrapText="0"/>
    </dxf>
  </rfmt>
  <rfmt sheetId="1" sqref="L367" start="0" length="0">
    <dxf>
      <alignment vertical="bottom" wrapText="0"/>
    </dxf>
  </rfmt>
  <rfmt sheetId="1" sqref="L380" start="0" length="0">
    <dxf>
      <alignment vertical="bottom" wrapText="0"/>
    </dxf>
  </rfmt>
  <rcc rId="4192" sId="1">
    <oc r="L66" t="inlineStr">
      <is>
        <t>step 8: python cmd is not working  ("AttributeError: Unknown Attribute punith_multi0").</t>
      </is>
    </oc>
    <nc r="L66" t="inlineStr">
      <is>
        <t xml:space="preserve">PythonSv command not working </t>
      </is>
    </nc>
  </rcc>
  <rcc rId="4193" sId="1">
    <oc r="L74" t="inlineStr">
      <is>
        <t>step 3: python cmd is not working   ("AttributeError: Unknown Attribute uncore").</t>
      </is>
    </oc>
    <nc r="L74" t="inlineStr">
      <is>
        <t xml:space="preserve">PythonSv command not working </t>
      </is>
    </nc>
  </rcc>
  <rcc rId="4194" sId="1">
    <oc r="L112" t="inlineStr">
      <is>
        <t>After updating python cmds are not working</t>
      </is>
    </oc>
    <nc r="L112" t="inlineStr">
      <is>
        <t xml:space="preserve">PythonSv command not working </t>
      </is>
    </nc>
  </rcc>
  <rcc rId="4195" sId="1">
    <oc r="L136" t="inlineStr">
      <is>
        <t xml:space="preserve">PythonSV command issue </t>
      </is>
    </oc>
    <nc r="L136" t="inlineStr">
      <is>
        <t xml:space="preserve">PythonSv command not working </t>
      </is>
    </nc>
  </rcc>
  <rcc rId="4196" sId="1">
    <oc r="L155" t="inlineStr">
      <is>
        <t>After updating python cmds are not working</t>
      </is>
    </oc>
    <nc r="L155" t="inlineStr">
      <is>
        <t xml:space="preserve">PythonSv command not working </t>
      </is>
    </nc>
  </rcc>
  <rcc rId="4197" sId="1">
    <oc r="L282" t="inlineStr">
      <is>
        <t xml:space="preserve">PythonSV command issue </t>
      </is>
    </oc>
    <nc r="L282" t="inlineStr">
      <is>
        <t xml:space="preserve">PythonSv command not working </t>
      </is>
    </nc>
  </rcc>
  <rcc rId="4198" sId="1">
    <oc r="L326" t="inlineStr">
      <is>
        <t>Python command is not working</t>
      </is>
    </oc>
    <nc r="L326" t="inlineStr">
      <is>
        <t xml:space="preserve">PythonSv command not working </t>
      </is>
    </nc>
  </rcc>
  <rcc rId="4199" sId="1">
    <oc r="L343" t="inlineStr">
      <is>
        <t xml:space="preserve">PythonSV command issue </t>
      </is>
    </oc>
    <nc r="L343" t="inlineStr">
      <is>
        <t xml:space="preserve">PythonSv command not working </t>
      </is>
    </nc>
  </rcc>
  <rcc rId="4200" sId="1">
    <oc r="L363" t="inlineStr">
      <is>
        <t>pyzthonsv commands not working after  python updated</t>
      </is>
    </oc>
    <nc r="L363" t="inlineStr">
      <is>
        <t xml:space="preserve">PythonSv command not working </t>
      </is>
    </nc>
  </rcc>
  <rcc rId="4201" sId="1">
    <oc r="L367" t="inlineStr">
      <is>
        <t>sv.socket0.uncore.punit0.ptpcioregs.ptpcioregs.csr_desired_cores_cfg, Traceback (most recent call last):
  File "&lt;cmdline&gt;:0", line 1, in &lt;module&gt;
  File "C:\Python37\Lib\site-packages\namednodes\comp.py", line 729, in __getattr__
    raise AttributeError("Unknown Attribute {0}".format(attr))
AttributeError: Unknown Attribute punit0</t>
      </is>
    </oc>
    <nc r="L367" t="inlineStr">
      <is>
        <t xml:space="preserve">PythonSv command not working </t>
      </is>
    </nc>
  </rcc>
  <rcc rId="4202" sId="1">
    <oc r="L372" t="inlineStr">
      <is>
        <t>sv.socket0.io0.uncore.showsearch("abn")</t>
      </is>
    </oc>
    <nc r="L372" t="inlineStr">
      <is>
        <t xml:space="preserve">PythonSv command not working </t>
      </is>
    </nc>
  </rcc>
  <rcc rId="4203" sId="1">
    <oc r="L380" t="inlineStr">
      <is>
        <t>sv.socket0.search("rootbus"), sv.socket0.io0.uncore.hiop.hiop0.hiop_reg.rootbus_1_0_0_cfg.show(), Traceback (most recent call last):
  File "&lt;cmdline&gt;:0", line 1, in &lt;module&gt;
  File "C:\Python37\Lib\site-packages\namednodes\plugins\nn_display.py", line 585, in __call__
    return self._show_register(**kwargs)
  File "C:\Python37\Lib\site-packages\namednodes\telemetry.py", line 302, in newf
    return f(*args, **kwargs)
  File "C:\Python37\Lib\site-packages\namednodes\plugins\nn_display.py", line 361, in _show_register
    show_decode=show_decode,
  File "C:\Python37\Lib\site-packages\namednodes\telemetry.py", line 302, in newf
    return f(*args, **kwargs)
  File "C:\Python37\Lib\site-packages\namednodes\plugins\nn_display.py", line 425, in _show_node
    value = node.value or node.get_value()
  File "C:\Python37\Lib\site-packages\namednodes\nodes.py", line 724, in get_value
    self.__dict__["_value"] = self.access_class.update_value(self)
  File "C:\Python37\Lib\site-packages\namednodes\accesses\register.py", line 105, in update_value
    number = int(node.parent)
  File "C:\Python37\Lib\site-packages\namednodes\utils\wrappedvalue.py", line 57, in __int__
    self.get_value()
  File "C:\Python37\Lib\site-packages\namednodes\nodes.py", line 724, in get_value
    self.__dict__["_value"] = self.access_class.update_value(self)
  File "C:\Python37\Lib\site-packages\namednodes\access.py", line 323, in update_value
    data = node.read()
  File "C:\Python37\Lib\site-packages\namednodes\registers.py", line 437, in read
    return super(RegisterValue, self).read(*args, **kwargs)
  File "C:\Python37\Lib\site-packages\namednodes\nodes.py", line 767, in read
    self.__dict__["_value"] = self.access_class.read(self, *args, **kwargs)
  File "C:\Python37\Lib\site-packages\namednodes\access.py", line 136, in mynew_f
    return originalf(*args, **kwargs)
  File "C:\Python37\Lib\site-packages\namednodes\access.py", line 121, in __exit__
    six.reraise(exc_type, exc_val, exc_tb)
  File "C:\PROGRA~1\Simics\SIMICS~1\simics-6.0.152\win64\lib\python3.7\lib\site-packages\six.py", line 693, in reraise
    raise value
  File "C:\Python37\Lib\site-packages\namednodes\access.py", line 136, in mynew_f
    return originalf(*args, **kwargs)
  File "C:\Python37\Lib\site-packages\namednodes\accesses\pcie.py", line 82, in read
    return cls._access(node)
  File "C:\Python37\Lib\site-packages\namednodes\accesses\pcie.py", line 213, in _access
    raise ValueError("pci_bus_map is missing our internal bus: %s" % access_info["pci_internal_bus"])
ValueError: pci_bus_map is missing our internal bus: 14</t>
      </is>
    </oc>
    <nc r="L380" t="inlineStr">
      <is>
        <t xml:space="preserve">PythonSv command not working </t>
      </is>
    </nc>
  </rcc>
  <rcc rId="4204" sId="1" odxf="1" dxf="1">
    <oc r="L387" t="inlineStr">
      <is>
        <t>sv.socket0.io0.uncore.punit.ptpcioregs.ptpcioregs.bios_mailbox_interface_cfg 0x0, sv.socket0.compute0.uncore.punit.ptpcioregs.ptpcioregs.bios_mailbox_interface_cfg.show() 0x00000000 : run_busy (31:31) -- SW may write to the two mailbox registers o...
0x00000000 : addr (28:08) -- This field contains the address associated with...
0x00000000 : command (07:00) -- This field contains the SW request command o... not getting the expected result with latest pythonSV</t>
      </is>
    </oc>
    <nc r="L387" t="inlineStr">
      <is>
        <t xml:space="preserve">PythonSv command not working </t>
      </is>
    </nc>
    <odxf>
      <alignment vertical="top" wrapText="1"/>
    </odxf>
    <ndxf>
      <alignment vertical="bottom" wrapText="0"/>
    </ndxf>
  </rcc>
  <rcc rId="4205" sId="1" odxf="1" dxf="1">
    <oc r="L390" t="inlineStr">
      <is>
        <t>sv.socket0.soc.memss.mc2.ch0.mcchan.memory_timings_adj.dram_x8_devices.show(), 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oc>
    <nc r="L390" t="inlineStr">
      <is>
        <t xml:space="preserve">PythonSv command not working </t>
      </is>
    </nc>
    <odxf>
      <alignment vertical="top" wrapText="1"/>
    </odxf>
    <ndxf>
      <alignment vertical="bottom" wrapText="0"/>
    </ndxf>
  </rcc>
  <rcc rId="4206" sId="1" odxf="1" dxf="1">
    <oc r="L437" t="inlineStr">
      <is>
        <t>sv.socket0.uncore.scf_b2cmis.b2cmi.sysfeatures0.d2kdisable, Traceback (most recent call last):
  File "&lt;cmdline&gt;:0", line 1, in &lt;module&gt;
  File "C:\Python37\Lib\site-packages\namednodes\comp.py", line 729, in __getattr__
    raise AttributeError("Unknown Attribute {0}".format(attr))
AttributeError: Unknown Attribute scf_b2cmis</t>
      </is>
    </oc>
    <nc r="L437" t="inlineStr">
      <is>
        <t xml:space="preserve">PythonSv command not working </t>
      </is>
    </nc>
    <odxf>
      <alignment vertical="top" wrapText="1"/>
    </odxf>
    <ndxf>
      <alignment vertical="bottom" wrapText="0"/>
    </ndxf>
  </rcc>
  <rcc rId="4207" sId="1" odxf="1" dxf="1">
    <oc r="L438" t="inlineStr">
      <is>
        <t>sv.socket0.uncore.pcie_fblps.rps.cfg.capsr.aercapctl_ecc,  Traceback (most recent call last):
  File "&lt;cmdline&gt;:0", line 1, in &lt;module&gt;
  File "C:\Python37\Lib\site-packages\namednodes\comp.py", line 729, in __getattr__
    raise AttributeError("Unknown Attribute {0}".format(attr))
AttributeError: Unknown Attribute pcie_fblps</t>
      </is>
    </oc>
    <nc r="L438" t="inlineStr">
      <is>
        <t xml:space="preserve">PythonSv command not working </t>
      </is>
    </nc>
    <odxf>
      <alignment vertical="top" wrapText="1"/>
    </odxf>
    <ndxf>
      <alignment vertical="bottom" wrapText="0"/>
    </ndxf>
  </rcc>
  <rcc rId="4208" sId="1">
    <oc r="L451" t="inlineStr">
      <is>
        <t>Python SV cmds issue with showsearch</t>
      </is>
    </oc>
    <nc r="L451" t="inlineStr">
      <is>
        <t xml:space="preserve">PythonSv command not working </t>
      </is>
    </nc>
  </rcc>
  <rcc rId="4209" sId="1">
    <oc r="L464" t="inlineStr">
      <is>
        <t>python sv command not working sv.search</t>
      </is>
    </oc>
    <nc r="L464" t="inlineStr">
      <is>
        <t xml:space="preserve">PythonSv command not working </t>
      </is>
    </nc>
  </rcc>
  <rcc rId="4210" sId="1" odxf="1" dxf="1">
    <oc r="L466" t="inlineStr">
      <is>
        <t>python sv command not working sv.search</t>
      </is>
    </oc>
    <nc r="L466" t="inlineStr">
      <is>
        <t xml:space="preserve">PythonSv command not working </t>
      </is>
    </nc>
    <odxf>
      <alignment vertical="top" wrapText="1"/>
    </odxf>
    <ndxf>
      <alignment vertical="bottom" wrapText="0"/>
    </ndxf>
  </rcc>
  <rcc rId="4211" sId="1" odxf="1" dxf="1">
    <oc r="L472" t="inlineStr">
      <is>
        <t>python sv command not working  sv.search</t>
      </is>
    </oc>
    <nc r="L472" t="inlineStr">
      <is>
        <t xml:space="preserve">PythonSv command not working </t>
      </is>
    </nc>
    <odxf>
      <alignment vertical="top" wrapText="1"/>
    </odxf>
    <ndxf>
      <alignment vertical="bottom" wrapText="0"/>
    </ndxf>
  </rcc>
  <rcc rId="4212" sId="1" odxf="1" dxf="1">
    <oc r="L511" t="inlineStr">
      <is>
        <t>Python sv command issue sv.search</t>
      </is>
    </oc>
    <nc r="L511" t="inlineStr">
      <is>
        <t xml:space="preserve">PythonSv command not working </t>
      </is>
    </nc>
    <odxf>
      <alignment vertical="top" wrapText="1"/>
    </odxf>
    <ndxf>
      <alignment vertical="bottom" wrapText="0"/>
    </ndxf>
  </rcc>
  <rcc rId="4213" sId="1" odxf="1" dxf="1">
    <oc r="L513" t="inlineStr">
      <is>
        <t>Python sv command issue sv.search</t>
      </is>
    </oc>
    <nc r="L513" t="inlineStr">
      <is>
        <t xml:space="preserve">PythonSv command not working </t>
      </is>
    </nc>
    <odxf>
      <alignment vertical="top" wrapText="1"/>
    </odxf>
    <ndxf>
      <alignment vertical="bottom" wrapText="0"/>
    </ndxf>
  </rcc>
  <rcc rId="4214" sId="1" odxf="1" dxf="1">
    <oc r="L523" t="inlineStr">
      <is>
        <t>Pythonsv command issue sv.search</t>
      </is>
    </oc>
    <nc r="L523" t="inlineStr">
      <is>
        <t xml:space="preserve">PythonSv command not working </t>
      </is>
    </nc>
    <odxf>
      <alignment vertical="top" wrapText="1"/>
    </odxf>
    <ndxf>
      <alignment vertical="bottom" wrapText="0"/>
    </ndxf>
  </rcc>
  <rcc rId="4215" sId="2">
    <oc r="B5">
      <v>116</v>
    </oc>
    <nc r="B5">
      <v>115</v>
    </nc>
  </rcc>
  <rcc rId="4216" sId="1">
    <oc r="F3" t="inlineStr">
      <is>
        <t>pass</t>
      </is>
    </oc>
    <nc r="F3" t="inlineStr">
      <is>
        <t>Pass</t>
      </is>
    </nc>
  </rcc>
  <rcc rId="4217" sId="1">
    <oc r="F5" t="inlineStr">
      <is>
        <t>pass</t>
      </is>
    </oc>
    <nc r="F5" t="inlineStr">
      <is>
        <t>Pass</t>
      </is>
    </nc>
  </rcc>
  <rcc rId="4218" sId="1">
    <oc r="F6" t="inlineStr">
      <is>
        <t>pass</t>
      </is>
    </oc>
    <nc r="F6" t="inlineStr">
      <is>
        <t>Pass</t>
      </is>
    </nc>
  </rcc>
  <rcc rId="4219" sId="1">
    <oc r="F9" t="inlineStr">
      <is>
        <t>pass</t>
      </is>
    </oc>
    <nc r="F9" t="inlineStr">
      <is>
        <t>Pass</t>
      </is>
    </nc>
  </rcc>
  <rcc rId="4220" sId="1">
    <oc r="F10" t="inlineStr">
      <is>
        <t>pass</t>
      </is>
    </oc>
    <nc r="F10" t="inlineStr">
      <is>
        <t>Pass</t>
      </is>
    </nc>
  </rcc>
  <rcc rId="4221" sId="1">
    <oc r="F11" t="inlineStr">
      <is>
        <t>pass</t>
      </is>
    </oc>
    <nc r="F11" t="inlineStr">
      <is>
        <t>Pass</t>
      </is>
    </nc>
  </rcc>
  <rcc rId="4222" sId="1">
    <oc r="F12" t="inlineStr">
      <is>
        <t>pass</t>
      </is>
    </oc>
    <nc r="F12" t="inlineStr">
      <is>
        <t>Pass</t>
      </is>
    </nc>
  </rcc>
  <rcc rId="4223" sId="1">
    <oc r="F13" t="inlineStr">
      <is>
        <t>pass</t>
      </is>
    </oc>
    <nc r="F13" t="inlineStr">
      <is>
        <t>Pass</t>
      </is>
    </nc>
  </rcc>
  <rcc rId="4224" sId="1">
    <oc r="F14" t="inlineStr">
      <is>
        <t>pass</t>
      </is>
    </oc>
    <nc r="F14" t="inlineStr">
      <is>
        <t>Pass</t>
      </is>
    </nc>
  </rcc>
  <rcc rId="4225" sId="1">
    <oc r="F17" t="inlineStr">
      <is>
        <t>pass</t>
      </is>
    </oc>
    <nc r="F17" t="inlineStr">
      <is>
        <t>Pass</t>
      </is>
    </nc>
  </rcc>
  <rcc rId="4226" sId="1">
    <oc r="F18" t="inlineStr">
      <is>
        <t>pass</t>
      </is>
    </oc>
    <nc r="F18" t="inlineStr">
      <is>
        <t>Pass</t>
      </is>
    </nc>
  </rcc>
  <rcc rId="4227" sId="1">
    <oc r="F19" t="inlineStr">
      <is>
        <t>pass</t>
      </is>
    </oc>
    <nc r="F19" t="inlineStr">
      <is>
        <t>Pass</t>
      </is>
    </nc>
  </rcc>
  <rcc rId="4228" sId="1">
    <oc r="F20" t="inlineStr">
      <is>
        <t>pass</t>
      </is>
    </oc>
    <nc r="F20" t="inlineStr">
      <is>
        <t>Pass</t>
      </is>
    </nc>
  </rcc>
  <rcc rId="4229" sId="1">
    <oc r="F22" t="inlineStr">
      <is>
        <t>pass</t>
      </is>
    </oc>
    <nc r="F22" t="inlineStr">
      <is>
        <t>Pass</t>
      </is>
    </nc>
  </rcc>
  <rcc rId="4230" sId="1">
    <oc r="F23" t="inlineStr">
      <is>
        <t>pass</t>
      </is>
    </oc>
    <nc r="F23" t="inlineStr">
      <is>
        <t>Pass</t>
      </is>
    </nc>
  </rcc>
  <rcc rId="4231" sId="1">
    <oc r="F24" t="inlineStr">
      <is>
        <t>pass</t>
      </is>
    </oc>
    <nc r="F24" t="inlineStr">
      <is>
        <t>Pass</t>
      </is>
    </nc>
  </rcc>
  <rcc rId="4232" sId="1">
    <oc r="F25" t="inlineStr">
      <is>
        <t>pass</t>
      </is>
    </oc>
    <nc r="F25" t="inlineStr">
      <is>
        <t>Pass</t>
      </is>
    </nc>
  </rcc>
  <rcc rId="4233" sId="1">
    <oc r="F26" t="inlineStr">
      <is>
        <t>pass</t>
      </is>
    </oc>
    <nc r="F26" t="inlineStr">
      <is>
        <t>Pass</t>
      </is>
    </nc>
  </rcc>
  <rcc rId="4234" sId="1">
    <oc r="F27" t="inlineStr">
      <is>
        <t>pass</t>
      </is>
    </oc>
    <nc r="F27" t="inlineStr">
      <is>
        <t>Pass</t>
      </is>
    </nc>
  </rcc>
  <rcc rId="4235" sId="1">
    <oc r="F28" t="inlineStr">
      <is>
        <t>pass</t>
      </is>
    </oc>
    <nc r="F28" t="inlineStr">
      <is>
        <t>Pass</t>
      </is>
    </nc>
  </rcc>
  <rcc rId="4236" sId="1">
    <oc r="F29" t="inlineStr">
      <is>
        <t>pass</t>
      </is>
    </oc>
    <nc r="F29" t="inlineStr">
      <is>
        <t>Pass</t>
      </is>
    </nc>
  </rcc>
  <rcc rId="4237" sId="1">
    <oc r="F30" t="inlineStr">
      <is>
        <t>pass</t>
      </is>
    </oc>
    <nc r="F30" t="inlineStr">
      <is>
        <t>Pass</t>
      </is>
    </nc>
  </rcc>
  <rcc rId="4238" sId="1">
    <oc r="F31" t="inlineStr">
      <is>
        <t>pass</t>
      </is>
    </oc>
    <nc r="F31" t="inlineStr">
      <is>
        <t>Pass</t>
      </is>
    </nc>
  </rcc>
  <rcc rId="4239" sId="1">
    <oc r="F33" t="inlineStr">
      <is>
        <t>pass</t>
      </is>
    </oc>
    <nc r="F33" t="inlineStr">
      <is>
        <t>Pass</t>
      </is>
    </nc>
  </rcc>
  <rcc rId="4240" sId="1">
    <oc r="F34" t="inlineStr">
      <is>
        <t>pass</t>
      </is>
    </oc>
    <nc r="F34" t="inlineStr">
      <is>
        <t>Pass</t>
      </is>
    </nc>
  </rcc>
  <rcc rId="4241" sId="1">
    <oc r="F35" t="inlineStr">
      <is>
        <t>pass</t>
      </is>
    </oc>
    <nc r="F35" t="inlineStr">
      <is>
        <t>Pass</t>
      </is>
    </nc>
  </rcc>
  <rcc rId="4242" sId="1">
    <oc r="F36" t="inlineStr">
      <is>
        <t>pass</t>
      </is>
    </oc>
    <nc r="F36" t="inlineStr">
      <is>
        <t>Pass</t>
      </is>
    </nc>
  </rcc>
  <rcc rId="4243" sId="1">
    <oc r="F38" t="inlineStr">
      <is>
        <t>pass</t>
      </is>
    </oc>
    <nc r="F38" t="inlineStr">
      <is>
        <t>Pass</t>
      </is>
    </nc>
  </rcc>
  <rcc rId="4244" sId="1">
    <oc r="F39" t="inlineStr">
      <is>
        <t>pass</t>
      </is>
    </oc>
    <nc r="F39" t="inlineStr">
      <is>
        <t>Pass</t>
      </is>
    </nc>
  </rcc>
  <rcc rId="4245" sId="1">
    <oc r="F41" t="inlineStr">
      <is>
        <t>pass</t>
      </is>
    </oc>
    <nc r="F41" t="inlineStr">
      <is>
        <t>Pass</t>
      </is>
    </nc>
  </rcc>
  <rcc rId="4246" sId="1">
    <oc r="F44" t="inlineStr">
      <is>
        <t>pass</t>
      </is>
    </oc>
    <nc r="F44" t="inlineStr">
      <is>
        <t>Pass</t>
      </is>
    </nc>
  </rcc>
  <rcc rId="4247" sId="1">
    <oc r="F46" t="inlineStr">
      <is>
        <t>pass</t>
      </is>
    </oc>
    <nc r="F46" t="inlineStr">
      <is>
        <t>Pass</t>
      </is>
    </nc>
  </rcc>
  <rcc rId="4248" sId="1">
    <oc r="F47" t="inlineStr">
      <is>
        <t>pass</t>
      </is>
    </oc>
    <nc r="F47" t="inlineStr">
      <is>
        <t>Pass</t>
      </is>
    </nc>
  </rcc>
  <rcc rId="4249" sId="1">
    <oc r="F48" t="inlineStr">
      <is>
        <t>pass</t>
      </is>
    </oc>
    <nc r="F48" t="inlineStr">
      <is>
        <t>Pass</t>
      </is>
    </nc>
  </rcc>
  <rcc rId="4250" sId="1">
    <oc r="F49" t="inlineStr">
      <is>
        <t>pass</t>
      </is>
    </oc>
    <nc r="F49" t="inlineStr">
      <is>
        <t>Pass</t>
      </is>
    </nc>
  </rcc>
  <rcc rId="4251" sId="1">
    <oc r="F50" t="inlineStr">
      <is>
        <t>pass</t>
      </is>
    </oc>
    <nc r="F50" t="inlineStr">
      <is>
        <t>Pass</t>
      </is>
    </nc>
  </rcc>
  <rcc rId="4252" sId="1">
    <oc r="F51" t="inlineStr">
      <is>
        <t>pass</t>
      </is>
    </oc>
    <nc r="F51" t="inlineStr">
      <is>
        <t>Pass</t>
      </is>
    </nc>
  </rcc>
  <rcc rId="4253" sId="1">
    <oc r="F54" t="inlineStr">
      <is>
        <t>pass</t>
      </is>
    </oc>
    <nc r="F54" t="inlineStr">
      <is>
        <t>Pass</t>
      </is>
    </nc>
  </rcc>
  <rcc rId="4254" sId="1">
    <oc r="F55" t="inlineStr">
      <is>
        <t>pass</t>
      </is>
    </oc>
    <nc r="F55" t="inlineStr">
      <is>
        <t>Pass</t>
      </is>
    </nc>
  </rcc>
  <rcc rId="4255" sId="1">
    <oc r="F56" t="inlineStr">
      <is>
        <t>pass</t>
      </is>
    </oc>
    <nc r="F56" t="inlineStr">
      <is>
        <t>Pass</t>
      </is>
    </nc>
  </rcc>
  <rcc rId="4256" sId="1">
    <oc r="F57" t="inlineStr">
      <is>
        <t>pass</t>
      </is>
    </oc>
    <nc r="F57" t="inlineStr">
      <is>
        <t>Pass</t>
      </is>
    </nc>
  </rcc>
  <rcc rId="4257" sId="1">
    <oc r="F58" t="inlineStr">
      <is>
        <t>pass</t>
      </is>
    </oc>
    <nc r="F58" t="inlineStr">
      <is>
        <t>Pass</t>
      </is>
    </nc>
  </rcc>
  <rcc rId="4258" sId="1">
    <oc r="F59" t="inlineStr">
      <is>
        <t>pass</t>
      </is>
    </oc>
    <nc r="F59" t="inlineStr">
      <is>
        <t>Pass</t>
      </is>
    </nc>
  </rcc>
  <rcc rId="4259" sId="1">
    <oc r="F60" t="inlineStr">
      <is>
        <t>pass</t>
      </is>
    </oc>
    <nc r="F60" t="inlineStr">
      <is>
        <t>Pass</t>
      </is>
    </nc>
  </rcc>
  <rcc rId="4260" sId="1">
    <oc r="F62" t="inlineStr">
      <is>
        <t>pass</t>
      </is>
    </oc>
    <nc r="F62" t="inlineStr">
      <is>
        <t>Pass</t>
      </is>
    </nc>
  </rcc>
  <rcc rId="4261" sId="1">
    <oc r="F63" t="inlineStr">
      <is>
        <t>pass</t>
      </is>
    </oc>
    <nc r="F63" t="inlineStr">
      <is>
        <t>Pass</t>
      </is>
    </nc>
  </rcc>
  <rcc rId="4262" sId="1">
    <oc r="F64" t="inlineStr">
      <is>
        <t>pass</t>
      </is>
    </oc>
    <nc r="F64" t="inlineStr">
      <is>
        <t>Pass</t>
      </is>
    </nc>
  </rcc>
  <rcc rId="4263" sId="1">
    <oc r="F65" t="inlineStr">
      <is>
        <t>pass</t>
      </is>
    </oc>
    <nc r="F65" t="inlineStr">
      <is>
        <t>Pass</t>
      </is>
    </nc>
  </rcc>
  <rcc rId="4264" sId="1">
    <oc r="F67" t="inlineStr">
      <is>
        <t>pass</t>
      </is>
    </oc>
    <nc r="F67" t="inlineStr">
      <is>
        <t>Pass</t>
      </is>
    </nc>
  </rcc>
  <rcc rId="4265" sId="1">
    <oc r="F68" t="inlineStr">
      <is>
        <t>pass</t>
      </is>
    </oc>
    <nc r="F68" t="inlineStr">
      <is>
        <t>Pass</t>
      </is>
    </nc>
  </rcc>
  <rcc rId="4266" sId="1">
    <oc r="F69" t="inlineStr">
      <is>
        <t>pass</t>
      </is>
    </oc>
    <nc r="F69" t="inlineStr">
      <is>
        <t>Pass</t>
      </is>
    </nc>
  </rcc>
  <rcc rId="4267" sId="1">
    <oc r="F72" t="inlineStr">
      <is>
        <t>pass</t>
      </is>
    </oc>
    <nc r="F72" t="inlineStr">
      <is>
        <t>Pass</t>
      </is>
    </nc>
  </rcc>
  <rcc rId="4268" sId="1">
    <oc r="F73" t="inlineStr">
      <is>
        <t>pass</t>
      </is>
    </oc>
    <nc r="F73" t="inlineStr">
      <is>
        <t>Pass</t>
      </is>
    </nc>
  </rcc>
  <rcc rId="4269" sId="1">
    <oc r="F75" t="inlineStr">
      <is>
        <t>pass</t>
      </is>
    </oc>
    <nc r="F75" t="inlineStr">
      <is>
        <t>Pass</t>
      </is>
    </nc>
  </rcc>
  <rcc rId="4270" sId="1">
    <oc r="F77" t="inlineStr">
      <is>
        <t>pass</t>
      </is>
    </oc>
    <nc r="F77" t="inlineStr">
      <is>
        <t>Pass</t>
      </is>
    </nc>
  </rcc>
  <rcc rId="4271" sId="1">
    <oc r="F78" t="inlineStr">
      <is>
        <t>pass</t>
      </is>
    </oc>
    <nc r="F78" t="inlineStr">
      <is>
        <t>Pass</t>
      </is>
    </nc>
  </rcc>
  <rcc rId="4272" sId="1">
    <oc r="F79" t="inlineStr">
      <is>
        <t>pass</t>
      </is>
    </oc>
    <nc r="F79" t="inlineStr">
      <is>
        <t>Pass</t>
      </is>
    </nc>
  </rcc>
  <rcc rId="4273" sId="1">
    <oc r="F80" t="inlineStr">
      <is>
        <t>pass</t>
      </is>
    </oc>
    <nc r="F80" t="inlineStr">
      <is>
        <t>Pass</t>
      </is>
    </nc>
  </rcc>
  <rcc rId="4274" sId="1">
    <oc r="F81" t="inlineStr">
      <is>
        <t>pass</t>
      </is>
    </oc>
    <nc r="F81" t="inlineStr">
      <is>
        <t>Pass</t>
      </is>
    </nc>
  </rcc>
  <rcc rId="4275" sId="1">
    <oc r="F82" t="inlineStr">
      <is>
        <t>pass</t>
      </is>
    </oc>
    <nc r="F82" t="inlineStr">
      <is>
        <t>Pass</t>
      </is>
    </nc>
  </rcc>
  <rcc rId="4276" sId="1">
    <oc r="F83" t="inlineStr">
      <is>
        <t>pass</t>
      </is>
    </oc>
    <nc r="F83" t="inlineStr">
      <is>
        <t>Pass</t>
      </is>
    </nc>
  </rcc>
  <rcc rId="4277" sId="1">
    <oc r="F84" t="inlineStr">
      <is>
        <t>pass</t>
      </is>
    </oc>
    <nc r="F84" t="inlineStr">
      <is>
        <t>Pass</t>
      </is>
    </nc>
  </rcc>
  <rcc rId="4278" sId="1">
    <oc r="F85" t="inlineStr">
      <is>
        <t>pass</t>
      </is>
    </oc>
    <nc r="F85" t="inlineStr">
      <is>
        <t>Pass</t>
      </is>
    </nc>
  </rcc>
  <rcc rId="4279" sId="1">
    <oc r="F86" t="inlineStr">
      <is>
        <t>pass</t>
      </is>
    </oc>
    <nc r="F86" t="inlineStr">
      <is>
        <t>Pass</t>
      </is>
    </nc>
  </rcc>
  <rcc rId="4280" sId="1">
    <oc r="F88" t="inlineStr">
      <is>
        <t>pass</t>
      </is>
    </oc>
    <nc r="F88" t="inlineStr">
      <is>
        <t>Pass</t>
      </is>
    </nc>
  </rcc>
  <rcc rId="4281" sId="1">
    <oc r="F89" t="inlineStr">
      <is>
        <t>pass</t>
      </is>
    </oc>
    <nc r="F89" t="inlineStr">
      <is>
        <t>Pass</t>
      </is>
    </nc>
  </rcc>
  <rcc rId="4282" sId="1">
    <oc r="F90" t="inlineStr">
      <is>
        <t>pass</t>
      </is>
    </oc>
    <nc r="F90" t="inlineStr">
      <is>
        <t>Pass</t>
      </is>
    </nc>
  </rcc>
  <rcc rId="4283" sId="1">
    <oc r="F91" t="inlineStr">
      <is>
        <t>pass</t>
      </is>
    </oc>
    <nc r="F91" t="inlineStr">
      <is>
        <t>Pass</t>
      </is>
    </nc>
  </rcc>
  <rcc rId="4284" sId="1">
    <oc r="F92" t="inlineStr">
      <is>
        <t>pass</t>
      </is>
    </oc>
    <nc r="F92" t="inlineStr">
      <is>
        <t>Pass</t>
      </is>
    </nc>
  </rcc>
  <rcc rId="4285" sId="1">
    <oc r="F93" t="inlineStr">
      <is>
        <t>pass</t>
      </is>
    </oc>
    <nc r="F93" t="inlineStr">
      <is>
        <t>Pass</t>
      </is>
    </nc>
  </rcc>
  <rcc rId="4286" sId="1">
    <oc r="F95" t="inlineStr">
      <is>
        <t>pass</t>
      </is>
    </oc>
    <nc r="F95" t="inlineStr">
      <is>
        <t>Pass</t>
      </is>
    </nc>
  </rcc>
  <rcc rId="4287" sId="1">
    <oc r="F98" t="inlineStr">
      <is>
        <t>pass</t>
      </is>
    </oc>
    <nc r="F98" t="inlineStr">
      <is>
        <t>Pass</t>
      </is>
    </nc>
  </rcc>
  <rcc rId="4288" sId="1">
    <oc r="F99" t="inlineStr">
      <is>
        <t>pass</t>
      </is>
    </oc>
    <nc r="F99" t="inlineStr">
      <is>
        <t>Pass</t>
      </is>
    </nc>
  </rcc>
  <rcc rId="4289" sId="1">
    <oc r="F101" t="inlineStr">
      <is>
        <t>pass</t>
      </is>
    </oc>
    <nc r="F101" t="inlineStr">
      <is>
        <t>Pass</t>
      </is>
    </nc>
  </rcc>
  <rcc rId="4290" sId="1">
    <oc r="F103" t="inlineStr">
      <is>
        <t>pass</t>
      </is>
    </oc>
    <nc r="F103" t="inlineStr">
      <is>
        <t>Pass</t>
      </is>
    </nc>
  </rcc>
  <rcc rId="4291" sId="1">
    <oc r="F106" t="inlineStr">
      <is>
        <t>pass</t>
      </is>
    </oc>
    <nc r="F106" t="inlineStr">
      <is>
        <t>Pass</t>
      </is>
    </nc>
  </rcc>
  <rcc rId="4292" sId="1">
    <oc r="F107" t="inlineStr">
      <is>
        <t>pass</t>
      </is>
    </oc>
    <nc r="F107" t="inlineStr">
      <is>
        <t>Pass</t>
      </is>
    </nc>
  </rcc>
  <rcc rId="4293" sId="1">
    <oc r="F108" t="inlineStr">
      <is>
        <t>pass</t>
      </is>
    </oc>
    <nc r="F108" t="inlineStr">
      <is>
        <t>Pass</t>
      </is>
    </nc>
  </rcc>
  <rcc rId="4294" sId="1">
    <oc r="F109" t="inlineStr">
      <is>
        <t>pass</t>
      </is>
    </oc>
    <nc r="F109" t="inlineStr">
      <is>
        <t>Pass</t>
      </is>
    </nc>
  </rcc>
  <rcc rId="4295" sId="1">
    <oc r="F110" t="inlineStr">
      <is>
        <t>pass</t>
      </is>
    </oc>
    <nc r="F110" t="inlineStr">
      <is>
        <t>Pass</t>
      </is>
    </nc>
  </rcc>
  <rcc rId="4296" sId="1">
    <oc r="F111" t="inlineStr">
      <is>
        <t>pass</t>
      </is>
    </oc>
    <nc r="F111" t="inlineStr">
      <is>
        <t>Pass</t>
      </is>
    </nc>
  </rcc>
  <rcc rId="4297" sId="1">
    <oc r="F113" t="inlineStr">
      <is>
        <t>pass</t>
      </is>
    </oc>
    <nc r="F113" t="inlineStr">
      <is>
        <t>Pass</t>
      </is>
    </nc>
  </rcc>
  <rcc rId="4298" sId="1">
    <oc r="F115" t="inlineStr">
      <is>
        <t>pass</t>
      </is>
    </oc>
    <nc r="F115" t="inlineStr">
      <is>
        <t>Pass</t>
      </is>
    </nc>
  </rcc>
  <rcc rId="4299" sId="1">
    <oc r="F116" t="inlineStr">
      <is>
        <t>pass</t>
      </is>
    </oc>
    <nc r="F116" t="inlineStr">
      <is>
        <t>Pass</t>
      </is>
    </nc>
  </rcc>
  <rcc rId="4300" sId="1">
    <oc r="F117" t="inlineStr">
      <is>
        <t>pass</t>
      </is>
    </oc>
    <nc r="F117" t="inlineStr">
      <is>
        <t>Pass</t>
      </is>
    </nc>
  </rcc>
  <rcc rId="4301" sId="1">
    <oc r="F118" t="inlineStr">
      <is>
        <t>pass</t>
      </is>
    </oc>
    <nc r="F118" t="inlineStr">
      <is>
        <t>Pass</t>
      </is>
    </nc>
  </rcc>
  <rcc rId="4302" sId="1">
    <oc r="F119" t="inlineStr">
      <is>
        <t>pass</t>
      </is>
    </oc>
    <nc r="F119" t="inlineStr">
      <is>
        <t>Pass</t>
      </is>
    </nc>
  </rcc>
  <rcc rId="4303" sId="1">
    <oc r="F120" t="inlineStr">
      <is>
        <t>pass</t>
      </is>
    </oc>
    <nc r="F120" t="inlineStr">
      <is>
        <t>Pass</t>
      </is>
    </nc>
  </rcc>
  <rcc rId="4304" sId="1">
    <oc r="F121" t="inlineStr">
      <is>
        <t>pass</t>
      </is>
    </oc>
    <nc r="F121" t="inlineStr">
      <is>
        <t>Pass</t>
      </is>
    </nc>
  </rcc>
  <rcc rId="4305" sId="1">
    <oc r="F122" t="inlineStr">
      <is>
        <t>pass</t>
      </is>
    </oc>
    <nc r="F122" t="inlineStr">
      <is>
        <t>Pass</t>
      </is>
    </nc>
  </rcc>
  <rcc rId="4306" sId="1">
    <oc r="F123" t="inlineStr">
      <is>
        <t>pass</t>
      </is>
    </oc>
    <nc r="F123" t="inlineStr">
      <is>
        <t>Pass</t>
      </is>
    </nc>
  </rcc>
  <rcc rId="4307" sId="1">
    <oc r="F124" t="inlineStr">
      <is>
        <t>pass</t>
      </is>
    </oc>
    <nc r="F124" t="inlineStr">
      <is>
        <t>Pass</t>
      </is>
    </nc>
  </rcc>
  <rcc rId="4308" sId="1">
    <oc r="F126" t="inlineStr">
      <is>
        <t>pass</t>
      </is>
    </oc>
    <nc r="F126" t="inlineStr">
      <is>
        <t>Pass</t>
      </is>
    </nc>
  </rcc>
  <rcc rId="4309" sId="1">
    <oc r="F127" t="inlineStr">
      <is>
        <t>pass</t>
      </is>
    </oc>
    <nc r="F127" t="inlineStr">
      <is>
        <t>Pass</t>
      </is>
    </nc>
  </rcc>
  <rcc rId="4310" sId="1">
    <oc r="F128" t="inlineStr">
      <is>
        <t>pass</t>
      </is>
    </oc>
    <nc r="F128" t="inlineStr">
      <is>
        <t>Pass</t>
      </is>
    </nc>
  </rcc>
  <rcc rId="4311" sId="1">
    <oc r="F129" t="inlineStr">
      <is>
        <t>pass</t>
      </is>
    </oc>
    <nc r="F129" t="inlineStr">
      <is>
        <t>Pass</t>
      </is>
    </nc>
  </rcc>
  <rcc rId="4312" sId="1">
    <oc r="F130" t="inlineStr">
      <is>
        <t>pass</t>
      </is>
    </oc>
    <nc r="F130" t="inlineStr">
      <is>
        <t>Pass</t>
      </is>
    </nc>
  </rcc>
  <rcc rId="4313" sId="1">
    <oc r="F131" t="inlineStr">
      <is>
        <t>pass</t>
      </is>
    </oc>
    <nc r="F131" t="inlineStr">
      <is>
        <t>Pass</t>
      </is>
    </nc>
  </rcc>
  <rcc rId="4314" sId="1">
    <oc r="F132" t="inlineStr">
      <is>
        <t>pass</t>
      </is>
    </oc>
    <nc r="F132" t="inlineStr">
      <is>
        <t>Pass</t>
      </is>
    </nc>
  </rcc>
  <rcc rId="4315" sId="1">
    <oc r="F133" t="inlineStr">
      <is>
        <t>pass</t>
      </is>
    </oc>
    <nc r="F133" t="inlineStr">
      <is>
        <t>Pass</t>
      </is>
    </nc>
  </rcc>
  <rcc rId="4316" sId="1">
    <oc r="F134" t="inlineStr">
      <is>
        <t>pass</t>
      </is>
    </oc>
    <nc r="F134" t="inlineStr">
      <is>
        <t>Pass</t>
      </is>
    </nc>
  </rcc>
  <rcc rId="4317" sId="1">
    <oc r="F138" t="inlineStr">
      <is>
        <t>pass</t>
      </is>
    </oc>
    <nc r="F138" t="inlineStr">
      <is>
        <t>Pass</t>
      </is>
    </nc>
  </rcc>
  <rcc rId="4318" sId="1">
    <oc r="F139" t="inlineStr">
      <is>
        <t>pass</t>
      </is>
    </oc>
    <nc r="F139" t="inlineStr">
      <is>
        <t>Pass</t>
      </is>
    </nc>
  </rcc>
  <rcc rId="4319" sId="1">
    <oc r="F141" t="inlineStr">
      <is>
        <t>pass</t>
      </is>
    </oc>
    <nc r="F141" t="inlineStr">
      <is>
        <t>Pass</t>
      </is>
    </nc>
  </rcc>
  <rcc rId="4320" sId="1">
    <oc r="F142" t="inlineStr">
      <is>
        <t>pass</t>
      </is>
    </oc>
    <nc r="F142" t="inlineStr">
      <is>
        <t>Pass</t>
      </is>
    </nc>
  </rcc>
  <rcc rId="4321" sId="1">
    <oc r="F143" t="inlineStr">
      <is>
        <t>pass</t>
      </is>
    </oc>
    <nc r="F143" t="inlineStr">
      <is>
        <t>Pass</t>
      </is>
    </nc>
  </rcc>
  <rcc rId="4322" sId="1">
    <oc r="F144" t="inlineStr">
      <is>
        <t>pass</t>
      </is>
    </oc>
    <nc r="F144" t="inlineStr">
      <is>
        <t>Pass</t>
      </is>
    </nc>
  </rcc>
  <rcc rId="4323" sId="1">
    <oc r="F145" t="inlineStr">
      <is>
        <t>pass</t>
      </is>
    </oc>
    <nc r="F145" t="inlineStr">
      <is>
        <t>Pass</t>
      </is>
    </nc>
  </rcc>
  <rcc rId="4324" sId="1">
    <oc r="F147" t="inlineStr">
      <is>
        <t>pass</t>
      </is>
    </oc>
    <nc r="F147" t="inlineStr">
      <is>
        <t>Pass</t>
      </is>
    </nc>
  </rcc>
  <rcc rId="4325" sId="1">
    <oc r="F148" t="inlineStr">
      <is>
        <t>pass</t>
      </is>
    </oc>
    <nc r="F148" t="inlineStr">
      <is>
        <t>Pass</t>
      </is>
    </nc>
  </rcc>
  <rcc rId="4326" sId="1">
    <oc r="F149" t="inlineStr">
      <is>
        <t>pass</t>
      </is>
    </oc>
    <nc r="F149" t="inlineStr">
      <is>
        <t>Pass</t>
      </is>
    </nc>
  </rcc>
  <rcc rId="4327" sId="1">
    <oc r="F150" t="inlineStr">
      <is>
        <t>pass</t>
      </is>
    </oc>
    <nc r="F150" t="inlineStr">
      <is>
        <t>Pass</t>
      </is>
    </nc>
  </rcc>
  <rcc rId="4328" sId="1">
    <oc r="F151" t="inlineStr">
      <is>
        <t>pass</t>
      </is>
    </oc>
    <nc r="F151" t="inlineStr">
      <is>
        <t>Pass</t>
      </is>
    </nc>
  </rcc>
  <rcc rId="4329" sId="1">
    <oc r="F153" t="inlineStr">
      <is>
        <t>pass</t>
      </is>
    </oc>
    <nc r="F153" t="inlineStr">
      <is>
        <t>Pass</t>
      </is>
    </nc>
  </rcc>
  <rcc rId="4330" sId="1">
    <oc r="F154" t="inlineStr">
      <is>
        <t>pass</t>
      </is>
    </oc>
    <nc r="F154" t="inlineStr">
      <is>
        <t>Pass</t>
      </is>
    </nc>
  </rcc>
  <rcc rId="4331" sId="1">
    <oc r="F156" t="inlineStr">
      <is>
        <t>pass</t>
      </is>
    </oc>
    <nc r="F156" t="inlineStr">
      <is>
        <t>Pass</t>
      </is>
    </nc>
  </rcc>
  <rcc rId="4332" sId="1">
    <oc r="F157" t="inlineStr">
      <is>
        <t>pass</t>
      </is>
    </oc>
    <nc r="F157" t="inlineStr">
      <is>
        <t>Pass</t>
      </is>
    </nc>
  </rcc>
  <rcc rId="4333" sId="1">
    <oc r="F158" t="inlineStr">
      <is>
        <t>pass</t>
      </is>
    </oc>
    <nc r="F158" t="inlineStr">
      <is>
        <t>Pass</t>
      </is>
    </nc>
  </rcc>
  <rcc rId="4334" sId="1">
    <oc r="F161" t="inlineStr">
      <is>
        <t>pass</t>
      </is>
    </oc>
    <nc r="F161" t="inlineStr">
      <is>
        <t>Pass</t>
      </is>
    </nc>
  </rcc>
  <rcc rId="4335" sId="1">
    <oc r="F162" t="inlineStr">
      <is>
        <t>pass</t>
      </is>
    </oc>
    <nc r="F162" t="inlineStr">
      <is>
        <t>Pass</t>
      </is>
    </nc>
  </rcc>
  <rcc rId="4336" sId="1">
    <oc r="F164" t="inlineStr">
      <is>
        <t>pass</t>
      </is>
    </oc>
    <nc r="F164" t="inlineStr">
      <is>
        <t>Pass</t>
      </is>
    </nc>
  </rcc>
  <rcc rId="4337" sId="1">
    <oc r="F166" t="inlineStr">
      <is>
        <t>pass</t>
      </is>
    </oc>
    <nc r="F166" t="inlineStr">
      <is>
        <t>Pass</t>
      </is>
    </nc>
  </rcc>
  <rcc rId="4338" sId="1">
    <oc r="F167" t="inlineStr">
      <is>
        <t>pass</t>
      </is>
    </oc>
    <nc r="F167" t="inlineStr">
      <is>
        <t>Pass</t>
      </is>
    </nc>
  </rcc>
  <rcc rId="4339" sId="1">
    <oc r="F168" t="inlineStr">
      <is>
        <t>pass</t>
      </is>
    </oc>
    <nc r="F168" t="inlineStr">
      <is>
        <t>Pass</t>
      </is>
    </nc>
  </rcc>
  <rcc rId="4340" sId="1">
    <oc r="F169" t="inlineStr">
      <is>
        <t>pass</t>
      </is>
    </oc>
    <nc r="F169" t="inlineStr">
      <is>
        <t>Pass</t>
      </is>
    </nc>
  </rcc>
  <rcc rId="4341" sId="1">
    <oc r="F170" t="inlineStr">
      <is>
        <t>pass</t>
      </is>
    </oc>
    <nc r="F170" t="inlineStr">
      <is>
        <t>Pass</t>
      </is>
    </nc>
  </rcc>
  <rcc rId="4342" sId="1">
    <oc r="F171" t="inlineStr">
      <is>
        <t>pass</t>
      </is>
    </oc>
    <nc r="F171" t="inlineStr">
      <is>
        <t>Pass</t>
      </is>
    </nc>
  </rcc>
  <rcc rId="4343" sId="1">
    <oc r="F172" t="inlineStr">
      <is>
        <t>pass</t>
      </is>
    </oc>
    <nc r="F172" t="inlineStr">
      <is>
        <t>Pass</t>
      </is>
    </nc>
  </rcc>
  <rcc rId="4344" sId="1">
    <oc r="F174" t="inlineStr">
      <is>
        <t>pass</t>
      </is>
    </oc>
    <nc r="F174" t="inlineStr">
      <is>
        <t>Pass</t>
      </is>
    </nc>
  </rcc>
  <rcc rId="4345" sId="1">
    <oc r="F175" t="inlineStr">
      <is>
        <t>pass</t>
      </is>
    </oc>
    <nc r="F175" t="inlineStr">
      <is>
        <t>Pass</t>
      </is>
    </nc>
  </rcc>
  <rcc rId="4346" sId="1">
    <oc r="F176" t="inlineStr">
      <is>
        <t>pass</t>
      </is>
    </oc>
    <nc r="F176" t="inlineStr">
      <is>
        <t>Pass</t>
      </is>
    </nc>
  </rcc>
  <rcc rId="4347" sId="1">
    <oc r="F177" t="inlineStr">
      <is>
        <t>pass</t>
      </is>
    </oc>
    <nc r="F177" t="inlineStr">
      <is>
        <t>Pass</t>
      </is>
    </nc>
  </rcc>
  <rcc rId="4348" sId="1">
    <oc r="F178" t="inlineStr">
      <is>
        <t>pass</t>
      </is>
    </oc>
    <nc r="F178" t="inlineStr">
      <is>
        <t>Pass</t>
      </is>
    </nc>
  </rcc>
  <rcc rId="4349" sId="1">
    <oc r="F179" t="inlineStr">
      <is>
        <t>pass</t>
      </is>
    </oc>
    <nc r="F179" t="inlineStr">
      <is>
        <t>Pass</t>
      </is>
    </nc>
  </rcc>
  <rcc rId="4350" sId="1">
    <oc r="F180" t="inlineStr">
      <is>
        <t>pass</t>
      </is>
    </oc>
    <nc r="F180" t="inlineStr">
      <is>
        <t>Pass</t>
      </is>
    </nc>
  </rcc>
  <rcc rId="4351" sId="1">
    <oc r="F181" t="inlineStr">
      <is>
        <t>pass</t>
      </is>
    </oc>
    <nc r="F181" t="inlineStr">
      <is>
        <t>Pass</t>
      </is>
    </nc>
  </rcc>
  <rcc rId="4352" sId="1">
    <oc r="F182" t="inlineStr">
      <is>
        <t>pass</t>
      </is>
    </oc>
    <nc r="F182" t="inlineStr">
      <is>
        <t>Pass</t>
      </is>
    </nc>
  </rcc>
  <rcc rId="4353" sId="1">
    <oc r="F183" t="inlineStr">
      <is>
        <t>pass</t>
      </is>
    </oc>
    <nc r="F183" t="inlineStr">
      <is>
        <t>Pass</t>
      </is>
    </nc>
  </rcc>
  <rcc rId="4354" sId="1">
    <oc r="F184" t="inlineStr">
      <is>
        <t>pass</t>
      </is>
    </oc>
    <nc r="F184" t="inlineStr">
      <is>
        <t>Pass</t>
      </is>
    </nc>
  </rcc>
  <rcc rId="4355" sId="1">
    <oc r="F186" t="inlineStr">
      <is>
        <t>pass</t>
      </is>
    </oc>
    <nc r="F186" t="inlineStr">
      <is>
        <t>Pass</t>
      </is>
    </nc>
  </rcc>
  <rcc rId="4356" sId="1">
    <oc r="F187" t="inlineStr">
      <is>
        <t>pass</t>
      </is>
    </oc>
    <nc r="F187" t="inlineStr">
      <is>
        <t>Pass</t>
      </is>
    </nc>
  </rcc>
  <rcc rId="4357" sId="1">
    <oc r="F188" t="inlineStr">
      <is>
        <t>pass</t>
      </is>
    </oc>
    <nc r="F188" t="inlineStr">
      <is>
        <t>Pass</t>
      </is>
    </nc>
  </rcc>
  <rcc rId="4358" sId="1">
    <oc r="F190" t="inlineStr">
      <is>
        <t>pass</t>
      </is>
    </oc>
    <nc r="F190" t="inlineStr">
      <is>
        <t>Pass</t>
      </is>
    </nc>
  </rcc>
  <rcc rId="4359" sId="1">
    <oc r="F197" t="inlineStr">
      <is>
        <t>pass</t>
      </is>
    </oc>
    <nc r="F197" t="inlineStr">
      <is>
        <t>Pass</t>
      </is>
    </nc>
  </rcc>
  <rcc rId="4360" sId="1">
    <oc r="F198" t="inlineStr">
      <is>
        <t>pass</t>
      </is>
    </oc>
    <nc r="F198" t="inlineStr">
      <is>
        <t>Pass</t>
      </is>
    </nc>
  </rcc>
  <rcc rId="4361" sId="1">
    <oc r="F199" t="inlineStr">
      <is>
        <t>pass</t>
      </is>
    </oc>
    <nc r="F199" t="inlineStr">
      <is>
        <t>Pass</t>
      </is>
    </nc>
  </rcc>
  <rcc rId="4362" sId="1">
    <oc r="F200" t="inlineStr">
      <is>
        <t>pass</t>
      </is>
    </oc>
    <nc r="F200" t="inlineStr">
      <is>
        <t>Pass</t>
      </is>
    </nc>
  </rcc>
  <rcc rId="4363" sId="1">
    <oc r="F201" t="inlineStr">
      <is>
        <t>pass</t>
      </is>
    </oc>
    <nc r="F201" t="inlineStr">
      <is>
        <t>Pass</t>
      </is>
    </nc>
  </rcc>
  <rcc rId="4364" sId="1">
    <oc r="F202" t="inlineStr">
      <is>
        <t>pass</t>
      </is>
    </oc>
    <nc r="F202" t="inlineStr">
      <is>
        <t>Pass</t>
      </is>
    </nc>
  </rcc>
  <rcc rId="4365" sId="1">
    <oc r="F203" t="inlineStr">
      <is>
        <t>pass</t>
      </is>
    </oc>
    <nc r="F203" t="inlineStr">
      <is>
        <t>Pass</t>
      </is>
    </nc>
  </rcc>
  <rcc rId="4366" sId="1">
    <oc r="F204" t="inlineStr">
      <is>
        <t>pass</t>
      </is>
    </oc>
    <nc r="F204" t="inlineStr">
      <is>
        <t>Pass</t>
      </is>
    </nc>
  </rcc>
  <rcc rId="4367" sId="1">
    <oc r="F205" t="inlineStr">
      <is>
        <t>pass</t>
      </is>
    </oc>
    <nc r="F205" t="inlineStr">
      <is>
        <t>Pass</t>
      </is>
    </nc>
  </rcc>
  <rcc rId="4368" sId="1">
    <oc r="F206" t="inlineStr">
      <is>
        <t>pass</t>
      </is>
    </oc>
    <nc r="F206" t="inlineStr">
      <is>
        <t>Pass</t>
      </is>
    </nc>
  </rcc>
  <rcc rId="4369" sId="1">
    <oc r="F208" t="inlineStr">
      <is>
        <t>pass</t>
      </is>
    </oc>
    <nc r="F208" t="inlineStr">
      <is>
        <t>Pass</t>
      </is>
    </nc>
  </rcc>
  <rcc rId="4370" sId="1">
    <oc r="F209" t="inlineStr">
      <is>
        <t>pass</t>
      </is>
    </oc>
    <nc r="F209" t="inlineStr">
      <is>
        <t>Pass</t>
      </is>
    </nc>
  </rcc>
  <rcc rId="4371" sId="1">
    <oc r="F210" t="inlineStr">
      <is>
        <t>pass</t>
      </is>
    </oc>
    <nc r="F210" t="inlineStr">
      <is>
        <t>Pass</t>
      </is>
    </nc>
  </rcc>
  <rcc rId="4372" sId="1">
    <oc r="F211" t="inlineStr">
      <is>
        <t>pass</t>
      </is>
    </oc>
    <nc r="F211" t="inlineStr">
      <is>
        <t>Pass</t>
      </is>
    </nc>
  </rcc>
  <rcc rId="4373" sId="1">
    <oc r="F213" t="inlineStr">
      <is>
        <t>pass</t>
      </is>
    </oc>
    <nc r="F213" t="inlineStr">
      <is>
        <t>Pass</t>
      </is>
    </nc>
  </rcc>
  <rcc rId="4374" sId="1">
    <oc r="F218" t="inlineStr">
      <is>
        <t>pass</t>
      </is>
    </oc>
    <nc r="F218" t="inlineStr">
      <is>
        <t>Pass</t>
      </is>
    </nc>
  </rcc>
  <rcc rId="4375" sId="1">
    <oc r="F219" t="inlineStr">
      <is>
        <t>pass</t>
      </is>
    </oc>
    <nc r="F219" t="inlineStr">
      <is>
        <t>Pass</t>
      </is>
    </nc>
  </rcc>
  <rcc rId="4376" sId="1">
    <oc r="F224" t="inlineStr">
      <is>
        <t>pass</t>
      </is>
    </oc>
    <nc r="F224" t="inlineStr">
      <is>
        <t>Pass</t>
      </is>
    </nc>
  </rcc>
  <rcc rId="4377" sId="1">
    <oc r="F233" t="inlineStr">
      <is>
        <t>pass</t>
      </is>
    </oc>
    <nc r="F233" t="inlineStr">
      <is>
        <t>Pass</t>
      </is>
    </nc>
  </rcc>
  <rcc rId="4378" sId="1">
    <oc r="F235" t="inlineStr">
      <is>
        <t>pass</t>
      </is>
    </oc>
    <nc r="F235" t="inlineStr">
      <is>
        <t>Pass</t>
      </is>
    </nc>
  </rcc>
  <rcc rId="4379" sId="1">
    <oc r="F236" t="inlineStr">
      <is>
        <t>pass</t>
      </is>
    </oc>
    <nc r="F236" t="inlineStr">
      <is>
        <t>Pass</t>
      </is>
    </nc>
  </rcc>
  <rcc rId="4380" sId="1">
    <oc r="F237" t="inlineStr">
      <is>
        <t>pass</t>
      </is>
    </oc>
    <nc r="F237" t="inlineStr">
      <is>
        <t>Pass</t>
      </is>
    </nc>
  </rcc>
  <rcc rId="4381" sId="1">
    <oc r="F239" t="inlineStr">
      <is>
        <t>pass</t>
      </is>
    </oc>
    <nc r="F239" t="inlineStr">
      <is>
        <t>Pass</t>
      </is>
    </nc>
  </rcc>
  <rcc rId="4382" sId="1">
    <oc r="F243" t="inlineStr">
      <is>
        <t>pass</t>
      </is>
    </oc>
    <nc r="F243" t="inlineStr">
      <is>
        <t>Pass</t>
      </is>
    </nc>
  </rcc>
  <rcc rId="4383" sId="1">
    <oc r="F244" t="inlineStr">
      <is>
        <t>pass</t>
      </is>
    </oc>
    <nc r="F244" t="inlineStr">
      <is>
        <t>Pass</t>
      </is>
    </nc>
  </rcc>
  <rcc rId="4384" sId="1">
    <oc r="F247" t="inlineStr">
      <is>
        <t>pass</t>
      </is>
    </oc>
    <nc r="F247" t="inlineStr">
      <is>
        <t>Pass</t>
      </is>
    </nc>
  </rcc>
  <rcc rId="4385" sId="1">
    <oc r="F253" t="inlineStr">
      <is>
        <t>pass</t>
      </is>
    </oc>
    <nc r="F253" t="inlineStr">
      <is>
        <t>Pass</t>
      </is>
    </nc>
  </rcc>
  <rcc rId="4386" sId="1">
    <oc r="F256" t="inlineStr">
      <is>
        <t>pass</t>
      </is>
    </oc>
    <nc r="F256" t="inlineStr">
      <is>
        <t>Pass</t>
      </is>
    </nc>
  </rcc>
  <rcc rId="4387" sId="1">
    <oc r="F257" t="inlineStr">
      <is>
        <t>pass</t>
      </is>
    </oc>
    <nc r="F257" t="inlineStr">
      <is>
        <t>Pass</t>
      </is>
    </nc>
  </rcc>
  <rcc rId="4388" sId="1">
    <oc r="F258" t="inlineStr">
      <is>
        <t>pass</t>
      </is>
    </oc>
    <nc r="F258" t="inlineStr">
      <is>
        <t>Pass</t>
      </is>
    </nc>
  </rcc>
  <rcc rId="4389" sId="1">
    <oc r="F260" t="inlineStr">
      <is>
        <t>pass</t>
      </is>
    </oc>
    <nc r="F260" t="inlineStr">
      <is>
        <t>Pass</t>
      </is>
    </nc>
  </rcc>
  <rcc rId="4390" sId="1">
    <oc r="F264" t="inlineStr">
      <is>
        <t>pass</t>
      </is>
    </oc>
    <nc r="F264" t="inlineStr">
      <is>
        <t>Pass</t>
      </is>
    </nc>
  </rcc>
  <rcc rId="4391" sId="1">
    <oc r="F275" t="inlineStr">
      <is>
        <t>pass</t>
      </is>
    </oc>
    <nc r="F275" t="inlineStr">
      <is>
        <t>Pass</t>
      </is>
    </nc>
  </rcc>
  <rcc rId="4392" sId="1">
    <oc r="F276" t="inlineStr">
      <is>
        <t>pass</t>
      </is>
    </oc>
    <nc r="F276" t="inlineStr">
      <is>
        <t>Pass</t>
      </is>
    </nc>
  </rcc>
  <rcc rId="4393" sId="1">
    <oc r="F277" t="inlineStr">
      <is>
        <t>pass</t>
      </is>
    </oc>
    <nc r="F277" t="inlineStr">
      <is>
        <t>Pass</t>
      </is>
    </nc>
  </rcc>
  <rcc rId="4394" sId="1">
    <oc r="F278" t="inlineStr">
      <is>
        <t>pass</t>
      </is>
    </oc>
    <nc r="F278" t="inlineStr">
      <is>
        <t>Pass</t>
      </is>
    </nc>
  </rcc>
  <rcc rId="4395" sId="1">
    <oc r="F279" t="inlineStr">
      <is>
        <t>pass</t>
      </is>
    </oc>
    <nc r="F279" t="inlineStr">
      <is>
        <t>Pass</t>
      </is>
    </nc>
  </rcc>
  <rcc rId="4396" sId="1">
    <oc r="F280" t="inlineStr">
      <is>
        <t>pass</t>
      </is>
    </oc>
    <nc r="F280" t="inlineStr">
      <is>
        <t>Pass</t>
      </is>
    </nc>
  </rcc>
  <rcc rId="4397" sId="1">
    <oc r="F281" t="inlineStr">
      <is>
        <t>pass</t>
      </is>
    </oc>
    <nc r="F281" t="inlineStr">
      <is>
        <t>Pass</t>
      </is>
    </nc>
  </rcc>
  <rcc rId="4398" sId="1">
    <oc r="F284" t="inlineStr">
      <is>
        <t>pass</t>
      </is>
    </oc>
    <nc r="F284" t="inlineStr">
      <is>
        <t>Pass</t>
      </is>
    </nc>
  </rcc>
  <rcc rId="4399" sId="1">
    <oc r="F285" t="inlineStr">
      <is>
        <t>pass</t>
      </is>
    </oc>
    <nc r="F285" t="inlineStr">
      <is>
        <t>Pass</t>
      </is>
    </nc>
  </rcc>
  <rcc rId="4400" sId="1">
    <oc r="F289" t="inlineStr">
      <is>
        <t>pass</t>
      </is>
    </oc>
    <nc r="F289" t="inlineStr">
      <is>
        <t>Pass</t>
      </is>
    </nc>
  </rcc>
  <rcc rId="4401" sId="1">
    <oc r="F296" t="inlineStr">
      <is>
        <t>pass</t>
      </is>
    </oc>
    <nc r="F296" t="inlineStr">
      <is>
        <t>Pass</t>
      </is>
    </nc>
  </rcc>
  <rcc rId="4402" sId="1">
    <oc r="F297" t="inlineStr">
      <is>
        <t>pass</t>
      </is>
    </oc>
    <nc r="F297" t="inlineStr">
      <is>
        <t>Pass</t>
      </is>
    </nc>
  </rcc>
  <rcc rId="4403" sId="1">
    <oc r="F298" t="inlineStr">
      <is>
        <t>pass</t>
      </is>
    </oc>
    <nc r="F298" t="inlineStr">
      <is>
        <t>Pass</t>
      </is>
    </nc>
  </rcc>
  <rcc rId="4404" sId="1">
    <oc r="F299" t="inlineStr">
      <is>
        <t>pass</t>
      </is>
    </oc>
    <nc r="F299" t="inlineStr">
      <is>
        <t>Pass</t>
      </is>
    </nc>
  </rcc>
  <rcc rId="4405" sId="1">
    <oc r="F300" t="inlineStr">
      <is>
        <t>pass</t>
      </is>
    </oc>
    <nc r="F300" t="inlineStr">
      <is>
        <t>Pass</t>
      </is>
    </nc>
  </rcc>
  <rcc rId="4406" sId="1">
    <oc r="F301" t="inlineStr">
      <is>
        <t>pass</t>
      </is>
    </oc>
    <nc r="F301" t="inlineStr">
      <is>
        <t>Pass</t>
      </is>
    </nc>
  </rcc>
  <rcc rId="4407" sId="1">
    <oc r="F302" t="inlineStr">
      <is>
        <t>pass</t>
      </is>
    </oc>
    <nc r="F302" t="inlineStr">
      <is>
        <t>Pass</t>
      </is>
    </nc>
  </rcc>
  <rcc rId="4408" sId="1">
    <oc r="F303" t="inlineStr">
      <is>
        <t>pass</t>
      </is>
    </oc>
    <nc r="F303" t="inlineStr">
      <is>
        <t>Pass</t>
      </is>
    </nc>
  </rcc>
  <rcc rId="4409" sId="1">
    <oc r="F304" t="inlineStr">
      <is>
        <t>pass</t>
      </is>
    </oc>
    <nc r="F304" t="inlineStr">
      <is>
        <t>Pass</t>
      </is>
    </nc>
  </rcc>
  <rcc rId="4410" sId="1">
    <oc r="F305" t="inlineStr">
      <is>
        <t>pass</t>
      </is>
    </oc>
    <nc r="F305" t="inlineStr">
      <is>
        <t>Pass</t>
      </is>
    </nc>
  </rcc>
  <rcc rId="4411" sId="1">
    <oc r="F307" t="inlineStr">
      <is>
        <t>pass</t>
      </is>
    </oc>
    <nc r="F307" t="inlineStr">
      <is>
        <t>Pass</t>
      </is>
    </nc>
  </rcc>
  <rcc rId="4412" sId="1">
    <oc r="F310" t="inlineStr">
      <is>
        <t>pass</t>
      </is>
    </oc>
    <nc r="F310" t="inlineStr">
      <is>
        <t>Pass</t>
      </is>
    </nc>
  </rcc>
  <rcc rId="4413" sId="1">
    <oc r="F311" t="inlineStr">
      <is>
        <t>pass</t>
      </is>
    </oc>
    <nc r="F311" t="inlineStr">
      <is>
        <t>Pass</t>
      </is>
    </nc>
  </rcc>
  <rcc rId="4414" sId="1">
    <oc r="F312" t="inlineStr">
      <is>
        <t>pass</t>
      </is>
    </oc>
    <nc r="F312" t="inlineStr">
      <is>
        <t>Pass</t>
      </is>
    </nc>
  </rcc>
  <rcc rId="4415" sId="1">
    <oc r="F313" t="inlineStr">
      <is>
        <t>pass</t>
      </is>
    </oc>
    <nc r="F313" t="inlineStr">
      <is>
        <t>Pass</t>
      </is>
    </nc>
  </rcc>
  <rcc rId="4416" sId="1">
    <oc r="F314" t="inlineStr">
      <is>
        <t>pass</t>
      </is>
    </oc>
    <nc r="F314" t="inlineStr">
      <is>
        <t>Pass</t>
      </is>
    </nc>
  </rcc>
  <rcc rId="4417" sId="1">
    <oc r="F317" t="inlineStr">
      <is>
        <t>pass</t>
      </is>
    </oc>
    <nc r="F317" t="inlineStr">
      <is>
        <t>Pass</t>
      </is>
    </nc>
  </rcc>
  <rcc rId="4418" sId="1">
    <oc r="F320" t="inlineStr">
      <is>
        <t>pass</t>
      </is>
    </oc>
    <nc r="F320" t="inlineStr">
      <is>
        <t>Pass</t>
      </is>
    </nc>
  </rcc>
  <rcc rId="4419" sId="1">
    <oc r="F321" t="inlineStr">
      <is>
        <t>pass</t>
      </is>
    </oc>
    <nc r="F321" t="inlineStr">
      <is>
        <t>Pass</t>
      </is>
    </nc>
  </rcc>
  <rcc rId="4420" sId="1">
    <oc r="F322" t="inlineStr">
      <is>
        <t>pass</t>
      </is>
    </oc>
    <nc r="F322" t="inlineStr">
      <is>
        <t>Pass</t>
      </is>
    </nc>
  </rcc>
  <rcc rId="4421" sId="1">
    <oc r="F323" t="inlineStr">
      <is>
        <t>pass</t>
      </is>
    </oc>
    <nc r="F323" t="inlineStr">
      <is>
        <t>Pass</t>
      </is>
    </nc>
  </rcc>
  <rcc rId="4422" sId="1">
    <oc r="F324" t="inlineStr">
      <is>
        <t>pass</t>
      </is>
    </oc>
    <nc r="F324" t="inlineStr">
      <is>
        <t>Pass</t>
      </is>
    </nc>
  </rcc>
  <rcc rId="4423" sId="1">
    <oc r="F325" t="inlineStr">
      <is>
        <t>pass</t>
      </is>
    </oc>
    <nc r="F325" t="inlineStr">
      <is>
        <t>Pass</t>
      </is>
    </nc>
  </rcc>
  <rcc rId="4424" sId="1">
    <oc r="F327" t="inlineStr">
      <is>
        <t>pass</t>
      </is>
    </oc>
    <nc r="F327" t="inlineStr">
      <is>
        <t>Pass</t>
      </is>
    </nc>
  </rcc>
  <rcc rId="4425" sId="1">
    <oc r="F328" t="inlineStr">
      <is>
        <t>pass</t>
      </is>
    </oc>
    <nc r="F328" t="inlineStr">
      <is>
        <t>Pass</t>
      </is>
    </nc>
  </rcc>
  <rcc rId="4426" sId="1">
    <oc r="F329" t="inlineStr">
      <is>
        <t>pass</t>
      </is>
    </oc>
    <nc r="F329" t="inlineStr">
      <is>
        <t>Pass</t>
      </is>
    </nc>
  </rcc>
  <rcc rId="4427" sId="1">
    <oc r="F330" t="inlineStr">
      <is>
        <t>pass</t>
      </is>
    </oc>
    <nc r="F330" t="inlineStr">
      <is>
        <t>Pass</t>
      </is>
    </nc>
  </rcc>
  <rcc rId="4428" sId="1">
    <oc r="F331" t="inlineStr">
      <is>
        <t>pass</t>
      </is>
    </oc>
    <nc r="F331" t="inlineStr">
      <is>
        <t>Pass</t>
      </is>
    </nc>
  </rcc>
  <rcc rId="4429" sId="1">
    <oc r="F332" t="inlineStr">
      <is>
        <t>pass</t>
      </is>
    </oc>
    <nc r="F332" t="inlineStr">
      <is>
        <t>Pass</t>
      </is>
    </nc>
  </rcc>
  <rcc rId="4430" sId="1">
    <oc r="F333" t="inlineStr">
      <is>
        <t>pass</t>
      </is>
    </oc>
    <nc r="F333" t="inlineStr">
      <is>
        <t>Pass</t>
      </is>
    </nc>
  </rcc>
  <rcc rId="4431" sId="1">
    <oc r="F334" t="inlineStr">
      <is>
        <t>pass</t>
      </is>
    </oc>
    <nc r="F334" t="inlineStr">
      <is>
        <t>Pass</t>
      </is>
    </nc>
  </rcc>
  <rcc rId="4432" sId="1">
    <oc r="F335" t="inlineStr">
      <is>
        <t>pass</t>
      </is>
    </oc>
    <nc r="F335" t="inlineStr">
      <is>
        <t>Pass</t>
      </is>
    </nc>
  </rcc>
  <rcc rId="4433" sId="1">
    <oc r="F336" t="inlineStr">
      <is>
        <t>pass</t>
      </is>
    </oc>
    <nc r="F336" t="inlineStr">
      <is>
        <t>Pass</t>
      </is>
    </nc>
  </rcc>
  <rcc rId="4434" sId="1">
    <oc r="F339" t="inlineStr">
      <is>
        <t>pass</t>
      </is>
    </oc>
    <nc r="F339" t="inlineStr">
      <is>
        <t>Pass</t>
      </is>
    </nc>
  </rcc>
  <rcc rId="4435" sId="1">
    <oc r="F341" t="inlineStr">
      <is>
        <t>pass</t>
      </is>
    </oc>
    <nc r="F341" t="inlineStr">
      <is>
        <t>Pass</t>
      </is>
    </nc>
  </rcc>
  <rcc rId="4436" sId="1">
    <oc r="F342" t="inlineStr">
      <is>
        <t>pass</t>
      </is>
    </oc>
    <nc r="F342" t="inlineStr">
      <is>
        <t>Pass</t>
      </is>
    </nc>
  </rcc>
  <rcc rId="4437" sId="1">
    <oc r="F345" t="inlineStr">
      <is>
        <t>pass</t>
      </is>
    </oc>
    <nc r="F345" t="inlineStr">
      <is>
        <t>Pass</t>
      </is>
    </nc>
  </rcc>
  <rcc rId="4438" sId="1">
    <oc r="F348" t="inlineStr">
      <is>
        <t>pass</t>
      </is>
    </oc>
    <nc r="F348" t="inlineStr">
      <is>
        <t>Pass</t>
      </is>
    </nc>
  </rcc>
  <rcc rId="4439" sId="1">
    <oc r="F349" t="inlineStr">
      <is>
        <t>pass</t>
      </is>
    </oc>
    <nc r="F349" t="inlineStr">
      <is>
        <t>Pass</t>
      </is>
    </nc>
  </rcc>
  <rcc rId="4440" sId="1">
    <oc r="F350" t="inlineStr">
      <is>
        <t>pass</t>
      </is>
    </oc>
    <nc r="F350" t="inlineStr">
      <is>
        <t>Pass</t>
      </is>
    </nc>
  </rcc>
  <rcc rId="4441" sId="1">
    <oc r="F351" t="inlineStr">
      <is>
        <t>pass</t>
      </is>
    </oc>
    <nc r="F351" t="inlineStr">
      <is>
        <t>Pass</t>
      </is>
    </nc>
  </rcc>
  <rcc rId="4442" sId="1">
    <oc r="F352" t="inlineStr">
      <is>
        <t>pass</t>
      </is>
    </oc>
    <nc r="F352" t="inlineStr">
      <is>
        <t>Pass</t>
      </is>
    </nc>
  </rcc>
  <rcc rId="4443" sId="1">
    <oc r="F354" t="inlineStr">
      <is>
        <t>pass</t>
      </is>
    </oc>
    <nc r="F354" t="inlineStr">
      <is>
        <t>Pass</t>
      </is>
    </nc>
  </rcc>
  <rcc rId="4444" sId="1">
    <oc r="F356" t="inlineStr">
      <is>
        <t>pass</t>
      </is>
    </oc>
    <nc r="F356" t="inlineStr">
      <is>
        <t>Pass</t>
      </is>
    </nc>
  </rcc>
  <rcc rId="4445" sId="1">
    <oc r="F357" t="inlineStr">
      <is>
        <t>pass</t>
      </is>
    </oc>
    <nc r="F357" t="inlineStr">
      <is>
        <t>Pass</t>
      </is>
    </nc>
  </rcc>
  <rcc rId="4446" sId="1">
    <oc r="F359" t="inlineStr">
      <is>
        <t>pass</t>
      </is>
    </oc>
    <nc r="F359" t="inlineStr">
      <is>
        <t>Pass</t>
      </is>
    </nc>
  </rcc>
  <rcc rId="4447" sId="1">
    <oc r="F361" t="inlineStr">
      <is>
        <t>pass</t>
      </is>
    </oc>
    <nc r="F361" t="inlineStr">
      <is>
        <t>Pass</t>
      </is>
    </nc>
  </rcc>
  <rcc rId="4448" sId="1">
    <oc r="F362" t="inlineStr">
      <is>
        <t>pass</t>
      </is>
    </oc>
    <nc r="F362" t="inlineStr">
      <is>
        <t>Pass</t>
      </is>
    </nc>
  </rcc>
  <rcc rId="4449" sId="1">
    <oc r="F364" t="inlineStr">
      <is>
        <t>pass</t>
      </is>
    </oc>
    <nc r="F364" t="inlineStr">
      <is>
        <t>Pass</t>
      </is>
    </nc>
  </rcc>
  <rcc rId="4450" sId="1">
    <oc r="F366" t="inlineStr">
      <is>
        <t>pass</t>
      </is>
    </oc>
    <nc r="F366" t="inlineStr">
      <is>
        <t>Pass</t>
      </is>
    </nc>
  </rcc>
  <rcc rId="4451" sId="1">
    <oc r="F368" t="inlineStr">
      <is>
        <t>pass</t>
      </is>
    </oc>
    <nc r="F368" t="inlineStr">
      <is>
        <t>Pass</t>
      </is>
    </nc>
  </rcc>
  <rcc rId="4452" sId="1">
    <oc r="F370" t="inlineStr">
      <is>
        <t>pass</t>
      </is>
    </oc>
    <nc r="F370" t="inlineStr">
      <is>
        <t>Pass</t>
      </is>
    </nc>
  </rcc>
  <rcc rId="4453" sId="1">
    <oc r="F373" t="inlineStr">
      <is>
        <t>pass</t>
      </is>
    </oc>
    <nc r="F373" t="inlineStr">
      <is>
        <t>Pass</t>
      </is>
    </nc>
  </rcc>
  <rcc rId="4454" sId="1">
    <oc r="F374" t="inlineStr">
      <is>
        <t>pass</t>
      </is>
    </oc>
    <nc r="F374" t="inlineStr">
      <is>
        <t>Pass</t>
      </is>
    </nc>
  </rcc>
  <rcc rId="4455" sId="1">
    <oc r="F375" t="inlineStr">
      <is>
        <t>pass</t>
      </is>
    </oc>
    <nc r="F375" t="inlineStr">
      <is>
        <t>Pass</t>
      </is>
    </nc>
  </rcc>
  <rcc rId="4456" sId="1">
    <oc r="F376" t="inlineStr">
      <is>
        <t>pass</t>
      </is>
    </oc>
    <nc r="F376" t="inlineStr">
      <is>
        <t>Pass</t>
      </is>
    </nc>
  </rcc>
  <rcc rId="4457" sId="1">
    <oc r="F377" t="inlineStr">
      <is>
        <t>pass</t>
      </is>
    </oc>
    <nc r="F377" t="inlineStr">
      <is>
        <t>Pass</t>
      </is>
    </nc>
  </rcc>
  <rcc rId="4458" sId="1">
    <oc r="F379" t="inlineStr">
      <is>
        <t>pass</t>
      </is>
    </oc>
    <nc r="F379" t="inlineStr">
      <is>
        <t>Pass</t>
      </is>
    </nc>
  </rcc>
  <rcc rId="4459" sId="1">
    <oc r="F382" t="inlineStr">
      <is>
        <t>pass</t>
      </is>
    </oc>
    <nc r="F382" t="inlineStr">
      <is>
        <t>Pass</t>
      </is>
    </nc>
  </rcc>
  <rcc rId="4460" sId="1">
    <oc r="F384" t="inlineStr">
      <is>
        <t>pass</t>
      </is>
    </oc>
    <nc r="F384" t="inlineStr">
      <is>
        <t>Pass</t>
      </is>
    </nc>
  </rcc>
  <rcc rId="4461" sId="1">
    <oc r="F385" t="inlineStr">
      <is>
        <t>pass</t>
      </is>
    </oc>
    <nc r="F385" t="inlineStr">
      <is>
        <t>Pass</t>
      </is>
    </nc>
  </rcc>
  <rcc rId="4462" sId="1">
    <oc r="F388" t="inlineStr">
      <is>
        <t>pass</t>
      </is>
    </oc>
    <nc r="F388" t="inlineStr">
      <is>
        <t>Pass</t>
      </is>
    </nc>
  </rcc>
  <rcc rId="4463" sId="1">
    <oc r="F389" t="inlineStr">
      <is>
        <t>pass</t>
      </is>
    </oc>
    <nc r="F389" t="inlineStr">
      <is>
        <t>Pass</t>
      </is>
    </nc>
  </rcc>
  <rcc rId="4464" sId="1">
    <oc r="F391" t="inlineStr">
      <is>
        <t>pass</t>
      </is>
    </oc>
    <nc r="F391" t="inlineStr">
      <is>
        <t>Pass</t>
      </is>
    </nc>
  </rcc>
  <rcc rId="4465" sId="1">
    <oc r="F393" t="inlineStr">
      <is>
        <t>pass</t>
      </is>
    </oc>
    <nc r="F393" t="inlineStr">
      <is>
        <t>Pass</t>
      </is>
    </nc>
  </rcc>
  <rcc rId="4466" sId="1">
    <oc r="F394" t="inlineStr">
      <is>
        <t>pass</t>
      </is>
    </oc>
    <nc r="F394" t="inlineStr">
      <is>
        <t>Pass</t>
      </is>
    </nc>
  </rcc>
  <rcc rId="4467" sId="1">
    <oc r="F395" t="inlineStr">
      <is>
        <t>pass</t>
      </is>
    </oc>
    <nc r="F395" t="inlineStr">
      <is>
        <t>Pass</t>
      </is>
    </nc>
  </rcc>
  <rcc rId="4468" sId="1">
    <oc r="F399" t="inlineStr">
      <is>
        <t>pass</t>
      </is>
    </oc>
    <nc r="F399" t="inlineStr">
      <is>
        <t>Pass</t>
      </is>
    </nc>
  </rcc>
  <rcc rId="4469" sId="1">
    <oc r="F400" t="inlineStr">
      <is>
        <t>pass</t>
      </is>
    </oc>
    <nc r="F400" t="inlineStr">
      <is>
        <t>Pass</t>
      </is>
    </nc>
  </rcc>
  <rcc rId="4470" sId="1">
    <oc r="F401" t="inlineStr">
      <is>
        <t>pass</t>
      </is>
    </oc>
    <nc r="F401" t="inlineStr">
      <is>
        <t>Pass</t>
      </is>
    </nc>
  </rcc>
  <rcc rId="4471" sId="1">
    <oc r="F406" t="inlineStr">
      <is>
        <t>pass</t>
      </is>
    </oc>
    <nc r="F406" t="inlineStr">
      <is>
        <t>Pass</t>
      </is>
    </nc>
  </rcc>
  <rcc rId="4472" sId="1">
    <oc r="F407" t="inlineStr">
      <is>
        <t>pass</t>
      </is>
    </oc>
    <nc r="F407" t="inlineStr">
      <is>
        <t>Pass</t>
      </is>
    </nc>
  </rcc>
  <rcc rId="4473" sId="1">
    <oc r="F408" t="inlineStr">
      <is>
        <t>pass</t>
      </is>
    </oc>
    <nc r="F408" t="inlineStr">
      <is>
        <t>Pass</t>
      </is>
    </nc>
  </rcc>
  <rcc rId="4474" sId="1">
    <oc r="F409" t="inlineStr">
      <is>
        <t>pass</t>
      </is>
    </oc>
    <nc r="F409" t="inlineStr">
      <is>
        <t>Pass</t>
      </is>
    </nc>
  </rcc>
  <rcc rId="4475" sId="1">
    <oc r="F410" t="inlineStr">
      <is>
        <t>pass</t>
      </is>
    </oc>
    <nc r="F410" t="inlineStr">
      <is>
        <t>Pass</t>
      </is>
    </nc>
  </rcc>
  <rcc rId="4476" sId="1">
    <oc r="F411" t="inlineStr">
      <is>
        <t>pass</t>
      </is>
    </oc>
    <nc r="F411" t="inlineStr">
      <is>
        <t>Pass</t>
      </is>
    </nc>
  </rcc>
  <rcc rId="4477" sId="1">
    <oc r="F412" t="inlineStr">
      <is>
        <t>pass</t>
      </is>
    </oc>
    <nc r="F412" t="inlineStr">
      <is>
        <t>Pass</t>
      </is>
    </nc>
  </rcc>
  <rcc rId="4478" sId="1">
    <oc r="F415" t="inlineStr">
      <is>
        <t>pass</t>
      </is>
    </oc>
    <nc r="F415" t="inlineStr">
      <is>
        <t>Pass</t>
      </is>
    </nc>
  </rcc>
  <rcc rId="4479" sId="1">
    <oc r="F417" t="inlineStr">
      <is>
        <t>pass</t>
      </is>
    </oc>
    <nc r="F417" t="inlineStr">
      <is>
        <t>Pass</t>
      </is>
    </nc>
  </rcc>
  <rcc rId="4480" sId="1">
    <oc r="F418" t="inlineStr">
      <is>
        <t>pass</t>
      </is>
    </oc>
    <nc r="F418" t="inlineStr">
      <is>
        <t>Pass</t>
      </is>
    </nc>
  </rcc>
  <rcc rId="4481" sId="1">
    <oc r="F419" t="inlineStr">
      <is>
        <t>pass</t>
      </is>
    </oc>
    <nc r="F419" t="inlineStr">
      <is>
        <t>Pass</t>
      </is>
    </nc>
  </rcc>
  <rcc rId="4482" sId="1">
    <oc r="F420" t="inlineStr">
      <is>
        <t>pass</t>
      </is>
    </oc>
    <nc r="F420" t="inlineStr">
      <is>
        <t>Pass</t>
      </is>
    </nc>
  </rcc>
  <rcc rId="4483" sId="1">
    <oc r="F421" t="inlineStr">
      <is>
        <t>pass</t>
      </is>
    </oc>
    <nc r="F421" t="inlineStr">
      <is>
        <t>Pass</t>
      </is>
    </nc>
  </rcc>
  <rcc rId="4484" sId="1">
    <oc r="F423" t="inlineStr">
      <is>
        <t>pass</t>
      </is>
    </oc>
    <nc r="F423" t="inlineStr">
      <is>
        <t>Pass</t>
      </is>
    </nc>
  </rcc>
  <rcc rId="4485" sId="1">
    <oc r="F429" t="inlineStr">
      <is>
        <t>pass</t>
      </is>
    </oc>
    <nc r="F429" t="inlineStr">
      <is>
        <t>Pass</t>
      </is>
    </nc>
  </rcc>
  <rcc rId="4486" sId="1">
    <oc r="F430" t="inlineStr">
      <is>
        <t>pass</t>
      </is>
    </oc>
    <nc r="F430" t="inlineStr">
      <is>
        <t>Pass</t>
      </is>
    </nc>
  </rcc>
  <rcc rId="4487" sId="1">
    <oc r="F431" t="inlineStr">
      <is>
        <t>pass</t>
      </is>
    </oc>
    <nc r="F431" t="inlineStr">
      <is>
        <t>Pass</t>
      </is>
    </nc>
  </rcc>
  <rcc rId="4488" sId="1">
    <oc r="F432" t="inlineStr">
      <is>
        <t>pass</t>
      </is>
    </oc>
    <nc r="F432" t="inlineStr">
      <is>
        <t>Pass</t>
      </is>
    </nc>
  </rcc>
  <rcc rId="4489" sId="1">
    <oc r="F433" t="inlineStr">
      <is>
        <t>pass</t>
      </is>
    </oc>
    <nc r="F433" t="inlineStr">
      <is>
        <t>Pass</t>
      </is>
    </nc>
  </rcc>
  <rcc rId="4490" sId="1">
    <oc r="F434" t="inlineStr">
      <is>
        <t>pass</t>
      </is>
    </oc>
    <nc r="F434" t="inlineStr">
      <is>
        <t>Pass</t>
      </is>
    </nc>
  </rcc>
  <rcc rId="4491" sId="1">
    <oc r="F435" t="inlineStr">
      <is>
        <t>pass</t>
      </is>
    </oc>
    <nc r="F435" t="inlineStr">
      <is>
        <t>Pass</t>
      </is>
    </nc>
  </rcc>
  <rcc rId="4492" sId="1">
    <oc r="F439" t="inlineStr">
      <is>
        <t>pass</t>
      </is>
    </oc>
    <nc r="F439" t="inlineStr">
      <is>
        <t>Pass</t>
      </is>
    </nc>
  </rcc>
  <rcc rId="4493" sId="1">
    <oc r="F440" t="inlineStr">
      <is>
        <t>pass</t>
      </is>
    </oc>
    <nc r="F440" t="inlineStr">
      <is>
        <t>Pass</t>
      </is>
    </nc>
  </rcc>
  <rcc rId="4494" sId="1">
    <oc r="F443" t="inlineStr">
      <is>
        <t>pass</t>
      </is>
    </oc>
    <nc r="F443" t="inlineStr">
      <is>
        <t>Pass</t>
      </is>
    </nc>
  </rcc>
  <rcc rId="4495" sId="1">
    <oc r="F444" t="inlineStr">
      <is>
        <t>pass</t>
      </is>
    </oc>
    <nc r="F444" t="inlineStr">
      <is>
        <t>Pass</t>
      </is>
    </nc>
  </rcc>
  <rcc rId="4496" sId="1">
    <oc r="F445" t="inlineStr">
      <is>
        <t>pass</t>
      </is>
    </oc>
    <nc r="F445" t="inlineStr">
      <is>
        <t>Pass</t>
      </is>
    </nc>
  </rcc>
  <rcc rId="4497" sId="1">
    <oc r="F446" t="inlineStr">
      <is>
        <t>pass</t>
      </is>
    </oc>
    <nc r="F446" t="inlineStr">
      <is>
        <t>Pass</t>
      </is>
    </nc>
  </rcc>
  <rcc rId="4498" sId="1">
    <oc r="F447" t="inlineStr">
      <is>
        <t>pass</t>
      </is>
    </oc>
    <nc r="F447" t="inlineStr">
      <is>
        <t>Pass</t>
      </is>
    </nc>
  </rcc>
  <rcc rId="4499" sId="1">
    <oc r="F448" t="inlineStr">
      <is>
        <t>pass</t>
      </is>
    </oc>
    <nc r="F448" t="inlineStr">
      <is>
        <t>Pass</t>
      </is>
    </nc>
  </rcc>
  <rcc rId="4500" sId="1">
    <oc r="F449" t="inlineStr">
      <is>
        <t>pass</t>
      </is>
    </oc>
    <nc r="F449" t="inlineStr">
      <is>
        <t>Pass</t>
      </is>
    </nc>
  </rcc>
  <rcc rId="4501" sId="1">
    <oc r="F450" t="inlineStr">
      <is>
        <t>pass</t>
      </is>
    </oc>
    <nc r="F450" t="inlineStr">
      <is>
        <t>Pass</t>
      </is>
    </nc>
  </rcc>
  <rcc rId="4502" sId="1">
    <oc r="F452" t="inlineStr">
      <is>
        <t>pass</t>
      </is>
    </oc>
    <nc r="F452" t="inlineStr">
      <is>
        <t>Pass</t>
      </is>
    </nc>
  </rcc>
  <rcc rId="4503" sId="1">
    <oc r="F453" t="inlineStr">
      <is>
        <t>pass</t>
      </is>
    </oc>
    <nc r="F453" t="inlineStr">
      <is>
        <t>Pass</t>
      </is>
    </nc>
  </rcc>
  <rcc rId="4504" sId="1">
    <oc r="F454" t="inlineStr">
      <is>
        <t>pass</t>
      </is>
    </oc>
    <nc r="F454" t="inlineStr">
      <is>
        <t>Pass</t>
      </is>
    </nc>
  </rcc>
  <rcc rId="4505" sId="1">
    <oc r="F455" t="inlineStr">
      <is>
        <t>pass</t>
      </is>
    </oc>
    <nc r="F455" t="inlineStr">
      <is>
        <t>Pass</t>
      </is>
    </nc>
  </rcc>
  <rcc rId="4506" sId="1">
    <oc r="F458" t="inlineStr">
      <is>
        <t>pass</t>
      </is>
    </oc>
    <nc r="F458" t="inlineStr">
      <is>
        <t>Pass</t>
      </is>
    </nc>
  </rcc>
  <rcc rId="4507" sId="1">
    <oc r="F459" t="inlineStr">
      <is>
        <t>pass</t>
      </is>
    </oc>
    <nc r="F459" t="inlineStr">
      <is>
        <t>Pass</t>
      </is>
    </nc>
  </rcc>
  <rcc rId="4508" sId="1">
    <oc r="F460" t="inlineStr">
      <is>
        <t>pass</t>
      </is>
    </oc>
    <nc r="F460" t="inlineStr">
      <is>
        <t>Pass</t>
      </is>
    </nc>
  </rcc>
  <rcc rId="4509" sId="1">
    <oc r="F461" t="inlineStr">
      <is>
        <t>pass</t>
      </is>
    </oc>
    <nc r="F461" t="inlineStr">
      <is>
        <t>Pass</t>
      </is>
    </nc>
  </rcc>
  <rcc rId="4510" sId="1">
    <oc r="F462" t="inlineStr">
      <is>
        <t>pass</t>
      </is>
    </oc>
    <nc r="F462" t="inlineStr">
      <is>
        <t>Pass</t>
      </is>
    </nc>
  </rcc>
  <rcc rId="4511" sId="1">
    <oc r="F463" t="inlineStr">
      <is>
        <t>pass</t>
      </is>
    </oc>
    <nc r="F463" t="inlineStr">
      <is>
        <t>Pass</t>
      </is>
    </nc>
  </rcc>
  <rcc rId="4512" sId="1">
    <oc r="F465" t="inlineStr">
      <is>
        <t>pass</t>
      </is>
    </oc>
    <nc r="F465" t="inlineStr">
      <is>
        <t>Pass</t>
      </is>
    </nc>
  </rcc>
  <rcc rId="4513" sId="1">
    <oc r="F467" t="inlineStr">
      <is>
        <t>pass</t>
      </is>
    </oc>
    <nc r="F467" t="inlineStr">
      <is>
        <t>Pass</t>
      </is>
    </nc>
  </rcc>
  <rcc rId="4514" sId="1">
    <oc r="F468" t="inlineStr">
      <is>
        <t>pass</t>
      </is>
    </oc>
    <nc r="F468" t="inlineStr">
      <is>
        <t>Pass</t>
      </is>
    </nc>
  </rcc>
  <rcc rId="4515" sId="1">
    <oc r="F469" t="inlineStr">
      <is>
        <t>pass</t>
      </is>
    </oc>
    <nc r="F469" t="inlineStr">
      <is>
        <t>Pass</t>
      </is>
    </nc>
  </rcc>
  <rcc rId="4516" sId="1">
    <oc r="F470" t="inlineStr">
      <is>
        <t>pass</t>
      </is>
    </oc>
    <nc r="F470" t="inlineStr">
      <is>
        <t>Pass</t>
      </is>
    </nc>
  </rcc>
  <rcc rId="4517" sId="1">
    <oc r="F471" t="inlineStr">
      <is>
        <t>pass</t>
      </is>
    </oc>
    <nc r="F471" t="inlineStr">
      <is>
        <t>Pass</t>
      </is>
    </nc>
  </rcc>
  <rcc rId="4518" sId="1">
    <oc r="F473" t="inlineStr">
      <is>
        <t>pass</t>
      </is>
    </oc>
    <nc r="F473" t="inlineStr">
      <is>
        <t>Pass</t>
      </is>
    </nc>
  </rcc>
  <rcc rId="4519" sId="1">
    <oc r="F474" t="inlineStr">
      <is>
        <t>pass</t>
      </is>
    </oc>
    <nc r="F474" t="inlineStr">
      <is>
        <t>Pass</t>
      </is>
    </nc>
  </rcc>
  <rcc rId="4520" sId="1">
    <oc r="F475" t="inlineStr">
      <is>
        <t>pass</t>
      </is>
    </oc>
    <nc r="F475" t="inlineStr">
      <is>
        <t>Pass</t>
      </is>
    </nc>
  </rcc>
  <rcc rId="4521" sId="1">
    <oc r="F477" t="inlineStr">
      <is>
        <t>pass</t>
      </is>
    </oc>
    <nc r="F477" t="inlineStr">
      <is>
        <t>Pass</t>
      </is>
    </nc>
  </rcc>
  <rcc rId="4522" sId="1">
    <oc r="F478" t="inlineStr">
      <is>
        <t>pass</t>
      </is>
    </oc>
    <nc r="F478" t="inlineStr">
      <is>
        <t>Pass</t>
      </is>
    </nc>
  </rcc>
  <rcc rId="4523" sId="1">
    <oc r="F479" t="inlineStr">
      <is>
        <t>pass</t>
      </is>
    </oc>
    <nc r="F479" t="inlineStr">
      <is>
        <t>Pass</t>
      </is>
    </nc>
  </rcc>
  <rcc rId="4524" sId="1">
    <oc r="F480" t="inlineStr">
      <is>
        <t>pass</t>
      </is>
    </oc>
    <nc r="F480" t="inlineStr">
      <is>
        <t>Pass</t>
      </is>
    </nc>
  </rcc>
  <rcc rId="4525" sId="1">
    <oc r="F481" t="inlineStr">
      <is>
        <t>pass</t>
      </is>
    </oc>
    <nc r="F481" t="inlineStr">
      <is>
        <t>Pass</t>
      </is>
    </nc>
  </rcc>
  <rcc rId="4526" sId="1">
    <oc r="F483" t="inlineStr">
      <is>
        <t>pass</t>
      </is>
    </oc>
    <nc r="F483" t="inlineStr">
      <is>
        <t>Pass</t>
      </is>
    </nc>
  </rcc>
  <rcc rId="4527" sId="1">
    <oc r="F484" t="inlineStr">
      <is>
        <t>pass</t>
      </is>
    </oc>
    <nc r="F484" t="inlineStr">
      <is>
        <t>Pass</t>
      </is>
    </nc>
  </rcc>
  <rcc rId="4528" sId="1">
    <oc r="F488" t="inlineStr">
      <is>
        <t>pass</t>
      </is>
    </oc>
    <nc r="F488" t="inlineStr">
      <is>
        <t>Pass</t>
      </is>
    </nc>
  </rcc>
  <rcc rId="4529" sId="1">
    <oc r="F489" t="inlineStr">
      <is>
        <t>pass</t>
      </is>
    </oc>
    <nc r="F489" t="inlineStr">
      <is>
        <t>Pass</t>
      </is>
    </nc>
  </rcc>
  <rcc rId="4530" sId="1">
    <oc r="F490" t="inlineStr">
      <is>
        <t>pass</t>
      </is>
    </oc>
    <nc r="F490" t="inlineStr">
      <is>
        <t>Pass</t>
      </is>
    </nc>
  </rcc>
  <rcc rId="4531" sId="1">
    <oc r="F491" t="inlineStr">
      <is>
        <t>pass</t>
      </is>
    </oc>
    <nc r="F491" t="inlineStr">
      <is>
        <t>Pass</t>
      </is>
    </nc>
  </rcc>
  <rcc rId="4532" sId="1">
    <oc r="F492" t="inlineStr">
      <is>
        <t>pass</t>
      </is>
    </oc>
    <nc r="F492" t="inlineStr">
      <is>
        <t>Pass</t>
      </is>
    </nc>
  </rcc>
  <rcc rId="4533" sId="1">
    <oc r="F493" t="inlineStr">
      <is>
        <t>pass</t>
      </is>
    </oc>
    <nc r="F493" t="inlineStr">
      <is>
        <t>Pass</t>
      </is>
    </nc>
  </rcc>
  <rcc rId="4534" sId="1">
    <oc r="F494" t="inlineStr">
      <is>
        <t>pass</t>
      </is>
    </oc>
    <nc r="F494" t="inlineStr">
      <is>
        <t>Pass</t>
      </is>
    </nc>
  </rcc>
  <rcc rId="4535" sId="1">
    <oc r="F495" t="inlineStr">
      <is>
        <t>pass</t>
      </is>
    </oc>
    <nc r="F495" t="inlineStr">
      <is>
        <t>Pass</t>
      </is>
    </nc>
  </rcc>
  <rcc rId="4536" sId="1">
    <oc r="F496" t="inlineStr">
      <is>
        <t>pass</t>
      </is>
    </oc>
    <nc r="F496" t="inlineStr">
      <is>
        <t>Pass</t>
      </is>
    </nc>
  </rcc>
  <rcc rId="4537" sId="1">
    <oc r="F497" t="inlineStr">
      <is>
        <t>pass</t>
      </is>
    </oc>
    <nc r="F497" t="inlineStr">
      <is>
        <t>Pass</t>
      </is>
    </nc>
  </rcc>
  <rcc rId="4538" sId="1">
    <oc r="F498" t="inlineStr">
      <is>
        <t>pass</t>
      </is>
    </oc>
    <nc r="F498" t="inlineStr">
      <is>
        <t>Pass</t>
      </is>
    </nc>
  </rcc>
  <rcc rId="4539" sId="1">
    <oc r="F499" t="inlineStr">
      <is>
        <t>pass</t>
      </is>
    </oc>
    <nc r="F499" t="inlineStr">
      <is>
        <t>Pass</t>
      </is>
    </nc>
  </rcc>
  <rcc rId="4540" sId="1">
    <oc r="F502" t="inlineStr">
      <is>
        <t>pass</t>
      </is>
    </oc>
    <nc r="F502" t="inlineStr">
      <is>
        <t>Pass</t>
      </is>
    </nc>
  </rcc>
  <rcc rId="4541" sId="1">
    <oc r="F503" t="inlineStr">
      <is>
        <t>pass</t>
      </is>
    </oc>
    <nc r="F503" t="inlineStr">
      <is>
        <t>Pass</t>
      </is>
    </nc>
  </rcc>
  <rcc rId="4542" sId="1">
    <oc r="F505" t="inlineStr">
      <is>
        <t>pass</t>
      </is>
    </oc>
    <nc r="F505" t="inlineStr">
      <is>
        <t>Pass</t>
      </is>
    </nc>
  </rcc>
  <rcc rId="4543" sId="1">
    <oc r="F506" t="inlineStr">
      <is>
        <t>pass</t>
      </is>
    </oc>
    <nc r="F506" t="inlineStr">
      <is>
        <t>Pass</t>
      </is>
    </nc>
  </rcc>
  <rcc rId="4544" sId="1">
    <oc r="F507" t="inlineStr">
      <is>
        <t>pass</t>
      </is>
    </oc>
    <nc r="F507" t="inlineStr">
      <is>
        <t>Pass</t>
      </is>
    </nc>
  </rcc>
  <rcc rId="4545" sId="1">
    <oc r="F509" t="inlineStr">
      <is>
        <t>pass</t>
      </is>
    </oc>
    <nc r="F509" t="inlineStr">
      <is>
        <t>Pass</t>
      </is>
    </nc>
  </rcc>
  <rcc rId="4546" sId="1">
    <oc r="F510" t="inlineStr">
      <is>
        <t>pass</t>
      </is>
    </oc>
    <nc r="F510" t="inlineStr">
      <is>
        <t>Pass</t>
      </is>
    </nc>
  </rcc>
  <rcc rId="4547" sId="1">
    <oc r="F515" t="inlineStr">
      <is>
        <t>pass</t>
      </is>
    </oc>
    <nc r="F515" t="inlineStr">
      <is>
        <t>Pass</t>
      </is>
    </nc>
  </rcc>
  <rcc rId="4548" sId="1">
    <oc r="F520" t="inlineStr">
      <is>
        <t>pass</t>
      </is>
    </oc>
    <nc r="F520" t="inlineStr">
      <is>
        <t>Pass</t>
      </is>
    </nc>
  </rcc>
  <rcc rId="4549" sId="1">
    <oc r="F521" t="inlineStr">
      <is>
        <t>pass</t>
      </is>
    </oc>
    <nc r="F521" t="inlineStr">
      <is>
        <t>Pass</t>
      </is>
    </nc>
  </rcc>
  <rcc rId="4550" sId="1">
    <oc r="F522" t="inlineStr">
      <is>
        <t>pass</t>
      </is>
    </oc>
    <nc r="F522" t="inlineStr">
      <is>
        <t>Pass</t>
      </is>
    </nc>
  </rcc>
  <rcc rId="4551" sId="1">
    <oc r="F525" t="inlineStr">
      <is>
        <t>pass</t>
      </is>
    </oc>
    <nc r="F525" t="inlineStr">
      <is>
        <t>Pass</t>
      </is>
    </nc>
  </rcc>
  <rcc rId="4552" sId="1">
    <oc r="F527" t="inlineStr">
      <is>
        <t>pass</t>
      </is>
    </oc>
    <nc r="F527" t="inlineStr">
      <is>
        <t>Pass</t>
      </is>
    </nc>
  </rcc>
  <rcc rId="4553" sId="1">
    <oc r="F528" t="inlineStr">
      <is>
        <t>pass</t>
      </is>
    </oc>
    <nc r="F528" t="inlineStr">
      <is>
        <t>Pass</t>
      </is>
    </nc>
  </rcc>
  <rcc rId="4554" sId="1">
    <oc r="F529" t="inlineStr">
      <is>
        <t>pass</t>
      </is>
    </oc>
    <nc r="F529" t="inlineStr">
      <is>
        <t>Pass</t>
      </is>
    </nc>
  </rcc>
  <rcc rId="4555" sId="1">
    <oc r="F530" t="inlineStr">
      <is>
        <t>pass</t>
      </is>
    </oc>
    <nc r="F530" t="inlineStr">
      <is>
        <t>Pass</t>
      </is>
    </nc>
  </rcc>
  <rcc rId="4556" sId="1">
    <oc r="F531" t="inlineStr">
      <is>
        <t>pass</t>
      </is>
    </oc>
    <nc r="F531" t="inlineStr">
      <is>
        <t>Pass</t>
      </is>
    </nc>
  </rcc>
  <rcc rId="4557" sId="1">
    <oc r="F533" t="inlineStr">
      <is>
        <t>pass</t>
      </is>
    </oc>
    <nc r="F533" t="inlineStr">
      <is>
        <t>Pass</t>
      </is>
    </nc>
  </rcc>
  <rcc rId="4558" sId="1">
    <oc r="F534" t="inlineStr">
      <is>
        <t>pass</t>
      </is>
    </oc>
    <nc r="F534" t="inlineStr">
      <is>
        <t>Pass</t>
      </is>
    </nc>
  </rcc>
  <rcc rId="4559" sId="1">
    <oc r="F535" t="inlineStr">
      <is>
        <t>pass</t>
      </is>
    </oc>
    <nc r="F535" t="inlineStr">
      <is>
        <t>Pass</t>
      </is>
    </nc>
  </rcc>
  <rcc rId="4560" sId="1">
    <oc r="F536" t="inlineStr">
      <is>
        <t>pass</t>
      </is>
    </oc>
    <nc r="F536" t="inlineStr">
      <is>
        <t>Pass</t>
      </is>
    </nc>
  </rcc>
  <rcc rId="4561" sId="1">
    <oc r="F537" t="inlineStr">
      <is>
        <t>pass</t>
      </is>
    </oc>
    <nc r="F537" t="inlineStr">
      <is>
        <t>Pass</t>
      </is>
    </nc>
  </rcc>
  <rcc rId="4562" sId="1">
    <oc r="F538" t="inlineStr">
      <is>
        <t>pass</t>
      </is>
    </oc>
    <nc r="F538" t="inlineStr">
      <is>
        <t>Pass</t>
      </is>
    </nc>
  </rcc>
  <rcc rId="4563" sId="1">
    <oc r="F539" t="inlineStr">
      <is>
        <t>pass</t>
      </is>
    </oc>
    <nc r="F539" t="inlineStr">
      <is>
        <t>Pass</t>
      </is>
    </nc>
  </rcc>
  <rcc rId="4564" sId="1">
    <oc r="F540" t="inlineStr">
      <is>
        <t>pass</t>
      </is>
    </oc>
    <nc r="F540" t="inlineStr">
      <is>
        <t>Pass</t>
      </is>
    </nc>
  </rcc>
  <rcc rId="4565" sId="1">
    <oc r="F541" t="inlineStr">
      <is>
        <t>pass</t>
      </is>
    </oc>
    <nc r="F541" t="inlineStr">
      <is>
        <t>Pass</t>
      </is>
    </nc>
  </rcc>
  <rcc rId="4566" sId="1">
    <oc r="F542" t="inlineStr">
      <is>
        <t>pass</t>
      </is>
    </oc>
    <nc r="F542" t="inlineStr">
      <is>
        <t>Pass</t>
      </is>
    </nc>
  </rcc>
  <rcc rId="4567" sId="1">
    <oc r="F543" t="inlineStr">
      <is>
        <t>pass</t>
      </is>
    </oc>
    <nc r="F543" t="inlineStr">
      <is>
        <t>Pass</t>
      </is>
    </nc>
  </rcc>
  <rcc rId="4568" sId="1">
    <oc r="F544" t="inlineStr">
      <is>
        <t>pass</t>
      </is>
    </oc>
    <nc r="F544" t="inlineStr">
      <is>
        <t>Pass</t>
      </is>
    </nc>
  </rcc>
  <rcc rId="4569" sId="1">
    <oc r="F545" t="inlineStr">
      <is>
        <t>pass</t>
      </is>
    </oc>
    <nc r="F545" t="inlineStr">
      <is>
        <t>Pass</t>
      </is>
    </nc>
  </rcc>
  <rfmt sheetId="1" sqref="G4 G15 G43 G71 G137 G160 G252 G358 G398 G485:G486 G512 G514">
    <dxf>
      <alignment horizontal="general"/>
    </dxf>
  </rfmt>
  <rcc rId="4570" sId="1" odxf="1" dxf="1">
    <oc r="F383" t="inlineStr">
      <is>
        <t>Block</t>
      </is>
    </oc>
    <nc r="F383" t="inlineStr">
      <is>
        <t>NA</t>
      </is>
    </nc>
    <ndxf>
      <fill>
        <patternFill>
          <bgColor theme="2" tint="-0.249977111117893"/>
        </patternFill>
      </fill>
      <alignment vertical="bottom"/>
    </ndxf>
  </rcc>
  <rcc rId="4571" sId="2">
    <oc r="B6">
      <v>62</v>
    </oc>
    <nc r="B6">
      <v>63</v>
    </nc>
  </rcc>
  <rcc rId="4572" sId="2">
    <oc r="B7">
      <v>545</v>
    </oc>
    <nc r="B7">
      <f>SUM(B3:B6)</f>
    </nc>
  </rcc>
  <rrc rId="4573" sId="2" ref="J1:J1048576" action="deleteCol">
    <rfmt sheetId="2" xfDxf="1" sqref="J1:J1048576" start="0" length="0"/>
    <rcc rId="0" sId="2" dxf="1">
      <nc r="J8" t="inlineStr">
        <is>
          <t xml:space="preserve">Status </t>
        </is>
      </nc>
      <ndxf>
        <font>
          <sz val="9.5"/>
          <color rgb="FF000000"/>
          <name val="Intel Clear"/>
          <family val="2"/>
          <scheme val="none"/>
        </font>
        <fill>
          <patternFill patternType="solid">
            <bgColor rgb="FFACB9CA"/>
          </patternFill>
        </fill>
        <alignment vertical="center"/>
        <border outline="0">
          <left style="medium">
            <color indexed="64"/>
          </left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J9" t="inlineStr">
        <is>
          <t>Pass</t>
        </is>
      </nc>
      <n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medium">
            <color indexed="64"/>
          </left>
          <right style="medium">
            <color indexed="64"/>
          </right>
          <bottom style="medium">
            <color indexed="64"/>
          </bottom>
        </border>
      </ndxf>
    </rcc>
    <rcc rId="0" sId="2" dxf="1">
      <nc r="J10" t="inlineStr">
        <is>
          <t>Fail</t>
        </is>
      </nc>
      <n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medium">
            <color indexed="64"/>
          </left>
          <right style="medium">
            <color indexed="64"/>
          </right>
          <bottom style="medium">
            <color indexed="64"/>
          </bottom>
        </border>
      </ndxf>
    </rcc>
    <rcc rId="0" sId="2" dxf="1">
      <nc r="J11" t="inlineStr">
        <is>
          <t>Block</t>
        </is>
      </nc>
      <n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medium">
            <color indexed="64"/>
          </left>
          <right style="medium">
            <color indexed="64"/>
          </right>
          <bottom style="medium">
            <color indexed="64"/>
          </bottom>
        </border>
      </ndxf>
    </rcc>
    <rcc rId="0" sId="2" dxf="1">
      <nc r="J12" t="inlineStr">
        <is>
          <t>NA</t>
        </is>
      </nc>
      <n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medium">
            <color indexed="64"/>
          </left>
          <right style="medium">
            <color indexed="64"/>
          </right>
          <bottom style="medium">
            <color indexed="64"/>
          </bottom>
        </border>
      </ndxf>
    </rcc>
    <rcc rId="0" sId="2" dxf="1">
      <nc r="J13" t="inlineStr">
        <is>
          <t>total</t>
        </is>
      </nc>
      <n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medium">
            <color indexed="64"/>
          </left>
          <right style="medium">
            <color indexed="64"/>
          </right>
          <bottom style="medium">
            <color indexed="64"/>
          </bottom>
        </border>
      </ndxf>
    </rcc>
  </rrc>
  <rrc rId="4574" sId="2" ref="J1:J1048576" action="deleteCol">
    <rfmt sheetId="2" xfDxf="1" sqref="J1:J1048576" start="0" length="0"/>
    <rcc rId="0" sId="2" dxf="1">
      <nc r="J8" t="inlineStr">
        <is>
          <t xml:space="preserve">Count </t>
        </is>
      </nc>
      <ndxf>
        <font>
          <sz val="9.5"/>
          <color rgb="FF000000"/>
          <name val="Intel Clear"/>
          <family val="2"/>
          <scheme val="none"/>
        </font>
        <fill>
          <patternFill patternType="solid">
            <bgColor rgb="FFACB9CA"/>
          </patternFill>
        </fill>
        <alignment vertical="center"/>
        <border outline="0">
          <right style="medium">
            <color indexed="64"/>
          </right>
          <top style="medium">
            <color indexed="64"/>
          </top>
          <bottom style="medium">
            <color indexed="64"/>
          </bottom>
        </border>
      </ndxf>
    </rcc>
    <rcc rId="0" sId="2" dxf="1">
      <nc r="J9">
        <v>354</v>
      </nc>
      <ndxf>
        <font>
          <sz val="9.5"/>
          <color rgb="FF000000"/>
          <name val="Intel Clear"/>
          <family val="2"/>
          <scheme val="none"/>
        </font>
        <alignment horizontal="right" vertical="center"/>
        <border outline="0">
          <right style="medium">
            <color indexed="64"/>
          </right>
          <bottom style="medium">
            <color indexed="64"/>
          </bottom>
        </border>
      </ndxf>
    </rcc>
    <rcc rId="0" sId="2" dxf="1">
      <nc r="J10">
        <v>13</v>
      </nc>
      <ndxf>
        <font>
          <sz val="9.5"/>
          <color rgb="FF000000"/>
          <name val="Intel Clear"/>
          <family val="2"/>
          <scheme val="none"/>
        </font>
        <alignment horizontal="right" vertical="center"/>
        <border outline="0">
          <right style="medium">
            <color indexed="64"/>
          </right>
          <bottom style="medium">
            <color indexed="64"/>
          </bottom>
        </border>
      </ndxf>
    </rcc>
    <rcc rId="0" sId="2" dxf="1">
      <nc r="J11">
        <v>116</v>
      </nc>
      <ndxf>
        <font>
          <sz val="9.5"/>
          <color rgb="FF000000"/>
          <name val="Intel Clear"/>
          <family val="2"/>
          <scheme val="none"/>
        </font>
        <alignment horizontal="right" vertical="center"/>
        <border outline="0">
          <right style="medium">
            <color indexed="64"/>
          </right>
          <bottom style="medium">
            <color indexed="64"/>
          </bottom>
        </border>
      </ndxf>
    </rcc>
    <rcc rId="0" sId="2" dxf="1">
      <nc r="J12">
        <v>62</v>
      </nc>
      <ndxf>
        <font>
          <sz val="9.5"/>
          <color rgb="FF000000"/>
          <name val="Intel Clear"/>
          <family val="2"/>
          <scheme val="none"/>
        </font>
        <alignment horizontal="right" vertical="center"/>
        <border outline="0">
          <right style="medium">
            <color indexed="64"/>
          </right>
          <bottom style="medium">
            <color indexed="64"/>
          </bottom>
        </border>
      </ndxf>
    </rcc>
    <rcc rId="0" sId="2" dxf="1">
      <nc r="J13">
        <v>545</v>
      </nc>
      <ndxf>
        <font>
          <sz val="9.5"/>
          <color rgb="FF000000"/>
          <name val="Intel Clear"/>
          <family val="2"/>
          <scheme val="none"/>
        </font>
        <alignment horizontal="right" vertical="center"/>
        <border outline="0">
          <right style="medium">
            <color indexed="64"/>
          </right>
          <bottom style="medium">
            <color indexed="64"/>
          </bottom>
        </border>
      </ndxf>
    </rcc>
  </rrc>
  <rcc rId="4575" sId="1">
    <nc r="H2">
      <v>42</v>
    </nc>
  </rcc>
  <rcc rId="4576" sId="1">
    <nc r="H4">
      <v>42</v>
    </nc>
  </rcc>
  <rcc rId="4577" sId="1">
    <nc r="H15">
      <v>42</v>
    </nc>
  </rcc>
  <rcc rId="4578" sId="1">
    <nc r="H114">
      <v>42</v>
    </nc>
  </rcc>
  <rcc rId="4579" sId="1">
    <nc r="H125">
      <v>42</v>
    </nc>
  </rcc>
  <rcc rId="4580" sId="1">
    <nc r="H137">
      <v>42</v>
    </nc>
  </rcc>
  <rcc rId="4581" sId="1">
    <nc r="H140">
      <v>42</v>
    </nc>
  </rcc>
  <rcc rId="4582" sId="1">
    <nc r="H146">
      <v>42</v>
    </nc>
  </rcc>
  <rcc rId="4583" sId="1">
    <nc r="H160">
      <v>42</v>
    </nc>
  </rcc>
  <rcc rId="4584" sId="1">
    <nc r="H165">
      <v>42</v>
    </nc>
  </rcc>
  <rcc rId="4585" sId="1">
    <nc r="H192">
      <v>42</v>
    </nc>
  </rcc>
  <rcc rId="4586" sId="1">
    <nc r="H193">
      <v>42</v>
    </nc>
  </rcc>
  <rcc rId="4587" sId="1">
    <nc r="H194">
      <v>42</v>
    </nc>
  </rcc>
  <rcc rId="4588" sId="1">
    <nc r="H195">
      <v>42</v>
    </nc>
  </rcc>
  <rcc rId="4589" sId="1">
    <nc r="H196">
      <v>42</v>
    </nc>
  </rcc>
  <rcc rId="4590" sId="1">
    <nc r="H212">
      <v>42</v>
    </nc>
  </rcc>
  <rcc rId="4591" sId="1">
    <nc r="H214">
      <v>42</v>
    </nc>
  </rcc>
  <rcc rId="4592" sId="1">
    <nc r="H215">
      <v>42</v>
    </nc>
  </rcc>
  <rcc rId="4593" sId="1">
    <nc r="H216">
      <v>42</v>
    </nc>
  </rcc>
  <rcc rId="4594" sId="1">
    <nc r="H217">
      <v>42</v>
    </nc>
  </rcc>
  <rcc rId="4595" sId="1">
    <nc r="H220">
      <v>42</v>
    </nc>
  </rcc>
  <rcc rId="4596" sId="1">
    <nc r="H221">
      <v>42</v>
    </nc>
  </rcc>
  <rcc rId="4597" sId="1">
    <nc r="H222">
      <v>42</v>
    </nc>
  </rcc>
  <rcc rId="4598" sId="1">
    <nc r="H223">
      <v>42</v>
    </nc>
  </rcc>
  <rcc rId="4599" sId="1">
    <nc r="H225">
      <v>42</v>
    </nc>
  </rcc>
  <rcc rId="4600" sId="1">
    <nc r="H226">
      <v>42</v>
    </nc>
  </rcc>
  <rcc rId="4601" sId="1">
    <nc r="H227">
      <v>42</v>
    </nc>
  </rcc>
  <rcc rId="4602" sId="1">
    <nc r="H228">
      <v>42</v>
    </nc>
  </rcc>
  <rcc rId="4603" sId="1">
    <nc r="H229">
      <v>42</v>
    </nc>
  </rcc>
  <rcc rId="4604" sId="1">
    <nc r="H230">
      <v>42</v>
    </nc>
  </rcc>
  <rcc rId="4605" sId="1">
    <nc r="H231">
      <v>42</v>
    </nc>
  </rcc>
  <rcc rId="4606" sId="1">
    <nc r="H232">
      <v>42</v>
    </nc>
  </rcc>
  <rcc rId="4607" sId="1">
    <nc r="H234">
      <v>42</v>
    </nc>
  </rcc>
  <rcc rId="4608" sId="1">
    <nc r="H240">
      <v>42</v>
    </nc>
  </rcc>
  <rcc rId="4609" sId="1">
    <nc r="H241">
      <v>42</v>
    </nc>
  </rcc>
  <rcc rId="4610" sId="1">
    <nc r="H242">
      <v>42</v>
    </nc>
  </rcc>
  <rcc rId="4611" sId="1">
    <nc r="H245">
      <v>42</v>
    </nc>
  </rcc>
  <rcc rId="4612" sId="1">
    <nc r="H246">
      <v>42</v>
    </nc>
  </rcc>
  <rcc rId="4613" sId="1">
    <nc r="H248">
      <v>42</v>
    </nc>
  </rcc>
  <rcc rId="4614" sId="1">
    <nc r="H249">
      <v>42</v>
    </nc>
  </rcc>
  <rcc rId="4615" sId="1">
    <nc r="H250">
      <v>42</v>
    </nc>
  </rcc>
  <rcc rId="4616" sId="1">
    <nc r="H252">
      <v>42</v>
    </nc>
  </rcc>
  <rcc rId="4617" sId="1">
    <nc r="H254">
      <v>42</v>
    </nc>
  </rcc>
  <rcc rId="4618" sId="1">
    <nc r="H255">
      <v>42</v>
    </nc>
  </rcc>
  <rcc rId="4619" sId="1">
    <nc r="H261">
      <v>42</v>
    </nc>
  </rcc>
  <rcc rId="4620" sId="1">
    <nc r="H262">
      <v>42</v>
    </nc>
  </rcc>
  <rcc rId="4621" sId="1">
    <nc r="H263">
      <v>42</v>
    </nc>
  </rcc>
  <rcc rId="4622" sId="1">
    <nc r="H265">
      <v>42</v>
    </nc>
  </rcc>
  <rcc rId="4623" sId="1">
    <nc r="H266">
      <v>42</v>
    </nc>
  </rcc>
  <rcc rId="4624" sId="1">
    <nc r="H267">
      <v>42</v>
    </nc>
  </rcc>
  <rcc rId="4625" sId="1">
    <nc r="H268">
      <v>42</v>
    </nc>
  </rcc>
  <rcc rId="4626" sId="1">
    <nc r="H269">
      <v>42</v>
    </nc>
  </rcc>
  <rcc rId="4627" sId="1">
    <nc r="H270">
      <v>42</v>
    </nc>
  </rcc>
  <rcc rId="4628" sId="1">
    <nc r="H271">
      <v>42</v>
    </nc>
  </rcc>
  <rcc rId="4629" sId="1">
    <nc r="H272">
      <v>42</v>
    </nc>
  </rcc>
  <rcc rId="4630" sId="1">
    <nc r="H273">
      <v>42</v>
    </nc>
  </rcc>
  <rcc rId="4631" sId="1">
    <nc r="H274">
      <v>42</v>
    </nc>
  </rcc>
  <rcc rId="4632" sId="1">
    <nc r="H275">
      <v>42</v>
    </nc>
  </rcc>
  <rcc rId="4633" sId="1">
    <nc r="H276">
      <v>42</v>
    </nc>
  </rcc>
  <rcc rId="4634" sId="1">
    <nc r="H277">
      <v>42</v>
    </nc>
  </rcc>
  <rcc rId="4635" sId="1">
    <nc r="H278">
      <v>42</v>
    </nc>
  </rcc>
  <rcc rId="4636" sId="1">
    <nc r="H279">
      <v>42</v>
    </nc>
  </rcc>
  <rcc rId="4637" sId="1">
    <nc r="H280">
      <v>42</v>
    </nc>
  </rcc>
  <rcc rId="4638" sId="1">
    <nc r="H281">
      <v>42</v>
    </nc>
  </rcc>
  <rcc rId="4639" sId="1">
    <nc r="H282">
      <v>42</v>
    </nc>
  </rcc>
  <rcc rId="4640" sId="1">
    <nc r="H283">
      <v>42</v>
    </nc>
  </rcc>
  <rcc rId="4641" sId="1">
    <nc r="H284">
      <v>42</v>
    </nc>
  </rcc>
  <rcc rId="4642" sId="1">
    <nc r="H285">
      <v>42</v>
    </nc>
  </rcc>
  <rcc rId="4643" sId="1">
    <nc r="H286">
      <v>42</v>
    </nc>
  </rcc>
  <rcc rId="4644" sId="1">
    <nc r="H287">
      <v>42</v>
    </nc>
  </rcc>
  <rcc rId="4645" sId="1">
    <nc r="H288">
      <v>42</v>
    </nc>
  </rcc>
  <rcc rId="4646" sId="1">
    <nc r="H289">
      <v>42</v>
    </nc>
  </rcc>
  <rcc rId="4647" sId="1">
    <nc r="H290">
      <v>42</v>
    </nc>
  </rcc>
  <rcc rId="4648" sId="1">
    <nc r="H291">
      <v>42</v>
    </nc>
  </rcc>
  <rcc rId="4649" sId="1">
    <nc r="H292">
      <v>42</v>
    </nc>
  </rcc>
  <rcc rId="4650" sId="1">
    <nc r="H293">
      <v>42</v>
    </nc>
  </rcc>
  <rcc rId="4651" sId="1">
    <nc r="H294">
      <v>42</v>
    </nc>
  </rcc>
  <rcc rId="4652" sId="1">
    <nc r="H295">
      <v>42</v>
    </nc>
  </rcc>
  <rcc rId="4653" sId="1">
    <nc r="H296">
      <v>42</v>
    </nc>
  </rcc>
  <rcc rId="4654" sId="1">
    <nc r="H297">
      <v>42</v>
    </nc>
  </rcc>
  <rcc rId="4655" sId="1">
    <nc r="H298">
      <v>42</v>
    </nc>
  </rcc>
  <rcc rId="4656" sId="1">
    <nc r="H299">
      <v>42</v>
    </nc>
  </rcc>
  <rcc rId="4657" sId="1">
    <nc r="H300">
      <v>42</v>
    </nc>
  </rcc>
  <rcc rId="4658" sId="1">
    <nc r="H301">
      <v>42</v>
    </nc>
  </rcc>
  <rcc rId="4659" sId="1">
    <nc r="H302">
      <v>42</v>
    </nc>
  </rcc>
  <rcc rId="4660" sId="1">
    <nc r="H303">
      <v>42</v>
    </nc>
  </rcc>
  <rcc rId="4661" sId="1">
    <nc r="H304">
      <v>42</v>
    </nc>
  </rcc>
  <rcc rId="4662" sId="1">
    <nc r="H305">
      <v>42</v>
    </nc>
  </rcc>
  <rcc rId="4663" sId="1">
    <nc r="H306">
      <v>42</v>
    </nc>
  </rcc>
  <rcc rId="4664" sId="1">
    <nc r="H307">
      <v>42</v>
    </nc>
  </rcc>
  <rcc rId="4665" sId="1">
    <nc r="H308">
      <v>42</v>
    </nc>
  </rcc>
  <rcc rId="4666" sId="1">
    <nc r="H309">
      <v>42</v>
    </nc>
  </rcc>
  <rcc rId="4667" sId="1">
    <nc r="H310">
      <v>42</v>
    </nc>
  </rcc>
  <rcc rId="4668" sId="1">
    <nc r="H311">
      <v>42</v>
    </nc>
  </rcc>
  <rcc rId="4669" sId="1">
    <nc r="H312">
      <v>42</v>
    </nc>
  </rcc>
  <rcc rId="4670" sId="1">
    <nc r="H313">
      <v>42</v>
    </nc>
  </rcc>
  <rcc rId="4671" sId="1">
    <nc r="H314">
      <v>42</v>
    </nc>
  </rcc>
  <rcc rId="4672" sId="1">
    <nc r="H315">
      <v>42</v>
    </nc>
  </rcc>
  <rcc rId="4673" sId="1">
    <nc r="H316">
      <v>42</v>
    </nc>
  </rcc>
  <rcc rId="4674" sId="1">
    <nc r="H317">
      <v>42</v>
    </nc>
  </rcc>
  <rcc rId="4675" sId="1">
    <nc r="H318">
      <v>42</v>
    </nc>
  </rcc>
  <rcc rId="4676" sId="1">
    <nc r="H319">
      <v>42</v>
    </nc>
  </rcc>
  <rcc rId="4677" sId="1">
    <nc r="H320">
      <v>42</v>
    </nc>
  </rcc>
  <rcc rId="4678" sId="1">
    <nc r="H322">
      <v>42</v>
    </nc>
  </rcc>
  <rcc rId="4679" sId="1">
    <nc r="H323">
      <v>42</v>
    </nc>
  </rcc>
  <rcc rId="4680" sId="1">
    <nc r="H324">
      <v>42</v>
    </nc>
  </rcc>
  <rcc rId="4681" sId="1">
    <nc r="H325">
      <v>42</v>
    </nc>
  </rcc>
  <rcc rId="4682" sId="1">
    <nc r="H326">
      <v>42</v>
    </nc>
  </rcc>
  <rcc rId="4683" sId="1">
    <nc r="H327">
      <v>42</v>
    </nc>
  </rcc>
  <rcc rId="4684" sId="1">
    <nc r="H329">
      <v>42</v>
    </nc>
  </rcc>
  <rcc rId="4685" sId="1">
    <nc r="H331">
      <v>42</v>
    </nc>
  </rcc>
  <rcc rId="4686" sId="1">
    <nc r="H332">
      <v>42</v>
    </nc>
  </rcc>
  <rcc rId="4687" sId="1">
    <nc r="H333">
      <v>42</v>
    </nc>
  </rcc>
  <rcc rId="4688" sId="1">
    <nc r="H334">
      <v>42</v>
    </nc>
  </rcc>
  <rcc rId="4689" sId="1">
    <nc r="H335">
      <v>42</v>
    </nc>
  </rcc>
  <rcc rId="4690" sId="1">
    <nc r="H336">
      <v>42</v>
    </nc>
  </rcc>
  <rcc rId="4691" sId="1">
    <nc r="H337">
      <v>42</v>
    </nc>
  </rcc>
  <rcc rId="4692" sId="1">
    <nc r="H338">
      <v>42</v>
    </nc>
  </rcc>
  <rcc rId="4693" sId="1">
    <nc r="H339">
      <v>42</v>
    </nc>
  </rcc>
  <rcc rId="4694" sId="1">
    <nc r="H340">
      <v>42</v>
    </nc>
  </rcc>
  <rcc rId="4695" sId="1">
    <nc r="H341">
      <v>42</v>
    </nc>
  </rcc>
  <rcc rId="4696" sId="1">
    <nc r="H342">
      <v>42</v>
    </nc>
  </rcc>
  <rcc rId="4697" sId="1">
    <nc r="H343">
      <v>42</v>
    </nc>
  </rcc>
  <rcc rId="4698" sId="1">
    <nc r="H344">
      <v>42</v>
    </nc>
  </rcc>
  <rcc rId="4699" sId="1">
    <nc r="H345">
      <v>42</v>
    </nc>
  </rcc>
  <rcc rId="4700" sId="1">
    <nc r="H346">
      <v>42</v>
    </nc>
  </rcc>
  <rcc rId="4701" sId="1">
    <nc r="H347">
      <v>42</v>
    </nc>
  </rcc>
  <rcc rId="4702" sId="1">
    <nc r="H348">
      <v>42</v>
    </nc>
  </rcc>
  <rcc rId="4703" sId="1">
    <nc r="H349">
      <v>42</v>
    </nc>
  </rcc>
  <rcc rId="4704" sId="1">
    <nc r="H350">
      <v>42</v>
    </nc>
  </rcc>
  <rcc rId="4705" sId="1">
    <nc r="H351">
      <v>42</v>
    </nc>
  </rcc>
  <rcc rId="4706" sId="1">
    <nc r="H352">
      <v>42</v>
    </nc>
  </rcc>
  <rcc rId="4707" sId="1">
    <nc r="H353">
      <v>42</v>
    </nc>
  </rcc>
  <rcc rId="4708" sId="1">
    <nc r="H354">
      <v>42</v>
    </nc>
  </rcc>
  <rcc rId="4709" sId="1">
    <nc r="H355">
      <v>42</v>
    </nc>
  </rcc>
  <rcc rId="4710" sId="1">
    <nc r="H356">
      <v>42</v>
    </nc>
  </rcc>
  <rcc rId="4711" sId="1">
    <nc r="H357">
      <v>42</v>
    </nc>
  </rcc>
  <rcc rId="4712" sId="1">
    <nc r="H358">
      <v>42</v>
    </nc>
  </rcc>
  <rcc rId="4713" sId="1">
    <nc r="H359">
      <v>42</v>
    </nc>
  </rcc>
  <rcc rId="4714" sId="1">
    <nc r="H360">
      <v>42</v>
    </nc>
  </rcc>
  <rcc rId="4715" sId="1">
    <nc r="H361">
      <v>42</v>
    </nc>
  </rcc>
  <rcc rId="4716" sId="1">
    <nc r="H362">
      <v>42</v>
    </nc>
  </rcc>
  <rcc rId="4717" sId="1">
    <nc r="H363">
      <v>42</v>
    </nc>
  </rcc>
  <rcc rId="4718" sId="1">
    <nc r="H364">
      <v>42</v>
    </nc>
  </rcc>
  <rcc rId="4719" sId="1">
    <nc r="H365">
      <v>42</v>
    </nc>
  </rcc>
  <rcc rId="4720" sId="1">
    <nc r="H457">
      <v>42</v>
    </nc>
  </rcc>
  <rcc rId="4721" sId="1">
    <nc r="H458">
      <v>42</v>
    </nc>
  </rcc>
  <rcc rId="4722" sId="1">
    <nc r="H459">
      <v>42</v>
    </nc>
  </rcc>
  <rcc rId="4723" sId="1">
    <nc r="H460">
      <v>42</v>
    </nc>
  </rcc>
  <rcc rId="4724" sId="1">
    <nc r="H461">
      <v>42</v>
    </nc>
  </rcc>
  <rcc rId="4725" sId="1">
    <nc r="H462">
      <v>42</v>
    </nc>
  </rcc>
  <rcc rId="4726" sId="1">
    <nc r="H463">
      <v>42</v>
    </nc>
  </rcc>
  <rcc rId="4727" sId="1">
    <nc r="H473">
      <v>42</v>
    </nc>
  </rcc>
  <rcc rId="4728" sId="1">
    <nc r="H476">
      <v>42</v>
    </nc>
  </rcc>
  <rcc rId="4729" sId="1">
    <nc r="H478">
      <v>42</v>
    </nc>
  </rcc>
  <rcc rId="4730" sId="1">
    <nc r="H480">
      <v>42</v>
    </nc>
  </rcc>
  <rcc rId="4731" sId="1">
    <nc r="H481">
      <v>42</v>
    </nc>
  </rcc>
  <rcc rId="4732" sId="1">
    <nc r="H482">
      <v>42</v>
    </nc>
  </rcc>
  <rcc rId="4733" sId="1">
    <nc r="H487">
      <v>42</v>
    </nc>
  </rcc>
  <rcc rId="4734" sId="1">
    <nc r="H500">
      <v>42</v>
    </nc>
  </rcc>
  <rcc rId="4735" sId="1">
    <nc r="H501">
      <v>42</v>
    </nc>
  </rcc>
  <rcc rId="4736" sId="1">
    <nc r="H505">
      <v>42</v>
    </nc>
  </rcc>
  <rcc rId="4737" sId="1">
    <nc r="H506">
      <v>42</v>
    </nc>
  </rcc>
  <rcc rId="4738" sId="1">
    <nc r="H514">
      <v>42</v>
    </nc>
  </rcc>
  <rcc rId="4739" sId="1">
    <nc r="H515">
      <v>42</v>
    </nc>
  </rcc>
  <rcc rId="4740" sId="1">
    <nc r="H516">
      <v>42</v>
    </nc>
  </rcc>
  <rcc rId="4741" sId="1">
    <nc r="H517">
      <v>42</v>
    </nc>
  </rcc>
  <rcc rId="4742" sId="1">
    <nc r="H518">
      <v>42</v>
    </nc>
  </rcc>
  <rcc rId="4743" sId="1">
    <nc r="H519">
      <v>42</v>
    </nc>
  </rcc>
  <rcc rId="4744" sId="1">
    <nc r="H520">
      <v>42</v>
    </nc>
  </rcc>
  <rcc rId="4745" sId="1">
    <nc r="H523">
      <v>42</v>
    </nc>
  </rcc>
  <rcc rId="4746" sId="1">
    <nc r="H524">
      <v>42</v>
    </nc>
  </rcc>
  <rcc rId="4747" sId="1">
    <nc r="H525">
      <v>42</v>
    </nc>
  </rcc>
  <rcc rId="4748" sId="1">
    <nc r="H526">
      <v>42</v>
    </nc>
  </rcc>
  <rcc rId="4749" sId="1">
    <nc r="H527">
      <v>42</v>
    </nc>
  </rcc>
  <rcc rId="4750" sId="1">
    <nc r="H528">
      <v>42</v>
    </nc>
  </rcc>
  <rcc rId="4751" sId="1">
    <nc r="H529">
      <v>42</v>
    </nc>
  </rcc>
  <rcc rId="4752" sId="1">
    <nc r="H531">
      <v>42</v>
    </nc>
  </rcc>
  <rcc rId="4753" sId="1">
    <nc r="H544">
      <v>42</v>
    </nc>
  </rcc>
  <rcc rId="4754" sId="1">
    <nc r="H545">
      <v>42</v>
    </nc>
  </rcc>
  <rcc rId="4755" sId="1">
    <nc r="H546">
      <v>42</v>
    </nc>
  </rcc>
  <rfmt sheetId="1" sqref="H2:H546">
    <dxf>
      <alignment horizontal="general"/>
    </dxf>
  </rfmt>
  <rcc rId="4756" sId="1">
    <nc r="I2" t="inlineStr">
      <is>
        <t>HCC</t>
      </is>
    </nc>
  </rcc>
  <rcc rId="4757" sId="1">
    <nc r="I4" t="inlineStr">
      <is>
        <t>HCC</t>
      </is>
    </nc>
  </rcc>
  <rcc rId="4758" sId="1">
    <nc r="I15" t="inlineStr">
      <is>
        <t>HCC</t>
      </is>
    </nc>
  </rcc>
  <rcc rId="4759" sId="1">
    <nc r="I114" t="inlineStr">
      <is>
        <t>HCC</t>
      </is>
    </nc>
  </rcc>
  <rcc rId="4760" sId="1">
    <nc r="I125" t="inlineStr">
      <is>
        <t>HCC</t>
      </is>
    </nc>
  </rcc>
  <rcc rId="4761" sId="1">
    <nc r="I137" t="inlineStr">
      <is>
        <t>HCC</t>
      </is>
    </nc>
  </rcc>
  <rcc rId="4762" sId="1">
    <nc r="I140" t="inlineStr">
      <is>
        <t>HCC</t>
      </is>
    </nc>
  </rcc>
  <rcc rId="4763" sId="1">
    <nc r="I146" t="inlineStr">
      <is>
        <t>HCC</t>
      </is>
    </nc>
  </rcc>
  <rcc rId="4764" sId="1">
    <nc r="I160" t="inlineStr">
      <is>
        <t>HCC</t>
      </is>
    </nc>
  </rcc>
  <rcc rId="4765" sId="1">
    <nc r="I165" t="inlineStr">
      <is>
        <t>HCC</t>
      </is>
    </nc>
  </rcc>
  <rcc rId="4766" sId="1">
    <nc r="I192" t="inlineStr">
      <is>
        <t>HCC</t>
      </is>
    </nc>
  </rcc>
  <rcc rId="4767" sId="1">
    <nc r="I193" t="inlineStr">
      <is>
        <t>HCC</t>
      </is>
    </nc>
  </rcc>
  <rcc rId="4768" sId="1">
    <nc r="I194" t="inlineStr">
      <is>
        <t>HCC</t>
      </is>
    </nc>
  </rcc>
  <rcc rId="4769" sId="1">
    <nc r="I195" t="inlineStr">
      <is>
        <t>HCC</t>
      </is>
    </nc>
  </rcc>
  <rcc rId="4770" sId="1">
    <nc r="I196" t="inlineStr">
      <is>
        <t>HCC</t>
      </is>
    </nc>
  </rcc>
  <rcc rId="4771" sId="1">
    <nc r="I212" t="inlineStr">
      <is>
        <t>HCC</t>
      </is>
    </nc>
  </rcc>
  <rcc rId="4772" sId="1">
    <nc r="I214" t="inlineStr">
      <is>
        <t>HCC</t>
      </is>
    </nc>
  </rcc>
  <rcc rId="4773" sId="1">
    <nc r="I215" t="inlineStr">
      <is>
        <t>HCC</t>
      </is>
    </nc>
  </rcc>
  <rcc rId="4774" sId="1">
    <nc r="I216" t="inlineStr">
      <is>
        <t>HCC</t>
      </is>
    </nc>
  </rcc>
  <rcc rId="4775" sId="1">
    <nc r="I217" t="inlineStr">
      <is>
        <t>HCC</t>
      </is>
    </nc>
  </rcc>
  <rcc rId="4776" sId="1">
    <nc r="I220" t="inlineStr">
      <is>
        <t>HCC</t>
      </is>
    </nc>
  </rcc>
  <rcc rId="4777" sId="1">
    <nc r="I221" t="inlineStr">
      <is>
        <t>HCC</t>
      </is>
    </nc>
  </rcc>
  <rcc rId="4778" sId="1">
    <nc r="I222" t="inlineStr">
      <is>
        <t>HCC</t>
      </is>
    </nc>
  </rcc>
  <rcc rId="4779" sId="1">
    <nc r="I223" t="inlineStr">
      <is>
        <t>HCC</t>
      </is>
    </nc>
  </rcc>
  <rcc rId="4780" sId="1">
    <nc r="I225" t="inlineStr">
      <is>
        <t>HCC</t>
      </is>
    </nc>
  </rcc>
  <rcc rId="4781" sId="1">
    <nc r="I226" t="inlineStr">
      <is>
        <t>HCC</t>
      </is>
    </nc>
  </rcc>
  <rcc rId="4782" sId="1">
    <nc r="I227" t="inlineStr">
      <is>
        <t>HCC</t>
      </is>
    </nc>
  </rcc>
  <rcc rId="4783" sId="1">
    <nc r="I228" t="inlineStr">
      <is>
        <t>HCC</t>
      </is>
    </nc>
  </rcc>
  <rcc rId="4784" sId="1">
    <nc r="I229" t="inlineStr">
      <is>
        <t>HCC</t>
      </is>
    </nc>
  </rcc>
  <rcc rId="4785" sId="1">
    <nc r="I230" t="inlineStr">
      <is>
        <t>HCC</t>
      </is>
    </nc>
  </rcc>
  <rcc rId="4786" sId="1">
    <nc r="I231" t="inlineStr">
      <is>
        <t>HCC</t>
      </is>
    </nc>
  </rcc>
  <rcc rId="4787" sId="1">
    <nc r="I232" t="inlineStr">
      <is>
        <t>HCC</t>
      </is>
    </nc>
  </rcc>
  <rcc rId="4788" sId="1">
    <nc r="I234" t="inlineStr">
      <is>
        <t>HCC</t>
      </is>
    </nc>
  </rcc>
  <rcc rId="4789" sId="1">
    <nc r="I240" t="inlineStr">
      <is>
        <t>HCC</t>
      </is>
    </nc>
  </rcc>
  <rcc rId="4790" sId="1">
    <nc r="I241" t="inlineStr">
      <is>
        <t>HCC</t>
      </is>
    </nc>
  </rcc>
  <rcc rId="4791" sId="1">
    <nc r="I242" t="inlineStr">
      <is>
        <t>HCC</t>
      </is>
    </nc>
  </rcc>
  <rcc rId="4792" sId="1">
    <nc r="I245" t="inlineStr">
      <is>
        <t>HCC</t>
      </is>
    </nc>
  </rcc>
  <rcc rId="4793" sId="1">
    <nc r="I246" t="inlineStr">
      <is>
        <t>HCC</t>
      </is>
    </nc>
  </rcc>
  <rcc rId="4794" sId="1">
    <nc r="I248" t="inlineStr">
      <is>
        <t>HCC</t>
      </is>
    </nc>
  </rcc>
  <rcc rId="4795" sId="1">
    <nc r="I249" t="inlineStr">
      <is>
        <t>HCC</t>
      </is>
    </nc>
  </rcc>
  <rcc rId="4796" sId="1">
    <nc r="I250" t="inlineStr">
      <is>
        <t>HCC</t>
      </is>
    </nc>
  </rcc>
  <rcc rId="4797" sId="1">
    <nc r="I252" t="inlineStr">
      <is>
        <t>HCC</t>
      </is>
    </nc>
  </rcc>
  <rcc rId="4798" sId="1">
    <nc r="I254" t="inlineStr">
      <is>
        <t>HCC</t>
      </is>
    </nc>
  </rcc>
  <rcc rId="4799" sId="1">
    <nc r="I255" t="inlineStr">
      <is>
        <t>HCC</t>
      </is>
    </nc>
  </rcc>
  <rcc rId="4800" sId="1">
    <nc r="I261" t="inlineStr">
      <is>
        <t>HCC</t>
      </is>
    </nc>
  </rcc>
  <rcc rId="4801" sId="1">
    <nc r="I262" t="inlineStr">
      <is>
        <t>HCC</t>
      </is>
    </nc>
  </rcc>
  <rcc rId="4802" sId="1">
    <nc r="I263" t="inlineStr">
      <is>
        <t>HCC</t>
      </is>
    </nc>
  </rcc>
  <rcc rId="4803" sId="1">
    <nc r="I265" t="inlineStr">
      <is>
        <t>HCC</t>
      </is>
    </nc>
  </rcc>
  <rcc rId="4804" sId="1">
    <nc r="I266" t="inlineStr">
      <is>
        <t>HCC</t>
      </is>
    </nc>
  </rcc>
  <rcc rId="4805" sId="1">
    <nc r="I267" t="inlineStr">
      <is>
        <t>HCC</t>
      </is>
    </nc>
  </rcc>
  <rcc rId="4806" sId="1">
    <nc r="I268" t="inlineStr">
      <is>
        <t>HCC</t>
      </is>
    </nc>
  </rcc>
  <rcc rId="4807" sId="1">
    <nc r="I269" t="inlineStr">
      <is>
        <t>HCC</t>
      </is>
    </nc>
  </rcc>
  <rcc rId="4808" sId="1">
    <nc r="I270" t="inlineStr">
      <is>
        <t>HCC</t>
      </is>
    </nc>
  </rcc>
  <rcc rId="4809" sId="1">
    <nc r="I271" t="inlineStr">
      <is>
        <t>HCC</t>
      </is>
    </nc>
  </rcc>
  <rcc rId="4810" sId="1">
    <nc r="I272" t="inlineStr">
      <is>
        <t>HCC</t>
      </is>
    </nc>
  </rcc>
  <rcc rId="4811" sId="1">
    <nc r="I273" t="inlineStr">
      <is>
        <t>HCC</t>
      </is>
    </nc>
  </rcc>
  <rcc rId="4812" sId="1">
    <nc r="I274" t="inlineStr">
      <is>
        <t>HCC</t>
      </is>
    </nc>
  </rcc>
  <rcc rId="4813" sId="1">
    <nc r="I283" t="inlineStr">
      <is>
        <t>HCC</t>
      </is>
    </nc>
  </rcc>
  <rcc rId="4814" sId="1">
    <nc r="I286" t="inlineStr">
      <is>
        <t>HCC</t>
      </is>
    </nc>
  </rcc>
  <rcc rId="4815" sId="1">
    <nc r="I287" t="inlineStr">
      <is>
        <t>HCC</t>
      </is>
    </nc>
  </rcc>
  <rcc rId="4816" sId="1">
    <nc r="I288" t="inlineStr">
      <is>
        <t>HCC</t>
      </is>
    </nc>
  </rcc>
  <rcc rId="4817" sId="1">
    <nc r="I290" t="inlineStr">
      <is>
        <t>HCC</t>
      </is>
    </nc>
  </rcc>
  <rcc rId="4818" sId="1">
    <nc r="I291" t="inlineStr">
      <is>
        <t>HCC</t>
      </is>
    </nc>
  </rcc>
  <rcc rId="4819" sId="1">
    <nc r="I292" t="inlineStr">
      <is>
        <t>HCC</t>
      </is>
    </nc>
  </rcc>
  <rcc rId="4820" sId="1">
    <nc r="I293" t="inlineStr">
      <is>
        <t>HCC</t>
      </is>
    </nc>
  </rcc>
  <rcc rId="4821" sId="1">
    <nc r="I294" t="inlineStr">
      <is>
        <t>HCC</t>
      </is>
    </nc>
  </rcc>
  <rcc rId="4822" sId="1">
    <nc r="I295" t="inlineStr">
      <is>
        <t>HCC</t>
      </is>
    </nc>
  </rcc>
  <rcc rId="4823" sId="1">
    <nc r="I297" t="inlineStr">
      <is>
        <t>HCC</t>
      </is>
    </nc>
  </rcc>
  <rcc rId="4824" sId="1">
    <nc r="I301" t="inlineStr">
      <is>
        <t>HCC</t>
      </is>
    </nc>
  </rcc>
  <rcc rId="4825" sId="1">
    <nc r="I306" t="inlineStr">
      <is>
        <t>HCC</t>
      </is>
    </nc>
  </rcc>
  <rcc rId="4826" sId="1">
    <nc r="I308" t="inlineStr">
      <is>
        <t>HCC</t>
      </is>
    </nc>
  </rcc>
  <rcc rId="4827" sId="1">
    <nc r="I309" t="inlineStr">
      <is>
        <t>HCC</t>
      </is>
    </nc>
  </rcc>
  <rcc rId="4828" sId="1">
    <nc r="I315" t="inlineStr">
      <is>
        <t>HCC</t>
      </is>
    </nc>
  </rcc>
  <rcc rId="4829" sId="1">
    <nc r="I316" t="inlineStr">
      <is>
        <t>HCC</t>
      </is>
    </nc>
  </rcc>
  <rcc rId="4830" sId="1">
    <nc r="I318" t="inlineStr">
      <is>
        <t>HCC</t>
      </is>
    </nc>
  </rcc>
  <rcc rId="4831" sId="1">
    <nc r="I319" t="inlineStr">
      <is>
        <t>HCC</t>
      </is>
    </nc>
  </rcc>
  <rcc rId="4832" sId="1">
    <nc r="I326" t="inlineStr">
      <is>
        <t>HCC</t>
      </is>
    </nc>
  </rcc>
  <rcc rId="4833" sId="1">
    <nc r="I327" t="inlineStr">
      <is>
        <t>HCC</t>
      </is>
    </nc>
  </rcc>
  <rcc rId="4834" sId="1">
    <nc r="I331" t="inlineStr">
      <is>
        <t>HCC</t>
      </is>
    </nc>
  </rcc>
  <rcc rId="4835" sId="1">
    <nc r="I332" t="inlineStr">
      <is>
        <t>HCC</t>
      </is>
    </nc>
  </rcc>
  <rcc rId="4836" sId="1">
    <nc r="I333" t="inlineStr">
      <is>
        <t>HCC</t>
      </is>
    </nc>
  </rcc>
  <rcc rId="4837" sId="1">
    <nc r="I335" t="inlineStr">
      <is>
        <t>HCC</t>
      </is>
    </nc>
  </rcc>
  <rcc rId="4838" sId="1">
    <nc r="I337" t="inlineStr">
      <is>
        <t>HCC</t>
      </is>
    </nc>
  </rcc>
  <rcc rId="4839" sId="1">
    <nc r="I340" t="inlineStr">
      <is>
        <t>HCC</t>
      </is>
    </nc>
  </rcc>
  <rcc rId="4840" sId="1">
    <nc r="I342" t="inlineStr">
      <is>
        <t>HCC</t>
      </is>
    </nc>
  </rcc>
  <rcc rId="4841" sId="1">
    <nc r="I343" t="inlineStr">
      <is>
        <t>HCC</t>
      </is>
    </nc>
  </rcc>
  <rcc rId="4842" sId="1">
    <nc r="I344" t="inlineStr">
      <is>
        <t>HCC</t>
      </is>
    </nc>
  </rcc>
  <rcc rId="4843" sId="1">
    <nc r="I347" t="inlineStr">
      <is>
        <t>HCC</t>
      </is>
    </nc>
  </rcc>
  <rcc rId="4844" sId="1">
    <nc r="I348" t="inlineStr">
      <is>
        <t>HCC</t>
      </is>
    </nc>
  </rcc>
  <rcc rId="4845" sId="1">
    <nc r="I349" t="inlineStr">
      <is>
        <t>HCC</t>
      </is>
    </nc>
  </rcc>
  <rcc rId="4846" sId="1">
    <nc r="I353" t="inlineStr">
      <is>
        <t>HCC</t>
      </is>
    </nc>
  </rcc>
  <rcc rId="4847" sId="1">
    <nc r="I355" t="inlineStr">
      <is>
        <t>HCC</t>
      </is>
    </nc>
  </rcc>
  <rcc rId="4848" sId="1">
    <nc r="I356" t="inlineStr">
      <is>
        <t>HCC</t>
      </is>
    </nc>
  </rcc>
  <rcc rId="4849" sId="1">
    <nc r="I357" t="inlineStr">
      <is>
        <t>HCC</t>
      </is>
    </nc>
  </rcc>
  <rcc rId="4850" sId="1">
    <nc r="I358" t="inlineStr">
      <is>
        <t>HCC</t>
      </is>
    </nc>
  </rcc>
  <rcc rId="4851" sId="1">
    <nc r="I359" t="inlineStr">
      <is>
        <t>HCC</t>
      </is>
    </nc>
  </rcc>
  <rcc rId="4852" sId="1">
    <nc r="I360" t="inlineStr">
      <is>
        <t>HCC</t>
      </is>
    </nc>
  </rcc>
  <rcc rId="4853" sId="1">
    <nc r="I361" t="inlineStr">
      <is>
        <t>HCC</t>
      </is>
    </nc>
  </rcc>
  <rcc rId="4854" sId="1">
    <nc r="I362" t="inlineStr">
      <is>
        <t>HCC</t>
      </is>
    </nc>
  </rcc>
  <rcc rId="4855" sId="1">
    <nc r="I364" t="inlineStr">
      <is>
        <t>HCC</t>
      </is>
    </nc>
  </rcc>
  <rcc rId="4856" sId="1">
    <oc r="I456" t="inlineStr">
      <is>
        <t>MCC</t>
      </is>
    </oc>
    <nc r="I456" t="inlineStr">
      <is>
        <t>HCC</t>
      </is>
    </nc>
  </rcc>
  <rcc rId="4857" sId="1">
    <nc r="I457" t="inlineStr">
      <is>
        <t>HCC</t>
      </is>
    </nc>
  </rcc>
  <rcc rId="4858" sId="1">
    <nc r="I458" t="inlineStr">
      <is>
        <t>HCC</t>
      </is>
    </nc>
  </rcc>
  <rcc rId="4859" sId="1">
    <nc r="I459" t="inlineStr">
      <is>
        <t>HCC</t>
      </is>
    </nc>
  </rcc>
  <rcc rId="4860" sId="1">
    <nc r="I460" t="inlineStr">
      <is>
        <t>HCC</t>
      </is>
    </nc>
  </rcc>
  <rcc rId="4861" sId="1">
    <nc r="I461" t="inlineStr">
      <is>
        <t>HCC</t>
      </is>
    </nc>
  </rcc>
  <rcc rId="4862" sId="1">
    <nc r="I462" t="inlineStr">
      <is>
        <t>HCC</t>
      </is>
    </nc>
  </rcc>
  <rcc rId="4863" sId="1">
    <nc r="I463" t="inlineStr">
      <is>
        <t>HCC</t>
      </is>
    </nc>
  </rcc>
  <rcc rId="4864" sId="1">
    <nc r="I473" t="inlineStr">
      <is>
        <t>HCC</t>
      </is>
    </nc>
  </rcc>
  <rcc rId="4865" sId="1">
    <nc r="I476" t="inlineStr">
      <is>
        <t>HCC</t>
      </is>
    </nc>
  </rcc>
  <rcc rId="4866" sId="1">
    <nc r="I478" t="inlineStr">
      <is>
        <t>HCC</t>
      </is>
    </nc>
  </rcc>
  <rcc rId="4867" sId="1">
    <nc r="I480" t="inlineStr">
      <is>
        <t>HCC</t>
      </is>
    </nc>
  </rcc>
  <rcc rId="4868" sId="1">
    <nc r="I481" t="inlineStr">
      <is>
        <t>HCC</t>
      </is>
    </nc>
  </rcc>
  <rcc rId="4869" sId="1">
    <nc r="I482" t="inlineStr">
      <is>
        <t>HCC</t>
      </is>
    </nc>
  </rcc>
  <rcc rId="4870" sId="1">
    <nc r="I487" t="inlineStr">
      <is>
        <t>HCC</t>
      </is>
    </nc>
  </rcc>
  <rcc rId="4871" sId="1">
    <nc r="I500" t="inlineStr">
      <is>
        <t>HCC</t>
      </is>
    </nc>
  </rcc>
  <rcc rId="4872" sId="1">
    <nc r="I501" t="inlineStr">
      <is>
        <t>HCC</t>
      </is>
    </nc>
  </rcc>
  <rcc rId="4873" sId="1">
    <nc r="I505" t="inlineStr">
      <is>
        <t>HCC</t>
      </is>
    </nc>
  </rcc>
  <rcc rId="4874" sId="1">
    <nc r="I506" t="inlineStr">
      <is>
        <t>HCC</t>
      </is>
    </nc>
  </rcc>
  <rcc rId="4875" sId="1">
    <nc r="I514" t="inlineStr">
      <is>
        <t>HCC</t>
      </is>
    </nc>
  </rcc>
  <rcc rId="4876" sId="1">
    <nc r="I515" t="inlineStr">
      <is>
        <t>HCC</t>
      </is>
    </nc>
  </rcc>
  <rcc rId="4877" sId="1">
    <nc r="I516" t="inlineStr">
      <is>
        <t>HCC</t>
      </is>
    </nc>
  </rcc>
  <rcc rId="4878" sId="1">
    <nc r="I517" t="inlineStr">
      <is>
        <t>HCC</t>
      </is>
    </nc>
  </rcc>
  <rcc rId="4879" sId="1">
    <nc r="I518" t="inlineStr">
      <is>
        <t>HCC</t>
      </is>
    </nc>
  </rcc>
  <rcc rId="4880" sId="1">
    <nc r="I519" t="inlineStr">
      <is>
        <t>HCC</t>
      </is>
    </nc>
  </rcc>
  <rcc rId="4881" sId="1">
    <nc r="I520" t="inlineStr">
      <is>
        <t>HCC</t>
      </is>
    </nc>
  </rcc>
  <rcc rId="4882" sId="1">
    <nc r="I523" t="inlineStr">
      <is>
        <t>HCC</t>
      </is>
    </nc>
  </rcc>
  <rcc rId="4883" sId="1">
    <nc r="I524" t="inlineStr">
      <is>
        <t>HCC</t>
      </is>
    </nc>
  </rcc>
  <rcc rId="4884" sId="1">
    <nc r="I525" t="inlineStr">
      <is>
        <t>HCC</t>
      </is>
    </nc>
  </rcc>
  <rcc rId="4885" sId="1">
    <nc r="I526" t="inlineStr">
      <is>
        <t>HCC</t>
      </is>
    </nc>
  </rcc>
  <rcc rId="4886" sId="1">
    <nc r="I527" t="inlineStr">
      <is>
        <t>HCC</t>
      </is>
    </nc>
  </rcc>
  <rcc rId="4887" sId="1">
    <nc r="I528" t="inlineStr">
      <is>
        <t>HCC</t>
      </is>
    </nc>
  </rcc>
  <rcc rId="4888" sId="1">
    <nc r="I529" t="inlineStr">
      <is>
        <t>HCC</t>
      </is>
    </nc>
  </rcc>
  <rcc rId="4889" sId="1">
    <nc r="I531" t="inlineStr">
      <is>
        <t>HCC</t>
      </is>
    </nc>
  </rcc>
  <rcc rId="4890" sId="1">
    <nc r="I544" t="inlineStr">
      <is>
        <t>HCC</t>
      </is>
    </nc>
  </rcc>
  <rcc rId="4891" sId="1">
    <nc r="I545" t="inlineStr">
      <is>
        <t>HCC</t>
      </is>
    </nc>
  </rcc>
  <rcc rId="4892" sId="1">
    <nc r="I546" t="inlineStr">
      <is>
        <t>HCC</t>
      </is>
    </nc>
  </rcc>
  <rfmt sheetId="1" sqref="I2:I546">
    <dxf>
      <alignment horizontal="left"/>
    </dxf>
  </rfmt>
  <rcc rId="4893" sId="1">
    <nc r="J2" t="inlineStr">
      <is>
        <t>BMOD</t>
      </is>
    </nc>
  </rcc>
  <rcc rId="4894" sId="1">
    <nc r="J4" t="inlineStr">
      <is>
        <t>BMOD</t>
      </is>
    </nc>
  </rcc>
  <rcc rId="4895" sId="1">
    <nc r="J15" t="inlineStr">
      <is>
        <t>BMOD</t>
      </is>
    </nc>
  </rcc>
  <rcc rId="4896" sId="1">
    <nc r="J114" t="inlineStr">
      <is>
        <t>BMOD</t>
      </is>
    </nc>
  </rcc>
  <rcc rId="4897" sId="1">
    <nc r="J125" t="inlineStr">
      <is>
        <t>BMOD</t>
      </is>
    </nc>
  </rcc>
  <rcc rId="4898" sId="1">
    <nc r="J137" t="inlineStr">
      <is>
        <t>BMOD</t>
      </is>
    </nc>
  </rcc>
  <rcc rId="4899" sId="1">
    <nc r="J140" t="inlineStr">
      <is>
        <t>BMOD</t>
      </is>
    </nc>
  </rcc>
  <rcc rId="4900" sId="1">
    <nc r="J146" t="inlineStr">
      <is>
        <t>BMOD</t>
      </is>
    </nc>
  </rcc>
  <rcc rId="4901" sId="1">
    <nc r="J160" t="inlineStr">
      <is>
        <t>BMOD</t>
      </is>
    </nc>
  </rcc>
  <rcc rId="4902" sId="1">
    <nc r="J165" t="inlineStr">
      <is>
        <t>BMOD</t>
      </is>
    </nc>
  </rcc>
  <rcc rId="4903" sId="1">
    <nc r="J192" t="inlineStr">
      <is>
        <t>BMOD</t>
      </is>
    </nc>
  </rcc>
  <rcc rId="4904" sId="1">
    <nc r="J193" t="inlineStr">
      <is>
        <t>BMOD</t>
      </is>
    </nc>
  </rcc>
  <rcc rId="4905" sId="1">
    <nc r="J194" t="inlineStr">
      <is>
        <t>BMOD</t>
      </is>
    </nc>
  </rcc>
  <rcc rId="4906" sId="1">
    <nc r="J195" t="inlineStr">
      <is>
        <t>BMOD</t>
      </is>
    </nc>
  </rcc>
  <rcc rId="4907" sId="1">
    <nc r="J196" t="inlineStr">
      <is>
        <t>BMOD</t>
      </is>
    </nc>
  </rcc>
  <rcc rId="4908" sId="1">
    <nc r="J212" t="inlineStr">
      <is>
        <t>BMOD</t>
      </is>
    </nc>
  </rcc>
  <rcc rId="4909" sId="1">
    <nc r="J214" t="inlineStr">
      <is>
        <t>BMOD</t>
      </is>
    </nc>
  </rcc>
  <rcc rId="4910" sId="1">
    <nc r="J215" t="inlineStr">
      <is>
        <t>BMOD</t>
      </is>
    </nc>
  </rcc>
  <rcc rId="4911" sId="1">
    <nc r="J216" t="inlineStr">
      <is>
        <t>BMOD</t>
      </is>
    </nc>
  </rcc>
  <rcc rId="4912" sId="1">
    <nc r="J217" t="inlineStr">
      <is>
        <t>BMOD</t>
      </is>
    </nc>
  </rcc>
  <rcc rId="4913" sId="1">
    <nc r="J220" t="inlineStr">
      <is>
        <t>BMOD</t>
      </is>
    </nc>
  </rcc>
  <rcc rId="4914" sId="1">
    <nc r="J221" t="inlineStr">
      <is>
        <t>BMOD</t>
      </is>
    </nc>
  </rcc>
  <rcc rId="4915" sId="1">
    <nc r="J222" t="inlineStr">
      <is>
        <t>BMOD</t>
      </is>
    </nc>
  </rcc>
  <rcc rId="4916" sId="1">
    <nc r="J223" t="inlineStr">
      <is>
        <t>BMOD</t>
      </is>
    </nc>
  </rcc>
  <rcc rId="4917" sId="1">
    <nc r="J225" t="inlineStr">
      <is>
        <t>BMOD</t>
      </is>
    </nc>
  </rcc>
  <rcc rId="4918" sId="1">
    <nc r="J226" t="inlineStr">
      <is>
        <t>BMOD</t>
      </is>
    </nc>
  </rcc>
  <rcc rId="4919" sId="1">
    <nc r="J227" t="inlineStr">
      <is>
        <t>BMOD</t>
      </is>
    </nc>
  </rcc>
  <rcc rId="4920" sId="1">
    <nc r="J228" t="inlineStr">
      <is>
        <t>BMOD</t>
      </is>
    </nc>
  </rcc>
  <rcc rId="4921" sId="1">
    <nc r="J229" t="inlineStr">
      <is>
        <t>BMOD</t>
      </is>
    </nc>
  </rcc>
  <rcc rId="4922" sId="1">
    <nc r="J230" t="inlineStr">
      <is>
        <t>BMOD</t>
      </is>
    </nc>
  </rcc>
  <rcc rId="4923" sId="1">
    <nc r="J231" t="inlineStr">
      <is>
        <t>BMOD</t>
      </is>
    </nc>
  </rcc>
  <rcc rId="4924" sId="1">
    <nc r="J232" t="inlineStr">
      <is>
        <t>BMOD</t>
      </is>
    </nc>
  </rcc>
  <rcc rId="4925" sId="1">
    <nc r="J234" t="inlineStr">
      <is>
        <t>BMOD</t>
      </is>
    </nc>
  </rcc>
  <rcc rId="4926" sId="1">
    <nc r="J240" t="inlineStr">
      <is>
        <t>BMOD</t>
      </is>
    </nc>
  </rcc>
  <rcc rId="4927" sId="1">
    <nc r="J241" t="inlineStr">
      <is>
        <t>BMOD</t>
      </is>
    </nc>
  </rcc>
  <rcc rId="4928" sId="1">
    <nc r="J242" t="inlineStr">
      <is>
        <t>BMOD</t>
      </is>
    </nc>
  </rcc>
  <rcc rId="4929" sId="1">
    <nc r="J245" t="inlineStr">
      <is>
        <t>BMOD</t>
      </is>
    </nc>
  </rcc>
  <rcc rId="4930" sId="1">
    <nc r="J246" t="inlineStr">
      <is>
        <t>BMOD</t>
      </is>
    </nc>
  </rcc>
  <rcc rId="4931" sId="1">
    <nc r="J248" t="inlineStr">
      <is>
        <t>BMOD</t>
      </is>
    </nc>
  </rcc>
  <rcc rId="4932" sId="1">
    <nc r="J249" t="inlineStr">
      <is>
        <t>BMOD</t>
      </is>
    </nc>
  </rcc>
  <rcc rId="4933" sId="1">
    <nc r="J250" t="inlineStr">
      <is>
        <t>BMOD</t>
      </is>
    </nc>
  </rcc>
  <rcc rId="4934" sId="1">
    <nc r="J252" t="inlineStr">
      <is>
        <t>BMOD</t>
      </is>
    </nc>
  </rcc>
  <rcc rId="4935" sId="1">
    <nc r="J254" t="inlineStr">
      <is>
        <t>BMOD</t>
      </is>
    </nc>
  </rcc>
  <rcc rId="4936" sId="1">
    <nc r="J255" t="inlineStr">
      <is>
        <t>BMOD</t>
      </is>
    </nc>
  </rcc>
  <rcc rId="4937" sId="1">
    <nc r="J261" t="inlineStr">
      <is>
        <t>BMOD</t>
      </is>
    </nc>
  </rcc>
  <rcc rId="4938" sId="1">
    <nc r="J262" t="inlineStr">
      <is>
        <t>BMOD</t>
      </is>
    </nc>
  </rcc>
  <rcc rId="4939" sId="1">
    <nc r="J263" t="inlineStr">
      <is>
        <t>BMOD</t>
      </is>
    </nc>
  </rcc>
  <rcc rId="4940" sId="1">
    <nc r="J265" t="inlineStr">
      <is>
        <t>BMOD</t>
      </is>
    </nc>
  </rcc>
  <rcc rId="4941" sId="1">
    <nc r="J266" t="inlineStr">
      <is>
        <t>BMOD</t>
      </is>
    </nc>
  </rcc>
  <rcc rId="4942" sId="1">
    <nc r="J267" t="inlineStr">
      <is>
        <t>BMOD</t>
      </is>
    </nc>
  </rcc>
  <rcc rId="4943" sId="1">
    <nc r="J268" t="inlineStr">
      <is>
        <t>BMOD</t>
      </is>
    </nc>
  </rcc>
  <rcc rId="4944" sId="1">
    <nc r="J269" t="inlineStr">
      <is>
        <t>BMOD</t>
      </is>
    </nc>
  </rcc>
  <rcc rId="4945" sId="1">
    <nc r="J270" t="inlineStr">
      <is>
        <t>BMOD</t>
      </is>
    </nc>
  </rcc>
  <rcc rId="4946" sId="1">
    <nc r="J271" t="inlineStr">
      <is>
        <t>BMOD</t>
      </is>
    </nc>
  </rcc>
  <rcc rId="4947" sId="1">
    <nc r="J272" t="inlineStr">
      <is>
        <t>BMOD</t>
      </is>
    </nc>
  </rcc>
  <rcc rId="4948" sId="1">
    <nc r="J273" t="inlineStr">
      <is>
        <t>BMOD</t>
      </is>
    </nc>
  </rcc>
  <rcc rId="4949" sId="1">
    <nc r="J274" t="inlineStr">
      <is>
        <t>BMOD</t>
      </is>
    </nc>
  </rcc>
  <rcc rId="4950" sId="1">
    <nc r="J275" t="inlineStr">
      <is>
        <t>BMOD</t>
      </is>
    </nc>
  </rcc>
  <rcc rId="4951" sId="1">
    <nc r="J277" t="inlineStr">
      <is>
        <t>BMOD</t>
      </is>
    </nc>
  </rcc>
  <rcc rId="4952" sId="1">
    <nc r="J280" t="inlineStr">
      <is>
        <t>BMOD</t>
      </is>
    </nc>
  </rcc>
  <rcc rId="4953" sId="1">
    <nc r="J281" t="inlineStr">
      <is>
        <t>BMOD</t>
      </is>
    </nc>
  </rcc>
  <rcc rId="4954" sId="1">
    <nc r="J282" t="inlineStr">
      <is>
        <t>BMOD</t>
      </is>
    </nc>
  </rcc>
  <rcc rId="4955" sId="1">
    <nc r="J283" t="inlineStr">
      <is>
        <t>BMOD</t>
      </is>
    </nc>
  </rcc>
  <rcc rId="4956" sId="1">
    <nc r="J286" t="inlineStr">
      <is>
        <t>BMOD</t>
      </is>
    </nc>
  </rcc>
  <rcc rId="4957" sId="1">
    <nc r="J287" t="inlineStr">
      <is>
        <t>BMOD</t>
      </is>
    </nc>
  </rcc>
  <rcc rId="4958" sId="1">
    <nc r="J288" t="inlineStr">
      <is>
        <t>BMOD</t>
      </is>
    </nc>
  </rcc>
  <rcc rId="4959" sId="1">
    <nc r="J290" t="inlineStr">
      <is>
        <t>BMOD</t>
      </is>
    </nc>
  </rcc>
  <rcc rId="4960" sId="1">
    <nc r="J291" t="inlineStr">
      <is>
        <t>BMOD</t>
      </is>
    </nc>
  </rcc>
  <rcc rId="4961" sId="1">
    <nc r="J292" t="inlineStr">
      <is>
        <t>BMOD</t>
      </is>
    </nc>
  </rcc>
  <rcc rId="4962" sId="1">
    <nc r="J293" t="inlineStr">
      <is>
        <t>BMOD</t>
      </is>
    </nc>
  </rcc>
  <rcc rId="4963" sId="1">
    <nc r="J294" t="inlineStr">
      <is>
        <t>BMOD</t>
      </is>
    </nc>
  </rcc>
  <rcc rId="4964" sId="1">
    <nc r="J295" t="inlineStr">
      <is>
        <t>BMOD</t>
      </is>
    </nc>
  </rcc>
  <rcc rId="4965" sId="1">
    <nc r="J296" t="inlineStr">
      <is>
        <t>BMOD</t>
      </is>
    </nc>
  </rcc>
  <rcc rId="4966" sId="1">
    <nc r="J297" t="inlineStr">
      <is>
        <t>BMOD</t>
      </is>
    </nc>
  </rcc>
  <rcc rId="4967" sId="1">
    <nc r="J299" t="inlineStr">
      <is>
        <t>BMOD</t>
      </is>
    </nc>
  </rcc>
  <rcc rId="4968" sId="1">
    <nc r="J300" t="inlineStr">
      <is>
        <t>BMOD</t>
      </is>
    </nc>
  </rcc>
  <rcc rId="4969" sId="1">
    <nc r="J301" t="inlineStr">
      <is>
        <t>BMOD</t>
      </is>
    </nc>
  </rcc>
  <rcc rId="4970" sId="1">
    <nc r="J304" t="inlineStr">
      <is>
        <t>BMOD</t>
      </is>
    </nc>
  </rcc>
  <rcc rId="4971" sId="1">
    <nc r="J305" t="inlineStr">
      <is>
        <t>BMOD</t>
      </is>
    </nc>
  </rcc>
  <rcc rId="4972" sId="1">
    <nc r="J306" t="inlineStr">
      <is>
        <t>BMOD</t>
      </is>
    </nc>
  </rcc>
  <rcc rId="4973" sId="1">
    <nc r="J307" t="inlineStr">
      <is>
        <t>BMOD</t>
      </is>
    </nc>
  </rcc>
  <rcc rId="4974" sId="1">
    <nc r="J308" t="inlineStr">
      <is>
        <t>BMOD</t>
      </is>
    </nc>
  </rcc>
  <rcc rId="4975" sId="1">
    <nc r="J309" t="inlineStr">
      <is>
        <t>BMOD</t>
      </is>
    </nc>
  </rcc>
  <rcc rId="4976" sId="1">
    <nc r="J310" t="inlineStr">
      <is>
        <t>BMOD</t>
      </is>
    </nc>
  </rcc>
  <rcc rId="4977" sId="1">
    <nc r="J312" t="inlineStr">
      <is>
        <t>BMOD</t>
      </is>
    </nc>
  </rcc>
  <rcc rId="4978" sId="1">
    <nc r="J313" t="inlineStr">
      <is>
        <t>BMOD</t>
      </is>
    </nc>
  </rcc>
  <rcc rId="4979" sId="1">
    <nc r="J314" t="inlineStr">
      <is>
        <t>BMOD</t>
      </is>
    </nc>
  </rcc>
  <rcc rId="4980" sId="1">
    <nc r="J315" t="inlineStr">
      <is>
        <t>BMOD</t>
      </is>
    </nc>
  </rcc>
  <rcc rId="4981" sId="1">
    <nc r="J316" t="inlineStr">
      <is>
        <t>BMOD</t>
      </is>
    </nc>
  </rcc>
  <rcc rId="4982" sId="1">
    <nc r="J318" t="inlineStr">
      <is>
        <t>BMOD</t>
      </is>
    </nc>
  </rcc>
  <rcc rId="4983" sId="1">
    <nc r="J319" t="inlineStr">
      <is>
        <t>BMOD</t>
      </is>
    </nc>
  </rcc>
  <rcc rId="4984" sId="1">
    <nc r="J320" t="inlineStr">
      <is>
        <t>BMOD</t>
      </is>
    </nc>
  </rcc>
  <rcc rId="4985" sId="1">
    <nc r="J322" t="inlineStr">
      <is>
        <t>BMOD</t>
      </is>
    </nc>
  </rcc>
  <rcc rId="4986" sId="1">
    <nc r="J323" t="inlineStr">
      <is>
        <t>BMOD</t>
      </is>
    </nc>
  </rcc>
  <rcc rId="4987" sId="1">
    <nc r="J324" t="inlineStr">
      <is>
        <t>BMOD</t>
      </is>
    </nc>
  </rcc>
  <rcc rId="4988" sId="1">
    <nc r="J325" t="inlineStr">
      <is>
        <t>BMOD</t>
      </is>
    </nc>
  </rcc>
  <rcc rId="4989" sId="1">
    <nc r="J326" t="inlineStr">
      <is>
        <t>BMOD</t>
      </is>
    </nc>
  </rcc>
  <rcc rId="4990" sId="1">
    <nc r="J327" t="inlineStr">
      <is>
        <t>BMOD</t>
      </is>
    </nc>
  </rcc>
  <rcc rId="4991" sId="1">
    <nc r="J329" t="inlineStr">
      <is>
        <t>BMOD</t>
      </is>
    </nc>
  </rcc>
  <rcc rId="4992" sId="1">
    <nc r="J331" t="inlineStr">
      <is>
        <t>BMOD</t>
      </is>
    </nc>
  </rcc>
  <rcc rId="4993" sId="1">
    <nc r="J332" t="inlineStr">
      <is>
        <t>BMOD</t>
      </is>
    </nc>
  </rcc>
  <rcc rId="4994" sId="1">
    <nc r="J333" t="inlineStr">
      <is>
        <t>BMOD</t>
      </is>
    </nc>
  </rcc>
  <rcc rId="4995" sId="1">
    <nc r="J334" t="inlineStr">
      <is>
        <t>BMOD</t>
      </is>
    </nc>
  </rcc>
  <rcc rId="4996" sId="1">
    <nc r="J335" t="inlineStr">
      <is>
        <t>BMOD</t>
      </is>
    </nc>
  </rcc>
  <rcc rId="4997" sId="1">
    <nc r="J336" t="inlineStr">
      <is>
        <t>BMOD</t>
      </is>
    </nc>
  </rcc>
  <rcc rId="4998" sId="1">
    <nc r="J337" t="inlineStr">
      <is>
        <t>BMOD</t>
      </is>
    </nc>
  </rcc>
  <rcc rId="4999" sId="1">
    <nc r="J338" t="inlineStr">
      <is>
        <t>BMOD</t>
      </is>
    </nc>
  </rcc>
  <rcc rId="5000" sId="1">
    <nc r="J339" t="inlineStr">
      <is>
        <t>BMOD</t>
      </is>
    </nc>
  </rcc>
  <rcc rId="5001" sId="1">
    <nc r="J340" t="inlineStr">
      <is>
        <t>BMOD</t>
      </is>
    </nc>
  </rcc>
  <rcc rId="5002" sId="1">
    <nc r="J341" t="inlineStr">
      <is>
        <t>BMOD</t>
      </is>
    </nc>
  </rcc>
  <rcc rId="5003" sId="1">
    <nc r="J342" t="inlineStr">
      <is>
        <t>BMOD</t>
      </is>
    </nc>
  </rcc>
  <rcc rId="5004" sId="1">
    <nc r="J343" t="inlineStr">
      <is>
        <t>BMOD</t>
      </is>
    </nc>
  </rcc>
  <rcc rId="5005" sId="1">
    <nc r="J344" t="inlineStr">
      <is>
        <t>BMOD</t>
      </is>
    </nc>
  </rcc>
  <rcc rId="5006" sId="1">
    <nc r="J345" t="inlineStr">
      <is>
        <t>BMOD</t>
      </is>
    </nc>
  </rcc>
  <rcc rId="5007" sId="1">
    <nc r="J346" t="inlineStr">
      <is>
        <t>BMOD</t>
      </is>
    </nc>
  </rcc>
  <rcc rId="5008" sId="1">
    <nc r="J347" t="inlineStr">
      <is>
        <t>BMOD</t>
      </is>
    </nc>
  </rcc>
  <rcc rId="5009" sId="1">
    <nc r="J348" t="inlineStr">
      <is>
        <t>BMOD</t>
      </is>
    </nc>
  </rcc>
  <rcc rId="5010" sId="1">
    <nc r="J349" t="inlineStr">
      <is>
        <t>BMOD</t>
      </is>
    </nc>
  </rcc>
  <rcc rId="5011" sId="1">
    <nc r="J350" t="inlineStr">
      <is>
        <t>BMOD</t>
      </is>
    </nc>
  </rcc>
  <rcc rId="5012" sId="1">
    <nc r="J351" t="inlineStr">
      <is>
        <t>BMOD</t>
      </is>
    </nc>
  </rcc>
  <rcc rId="5013" sId="1">
    <nc r="J352" t="inlineStr">
      <is>
        <t>BMOD</t>
      </is>
    </nc>
  </rcc>
  <rcc rId="5014" sId="1">
    <nc r="J353" t="inlineStr">
      <is>
        <t>BMOD</t>
      </is>
    </nc>
  </rcc>
  <rcc rId="5015" sId="1">
    <nc r="J354" t="inlineStr">
      <is>
        <t>BMOD</t>
      </is>
    </nc>
  </rcc>
  <rcc rId="5016" sId="1">
    <nc r="J355" t="inlineStr">
      <is>
        <t>BMOD</t>
      </is>
    </nc>
  </rcc>
  <rcc rId="5017" sId="1">
    <nc r="J356" t="inlineStr">
      <is>
        <t>BMOD</t>
      </is>
    </nc>
  </rcc>
  <rcc rId="5018" sId="1">
    <nc r="J357" t="inlineStr">
      <is>
        <t>BMOD</t>
      </is>
    </nc>
  </rcc>
  <rcc rId="5019" sId="1">
    <nc r="J358" t="inlineStr">
      <is>
        <t>BMOD</t>
      </is>
    </nc>
  </rcc>
  <rcc rId="5020" sId="1">
    <nc r="J359" t="inlineStr">
      <is>
        <t>BMOD</t>
      </is>
    </nc>
  </rcc>
  <rcc rId="5021" sId="1">
    <nc r="J360" t="inlineStr">
      <is>
        <t>BMOD</t>
      </is>
    </nc>
  </rcc>
  <rcc rId="5022" sId="1">
    <nc r="J361" t="inlineStr">
      <is>
        <t>BMOD</t>
      </is>
    </nc>
  </rcc>
  <rcc rId="5023" sId="1">
    <nc r="J362" t="inlineStr">
      <is>
        <t>BMOD</t>
      </is>
    </nc>
  </rcc>
  <rcc rId="5024" sId="1">
    <nc r="J363" t="inlineStr">
      <is>
        <t>BMOD</t>
      </is>
    </nc>
  </rcc>
  <rcc rId="5025" sId="1">
    <nc r="J364" t="inlineStr">
      <is>
        <t>BMOD</t>
      </is>
    </nc>
  </rcc>
  <rcc rId="5026" sId="1">
    <nc r="J365" t="inlineStr">
      <is>
        <t>BMOD</t>
      </is>
    </nc>
  </rcc>
  <rcc rId="5027" sId="1">
    <nc r="J457" t="inlineStr">
      <is>
        <t>BMOD</t>
      </is>
    </nc>
  </rcc>
  <rcc rId="5028" sId="1">
    <nc r="J458" t="inlineStr">
      <is>
        <t>BMOD</t>
      </is>
    </nc>
  </rcc>
  <rcc rId="5029" sId="1">
    <nc r="J459" t="inlineStr">
      <is>
        <t>BMOD</t>
      </is>
    </nc>
  </rcc>
  <rcc rId="5030" sId="1">
    <nc r="J460" t="inlineStr">
      <is>
        <t>BMOD</t>
      </is>
    </nc>
  </rcc>
  <rcc rId="5031" sId="1">
    <nc r="J461" t="inlineStr">
      <is>
        <t>BMOD</t>
      </is>
    </nc>
  </rcc>
  <rcc rId="5032" sId="1">
    <nc r="J462" t="inlineStr">
      <is>
        <t>BMOD</t>
      </is>
    </nc>
  </rcc>
  <rcc rId="5033" sId="1">
    <nc r="J463" t="inlineStr">
      <is>
        <t>BMOD</t>
      </is>
    </nc>
  </rcc>
  <rcc rId="5034" sId="1">
    <nc r="J473" t="inlineStr">
      <is>
        <t>BMOD</t>
      </is>
    </nc>
  </rcc>
  <rcc rId="5035" sId="1">
    <nc r="J476" t="inlineStr">
      <is>
        <t>BMOD</t>
      </is>
    </nc>
  </rcc>
  <rcc rId="5036" sId="1">
    <nc r="J478" t="inlineStr">
      <is>
        <t>BMOD</t>
      </is>
    </nc>
  </rcc>
  <rcc rId="5037" sId="1">
    <nc r="J480" t="inlineStr">
      <is>
        <t>BMOD</t>
      </is>
    </nc>
  </rcc>
  <rcc rId="5038" sId="1">
    <nc r="J481" t="inlineStr">
      <is>
        <t>BMOD</t>
      </is>
    </nc>
  </rcc>
  <rcc rId="5039" sId="1">
    <nc r="J482" t="inlineStr">
      <is>
        <t>BMOD</t>
      </is>
    </nc>
  </rcc>
  <rcc rId="5040" sId="1">
    <nc r="J487" t="inlineStr">
      <is>
        <t>BMOD</t>
      </is>
    </nc>
  </rcc>
  <rcc rId="5041" sId="1">
    <nc r="J500" t="inlineStr">
      <is>
        <t>BMOD</t>
      </is>
    </nc>
  </rcc>
  <rcc rId="5042" sId="1">
    <nc r="J501" t="inlineStr">
      <is>
        <t>BMOD</t>
      </is>
    </nc>
  </rcc>
  <rcc rId="5043" sId="1">
    <nc r="J505" t="inlineStr">
      <is>
        <t>BMOD</t>
      </is>
    </nc>
  </rcc>
  <rcc rId="5044" sId="1">
    <nc r="J506" t="inlineStr">
      <is>
        <t>BMOD</t>
      </is>
    </nc>
  </rcc>
  <rcc rId="5045" sId="1">
    <nc r="J514" t="inlineStr">
      <is>
        <t>BMOD</t>
      </is>
    </nc>
  </rcc>
  <rcc rId="5046" sId="1">
    <nc r="J515" t="inlineStr">
      <is>
        <t>BMOD</t>
      </is>
    </nc>
  </rcc>
  <rcc rId="5047" sId="1">
    <oc r="J516" t="inlineStr">
      <is>
        <t xml:space="preserve"> </t>
      </is>
    </oc>
    <nc r="J516" t="inlineStr">
      <is>
        <t>BMOD</t>
      </is>
    </nc>
  </rcc>
  <rcc rId="5048" sId="1">
    <nc r="J517" t="inlineStr">
      <is>
        <t>BMOD</t>
      </is>
    </nc>
  </rcc>
  <rcc rId="5049" sId="1">
    <nc r="J518" t="inlineStr">
      <is>
        <t>BMOD</t>
      </is>
    </nc>
  </rcc>
  <rcc rId="5050" sId="1">
    <nc r="J519" t="inlineStr">
      <is>
        <t>BMOD</t>
      </is>
    </nc>
  </rcc>
  <rcc rId="5051" sId="1">
    <nc r="J520" t="inlineStr">
      <is>
        <t>BMOD</t>
      </is>
    </nc>
  </rcc>
  <rcc rId="5052" sId="1">
    <oc r="J521" t="inlineStr">
      <is>
        <t>HCC</t>
      </is>
    </oc>
    <nc r="J521" t="inlineStr">
      <is>
        <t>BMOD</t>
      </is>
    </nc>
  </rcc>
  <rcc rId="5053" sId="1">
    <nc r="J523" t="inlineStr">
      <is>
        <t>BMOD</t>
      </is>
    </nc>
  </rcc>
  <rcc rId="5054" sId="1">
    <nc r="J524" t="inlineStr">
      <is>
        <t>BMOD</t>
      </is>
    </nc>
  </rcc>
  <rcc rId="5055" sId="1">
    <nc r="J525" t="inlineStr">
      <is>
        <t>BMOD</t>
      </is>
    </nc>
  </rcc>
  <rcc rId="5056" sId="1">
    <nc r="J526" t="inlineStr">
      <is>
        <t>BMOD</t>
      </is>
    </nc>
  </rcc>
  <rcc rId="5057" sId="1">
    <nc r="J527" t="inlineStr">
      <is>
        <t>BMOD</t>
      </is>
    </nc>
  </rcc>
  <rcc rId="5058" sId="1">
    <nc r="J528" t="inlineStr">
      <is>
        <t>BMOD</t>
      </is>
    </nc>
  </rcc>
  <rcc rId="5059" sId="1">
    <nc r="J529" t="inlineStr">
      <is>
        <t>BMOD</t>
      </is>
    </nc>
  </rcc>
  <rcc rId="5060" sId="1">
    <nc r="J531" t="inlineStr">
      <is>
        <t>BMOD</t>
      </is>
    </nc>
  </rcc>
  <rcc rId="5061" sId="1">
    <nc r="J544" t="inlineStr">
      <is>
        <t>BMOD</t>
      </is>
    </nc>
  </rcc>
  <rcc rId="5062" sId="1">
    <nc r="J545" t="inlineStr">
      <is>
        <t>BMOD</t>
      </is>
    </nc>
  </rcc>
  <rcc rId="5063" sId="1">
    <nc r="J546" t="inlineStr">
      <is>
        <t>BMOD</t>
      </is>
    </nc>
  </rcc>
  <rfmt sheetId="1" sqref="J2:J546">
    <dxf>
      <alignment horizontal="left"/>
    </dxf>
  </rfmt>
  <rcc rId="5064" sId="1">
    <oc r="K3" t="inlineStr">
      <is>
        <t>Debug ipclean</t>
      </is>
    </oc>
    <nc r="K3" t="inlineStr">
      <is>
        <t>Debug IP Clean</t>
      </is>
    </nc>
  </rcc>
  <rfmt sheetId="1" sqref="K5" start="0" length="0">
    <dxf>
      <alignment vertical="top"/>
    </dxf>
  </rfmt>
  <rfmt sheetId="1" sqref="K7" start="0" length="0">
    <dxf>
      <alignment horizontal="general"/>
    </dxf>
  </rfmt>
  <rfmt sheetId="1" sqref="K8" start="0" length="0">
    <dxf>
      <alignment vertical="top"/>
    </dxf>
  </rfmt>
  <rfmt sheetId="1" sqref="K10" start="0" length="0">
    <dxf>
      <alignment vertical="top"/>
    </dxf>
  </rfmt>
  <rfmt sheetId="1" sqref="K11" start="0" length="0">
    <dxf>
      <alignment vertical="top"/>
    </dxf>
  </rfmt>
  <rfmt sheetId="1" sqref="K12" start="0" length="0">
    <dxf>
      <alignment vertical="top"/>
    </dxf>
  </rfmt>
  <rfmt sheetId="1" sqref="K13" start="0" length="0">
    <dxf>
      <alignment vertical="top"/>
    </dxf>
  </rfmt>
  <rfmt sheetId="1" sqref="K14" start="0" length="0">
    <dxf>
      <alignment vertical="top"/>
    </dxf>
  </rfmt>
  <rfmt sheetId="1" sqref="K16" start="0" length="0">
    <dxf>
      <alignment horizontal="general"/>
    </dxf>
  </rfmt>
  <rfmt sheetId="1" sqref="K17" start="0" length="0">
    <dxf>
      <alignment vertical="top"/>
    </dxf>
  </rfmt>
  <rfmt sheetId="1" sqref="K19" start="0" length="0">
    <dxf>
      <alignment vertical="top"/>
    </dxf>
  </rfmt>
  <rfmt sheetId="1" sqref="K20" start="0" length="0">
    <dxf>
      <alignment vertical="top"/>
    </dxf>
  </rfmt>
  <rfmt sheetId="1" sqref="K22" start="0" length="0">
    <dxf>
      <alignment vertical="top"/>
    </dxf>
  </rfmt>
  <rfmt sheetId="1" sqref="K23" start="0" length="0">
    <dxf>
      <alignment vertical="top"/>
    </dxf>
  </rfmt>
  <rfmt sheetId="1" sqref="K24" start="0" length="0">
    <dxf>
      <alignment vertical="top"/>
    </dxf>
  </rfmt>
  <rfmt sheetId="1" sqref="K25" start="0" length="0">
    <dxf>
      <alignment vertical="top"/>
    </dxf>
  </rfmt>
  <rfmt sheetId="1" sqref="K27" start="0" length="0">
    <dxf>
      <alignment vertical="top"/>
    </dxf>
  </rfmt>
  <rfmt sheetId="1" sqref="K28" start="0" length="0">
    <dxf>
      <alignment vertical="top"/>
    </dxf>
  </rfmt>
  <rfmt sheetId="1" sqref="K29" start="0" length="0">
    <dxf>
      <alignment vertical="top"/>
    </dxf>
  </rfmt>
  <rfmt sheetId="1" sqref="K30" start="0" length="0">
    <dxf>
      <alignment vertical="top"/>
    </dxf>
  </rfmt>
  <rfmt sheetId="1" sqref="K31" start="0" length="0">
    <dxf>
      <alignment vertical="top"/>
    </dxf>
  </rfmt>
  <rfmt sheetId="1" sqref="K33" start="0" length="0">
    <dxf>
      <alignment vertical="top"/>
    </dxf>
  </rfmt>
  <rfmt sheetId="1" sqref="K34" start="0" length="0">
    <dxf>
      <alignment vertical="top"/>
    </dxf>
  </rfmt>
  <rfmt sheetId="1" sqref="K35" start="0" length="0">
    <dxf>
      <alignment vertical="top"/>
    </dxf>
  </rfmt>
  <rfmt sheetId="1" sqref="K36" start="0" length="0">
    <dxf>
      <alignment vertical="top"/>
    </dxf>
  </rfmt>
  <rfmt sheetId="1" sqref="K37" start="0" length="0">
    <dxf>
      <alignment vertical="top"/>
    </dxf>
  </rfmt>
  <rfmt sheetId="1" sqref="K38" start="0" length="0">
    <dxf>
      <alignment vertical="top"/>
    </dxf>
  </rfmt>
  <rfmt sheetId="1" sqref="K39" start="0" length="0">
    <dxf>
      <alignment vertical="top"/>
    </dxf>
  </rfmt>
  <rfmt sheetId="1" sqref="K44" start="0" length="0">
    <dxf>
      <alignment vertical="top"/>
    </dxf>
  </rfmt>
  <rfmt sheetId="1" sqref="K45" start="0" length="0">
    <dxf>
      <alignment vertical="top"/>
    </dxf>
  </rfmt>
  <rfmt sheetId="1" sqref="K46" start="0" length="0">
    <dxf>
      <alignment vertical="top"/>
    </dxf>
  </rfmt>
  <rfmt sheetId="1" sqref="K47" start="0" length="0">
    <dxf>
      <alignment vertical="top"/>
    </dxf>
  </rfmt>
  <rfmt sheetId="1" sqref="K48" start="0" length="0">
    <dxf>
      <alignment vertical="top"/>
    </dxf>
  </rfmt>
  <rfmt sheetId="1" sqref="K49" start="0" length="0">
    <dxf>
      <alignment vertical="top"/>
    </dxf>
  </rfmt>
  <rfmt sheetId="1" sqref="K50" start="0" length="0">
    <dxf>
      <alignment vertical="top"/>
    </dxf>
  </rfmt>
  <rfmt sheetId="1" sqref="K51" start="0" length="0">
    <dxf>
      <alignment vertical="top"/>
    </dxf>
  </rfmt>
  <rfmt sheetId="1" sqref="K52" start="0" length="0">
    <dxf>
      <alignment vertical="top"/>
    </dxf>
  </rfmt>
  <rfmt sheetId="1" sqref="K53" start="0" length="0">
    <dxf>
      <alignment vertical="top"/>
    </dxf>
  </rfmt>
  <rfmt sheetId="1" sqref="K54" start="0" length="0">
    <dxf>
      <alignment vertical="top"/>
    </dxf>
  </rfmt>
  <rfmt sheetId="1" sqref="K55" start="0" length="0">
    <dxf>
      <alignment vertical="top"/>
    </dxf>
  </rfmt>
  <rfmt sheetId="1" sqref="K56" start="0" length="0">
    <dxf>
      <alignment vertical="top"/>
    </dxf>
  </rfmt>
  <rfmt sheetId="1" sqref="K57" start="0" length="0">
    <dxf>
      <alignment vertical="top"/>
    </dxf>
  </rfmt>
  <rfmt sheetId="1" sqref="K58" start="0" length="0">
    <dxf>
      <alignment vertical="top"/>
    </dxf>
  </rfmt>
  <rfmt sheetId="1" sqref="K59" start="0" length="0">
    <dxf>
      <alignment vertical="top"/>
    </dxf>
  </rfmt>
  <rfmt sheetId="1" sqref="K61" start="0" length="0">
    <dxf>
      <alignment vertical="top"/>
    </dxf>
  </rfmt>
  <rfmt sheetId="1" sqref="K62" start="0" length="0">
    <dxf>
      <alignment vertical="top"/>
    </dxf>
  </rfmt>
  <rfmt sheetId="1" sqref="K63" start="0" length="0">
    <dxf>
      <alignment vertical="top"/>
    </dxf>
  </rfmt>
  <rfmt sheetId="1" sqref="K64" start="0" length="0">
    <dxf>
      <alignment vertical="top"/>
    </dxf>
  </rfmt>
  <rfmt sheetId="1" sqref="K65" start="0" length="0">
    <dxf>
      <alignment vertical="top"/>
    </dxf>
  </rfmt>
  <rfmt sheetId="1" sqref="K66" start="0" length="0">
    <dxf>
      <alignment vertical="top"/>
    </dxf>
  </rfmt>
  <rfmt sheetId="1" sqref="K67" start="0" length="0">
    <dxf>
      <alignment vertical="top"/>
    </dxf>
  </rfmt>
  <rfmt sheetId="1" sqref="K68" start="0" length="0">
    <dxf>
      <alignment vertical="top"/>
    </dxf>
  </rfmt>
  <rfmt sheetId="1" sqref="K69" start="0" length="0">
    <dxf>
      <alignment vertical="top"/>
    </dxf>
  </rfmt>
  <rfmt sheetId="1" sqref="K70" start="0" length="0">
    <dxf>
      <alignment vertical="top"/>
    </dxf>
  </rfmt>
  <rfmt sheetId="1" sqref="K71" start="0" length="0">
    <dxf>
      <alignment vertical="top"/>
    </dxf>
  </rfmt>
  <rfmt sheetId="1" sqref="K72" start="0" length="0">
    <dxf>
      <alignment vertical="top"/>
    </dxf>
  </rfmt>
  <rfmt sheetId="1" sqref="K73" start="0" length="0">
    <dxf>
      <alignment vertical="top"/>
    </dxf>
  </rfmt>
  <rfmt sheetId="1" sqref="K74" start="0" length="0">
    <dxf>
      <alignment vertical="top"/>
    </dxf>
  </rfmt>
  <rfmt sheetId="1" sqref="K75" start="0" length="0">
    <dxf>
      <alignment vertical="top"/>
    </dxf>
  </rfmt>
  <rfmt sheetId="1" sqref="K77" start="0" length="0">
    <dxf>
      <alignment vertical="top"/>
    </dxf>
  </rfmt>
  <rfmt sheetId="1" sqref="K78" start="0" length="0">
    <dxf>
      <alignment vertical="top"/>
    </dxf>
  </rfmt>
  <rfmt sheetId="1" sqref="K79" start="0" length="0">
    <dxf>
      <alignment vertical="top"/>
    </dxf>
  </rfmt>
  <rfmt sheetId="1" sqref="K80" start="0" length="0">
    <dxf>
      <alignment vertical="top"/>
    </dxf>
  </rfmt>
  <rfmt sheetId="1" sqref="K81" start="0" length="0">
    <dxf>
      <alignment vertical="top"/>
    </dxf>
  </rfmt>
  <rfmt sheetId="1" sqref="K82" start="0" length="0">
    <dxf>
      <alignment vertical="top"/>
    </dxf>
  </rfmt>
  <rfmt sheetId="1" sqref="K83" start="0" length="0">
    <dxf>
      <alignment vertical="top"/>
    </dxf>
  </rfmt>
  <rfmt sheetId="1" sqref="K84" start="0" length="0">
    <dxf>
      <alignment vertical="top"/>
    </dxf>
  </rfmt>
  <rfmt sheetId="1" sqref="K85" start="0" length="0">
    <dxf>
      <alignment vertical="top"/>
    </dxf>
  </rfmt>
  <rfmt sheetId="1" sqref="K86" start="0" length="0">
    <dxf>
      <alignment vertical="top"/>
    </dxf>
  </rfmt>
  <rfmt sheetId="1" sqref="K87" start="0" length="0">
    <dxf>
      <alignment vertical="top"/>
    </dxf>
  </rfmt>
  <rfmt sheetId="1" sqref="K88" start="0" length="0">
    <dxf>
      <alignment vertical="top"/>
    </dxf>
  </rfmt>
  <rfmt sheetId="1" sqref="K89" start="0" length="0">
    <dxf>
      <alignment vertical="top"/>
    </dxf>
  </rfmt>
  <rfmt sheetId="1" sqref="K90" start="0" length="0">
    <dxf>
      <alignment vertical="top"/>
    </dxf>
  </rfmt>
  <rfmt sheetId="1" sqref="K91" start="0" length="0">
    <dxf>
      <alignment vertical="top"/>
    </dxf>
  </rfmt>
  <rfmt sheetId="1" sqref="K92" start="0" length="0">
    <dxf>
      <alignment vertical="top"/>
    </dxf>
  </rfmt>
  <rfmt sheetId="1" sqref="K93" start="0" length="0">
    <dxf>
      <alignment vertical="top"/>
    </dxf>
  </rfmt>
  <rfmt sheetId="1" sqref="K99" start="0" length="0">
    <dxf>
      <alignment vertical="top"/>
    </dxf>
  </rfmt>
  <rfmt sheetId="1" sqref="K100" start="0" length="0">
    <dxf>
      <alignment vertical="top"/>
    </dxf>
  </rfmt>
  <rfmt sheetId="1" sqref="K103" start="0" length="0">
    <dxf>
      <alignment vertical="top"/>
    </dxf>
  </rfmt>
  <rfmt sheetId="1" sqref="K104" start="0" length="0">
    <dxf>
      <alignment vertical="top"/>
    </dxf>
  </rfmt>
  <rfmt sheetId="1" sqref="K105" start="0" length="0">
    <dxf>
      <alignment vertical="top"/>
    </dxf>
  </rfmt>
  <rfmt sheetId="1" sqref="K107" start="0" length="0">
    <dxf>
      <alignment vertical="top"/>
    </dxf>
  </rfmt>
  <rfmt sheetId="1" sqref="K109" start="0" length="0">
    <dxf>
      <alignment vertical="top"/>
    </dxf>
  </rfmt>
  <rfmt sheetId="1" sqref="K110" start="0" length="0">
    <dxf>
      <alignment vertical="top"/>
    </dxf>
  </rfmt>
  <rfmt sheetId="1" sqref="K112" start="0" length="0">
    <dxf>
      <alignment vertical="top"/>
    </dxf>
  </rfmt>
  <rfmt sheetId="1" sqref="K124" start="0" length="0">
    <dxf>
      <alignment vertical="top"/>
    </dxf>
  </rfmt>
  <rfmt sheetId="1" sqref="K127" start="0" length="0">
    <dxf>
      <alignment vertical="top"/>
    </dxf>
  </rfmt>
  <rfmt sheetId="1" sqref="K131" start="0" length="0">
    <dxf>
      <alignment vertical="top"/>
    </dxf>
  </rfmt>
  <rfmt sheetId="1" sqref="K132" start="0" length="0">
    <dxf>
      <alignment vertical="top"/>
    </dxf>
  </rfmt>
  <rfmt sheetId="1" sqref="K133" start="0" length="0">
    <dxf>
      <alignment vertical="top"/>
    </dxf>
  </rfmt>
  <rfmt sheetId="1" sqref="K134" start="0" length="0">
    <dxf>
      <alignment vertical="top"/>
    </dxf>
  </rfmt>
  <rfmt sheetId="1" sqref="K135" start="0" length="0">
    <dxf>
      <alignment vertical="top"/>
    </dxf>
  </rfmt>
  <rfmt sheetId="1" sqref="K136" start="0" length="0">
    <dxf>
      <alignment vertical="top"/>
    </dxf>
  </rfmt>
  <rfmt sheetId="1" sqref="K142" start="0" length="0">
    <dxf>
      <alignment vertical="top"/>
    </dxf>
  </rfmt>
  <rfmt sheetId="1" sqref="K144" start="0" length="0">
    <dxf>
      <alignment vertical="top"/>
    </dxf>
  </rfmt>
  <rfmt sheetId="1" sqref="K147" start="0" length="0">
    <dxf>
      <alignment vertical="top"/>
    </dxf>
  </rfmt>
  <rfmt sheetId="1" sqref="K148" start="0" length="0">
    <dxf>
      <alignment vertical="top"/>
    </dxf>
  </rfmt>
  <rfmt sheetId="1" sqref="K150" start="0" length="0">
    <dxf>
      <alignment vertical="top"/>
    </dxf>
  </rfmt>
  <rfmt sheetId="1" sqref="K151" start="0" length="0">
    <dxf>
      <alignment vertical="top"/>
    </dxf>
  </rfmt>
  <rfmt sheetId="1" sqref="K152" start="0" length="0">
    <dxf>
      <alignment vertical="top"/>
    </dxf>
  </rfmt>
  <rfmt sheetId="1" sqref="K153" start="0" length="0">
    <dxf>
      <alignment vertical="top"/>
    </dxf>
  </rfmt>
  <rfmt sheetId="1" sqref="K154" start="0" length="0">
    <dxf>
      <alignment vertical="top"/>
    </dxf>
  </rfmt>
  <rfmt sheetId="1" sqref="K156" start="0" length="0">
    <dxf>
      <alignment vertical="top"/>
    </dxf>
  </rfmt>
  <rfmt sheetId="1" sqref="K161" start="0" length="0">
    <dxf>
      <alignment vertical="top"/>
    </dxf>
  </rfmt>
  <rfmt sheetId="1" sqref="K164" start="0" length="0">
    <dxf>
      <alignment vertical="top"/>
    </dxf>
  </rfmt>
  <rfmt sheetId="1" sqref="K166" start="0" length="0">
    <dxf>
      <alignment vertical="top"/>
    </dxf>
  </rfmt>
  <rfmt sheetId="1" sqref="K167" start="0" length="0">
    <dxf>
      <alignment vertical="top"/>
    </dxf>
  </rfmt>
  <rfmt sheetId="1" sqref="K169" start="0" length="0">
    <dxf>
      <alignment vertical="top"/>
    </dxf>
  </rfmt>
  <rfmt sheetId="1" sqref="K170" start="0" length="0">
    <dxf>
      <alignment vertical="top"/>
    </dxf>
  </rfmt>
  <rfmt sheetId="1" sqref="K171" start="0" length="0">
    <dxf>
      <alignment vertical="top"/>
    </dxf>
  </rfmt>
  <rfmt sheetId="1" sqref="K172" start="0" length="0">
    <dxf>
      <alignment vertical="top"/>
    </dxf>
  </rfmt>
  <rfmt sheetId="1" sqref="K173" start="0" length="0">
    <dxf>
      <alignment vertical="top"/>
    </dxf>
  </rfmt>
  <rfmt sheetId="1" sqref="K174" start="0" length="0">
    <dxf>
      <alignment vertical="top"/>
    </dxf>
  </rfmt>
  <rfmt sheetId="1" sqref="K176" start="0" length="0">
    <dxf>
      <alignment vertical="top"/>
    </dxf>
  </rfmt>
  <rfmt sheetId="1" sqref="K177" start="0" length="0">
    <dxf>
      <alignment vertical="top"/>
    </dxf>
  </rfmt>
  <rfmt sheetId="1" sqref="K178" start="0" length="0">
    <dxf>
      <alignment vertical="top"/>
    </dxf>
  </rfmt>
  <rfmt sheetId="1" sqref="K179" start="0" length="0">
    <dxf>
      <alignment vertical="top"/>
    </dxf>
  </rfmt>
  <rfmt sheetId="1" sqref="K180" start="0" length="0">
    <dxf>
      <alignment vertical="top"/>
    </dxf>
  </rfmt>
  <rfmt sheetId="1" sqref="K181" start="0" length="0">
    <dxf>
      <alignment vertical="top"/>
    </dxf>
  </rfmt>
  <rfmt sheetId="1" sqref="K182" start="0" length="0">
    <dxf>
      <alignment vertical="top"/>
    </dxf>
  </rfmt>
  <rfmt sheetId="1" sqref="K183" start="0" length="0">
    <dxf>
      <alignment vertical="top"/>
    </dxf>
  </rfmt>
  <rfmt sheetId="1" sqref="K188" start="0" length="0">
    <dxf>
      <alignment vertical="top"/>
    </dxf>
  </rfmt>
  <rfmt sheetId="1" sqref="K198" start="0" length="0">
    <dxf>
      <alignment vertical="top"/>
    </dxf>
  </rfmt>
  <rfmt sheetId="1" sqref="K200" start="0" length="0">
    <dxf>
      <alignment vertical="top"/>
    </dxf>
  </rfmt>
  <rfmt sheetId="1" sqref="K204" start="0" length="0">
    <dxf>
      <alignment vertical="top"/>
    </dxf>
  </rfmt>
  <rfmt sheetId="1" sqref="K205" start="0" length="0">
    <dxf>
      <alignment vertical="top"/>
    </dxf>
  </rfmt>
  <rfmt sheetId="1" sqref="K211" start="0" length="0">
    <dxf>
      <alignment vertical="top"/>
    </dxf>
  </rfmt>
  <rfmt sheetId="1" sqref="K218" start="0" length="0">
    <dxf>
      <alignment vertical="top"/>
    </dxf>
  </rfmt>
  <rfmt sheetId="1" sqref="K224" start="0" length="0">
    <dxf>
      <alignment vertical="top"/>
    </dxf>
  </rfmt>
  <rfmt sheetId="1" sqref="K233" start="0" length="0">
    <dxf>
      <alignment vertical="top"/>
    </dxf>
  </rfmt>
  <rfmt sheetId="1" sqref="K239" start="0" length="0">
    <dxf>
      <alignment vertical="top"/>
    </dxf>
  </rfmt>
  <rfmt sheetId="1" sqref="K244" start="0" length="0">
    <dxf>
      <alignment vertical="top"/>
    </dxf>
  </rfmt>
  <rfmt sheetId="1" sqref="K256" start="0" length="0">
    <dxf>
      <alignment vertical="top"/>
    </dxf>
  </rfmt>
  <rfmt sheetId="1" sqref="K260" start="0" length="0">
    <dxf>
      <alignment vertical="top"/>
    </dxf>
  </rfmt>
  <rfmt sheetId="1" sqref="K275" start="0" length="0">
    <dxf>
      <alignment vertical="top"/>
    </dxf>
  </rfmt>
  <rfmt sheetId="1" sqref="K276" start="0" length="0">
    <dxf>
      <alignment vertical="top"/>
    </dxf>
  </rfmt>
  <rfmt sheetId="1" sqref="K277" start="0" length="0">
    <dxf>
      <alignment vertical="top"/>
    </dxf>
  </rfmt>
  <rfmt sheetId="1" sqref="K278" start="0" length="0">
    <dxf>
      <alignment vertical="top"/>
    </dxf>
  </rfmt>
  <rfmt sheetId="1" sqref="K279" start="0" length="0">
    <dxf>
      <alignment vertical="top"/>
    </dxf>
  </rfmt>
  <rfmt sheetId="1" sqref="K280" start="0" length="0">
    <dxf>
      <alignment vertical="top"/>
    </dxf>
  </rfmt>
  <rfmt sheetId="1" sqref="K281" start="0" length="0">
    <dxf>
      <alignment vertical="top"/>
    </dxf>
  </rfmt>
  <rfmt sheetId="1" sqref="K282" start="0" length="0">
    <dxf>
      <alignment vertical="top"/>
    </dxf>
  </rfmt>
  <rfmt sheetId="1" sqref="K285" start="0" length="0">
    <dxf>
      <alignment vertical="top"/>
    </dxf>
  </rfmt>
  <rfmt sheetId="1" sqref="K296" start="0" length="0">
    <dxf>
      <alignment vertical="top"/>
    </dxf>
  </rfmt>
  <rfmt sheetId="1" sqref="K297" start="0" length="0">
    <dxf>
      <alignment vertical="top"/>
    </dxf>
  </rfmt>
  <rfmt sheetId="1" sqref="K298" start="0" length="0">
    <dxf>
      <alignment vertical="top"/>
    </dxf>
  </rfmt>
  <rfmt sheetId="1" sqref="K299" start="0" length="0">
    <dxf>
      <alignment vertical="top"/>
    </dxf>
  </rfmt>
  <rfmt sheetId="1" sqref="K300" start="0" length="0">
    <dxf>
      <alignment vertical="top"/>
    </dxf>
  </rfmt>
  <rfmt sheetId="1" sqref="K301" start="0" length="0">
    <dxf>
      <alignment vertical="top"/>
    </dxf>
  </rfmt>
  <rfmt sheetId="1" sqref="K303" start="0" length="0">
    <dxf>
      <alignment vertical="top"/>
    </dxf>
  </rfmt>
  <rfmt sheetId="1" sqref="K305" start="0" length="0">
    <dxf>
      <alignment vertical="top"/>
    </dxf>
  </rfmt>
  <rfmt sheetId="1" sqref="K307" start="0" length="0">
    <dxf>
      <alignment vertical="top"/>
    </dxf>
  </rfmt>
  <rfmt sheetId="1" sqref="K310" start="0" length="0">
    <dxf>
      <alignment vertical="top"/>
    </dxf>
  </rfmt>
  <rfmt sheetId="1" sqref="K311" start="0" length="0">
    <dxf>
      <alignment vertical="top"/>
    </dxf>
  </rfmt>
  <rfmt sheetId="1" sqref="K313" start="0" length="0">
    <dxf>
      <alignment vertical="top"/>
    </dxf>
  </rfmt>
  <rfmt sheetId="1" sqref="K314" start="0" length="0">
    <dxf>
      <alignment vertical="top"/>
    </dxf>
  </rfmt>
  <rfmt sheetId="1" sqref="K315" start="0" length="0">
    <dxf>
      <alignment vertical="top"/>
    </dxf>
  </rfmt>
  <rfmt sheetId="1" sqref="K316" start="0" length="0">
    <dxf>
      <alignment vertical="top"/>
    </dxf>
  </rfmt>
  <rfmt sheetId="1" sqref="K317" start="0" length="0">
    <dxf>
      <alignment vertical="top"/>
    </dxf>
  </rfmt>
  <rfmt sheetId="1" sqref="K318" start="0" length="0">
    <dxf>
      <alignment vertical="top"/>
    </dxf>
  </rfmt>
  <rfmt sheetId="1" sqref="K319" start="0" length="0">
    <dxf>
      <alignment vertical="top"/>
    </dxf>
  </rfmt>
  <rfmt sheetId="1" sqref="K322" start="0" length="0">
    <dxf>
      <alignment vertical="top"/>
    </dxf>
  </rfmt>
  <rfmt sheetId="1" sqref="K323" start="0" length="0">
    <dxf>
      <alignment vertical="top"/>
    </dxf>
  </rfmt>
  <rfmt sheetId="1" sqref="K325" start="0" length="0">
    <dxf>
      <alignment vertical="top"/>
    </dxf>
  </rfmt>
  <rfmt sheetId="1" sqref="K326" start="0" length="0">
    <dxf>
      <alignment vertical="top"/>
    </dxf>
  </rfmt>
  <rfmt sheetId="1" sqref="K327" start="0" length="0">
    <dxf>
      <alignment vertical="top"/>
    </dxf>
  </rfmt>
  <rfmt sheetId="1" sqref="K331" start="0" length="0">
    <dxf>
      <alignment vertical="top"/>
    </dxf>
  </rfmt>
  <rfmt sheetId="1" sqref="K332" start="0" length="0">
    <dxf>
      <alignment vertical="top"/>
    </dxf>
  </rfmt>
  <rfmt sheetId="1" sqref="K333" start="0" length="0">
    <dxf>
      <alignment vertical="top"/>
    </dxf>
  </rfmt>
  <rfmt sheetId="1" sqref="K336" start="0" length="0">
    <dxf>
      <alignment vertical="top"/>
    </dxf>
  </rfmt>
  <rfmt sheetId="1" sqref="K338" start="0" length="0">
    <dxf>
      <alignment vertical="top"/>
    </dxf>
  </rfmt>
  <rfmt sheetId="1" sqref="K339" start="0" length="0">
    <dxf>
      <alignment vertical="top"/>
    </dxf>
  </rfmt>
  <rfmt sheetId="1" sqref="K343" start="0" length="0">
    <dxf>
      <alignment vertical="top"/>
    </dxf>
  </rfmt>
  <rfmt sheetId="1" sqref="K345" start="0" length="0">
    <dxf>
      <alignment vertical="top"/>
    </dxf>
  </rfmt>
  <rfmt sheetId="1" sqref="K346" start="0" length="0">
    <dxf>
      <alignment vertical="top"/>
    </dxf>
  </rfmt>
  <rfmt sheetId="1" sqref="K347" start="0" length="0">
    <dxf>
      <alignment vertical="top"/>
    </dxf>
  </rfmt>
  <rfmt sheetId="1" sqref="K348" start="0" length="0">
    <dxf>
      <alignment vertical="top"/>
    </dxf>
  </rfmt>
  <rfmt sheetId="1" sqref="K349" start="0" length="0">
    <dxf>
      <alignment vertical="top"/>
    </dxf>
  </rfmt>
  <rfmt sheetId="1" sqref="K350" start="0" length="0">
    <dxf>
      <alignment vertical="top"/>
    </dxf>
  </rfmt>
  <rfmt sheetId="1" sqref="K351" start="0" length="0">
    <dxf>
      <alignment vertical="top"/>
    </dxf>
  </rfmt>
  <rfmt sheetId="1" sqref="K352" start="0" length="0">
    <dxf>
      <alignment vertical="top"/>
    </dxf>
  </rfmt>
  <rfmt sheetId="1" sqref="K354" start="0" length="0">
    <dxf>
      <alignment vertical="top"/>
    </dxf>
  </rfmt>
  <rfmt sheetId="1" sqref="K356" start="0" length="0">
    <dxf>
      <alignment vertical="top"/>
    </dxf>
  </rfmt>
  <rfmt sheetId="1" sqref="K358" start="0" length="0">
    <dxf>
      <alignment vertical="top"/>
    </dxf>
  </rfmt>
  <rfmt sheetId="1" sqref="K359" start="0" length="0">
    <dxf>
      <alignment vertical="top"/>
    </dxf>
  </rfmt>
  <rfmt sheetId="1" sqref="K360" start="0" length="0">
    <dxf>
      <alignment vertical="top"/>
    </dxf>
  </rfmt>
  <rfmt sheetId="1" sqref="K361" start="0" length="0">
    <dxf>
      <alignment vertical="top"/>
    </dxf>
  </rfmt>
  <rfmt sheetId="1" sqref="K362" start="0" length="0">
    <dxf>
      <alignment vertical="top"/>
    </dxf>
  </rfmt>
  <rfmt sheetId="1" sqref="K364" start="0" length="0">
    <dxf>
      <alignment vertical="top"/>
    </dxf>
  </rfmt>
  <rfmt sheetId="1" sqref="K365" start="0" length="0">
    <dxf>
      <alignment vertical="top"/>
    </dxf>
  </rfmt>
  <rfmt sheetId="1" sqref="K366" start="0" length="0">
    <dxf>
      <alignment vertical="top"/>
    </dxf>
  </rfmt>
  <rfmt sheetId="1" sqref="K367" start="0" length="0">
    <dxf>
      <alignment vertical="top"/>
    </dxf>
  </rfmt>
  <rfmt sheetId="1" sqref="K368" start="0" length="0">
    <dxf>
      <alignment vertical="top"/>
    </dxf>
  </rfmt>
  <rfmt sheetId="1" sqref="K370" start="0" length="0">
    <dxf>
      <alignment vertical="top"/>
    </dxf>
  </rfmt>
  <rfmt sheetId="1" sqref="K373" start="0" length="0">
    <dxf>
      <alignment vertical="top"/>
    </dxf>
  </rfmt>
  <rfmt sheetId="1" sqref="K374" start="0" length="0">
    <dxf>
      <alignment vertical="top"/>
    </dxf>
  </rfmt>
  <rfmt sheetId="1" sqref="K375" start="0" length="0">
    <dxf>
      <alignment vertical="top"/>
    </dxf>
  </rfmt>
  <rfmt sheetId="1" sqref="K381" start="0" length="0">
    <dxf>
      <alignment vertical="top"/>
    </dxf>
  </rfmt>
  <rfmt sheetId="1" sqref="K382" start="0" length="0">
    <dxf>
      <alignment vertical="top"/>
    </dxf>
  </rfmt>
  <rfmt sheetId="1" sqref="K384" start="0" length="0">
    <dxf>
      <alignment vertical="top"/>
    </dxf>
  </rfmt>
  <rfmt sheetId="1" sqref="K385" start="0" length="0">
    <dxf>
      <alignment vertical="top"/>
    </dxf>
  </rfmt>
  <rfmt sheetId="1" sqref="K392" start="0" length="0">
    <dxf>
      <alignment vertical="top"/>
    </dxf>
  </rfmt>
  <rfmt sheetId="1" sqref="K393" start="0" length="0">
    <dxf>
      <alignment vertical="top"/>
    </dxf>
  </rfmt>
  <rfmt sheetId="1" sqref="K394" start="0" length="0">
    <dxf>
      <alignment vertical="top"/>
    </dxf>
  </rfmt>
  <rfmt sheetId="1" sqref="K398" start="0" length="0">
    <dxf>
      <alignment vertical="top"/>
    </dxf>
  </rfmt>
  <rfmt sheetId="1" sqref="K406" start="0" length="0">
    <dxf>
      <alignment vertical="top"/>
    </dxf>
  </rfmt>
  <rfmt sheetId="1" sqref="K407" start="0" length="0">
    <dxf>
      <alignment vertical="top"/>
    </dxf>
  </rfmt>
  <rfmt sheetId="1" sqref="K413" start="0" length="0">
    <dxf>
      <alignment vertical="top"/>
    </dxf>
  </rfmt>
  <rfmt sheetId="1" sqref="K414" start="0" length="0">
    <dxf>
      <alignment vertical="top"/>
    </dxf>
  </rfmt>
  <rfmt sheetId="1" sqref="K417" start="0" length="0">
    <dxf>
      <alignment vertical="top"/>
    </dxf>
  </rfmt>
  <rfmt sheetId="1" sqref="K418" start="0" length="0">
    <dxf>
      <alignment vertical="top"/>
    </dxf>
  </rfmt>
  <rfmt sheetId="1" sqref="K419" start="0" length="0">
    <dxf>
      <alignment vertical="top"/>
    </dxf>
  </rfmt>
  <rfmt sheetId="1" sqref="K420" start="0" length="0">
    <dxf>
      <alignment vertical="top"/>
    </dxf>
  </rfmt>
  <rfmt sheetId="1" sqref="K421" start="0" length="0">
    <dxf>
      <alignment vertical="top"/>
    </dxf>
  </rfmt>
  <rfmt sheetId="1" sqref="K423" start="0" length="0">
    <dxf>
      <alignment vertical="top"/>
    </dxf>
  </rfmt>
  <rfmt sheetId="1" sqref="K424" start="0" length="0">
    <dxf>
      <alignment vertical="top"/>
    </dxf>
  </rfmt>
  <rfmt sheetId="1" sqref="K425" start="0" length="0">
    <dxf>
      <alignment vertical="top"/>
    </dxf>
  </rfmt>
  <rfmt sheetId="1" sqref="K429" start="0" length="0">
    <dxf>
      <alignment vertical="top"/>
    </dxf>
  </rfmt>
  <rfmt sheetId="1" sqref="K430" start="0" length="0">
    <dxf>
      <alignment vertical="top"/>
    </dxf>
  </rfmt>
  <rfmt sheetId="1" sqref="K431" start="0" length="0">
    <dxf>
      <alignment vertical="top"/>
    </dxf>
  </rfmt>
  <rfmt sheetId="1" sqref="K432" start="0" length="0">
    <dxf>
      <alignment vertical="top"/>
    </dxf>
  </rfmt>
  <rfmt sheetId="1" sqref="K433" start="0" length="0">
    <dxf>
      <alignment vertical="top"/>
    </dxf>
  </rfmt>
  <rfmt sheetId="1" sqref="K435" start="0" length="0">
    <dxf>
      <alignment vertical="top"/>
    </dxf>
  </rfmt>
  <rfmt sheetId="1" sqref="K437" start="0" length="0">
    <dxf>
      <alignment vertical="top"/>
    </dxf>
  </rfmt>
  <rfmt sheetId="1" sqref="K438" start="0" length="0">
    <dxf>
      <alignment vertical="top"/>
    </dxf>
  </rfmt>
  <rfmt sheetId="1" sqref="K444" start="0" length="0">
    <dxf>
      <alignment vertical="top"/>
    </dxf>
  </rfmt>
  <rfmt sheetId="1" sqref="K447" start="0" length="0">
    <dxf>
      <alignment vertical="top"/>
    </dxf>
  </rfmt>
  <rfmt sheetId="1" sqref="K449" start="0" length="0">
    <dxf>
      <alignment vertical="top"/>
    </dxf>
  </rfmt>
  <rfmt sheetId="1" sqref="K450" start="0" length="0">
    <dxf>
      <alignment vertical="top"/>
    </dxf>
  </rfmt>
  <rfmt sheetId="1" sqref="K451" start="0" length="0">
    <dxf>
      <alignment vertical="top"/>
    </dxf>
  </rfmt>
  <rfmt sheetId="1" sqref="K452" start="0" length="0">
    <dxf>
      <alignment vertical="top"/>
    </dxf>
  </rfmt>
  <rfmt sheetId="1" sqref="K453" start="0" length="0">
    <dxf>
      <alignment vertical="top"/>
    </dxf>
  </rfmt>
  <rfmt sheetId="1" sqref="K455" start="0" length="0">
    <dxf>
      <alignment vertical="top"/>
    </dxf>
  </rfmt>
  <rfmt sheetId="1" sqref="K474" start="0" length="0">
    <dxf>
      <alignment vertical="top"/>
    </dxf>
  </rfmt>
  <rfmt sheetId="1" sqref="K475" start="0" length="0">
    <dxf>
      <alignment vertical="top"/>
    </dxf>
  </rfmt>
  <rfmt sheetId="1" sqref="K477" start="0" length="0">
    <dxf>
      <alignment vertical="top"/>
    </dxf>
  </rfmt>
  <rfmt sheetId="1" sqref="K484" start="0" length="0">
    <dxf>
      <alignment vertical="top"/>
    </dxf>
  </rfmt>
  <rfmt sheetId="1" sqref="K485" start="0" length="0">
    <dxf>
      <alignment vertical="top"/>
    </dxf>
  </rfmt>
  <rfmt sheetId="1" sqref="K486" start="0" length="0">
    <dxf>
      <alignment vertical="top"/>
    </dxf>
  </rfmt>
  <rfmt sheetId="1" sqref="K491" start="0" length="0">
    <dxf>
      <alignment vertical="top"/>
    </dxf>
  </rfmt>
  <rfmt sheetId="1" sqref="K492" start="0" length="0">
    <dxf>
      <alignment vertical="top"/>
    </dxf>
  </rfmt>
  <rfmt sheetId="1" sqref="K512" start="0" length="0">
    <dxf>
      <alignment vertical="top"/>
    </dxf>
  </rfmt>
  <rcc rId="5065" sId="1">
    <oc r="K5" t="inlineStr">
      <is>
        <t>Debug ipclean</t>
      </is>
    </oc>
    <nc r="K5" t="inlineStr">
      <is>
        <t>Debug IP Clean</t>
      </is>
    </nc>
  </rcc>
  <rcc rId="5066" sId="1">
    <oc r="K7" t="inlineStr">
      <is>
        <t>Debug ipclean</t>
      </is>
    </oc>
    <nc r="K7" t="inlineStr">
      <is>
        <t>Debug IP Clean</t>
      </is>
    </nc>
  </rcc>
  <rcc rId="5067" sId="1">
    <oc r="K8" t="inlineStr">
      <is>
        <t>Debug ipclean</t>
      </is>
    </oc>
    <nc r="K8" t="inlineStr">
      <is>
        <t>Debug IP Clean</t>
      </is>
    </nc>
  </rcc>
  <rcc rId="5068" sId="1">
    <oc r="K10" t="inlineStr">
      <is>
        <t>Debug ipclean</t>
      </is>
    </oc>
    <nc r="K10" t="inlineStr">
      <is>
        <t>Debug IP Clean</t>
      </is>
    </nc>
  </rcc>
  <rcc rId="5069" sId="1">
    <oc r="K11" t="inlineStr">
      <is>
        <t>Debug ipclean</t>
      </is>
    </oc>
    <nc r="K11" t="inlineStr">
      <is>
        <t>Debug IP Clean</t>
      </is>
    </nc>
  </rcc>
  <rcc rId="5070" sId="1">
    <oc r="K12" t="inlineStr">
      <is>
        <t>Debug ipclean</t>
      </is>
    </oc>
    <nc r="K12" t="inlineStr">
      <is>
        <t>Debug IP Clean</t>
      </is>
    </nc>
  </rcc>
  <rcc rId="5071" sId="1">
    <oc r="K13" t="inlineStr">
      <is>
        <t>Debug ipclean</t>
      </is>
    </oc>
    <nc r="K13" t="inlineStr">
      <is>
        <t>Debug IP Clean</t>
      </is>
    </nc>
  </rcc>
  <rcc rId="5072" sId="1">
    <oc r="K14" t="inlineStr">
      <is>
        <t>Debug ipclean</t>
      </is>
    </oc>
    <nc r="K14" t="inlineStr">
      <is>
        <t>Debug IP Clean</t>
      </is>
    </nc>
  </rcc>
  <rcc rId="5073" sId="1">
    <oc r="K16" t="inlineStr">
      <is>
        <t>Debug ipclean</t>
      </is>
    </oc>
    <nc r="K16" t="inlineStr">
      <is>
        <t>Debug IP Clean</t>
      </is>
    </nc>
  </rcc>
  <rcc rId="5074" sId="1">
    <oc r="K17" t="inlineStr">
      <is>
        <t>Debug ipclean</t>
      </is>
    </oc>
    <nc r="K17" t="inlineStr">
      <is>
        <t>Debug IP Clean</t>
      </is>
    </nc>
  </rcc>
  <rcc rId="5075" sId="1" odxf="1" dxf="1">
    <oc r="K18" t="inlineStr">
      <is>
        <t>Debug</t>
      </is>
    </oc>
    <nc r="K18" t="inlineStr">
      <is>
        <t>Debug IP Clean</t>
      </is>
    </nc>
    <ndxf>
      <alignment vertical="top"/>
    </ndxf>
  </rcc>
  <rcc rId="5076" sId="1">
    <oc r="K19" t="inlineStr">
      <is>
        <t>Debug ipclean</t>
      </is>
    </oc>
    <nc r="K19" t="inlineStr">
      <is>
        <t>Debug IP Clean</t>
      </is>
    </nc>
  </rcc>
  <rcc rId="5077" sId="1">
    <oc r="K20" t="inlineStr">
      <is>
        <t>Debug ipclean</t>
      </is>
    </oc>
    <nc r="K20" t="inlineStr">
      <is>
        <t>Debug IP Clean</t>
      </is>
    </nc>
  </rcc>
  <rcc rId="5078" sId="1">
    <oc r="K21" t="inlineStr">
      <is>
        <t>Debug ipclean</t>
      </is>
    </oc>
    <nc r="K21" t="inlineStr">
      <is>
        <t>Debug IP Clean</t>
      </is>
    </nc>
  </rcc>
  <rcc rId="5079" sId="1">
    <oc r="K22" t="inlineStr">
      <is>
        <t>Debug ipclean</t>
      </is>
    </oc>
    <nc r="K22" t="inlineStr">
      <is>
        <t>Debug IP Clean</t>
      </is>
    </nc>
  </rcc>
  <rcc rId="5080" sId="1">
    <oc r="K23" t="inlineStr">
      <is>
        <t>Debug ipclean</t>
      </is>
    </oc>
    <nc r="K23" t="inlineStr">
      <is>
        <t>Debug IP Clean</t>
      </is>
    </nc>
  </rcc>
  <rcc rId="5081" sId="1">
    <oc r="K24" t="inlineStr">
      <is>
        <t>Debug ipclean</t>
      </is>
    </oc>
    <nc r="K24" t="inlineStr">
      <is>
        <t>Debug IP Clean</t>
      </is>
    </nc>
  </rcc>
  <rcc rId="5082" sId="1">
    <oc r="K25" t="inlineStr">
      <is>
        <t>Debug ipclean</t>
      </is>
    </oc>
    <nc r="K25" t="inlineStr">
      <is>
        <t>Debug IP Clean</t>
      </is>
    </nc>
  </rcc>
  <rcc rId="5083" sId="1" odxf="1" dxf="1">
    <oc r="K26" t="inlineStr">
      <is>
        <t>Debug</t>
      </is>
    </oc>
    <nc r="K26" t="inlineStr">
      <is>
        <t>Debug IP Clean</t>
      </is>
    </nc>
    <odxf>
      <alignment vertical="bottom"/>
    </odxf>
    <ndxf>
      <alignment vertical="top"/>
    </ndxf>
  </rcc>
  <rcc rId="5084" sId="1">
    <oc r="K27" t="inlineStr">
      <is>
        <t>Debug ipclean</t>
      </is>
    </oc>
    <nc r="K27" t="inlineStr">
      <is>
        <t>Debug IP Clean</t>
      </is>
    </nc>
  </rcc>
  <rcc rId="5085" sId="1">
    <oc r="K28" t="inlineStr">
      <is>
        <t>Debug ipclean</t>
      </is>
    </oc>
    <nc r="K28" t="inlineStr">
      <is>
        <t>Debug IP Clean</t>
      </is>
    </nc>
  </rcc>
  <rcc rId="5086" sId="1">
    <oc r="K29" t="inlineStr">
      <is>
        <t>Debug ipclean</t>
      </is>
    </oc>
    <nc r="K29" t="inlineStr">
      <is>
        <t>Debug IP Clean</t>
      </is>
    </nc>
  </rcc>
  <rcc rId="5087" sId="1">
    <oc r="K30" t="inlineStr">
      <is>
        <t>Debug ipclean</t>
      </is>
    </oc>
    <nc r="K30" t="inlineStr">
      <is>
        <t>Debug IP Clean</t>
      </is>
    </nc>
  </rcc>
  <rcc rId="5088" sId="1">
    <oc r="K31" t="inlineStr">
      <is>
        <t>Debug ipclean</t>
      </is>
    </oc>
    <nc r="K31" t="inlineStr">
      <is>
        <t>Debug IP Clean</t>
      </is>
    </nc>
  </rcc>
  <rcc rId="5089" sId="1">
    <oc r="K33" t="inlineStr">
      <is>
        <t>Debug ipclean</t>
      </is>
    </oc>
    <nc r="K33" t="inlineStr">
      <is>
        <t>Debug IP Clean</t>
      </is>
    </nc>
  </rcc>
  <rcc rId="5090" sId="1">
    <oc r="K34" t="inlineStr">
      <is>
        <t>Debug ipclean</t>
      </is>
    </oc>
    <nc r="K34" t="inlineStr">
      <is>
        <t>Debug IP Clean</t>
      </is>
    </nc>
  </rcc>
  <rcc rId="5091" sId="1">
    <oc r="K35" t="inlineStr">
      <is>
        <t>Debug ipclean</t>
      </is>
    </oc>
    <nc r="K35" t="inlineStr">
      <is>
        <t>Debug IP Clean</t>
      </is>
    </nc>
  </rcc>
  <rcc rId="5092" sId="1">
    <oc r="K36" t="inlineStr">
      <is>
        <t>Debug ipclean</t>
      </is>
    </oc>
    <nc r="K36" t="inlineStr">
      <is>
        <t>Debug IP Clean</t>
      </is>
    </nc>
  </rcc>
  <rcc rId="5093" sId="1">
    <oc r="K37" t="inlineStr">
      <is>
        <t>Debug ipclean</t>
      </is>
    </oc>
    <nc r="K37" t="inlineStr">
      <is>
        <t>Debug IP Clean</t>
      </is>
    </nc>
  </rcc>
  <rcc rId="5094" sId="1">
    <oc r="K38" t="inlineStr">
      <is>
        <t>Debug ipclean</t>
      </is>
    </oc>
    <nc r="K38" t="inlineStr">
      <is>
        <t>Debug IP Clean</t>
      </is>
    </nc>
  </rcc>
  <rcc rId="5095" sId="1">
    <oc r="K39" t="inlineStr">
      <is>
        <t>Debug ipclean</t>
      </is>
    </oc>
    <nc r="K39" t="inlineStr">
      <is>
        <t>Debug IP Clean</t>
      </is>
    </nc>
  </rcc>
  <rcc rId="5096" sId="1">
    <oc r="K44" t="inlineStr">
      <is>
        <t>Debug ipclean</t>
      </is>
    </oc>
    <nc r="K44" t="inlineStr">
      <is>
        <t>Debug IP Clean</t>
      </is>
    </nc>
  </rcc>
  <rcc rId="5097" sId="1">
    <oc r="K45" t="inlineStr">
      <is>
        <t>Debug ipclean</t>
      </is>
    </oc>
    <nc r="K45" t="inlineStr">
      <is>
        <t>Debug IP Clean</t>
      </is>
    </nc>
  </rcc>
  <rcc rId="5098" sId="1">
    <oc r="K46" t="inlineStr">
      <is>
        <t>Debug ipclean</t>
      </is>
    </oc>
    <nc r="K46" t="inlineStr">
      <is>
        <t>Debug IP Clean</t>
      </is>
    </nc>
  </rcc>
  <rcc rId="5099" sId="1">
    <oc r="K47" t="inlineStr">
      <is>
        <t>Debug ipclean</t>
      </is>
    </oc>
    <nc r="K47" t="inlineStr">
      <is>
        <t>Debug IP Clean</t>
      </is>
    </nc>
  </rcc>
  <rcc rId="5100" sId="1">
    <oc r="K48" t="inlineStr">
      <is>
        <t>Debug ipclean</t>
      </is>
    </oc>
    <nc r="K48" t="inlineStr">
      <is>
        <t>Debug IP Clean</t>
      </is>
    </nc>
  </rcc>
  <rcc rId="5101" sId="1">
    <oc r="K49" t="inlineStr">
      <is>
        <t>Debug ipclean</t>
      </is>
    </oc>
    <nc r="K49" t="inlineStr">
      <is>
        <t>Debug IP Clean</t>
      </is>
    </nc>
  </rcc>
  <rcc rId="5102" sId="1">
    <oc r="K50" t="inlineStr">
      <is>
        <t>Debug ipclean</t>
      </is>
    </oc>
    <nc r="K50" t="inlineStr">
      <is>
        <t>Debug IP Clean</t>
      </is>
    </nc>
  </rcc>
  <rcc rId="5103" sId="1">
    <oc r="K51" t="inlineStr">
      <is>
        <t>Debug ipclean</t>
      </is>
    </oc>
    <nc r="K51" t="inlineStr">
      <is>
        <t>Debug IP Clean</t>
      </is>
    </nc>
  </rcc>
  <rcc rId="5104" sId="1">
    <oc r="K52" t="inlineStr">
      <is>
        <t>Debug ipclean</t>
      </is>
    </oc>
    <nc r="K52" t="inlineStr">
      <is>
        <t>Debug IP Clean</t>
      </is>
    </nc>
  </rcc>
  <rcc rId="5105" sId="1">
    <oc r="K53" t="inlineStr">
      <is>
        <t>Debug ipclean</t>
      </is>
    </oc>
    <nc r="K53" t="inlineStr">
      <is>
        <t>Debug IP Clean</t>
      </is>
    </nc>
  </rcc>
  <rcc rId="5106" sId="1">
    <oc r="K54" t="inlineStr">
      <is>
        <t>Debug ipclean</t>
      </is>
    </oc>
    <nc r="K54" t="inlineStr">
      <is>
        <t>Debug IP Clean</t>
      </is>
    </nc>
  </rcc>
  <rcc rId="5107" sId="1">
    <oc r="K55" t="inlineStr">
      <is>
        <t>Debug ipclean</t>
      </is>
    </oc>
    <nc r="K55" t="inlineStr">
      <is>
        <t>Debug IP Clean</t>
      </is>
    </nc>
  </rcc>
  <rcc rId="5108" sId="1">
    <oc r="K56" t="inlineStr">
      <is>
        <t>Debug ipclean</t>
      </is>
    </oc>
    <nc r="K56" t="inlineStr">
      <is>
        <t>Debug IP Clean</t>
      </is>
    </nc>
  </rcc>
  <rcc rId="5109" sId="1">
    <oc r="K57" t="inlineStr">
      <is>
        <t>Debug ipclean</t>
      </is>
    </oc>
    <nc r="K57" t="inlineStr">
      <is>
        <t>Debug IP Clean</t>
      </is>
    </nc>
  </rcc>
  <rcc rId="5110" sId="1">
    <oc r="K58" t="inlineStr">
      <is>
        <t>Debug ipclean</t>
      </is>
    </oc>
    <nc r="K58" t="inlineStr">
      <is>
        <t>Debug IP Clean</t>
      </is>
    </nc>
  </rcc>
  <rcc rId="5111" sId="1">
    <oc r="K59" t="inlineStr">
      <is>
        <t>Debug ipclean</t>
      </is>
    </oc>
    <nc r="K59" t="inlineStr">
      <is>
        <t>Debug IP Clean</t>
      </is>
    </nc>
  </rcc>
  <rcc rId="5112" sId="1">
    <oc r="K61" t="inlineStr">
      <is>
        <t>Debug ipclean</t>
      </is>
    </oc>
    <nc r="K61" t="inlineStr">
      <is>
        <t>Debug IP Clean</t>
      </is>
    </nc>
  </rcc>
  <rcc rId="5113" sId="1">
    <oc r="K62" t="inlineStr">
      <is>
        <t>Debug ipclean</t>
      </is>
    </oc>
    <nc r="K62" t="inlineStr">
      <is>
        <t>Debug IP Clean</t>
      </is>
    </nc>
  </rcc>
  <rcc rId="5114" sId="1">
    <oc r="K63" t="inlineStr">
      <is>
        <t>Debug ipclean</t>
      </is>
    </oc>
    <nc r="K63" t="inlineStr">
      <is>
        <t>Debug IP Clean</t>
      </is>
    </nc>
  </rcc>
  <rcc rId="5115" sId="1">
    <oc r="K64" t="inlineStr">
      <is>
        <t>Debug ipclean</t>
      </is>
    </oc>
    <nc r="K64" t="inlineStr">
      <is>
        <t>Debug IP Clean</t>
      </is>
    </nc>
  </rcc>
  <rcc rId="5116" sId="1">
    <oc r="K65" t="inlineStr">
      <is>
        <t>Debug ipclean</t>
      </is>
    </oc>
    <nc r="K65" t="inlineStr">
      <is>
        <t>Debug IP Clean</t>
      </is>
    </nc>
  </rcc>
  <rcc rId="5117" sId="1">
    <oc r="K66" t="inlineStr">
      <is>
        <t>Debug ipclean</t>
      </is>
    </oc>
    <nc r="K66" t="inlineStr">
      <is>
        <t>Debug IP Clean</t>
      </is>
    </nc>
  </rcc>
  <rcc rId="5118" sId="1">
    <oc r="K67" t="inlineStr">
      <is>
        <t>Debug ipclean</t>
      </is>
    </oc>
    <nc r="K67" t="inlineStr">
      <is>
        <t>Debug IP Clean</t>
      </is>
    </nc>
  </rcc>
  <rcc rId="5119" sId="1">
    <oc r="K68" t="inlineStr">
      <is>
        <t>Debug ipclean</t>
      </is>
    </oc>
    <nc r="K68" t="inlineStr">
      <is>
        <t>Debug IP Clean</t>
      </is>
    </nc>
  </rcc>
  <rcc rId="5120" sId="1">
    <oc r="K69" t="inlineStr">
      <is>
        <t>Debug ipclean</t>
      </is>
    </oc>
    <nc r="K69" t="inlineStr">
      <is>
        <t>Debug IP Clean</t>
      </is>
    </nc>
  </rcc>
  <rcc rId="5121" sId="1">
    <oc r="K70" t="inlineStr">
      <is>
        <t>Debug ipclean</t>
      </is>
    </oc>
    <nc r="K70" t="inlineStr">
      <is>
        <t>Debug IP Clean</t>
      </is>
    </nc>
  </rcc>
  <rcc rId="5122" sId="1">
    <oc r="K71" t="inlineStr">
      <is>
        <t>Debug ipclean</t>
      </is>
    </oc>
    <nc r="K71" t="inlineStr">
      <is>
        <t>Debug IP Clean</t>
      </is>
    </nc>
  </rcc>
  <rcc rId="5123" sId="1">
    <oc r="K72" t="inlineStr">
      <is>
        <t>Debug ipclean</t>
      </is>
    </oc>
    <nc r="K72" t="inlineStr">
      <is>
        <t>Debug IP Clean</t>
      </is>
    </nc>
  </rcc>
  <rcc rId="5124" sId="1">
    <oc r="K73" t="inlineStr">
      <is>
        <t>Debug ipclean</t>
      </is>
    </oc>
    <nc r="K73" t="inlineStr">
      <is>
        <t>Debug IP Clean</t>
      </is>
    </nc>
  </rcc>
  <rcc rId="5125" sId="1">
    <oc r="K74" t="inlineStr">
      <is>
        <t>Debug ipclean</t>
      </is>
    </oc>
    <nc r="K74" t="inlineStr">
      <is>
        <t>Debug IP Clean</t>
      </is>
    </nc>
  </rcc>
  <rcc rId="5126" sId="1">
    <oc r="K75" t="inlineStr">
      <is>
        <t>Debug ipclean</t>
      </is>
    </oc>
    <nc r="K75" t="inlineStr">
      <is>
        <t>Debug IP Clean</t>
      </is>
    </nc>
  </rcc>
  <rcc rId="5127" sId="1">
    <oc r="K77" t="inlineStr">
      <is>
        <t>Debug ipclean</t>
      </is>
    </oc>
    <nc r="K77" t="inlineStr">
      <is>
        <t>Debug IP Clean</t>
      </is>
    </nc>
  </rcc>
  <rcc rId="5128" sId="1">
    <oc r="K78" t="inlineStr">
      <is>
        <t>Debug ipclean</t>
      </is>
    </oc>
    <nc r="K78" t="inlineStr">
      <is>
        <t>Debug IP Clean</t>
      </is>
    </nc>
  </rcc>
  <rcc rId="5129" sId="1">
    <oc r="K79" t="inlineStr">
      <is>
        <t>Debug ipclean</t>
      </is>
    </oc>
    <nc r="K79" t="inlineStr">
      <is>
        <t>Debug IP Clean</t>
      </is>
    </nc>
  </rcc>
  <rcc rId="5130" sId="1">
    <oc r="K80" t="inlineStr">
      <is>
        <t>Debug ipclean</t>
      </is>
    </oc>
    <nc r="K80" t="inlineStr">
      <is>
        <t>Debug IP Clean</t>
      </is>
    </nc>
  </rcc>
  <rcc rId="5131" sId="1">
    <oc r="K81" t="inlineStr">
      <is>
        <t>Debug ipclean</t>
      </is>
    </oc>
    <nc r="K81" t="inlineStr">
      <is>
        <t>Debug IP Clean</t>
      </is>
    </nc>
  </rcc>
  <rcc rId="5132" sId="1">
    <oc r="K82" t="inlineStr">
      <is>
        <t>Debug ipclean</t>
      </is>
    </oc>
    <nc r="K82" t="inlineStr">
      <is>
        <t>Debug IP Clean</t>
      </is>
    </nc>
  </rcc>
  <rcc rId="5133" sId="1">
    <oc r="K83" t="inlineStr">
      <is>
        <t>Debug ipclean</t>
      </is>
    </oc>
    <nc r="K83" t="inlineStr">
      <is>
        <t>Debug IP Clean</t>
      </is>
    </nc>
  </rcc>
  <rcc rId="5134" sId="1">
    <oc r="K84" t="inlineStr">
      <is>
        <t>Debug ipclean</t>
      </is>
    </oc>
    <nc r="K84" t="inlineStr">
      <is>
        <t>Debug IP Clean</t>
      </is>
    </nc>
  </rcc>
  <rcc rId="5135" sId="1">
    <oc r="K85" t="inlineStr">
      <is>
        <t>Debug ipclean</t>
      </is>
    </oc>
    <nc r="K85" t="inlineStr">
      <is>
        <t>Debug IP Clean</t>
      </is>
    </nc>
  </rcc>
  <rcc rId="5136" sId="1">
    <oc r="K86" t="inlineStr">
      <is>
        <t>Debug ipclean</t>
      </is>
    </oc>
    <nc r="K86" t="inlineStr">
      <is>
        <t>Debug IP Clean</t>
      </is>
    </nc>
  </rcc>
  <rcc rId="5137" sId="1">
    <oc r="K87" t="inlineStr">
      <is>
        <t>Debug ipclean</t>
      </is>
    </oc>
    <nc r="K87" t="inlineStr">
      <is>
        <t>Debug IP Clean</t>
      </is>
    </nc>
  </rcc>
  <rcc rId="5138" sId="1">
    <oc r="K88" t="inlineStr">
      <is>
        <t>Debug ipclean</t>
      </is>
    </oc>
    <nc r="K88" t="inlineStr">
      <is>
        <t>Debug IP Clean</t>
      </is>
    </nc>
  </rcc>
  <rcc rId="5139" sId="1">
    <oc r="K89" t="inlineStr">
      <is>
        <t>Debug ipclean</t>
      </is>
    </oc>
    <nc r="K89" t="inlineStr">
      <is>
        <t>Debug IP Clean</t>
      </is>
    </nc>
  </rcc>
  <rcc rId="5140" sId="1">
    <oc r="K90" t="inlineStr">
      <is>
        <t>Debug ipclean</t>
      </is>
    </oc>
    <nc r="K90" t="inlineStr">
      <is>
        <t>Debug IP Clean</t>
      </is>
    </nc>
  </rcc>
  <rcc rId="5141" sId="1">
    <oc r="K91" t="inlineStr">
      <is>
        <t>Debug ipclean</t>
      </is>
    </oc>
    <nc r="K91" t="inlineStr">
      <is>
        <t>Debug IP Clean</t>
      </is>
    </nc>
  </rcc>
  <rcc rId="5142" sId="1">
    <oc r="K92" t="inlineStr">
      <is>
        <t>Debug ipclean</t>
      </is>
    </oc>
    <nc r="K92" t="inlineStr">
      <is>
        <t>Debug IP Clean</t>
      </is>
    </nc>
  </rcc>
  <rcc rId="5143" sId="1">
    <oc r="K93" t="inlineStr">
      <is>
        <t>Debug IPClean</t>
      </is>
    </oc>
    <nc r="K93" t="inlineStr">
      <is>
        <t>Debug IP Clean</t>
      </is>
    </nc>
  </rcc>
  <rcc rId="5144" sId="1">
    <oc r="K99" t="inlineStr">
      <is>
        <t>Debug IPClean</t>
      </is>
    </oc>
    <nc r="K99" t="inlineStr">
      <is>
        <t>Debug IP Clean</t>
      </is>
    </nc>
  </rcc>
  <rcc rId="5145" sId="1">
    <oc r="K100" t="inlineStr">
      <is>
        <t>Debug IPClean</t>
      </is>
    </oc>
    <nc r="K100" t="inlineStr">
      <is>
        <t>Debug IP Clean</t>
      </is>
    </nc>
  </rcc>
  <rcc rId="5146" sId="1">
    <oc r="K103" t="inlineStr">
      <is>
        <t>Debug IPClean</t>
      </is>
    </oc>
    <nc r="K103" t="inlineStr">
      <is>
        <t>Debug IP Clean</t>
      </is>
    </nc>
  </rcc>
  <rcc rId="5147" sId="1">
    <oc r="K104" t="inlineStr">
      <is>
        <t>Debug ipclean</t>
      </is>
    </oc>
    <nc r="K104" t="inlineStr">
      <is>
        <t>Debug IP Clean</t>
      </is>
    </nc>
  </rcc>
  <rcc rId="5148" sId="1">
    <oc r="K105" t="inlineStr">
      <is>
        <t>Debug ipclean</t>
      </is>
    </oc>
    <nc r="K105" t="inlineStr">
      <is>
        <t>Debug IP Clean</t>
      </is>
    </nc>
  </rcc>
  <rcc rId="5149" sId="1">
    <oc r="K107" t="inlineStr">
      <is>
        <t>Debug IPClean</t>
      </is>
    </oc>
    <nc r="K107" t="inlineStr">
      <is>
        <t>Debug IP Clean</t>
      </is>
    </nc>
  </rcc>
  <rcc rId="5150" sId="1">
    <oc r="K109" t="inlineStr">
      <is>
        <t>Debug IPClean</t>
      </is>
    </oc>
    <nc r="K109" t="inlineStr">
      <is>
        <t>Debug IP Clean</t>
      </is>
    </nc>
  </rcc>
  <rcc rId="5151" sId="1">
    <oc r="K110" t="inlineStr">
      <is>
        <t>Debug ipclean</t>
      </is>
    </oc>
    <nc r="K110" t="inlineStr">
      <is>
        <t>Debug IP Clean</t>
      </is>
    </nc>
  </rcc>
  <rcc rId="5152" sId="1">
    <oc r="K112" t="inlineStr">
      <is>
        <t>Debug IPClean</t>
      </is>
    </oc>
    <nc r="K112" t="inlineStr">
      <is>
        <t>Debug IP Clean</t>
      </is>
    </nc>
  </rcc>
  <rcc rId="5153" sId="1">
    <oc r="K124" t="inlineStr">
      <is>
        <t>Debug IPClean</t>
      </is>
    </oc>
    <nc r="K124" t="inlineStr">
      <is>
        <t>Debug IP Clean</t>
      </is>
    </nc>
  </rcc>
  <rcc rId="5154" sId="1">
    <oc r="K127" t="inlineStr">
      <is>
        <t>Debug IPClean</t>
      </is>
    </oc>
    <nc r="K127" t="inlineStr">
      <is>
        <t>Debug IP Clean</t>
      </is>
    </nc>
  </rcc>
  <rcc rId="5155" sId="1">
    <oc r="K131" t="inlineStr">
      <is>
        <t>Debug ipclean</t>
      </is>
    </oc>
    <nc r="K131" t="inlineStr">
      <is>
        <t>Debug IP Clean</t>
      </is>
    </nc>
  </rcc>
  <rcc rId="5156" sId="1">
    <oc r="K132" t="inlineStr">
      <is>
        <t>Debug ipclean</t>
      </is>
    </oc>
    <nc r="K132" t="inlineStr">
      <is>
        <t>Debug IP Clean</t>
      </is>
    </nc>
  </rcc>
  <rcc rId="5157" sId="1">
    <oc r="K133" t="inlineStr">
      <is>
        <t>Debug ipclean</t>
      </is>
    </oc>
    <nc r="K133" t="inlineStr">
      <is>
        <t>Debug IP Clean</t>
      </is>
    </nc>
  </rcc>
  <rcc rId="5158" sId="1">
    <oc r="K134" t="inlineStr">
      <is>
        <t>Debug IPClean</t>
      </is>
    </oc>
    <nc r="K134" t="inlineStr">
      <is>
        <t>Debug IP Clean</t>
      </is>
    </nc>
  </rcc>
  <rcc rId="5159" sId="1">
    <oc r="K135" t="inlineStr">
      <is>
        <t>Debug IPClean</t>
      </is>
    </oc>
    <nc r="K135" t="inlineStr">
      <is>
        <t>Debug IP Clean</t>
      </is>
    </nc>
  </rcc>
  <rcc rId="5160" sId="1">
    <oc r="K136" t="inlineStr">
      <is>
        <t>Debug ipclean</t>
      </is>
    </oc>
    <nc r="K136" t="inlineStr">
      <is>
        <t>Debug IP Clean</t>
      </is>
    </nc>
  </rcc>
  <rcc rId="5161" sId="1">
    <oc r="K142" t="inlineStr">
      <is>
        <t>Debug IPClean</t>
      </is>
    </oc>
    <nc r="K142" t="inlineStr">
      <is>
        <t>Debug IP Clean</t>
      </is>
    </nc>
  </rcc>
  <rcc rId="5162" sId="1">
    <oc r="K144" t="inlineStr">
      <is>
        <t>Debug IPClean</t>
      </is>
    </oc>
    <nc r="K144" t="inlineStr">
      <is>
        <t>Debug IP Clean</t>
      </is>
    </nc>
  </rcc>
  <rcc rId="5163" sId="1">
    <oc r="K147" t="inlineStr">
      <is>
        <t>Debug IPClean</t>
      </is>
    </oc>
    <nc r="K147" t="inlineStr">
      <is>
        <t>Debug IP Clean</t>
      </is>
    </nc>
  </rcc>
  <rcc rId="5164" sId="1">
    <oc r="K148" t="inlineStr">
      <is>
        <t>Debug IPClean</t>
      </is>
    </oc>
    <nc r="K148" t="inlineStr">
      <is>
        <t>Debug IP Clean</t>
      </is>
    </nc>
  </rcc>
  <rcc rId="5165" sId="1">
    <oc r="K150" t="inlineStr">
      <is>
        <t>Debug IPClean</t>
      </is>
    </oc>
    <nc r="K150" t="inlineStr">
      <is>
        <t>Debug IP Clean</t>
      </is>
    </nc>
  </rcc>
  <rcc rId="5166" sId="1">
    <oc r="K151" t="inlineStr">
      <is>
        <t>Debug IPClean</t>
      </is>
    </oc>
    <nc r="K151" t="inlineStr">
      <is>
        <t>Debug IP Clean</t>
      </is>
    </nc>
  </rcc>
  <rcc rId="5167" sId="1">
    <oc r="K152" t="inlineStr">
      <is>
        <t>Debug IPClean</t>
      </is>
    </oc>
    <nc r="K152" t="inlineStr">
      <is>
        <t>Debug IP Clean</t>
      </is>
    </nc>
  </rcc>
  <rcc rId="5168" sId="1">
    <oc r="K153" t="inlineStr">
      <is>
        <t>Debug IPClean</t>
      </is>
    </oc>
    <nc r="K153" t="inlineStr">
      <is>
        <t>Debug IP Clean</t>
      </is>
    </nc>
  </rcc>
  <rcc rId="5169" sId="1">
    <oc r="K154" t="inlineStr">
      <is>
        <t>Debug IPClean</t>
      </is>
    </oc>
    <nc r="K154" t="inlineStr">
      <is>
        <t>Debug IP Clean</t>
      </is>
    </nc>
  </rcc>
  <rcc rId="5170" sId="1">
    <oc r="K156" t="inlineStr">
      <is>
        <t>Debug IPClean</t>
      </is>
    </oc>
    <nc r="K156" t="inlineStr">
      <is>
        <t>Debug IP Clean</t>
      </is>
    </nc>
  </rcc>
  <rcc rId="5171" sId="1">
    <oc r="K161" t="inlineStr">
      <is>
        <t>Debug IPClean</t>
      </is>
    </oc>
    <nc r="K161" t="inlineStr">
      <is>
        <t>Debug IP Clean</t>
      </is>
    </nc>
  </rcc>
  <rcc rId="5172" sId="1">
    <oc r="K164" t="inlineStr">
      <is>
        <t>Debug IPClean</t>
      </is>
    </oc>
    <nc r="K164" t="inlineStr">
      <is>
        <t>Debug IP Clean</t>
      </is>
    </nc>
  </rcc>
  <rcc rId="5173" sId="1">
    <oc r="K166" t="inlineStr">
      <is>
        <t>Debug IPClean</t>
      </is>
    </oc>
    <nc r="K166" t="inlineStr">
      <is>
        <t>Debug IP Clean</t>
      </is>
    </nc>
  </rcc>
  <rcc rId="5174" sId="1">
    <oc r="K167" t="inlineStr">
      <is>
        <t>Debug IPClean</t>
      </is>
    </oc>
    <nc r="K167" t="inlineStr">
      <is>
        <t>Debug IP Clean</t>
      </is>
    </nc>
  </rcc>
  <rcc rId="5175" sId="1">
    <oc r="K169" t="inlineStr">
      <is>
        <t>Debug IPClean</t>
      </is>
    </oc>
    <nc r="K169" t="inlineStr">
      <is>
        <t>Debug IP Clean</t>
      </is>
    </nc>
  </rcc>
  <rcc rId="5176" sId="1">
    <oc r="K170" t="inlineStr">
      <is>
        <t>Debug IPClean</t>
      </is>
    </oc>
    <nc r="K170" t="inlineStr">
      <is>
        <t>Debug IP Clean</t>
      </is>
    </nc>
  </rcc>
  <rcc rId="5177" sId="1">
    <oc r="K171" t="inlineStr">
      <is>
        <t>Debug IPClean</t>
      </is>
    </oc>
    <nc r="K171" t="inlineStr">
      <is>
        <t>Debug IP Clean</t>
      </is>
    </nc>
  </rcc>
  <rcc rId="5178" sId="1">
    <oc r="K172" t="inlineStr">
      <is>
        <t>Debug IPClean</t>
      </is>
    </oc>
    <nc r="K172" t="inlineStr">
      <is>
        <t>Debug IP Clean</t>
      </is>
    </nc>
  </rcc>
  <rcc rId="5179" sId="1">
    <oc r="K173" t="inlineStr">
      <is>
        <t>Debug IPClean</t>
      </is>
    </oc>
    <nc r="K173" t="inlineStr">
      <is>
        <t>Debug IP Clean</t>
      </is>
    </nc>
  </rcc>
  <rcc rId="5180" sId="1">
    <oc r="K174" t="inlineStr">
      <is>
        <t>Debug IPClean</t>
      </is>
    </oc>
    <nc r="K174" t="inlineStr">
      <is>
        <t>Debug IP Clean</t>
      </is>
    </nc>
  </rcc>
  <rcc rId="5181" sId="1">
    <oc r="K176" t="inlineStr">
      <is>
        <t>Debug IPClean</t>
      </is>
    </oc>
    <nc r="K176" t="inlineStr">
      <is>
        <t>Debug IP Clean</t>
      </is>
    </nc>
  </rcc>
  <rcc rId="5182" sId="1">
    <oc r="K177" t="inlineStr">
      <is>
        <t>Debug IPClean</t>
      </is>
    </oc>
    <nc r="K177" t="inlineStr">
      <is>
        <t>Debug IP Clean</t>
      </is>
    </nc>
  </rcc>
  <rcc rId="5183" sId="1">
    <oc r="K178" t="inlineStr">
      <is>
        <t>Debug IPClean</t>
      </is>
    </oc>
    <nc r="K178" t="inlineStr">
      <is>
        <t>Debug IP Clean</t>
      </is>
    </nc>
  </rcc>
  <rcc rId="5184" sId="1">
    <oc r="K179" t="inlineStr">
      <is>
        <t>Debug IPClean</t>
      </is>
    </oc>
    <nc r="K179" t="inlineStr">
      <is>
        <t>Debug IP Clean</t>
      </is>
    </nc>
  </rcc>
  <rcc rId="5185" sId="1">
    <oc r="K180" t="inlineStr">
      <is>
        <t>Debug IPClean</t>
      </is>
    </oc>
    <nc r="K180" t="inlineStr">
      <is>
        <t>Debug IP Clean</t>
      </is>
    </nc>
  </rcc>
  <rcc rId="5186" sId="1">
    <oc r="K181" t="inlineStr">
      <is>
        <t>Debug IPClean</t>
      </is>
    </oc>
    <nc r="K181" t="inlineStr">
      <is>
        <t>Debug IP Clean</t>
      </is>
    </nc>
  </rcc>
  <rcc rId="5187" sId="1">
    <oc r="K182" t="inlineStr">
      <is>
        <t>Debug IPClean</t>
      </is>
    </oc>
    <nc r="K182" t="inlineStr">
      <is>
        <t>Debug IP Clean</t>
      </is>
    </nc>
  </rcc>
  <rcc rId="5188" sId="1">
    <oc r="K183" t="inlineStr">
      <is>
        <t>Debug IPClean</t>
      </is>
    </oc>
    <nc r="K183" t="inlineStr">
      <is>
        <t>Debug IP Clean</t>
      </is>
    </nc>
  </rcc>
  <rcc rId="5189" sId="1">
    <oc r="K188" t="inlineStr">
      <is>
        <t>DebugIpClean</t>
      </is>
    </oc>
    <nc r="K188" t="inlineStr">
      <is>
        <t>Debug IP Clean</t>
      </is>
    </nc>
  </rcc>
  <rcc rId="5190" sId="1">
    <oc r="K198" t="inlineStr">
      <is>
        <t>DebugIpClean</t>
      </is>
    </oc>
    <nc r="K198" t="inlineStr">
      <is>
        <t>Debug IP Clean</t>
      </is>
    </nc>
  </rcc>
  <rcc rId="5191" sId="1">
    <oc r="K200" t="inlineStr">
      <is>
        <t>DebugIpClean</t>
      </is>
    </oc>
    <nc r="K200" t="inlineStr">
      <is>
        <t>Debug IP Clean</t>
      </is>
    </nc>
  </rcc>
  <rcc rId="5192" sId="1">
    <oc r="K204" t="inlineStr">
      <is>
        <t>DebugIpClean</t>
      </is>
    </oc>
    <nc r="K204" t="inlineStr">
      <is>
        <t>Debug IP Clean</t>
      </is>
    </nc>
  </rcc>
  <rcc rId="5193" sId="1">
    <oc r="K205" t="inlineStr">
      <is>
        <t>DebugIpClean</t>
      </is>
    </oc>
    <nc r="K205" t="inlineStr">
      <is>
        <t>Debug IP Clean</t>
      </is>
    </nc>
  </rcc>
  <rcc rId="5194" sId="1">
    <oc r="K211" t="inlineStr">
      <is>
        <t>DebugIpClean</t>
      </is>
    </oc>
    <nc r="K211" t="inlineStr">
      <is>
        <t>Debug IP Clean</t>
      </is>
    </nc>
  </rcc>
  <rcc rId="5195" sId="1">
    <oc r="K218" t="inlineStr">
      <is>
        <t>DebugIpClean</t>
      </is>
    </oc>
    <nc r="K218" t="inlineStr">
      <is>
        <t>Debug IP Clean</t>
      </is>
    </nc>
  </rcc>
  <rcc rId="5196" sId="1">
    <oc r="K224" t="inlineStr">
      <is>
        <t>DebugIpClean</t>
      </is>
    </oc>
    <nc r="K224" t="inlineStr">
      <is>
        <t>Debug IP Clean</t>
      </is>
    </nc>
  </rcc>
  <rcc rId="5197" sId="1">
    <oc r="K233" t="inlineStr">
      <is>
        <t>DebugIpClean</t>
      </is>
    </oc>
    <nc r="K233" t="inlineStr">
      <is>
        <t>Debug IP Clean</t>
      </is>
    </nc>
  </rcc>
  <rcc rId="5198" sId="1">
    <oc r="K239" t="inlineStr">
      <is>
        <t>DebugIpClean</t>
      </is>
    </oc>
    <nc r="K239" t="inlineStr">
      <is>
        <t>Debug IP Clean</t>
      </is>
    </nc>
  </rcc>
  <rcc rId="5199" sId="1">
    <oc r="K244" t="inlineStr">
      <is>
        <t>DebugIpClean</t>
      </is>
    </oc>
    <nc r="K244" t="inlineStr">
      <is>
        <t>Debug IP Clean</t>
      </is>
    </nc>
  </rcc>
  <rcc rId="5200" sId="1">
    <oc r="K256" t="inlineStr">
      <is>
        <t>DebugIpClean</t>
      </is>
    </oc>
    <nc r="K256" t="inlineStr">
      <is>
        <t>Debug IP Clean</t>
      </is>
    </nc>
  </rcc>
  <rcc rId="5201" sId="1">
    <oc r="K260" t="inlineStr">
      <is>
        <t>DebugIpClean</t>
      </is>
    </oc>
    <nc r="K260" t="inlineStr">
      <is>
        <t>Debug IP Clean</t>
      </is>
    </nc>
  </rcc>
  <rcc rId="5202" sId="1">
    <oc r="K275" t="inlineStr">
      <is>
        <t>Debug Ipclean</t>
      </is>
    </oc>
    <nc r="K275" t="inlineStr">
      <is>
        <t>Debug IP Clean</t>
      </is>
    </nc>
  </rcc>
  <rcc rId="5203" sId="1">
    <oc r="K276" t="inlineStr">
      <is>
        <t>Debug Ipclean</t>
      </is>
    </oc>
    <nc r="K276" t="inlineStr">
      <is>
        <t>Debug IP Clean</t>
      </is>
    </nc>
  </rcc>
  <rcc rId="5204" sId="1">
    <oc r="K277" t="inlineStr">
      <is>
        <t>Debug Ipclean</t>
      </is>
    </oc>
    <nc r="K277" t="inlineStr">
      <is>
        <t>Debug IP Clean</t>
      </is>
    </nc>
  </rcc>
  <rcc rId="5205" sId="1">
    <oc r="K278" t="inlineStr">
      <is>
        <t>debugipclean</t>
      </is>
    </oc>
    <nc r="K278" t="inlineStr">
      <is>
        <t>Debug IP Clean</t>
      </is>
    </nc>
  </rcc>
  <rcc rId="5206" sId="1">
    <oc r="K279" t="inlineStr">
      <is>
        <t>debugipclean</t>
      </is>
    </oc>
    <nc r="K279" t="inlineStr">
      <is>
        <t>Debug IP Clean</t>
      </is>
    </nc>
  </rcc>
  <rcc rId="5207" sId="1">
    <oc r="K280" t="inlineStr">
      <is>
        <t>DebugIPclean</t>
      </is>
    </oc>
    <nc r="K280" t="inlineStr">
      <is>
        <t>Debug IP Clean</t>
      </is>
    </nc>
  </rcc>
  <rcc rId="5208" sId="1">
    <oc r="K281" t="inlineStr">
      <is>
        <t>DebugIPClean</t>
      </is>
    </oc>
    <nc r="K281" t="inlineStr">
      <is>
        <t>Debug IP Clean</t>
      </is>
    </nc>
  </rcc>
  <rcc rId="5209" sId="1">
    <oc r="K282" t="inlineStr">
      <is>
        <t>DebugIPClean</t>
      </is>
    </oc>
    <nc r="K282" t="inlineStr">
      <is>
        <t>Debug IP Clean</t>
      </is>
    </nc>
  </rcc>
  <rcc rId="5210" sId="1">
    <oc r="K285" t="inlineStr">
      <is>
        <t>Debug IPClean</t>
      </is>
    </oc>
    <nc r="K285" t="inlineStr">
      <is>
        <t>Debug IP Clean</t>
      </is>
    </nc>
  </rcc>
  <rcc rId="5211" sId="1">
    <oc r="K296" t="inlineStr">
      <is>
        <t>DEBUG IPCLEAN</t>
      </is>
    </oc>
    <nc r="K296" t="inlineStr">
      <is>
        <t>Debug IP Clean</t>
      </is>
    </nc>
  </rcc>
  <rcc rId="5212" sId="1">
    <oc r="K297" t="inlineStr">
      <is>
        <t>DEBUG IPCLEAN</t>
      </is>
    </oc>
    <nc r="K297" t="inlineStr">
      <is>
        <t>Debug IP Clean</t>
      </is>
    </nc>
  </rcc>
  <rcc rId="5213" sId="1">
    <oc r="K298" t="inlineStr">
      <is>
        <t>DEBUG IPCLEAN</t>
      </is>
    </oc>
    <nc r="K298" t="inlineStr">
      <is>
        <t>Debug IP Clean</t>
      </is>
    </nc>
  </rcc>
  <rcc rId="5214" sId="1">
    <oc r="K299" t="inlineStr">
      <is>
        <t>DEBUG IPCLEAN</t>
      </is>
    </oc>
    <nc r="K299" t="inlineStr">
      <is>
        <t>Debug IP Clean</t>
      </is>
    </nc>
  </rcc>
  <rcc rId="5215" sId="1">
    <oc r="K300" t="inlineStr">
      <is>
        <t>Debug ipclean</t>
      </is>
    </oc>
    <nc r="K300" t="inlineStr">
      <is>
        <t>Debug IP Clean</t>
      </is>
    </nc>
  </rcc>
  <rcc rId="5216" sId="1">
    <oc r="K301" t="inlineStr">
      <is>
        <t>Debug ipclean</t>
      </is>
    </oc>
    <nc r="K301" t="inlineStr">
      <is>
        <t>Debug IP Clean</t>
      </is>
    </nc>
  </rcc>
  <rcc rId="5217" sId="1">
    <oc r="K303" t="inlineStr">
      <is>
        <t>Debug IPClean</t>
      </is>
    </oc>
    <nc r="K303" t="inlineStr">
      <is>
        <t>Debug IP Clean</t>
      </is>
    </nc>
  </rcc>
  <rcc rId="5218" sId="1">
    <oc r="K305" t="inlineStr">
      <is>
        <t>Debug IPClean</t>
      </is>
    </oc>
    <nc r="K305" t="inlineStr">
      <is>
        <t>Debug IP Clean</t>
      </is>
    </nc>
  </rcc>
  <rcc rId="5219" sId="1">
    <oc r="K307" t="inlineStr">
      <is>
        <t>Debug ipclean</t>
      </is>
    </oc>
    <nc r="K307" t="inlineStr">
      <is>
        <t>Debug IP Clean</t>
      </is>
    </nc>
  </rcc>
  <rcc rId="5220" sId="1">
    <oc r="K310" t="inlineStr">
      <is>
        <t>Debugipclean</t>
      </is>
    </oc>
    <nc r="K310" t="inlineStr">
      <is>
        <t>Debug IP Clean</t>
      </is>
    </nc>
  </rcc>
  <rcc rId="5221" sId="1">
    <oc r="K311" t="inlineStr">
      <is>
        <t>Debugipclean</t>
      </is>
    </oc>
    <nc r="K311" t="inlineStr">
      <is>
        <t>Debug IP Clean</t>
      </is>
    </nc>
  </rcc>
  <rcc rId="5222" sId="1">
    <oc r="K313" t="inlineStr">
      <is>
        <t>Debugipclean</t>
      </is>
    </oc>
    <nc r="K313" t="inlineStr">
      <is>
        <t>Debug IP Clean</t>
      </is>
    </nc>
  </rcc>
  <rcc rId="5223" sId="1">
    <oc r="K314" t="inlineStr">
      <is>
        <t>Debugipclean</t>
      </is>
    </oc>
    <nc r="K314" t="inlineStr">
      <is>
        <t>Debug IP Clean</t>
      </is>
    </nc>
  </rcc>
  <rcc rId="5224" sId="1">
    <oc r="K315" t="inlineStr">
      <is>
        <t>Debug IPClean</t>
      </is>
    </oc>
    <nc r="K315" t="inlineStr">
      <is>
        <t>Debug IP Clean</t>
      </is>
    </nc>
  </rcc>
  <rcc rId="5225" sId="1">
    <oc r="K316" t="inlineStr">
      <is>
        <t>Debug IPClean</t>
      </is>
    </oc>
    <nc r="K316" t="inlineStr">
      <is>
        <t>Debug IP Clean</t>
      </is>
    </nc>
  </rcc>
  <rcc rId="5226" sId="1">
    <oc r="K317" t="inlineStr">
      <is>
        <t>Debug IPClean</t>
      </is>
    </oc>
    <nc r="K317" t="inlineStr">
      <is>
        <t>Debug IP Clean</t>
      </is>
    </nc>
  </rcc>
  <rcc rId="5227" sId="1">
    <oc r="K318" t="inlineStr">
      <is>
        <t>debugipclean</t>
      </is>
    </oc>
    <nc r="K318" t="inlineStr">
      <is>
        <t>Debug IP Clean</t>
      </is>
    </nc>
  </rcc>
  <rcc rId="5228" sId="1">
    <oc r="K319" t="inlineStr">
      <is>
        <t>Debug IPClean</t>
      </is>
    </oc>
    <nc r="K319" t="inlineStr">
      <is>
        <t>Debug IP Clean</t>
      </is>
    </nc>
  </rcc>
  <rcc rId="5229" sId="1">
    <oc r="K322" t="inlineStr">
      <is>
        <t>DebugIPClean</t>
      </is>
    </oc>
    <nc r="K322" t="inlineStr">
      <is>
        <t>Debug IP Clean</t>
      </is>
    </nc>
  </rcc>
  <rcc rId="5230" sId="1">
    <oc r="K323" t="inlineStr">
      <is>
        <t>DebugIPClean</t>
      </is>
    </oc>
    <nc r="K323" t="inlineStr">
      <is>
        <t>Debug IP Clean</t>
      </is>
    </nc>
  </rcc>
  <rcc rId="5231" sId="1">
    <oc r="K325" t="inlineStr">
      <is>
        <t>debugipclean</t>
      </is>
    </oc>
    <nc r="K325" t="inlineStr">
      <is>
        <t>Debug IP Clean</t>
      </is>
    </nc>
  </rcc>
  <rcc rId="5232" sId="1">
    <oc r="K326" t="inlineStr">
      <is>
        <t>Debug IPClean</t>
      </is>
    </oc>
    <nc r="K326" t="inlineStr">
      <is>
        <t>Debug IP Clean</t>
      </is>
    </nc>
  </rcc>
  <rcc rId="5233" sId="1">
    <oc r="K327" t="inlineStr">
      <is>
        <t>Debug IPClean</t>
      </is>
    </oc>
    <nc r="K327" t="inlineStr">
      <is>
        <t>Debug IP Clean</t>
      </is>
    </nc>
  </rcc>
  <rcc rId="5234" sId="1">
    <oc r="K331" t="inlineStr">
      <is>
        <t>Debug Ipclean</t>
      </is>
    </oc>
    <nc r="K331" t="inlineStr">
      <is>
        <t>Debug IP Clean</t>
      </is>
    </nc>
  </rcc>
  <rcc rId="5235" sId="1">
    <oc r="K332" t="inlineStr">
      <is>
        <t>Debug Ipclean</t>
      </is>
    </oc>
    <nc r="K332" t="inlineStr">
      <is>
        <t>Debug IP Clean</t>
      </is>
    </nc>
  </rcc>
  <rcc rId="5236" sId="1">
    <oc r="K333" t="inlineStr">
      <is>
        <t>Debug Ipclean</t>
      </is>
    </oc>
    <nc r="K333" t="inlineStr">
      <is>
        <t>Debug IP Clean</t>
      </is>
    </nc>
  </rcc>
  <rcc rId="5237" sId="1">
    <oc r="K336" t="inlineStr">
      <is>
        <t>Debug ipclean</t>
      </is>
    </oc>
    <nc r="K336" t="inlineStr">
      <is>
        <t>Debug IP Clean</t>
      </is>
    </nc>
  </rcc>
  <rcc rId="5238" sId="1">
    <oc r="K338" t="inlineStr">
      <is>
        <t>Debug ipclean</t>
      </is>
    </oc>
    <nc r="K338" t="inlineStr">
      <is>
        <t>Debug IP Clean</t>
      </is>
    </nc>
  </rcc>
  <rcc rId="5239" sId="1">
    <oc r="K339" t="inlineStr">
      <is>
        <t>Debug ipclean</t>
      </is>
    </oc>
    <nc r="K339" t="inlineStr">
      <is>
        <t>Debug IP Clean</t>
      </is>
    </nc>
  </rcc>
  <rcc rId="5240" sId="1">
    <oc r="K343" t="inlineStr">
      <is>
        <t>Debugipclean</t>
      </is>
    </oc>
    <nc r="K343" t="inlineStr">
      <is>
        <t>Debug IP Clean</t>
      </is>
    </nc>
  </rcc>
  <rcc rId="5241" sId="1">
    <oc r="K345" t="inlineStr">
      <is>
        <t>Debug IPClean</t>
      </is>
    </oc>
    <nc r="K345" t="inlineStr">
      <is>
        <t>Debug IP Clean</t>
      </is>
    </nc>
  </rcc>
  <rcc rId="5242" sId="1">
    <oc r="K346" t="inlineStr">
      <is>
        <t>Debug IPClean</t>
      </is>
    </oc>
    <nc r="K346" t="inlineStr">
      <is>
        <t>Debug IP Clean</t>
      </is>
    </nc>
  </rcc>
  <rcc rId="5243" sId="1">
    <oc r="K347" t="inlineStr">
      <is>
        <t>Debug IPClean</t>
      </is>
    </oc>
    <nc r="K347" t="inlineStr">
      <is>
        <t>Debug IP Clean</t>
      </is>
    </nc>
  </rcc>
  <rcc rId="5244" sId="1">
    <oc r="K348" t="inlineStr">
      <is>
        <t>Debug IPClean</t>
      </is>
    </oc>
    <nc r="K348" t="inlineStr">
      <is>
        <t>Debug IP Clean</t>
      </is>
    </nc>
  </rcc>
  <rcc rId="5245" sId="1">
    <oc r="K349" t="inlineStr">
      <is>
        <t>Debug IPClean</t>
      </is>
    </oc>
    <nc r="K349" t="inlineStr">
      <is>
        <t>Debug IP Clean</t>
      </is>
    </nc>
  </rcc>
  <rcc rId="5246" sId="1">
    <oc r="K350" t="inlineStr">
      <is>
        <t>Debug IPCLEAN</t>
      </is>
    </oc>
    <nc r="K350" t="inlineStr">
      <is>
        <t>Debug IP Clean</t>
      </is>
    </nc>
  </rcc>
  <rcc rId="5247" sId="1">
    <oc r="K351" t="inlineStr">
      <is>
        <t>Debug  IPCLEAN</t>
      </is>
    </oc>
    <nc r="K351" t="inlineStr">
      <is>
        <t>Debug IP Clean</t>
      </is>
    </nc>
  </rcc>
  <rcc rId="5248" sId="1">
    <oc r="K352" t="inlineStr">
      <is>
        <t>Debugipclean</t>
      </is>
    </oc>
    <nc r="K352" t="inlineStr">
      <is>
        <t>Debug IP Clean</t>
      </is>
    </nc>
  </rcc>
  <rcc rId="5249" sId="1">
    <oc r="K354" t="inlineStr">
      <is>
        <t>Debug IPClean</t>
      </is>
    </oc>
    <nc r="K354" t="inlineStr">
      <is>
        <t>Debug IP Clean</t>
      </is>
    </nc>
  </rcc>
  <rcc rId="5250" sId="1">
    <oc r="K356" t="inlineStr">
      <is>
        <t>Debug Ipclean</t>
      </is>
    </oc>
    <nc r="K356" t="inlineStr">
      <is>
        <t>Debug IP Clean</t>
      </is>
    </nc>
  </rcc>
  <rcc rId="5251" sId="1">
    <oc r="K358" t="inlineStr">
      <is>
        <t>Debug Ipclean</t>
      </is>
    </oc>
    <nc r="K358" t="inlineStr">
      <is>
        <t>Debug IP Clean</t>
      </is>
    </nc>
  </rcc>
  <rcc rId="5252" sId="1">
    <oc r="K359" t="inlineStr">
      <is>
        <t>Debug Ipclean</t>
      </is>
    </oc>
    <nc r="K359" t="inlineStr">
      <is>
        <t>Debug IP Clean</t>
      </is>
    </nc>
  </rcc>
  <rcc rId="5253" sId="1">
    <oc r="K360" t="inlineStr">
      <is>
        <t>Debug Ipclean</t>
      </is>
    </oc>
    <nc r="K360" t="inlineStr">
      <is>
        <t>Debug IP Clean</t>
      </is>
    </nc>
  </rcc>
  <rcc rId="5254" sId="1">
    <oc r="K361" t="inlineStr">
      <is>
        <t>Debug IPClean</t>
      </is>
    </oc>
    <nc r="K361" t="inlineStr">
      <is>
        <t>Debug IP Clean</t>
      </is>
    </nc>
  </rcc>
  <rcc rId="5255" sId="1">
    <oc r="K362" t="inlineStr">
      <is>
        <t>Debug IPClean</t>
      </is>
    </oc>
    <nc r="K362" t="inlineStr">
      <is>
        <t>Debug IP Clean</t>
      </is>
    </nc>
  </rcc>
  <rcc rId="5256" sId="1">
    <oc r="K364" t="inlineStr">
      <is>
        <t>Debug IPClean</t>
      </is>
    </oc>
    <nc r="K364" t="inlineStr">
      <is>
        <t>Debug IP Clean</t>
      </is>
    </nc>
  </rcc>
  <rcc rId="5257" sId="1">
    <oc r="K365" t="inlineStr">
      <is>
        <t>Debug IPClean</t>
      </is>
    </oc>
    <nc r="K365" t="inlineStr">
      <is>
        <t>Debug IP Clean</t>
      </is>
    </nc>
  </rcc>
  <rcc rId="5258" sId="1">
    <oc r="K366" t="inlineStr">
      <is>
        <t>Debug ip clean</t>
      </is>
    </oc>
    <nc r="K366" t="inlineStr">
      <is>
        <t>Debug IP Clean</t>
      </is>
    </nc>
  </rcc>
  <rcc rId="5259" sId="1">
    <oc r="K367" t="inlineStr">
      <is>
        <t>IP Clean Debug</t>
      </is>
    </oc>
    <nc r="K367" t="inlineStr">
      <is>
        <t>Debug IP Clean</t>
      </is>
    </nc>
  </rcc>
  <rcc rId="5260" sId="1">
    <oc r="K368" t="inlineStr">
      <is>
        <t>Debug ip clean</t>
      </is>
    </oc>
    <nc r="K368" t="inlineStr">
      <is>
        <t>Debug IP Clean</t>
      </is>
    </nc>
  </rcc>
  <rcc rId="5261" sId="1">
    <oc r="K370" t="inlineStr">
      <is>
        <t>Debug ip clean</t>
      </is>
    </oc>
    <nc r="K370" t="inlineStr">
      <is>
        <t>Debug IP Clean</t>
      </is>
    </nc>
  </rcc>
  <rcc rId="5262" sId="1">
    <oc r="K371" t="inlineStr">
      <is>
        <t>Debug ip clean</t>
      </is>
    </oc>
    <nc r="K371" t="inlineStr">
      <is>
        <t>Debug IP Clean</t>
      </is>
    </nc>
  </rcc>
  <rcc rId="5263" sId="1">
    <oc r="K373" t="inlineStr">
      <is>
        <t>Debug ip clean</t>
      </is>
    </oc>
    <nc r="K373" t="inlineStr">
      <is>
        <t>Debug IP Clean</t>
      </is>
    </nc>
  </rcc>
  <rcc rId="5264" sId="1">
    <oc r="K374" t="inlineStr">
      <is>
        <t>Debug ip clean</t>
      </is>
    </oc>
    <nc r="K374" t="inlineStr">
      <is>
        <t>Debug IP Clean</t>
      </is>
    </nc>
  </rcc>
  <rcc rId="5265" sId="1">
    <oc r="K375" t="inlineStr">
      <is>
        <t>Debug ip clean</t>
      </is>
    </oc>
    <nc r="K375" t="inlineStr">
      <is>
        <t>Debug IP Clean</t>
      </is>
    </nc>
  </rcc>
  <rcc rId="5266" sId="1">
    <oc r="K381" t="inlineStr">
      <is>
        <t>Debug ip clean</t>
      </is>
    </oc>
    <nc r="K381" t="inlineStr">
      <is>
        <t>Debug IP Clean</t>
      </is>
    </nc>
  </rcc>
  <rcc rId="5267" sId="1">
    <oc r="K382" t="inlineStr">
      <is>
        <t>Debug IPClean</t>
      </is>
    </oc>
    <nc r="K382" t="inlineStr">
      <is>
        <t>Debug IP Clean</t>
      </is>
    </nc>
  </rcc>
  <rcc rId="5268" sId="1">
    <oc r="K384" t="inlineStr">
      <is>
        <t>Debug ip clean</t>
      </is>
    </oc>
    <nc r="K384" t="inlineStr">
      <is>
        <t>Debug IP Clean</t>
      </is>
    </nc>
  </rcc>
  <rcc rId="5269" sId="1">
    <oc r="K385" t="inlineStr">
      <is>
        <t>IP clean Debug</t>
      </is>
    </oc>
    <nc r="K385" t="inlineStr">
      <is>
        <t>Debug IP Clean</t>
      </is>
    </nc>
  </rcc>
  <rcc rId="5270" sId="1">
    <oc r="K392" t="inlineStr">
      <is>
        <t>IP Clean Debug</t>
      </is>
    </oc>
    <nc r="K392" t="inlineStr">
      <is>
        <t>Debug IP Clean</t>
      </is>
    </nc>
  </rcc>
  <rcc rId="5271" sId="1">
    <oc r="K393" t="inlineStr">
      <is>
        <t>IP Clean Debug</t>
      </is>
    </oc>
    <nc r="K393" t="inlineStr">
      <is>
        <t>Debug IP Clean</t>
      </is>
    </nc>
  </rcc>
  <rcc rId="5272" sId="1">
    <oc r="K394" t="inlineStr">
      <is>
        <t>IP Clean Debug</t>
      </is>
    </oc>
    <nc r="K394" t="inlineStr">
      <is>
        <t>Debug IP Clean</t>
      </is>
    </nc>
  </rcc>
  <rcc rId="5273" sId="1">
    <oc r="K398" t="inlineStr">
      <is>
        <t>IP Clean Debug</t>
      </is>
    </oc>
    <nc r="K398" t="inlineStr">
      <is>
        <t>Debug IP Clean</t>
      </is>
    </nc>
  </rcc>
  <rcc rId="5274" sId="1">
    <oc r="K406" t="inlineStr">
      <is>
        <t>IP Clean Debug</t>
      </is>
    </oc>
    <nc r="K406" t="inlineStr">
      <is>
        <t>Debug IP Clean</t>
      </is>
    </nc>
  </rcc>
  <rcc rId="5275" sId="1">
    <oc r="K407" t="inlineStr">
      <is>
        <t>IP Clean Debug</t>
      </is>
    </oc>
    <nc r="K407" t="inlineStr">
      <is>
        <t>Debug IP Clean</t>
      </is>
    </nc>
  </rcc>
  <rcc rId="5276" sId="1">
    <oc r="K413" t="inlineStr">
      <is>
        <t>IP Clean Debug</t>
      </is>
    </oc>
    <nc r="K413" t="inlineStr">
      <is>
        <t>Debug IP Clean</t>
      </is>
    </nc>
  </rcc>
  <rcc rId="5277" sId="1">
    <oc r="K414" t="inlineStr">
      <is>
        <t>IP Clean Debug</t>
      </is>
    </oc>
    <nc r="K414" t="inlineStr">
      <is>
        <t>Debug IP Clean</t>
      </is>
    </nc>
  </rcc>
  <rcc rId="5278" sId="1">
    <oc r="K417" t="inlineStr">
      <is>
        <t>IP Clean Debug</t>
      </is>
    </oc>
    <nc r="K417" t="inlineStr">
      <is>
        <t>Debug IP Clean</t>
      </is>
    </nc>
  </rcc>
  <rcc rId="5279" sId="1">
    <oc r="K418" t="inlineStr">
      <is>
        <t>IP Clean Debug</t>
      </is>
    </oc>
    <nc r="K418" t="inlineStr">
      <is>
        <t>Debug IP Clean</t>
      </is>
    </nc>
  </rcc>
  <rcc rId="5280" sId="1">
    <oc r="K419" t="inlineStr">
      <is>
        <t>IP Clean Debug</t>
      </is>
    </oc>
    <nc r="K419" t="inlineStr">
      <is>
        <t>Debug IP Clean</t>
      </is>
    </nc>
  </rcc>
  <rcc rId="5281" sId="1">
    <oc r="K420" t="inlineStr">
      <is>
        <t>IP Clean Debug</t>
      </is>
    </oc>
    <nc r="K420" t="inlineStr">
      <is>
        <t>Debug IP Clean</t>
      </is>
    </nc>
  </rcc>
  <rcc rId="5282" sId="1">
    <oc r="K421" t="inlineStr">
      <is>
        <t>IP Clean Debug</t>
      </is>
    </oc>
    <nc r="K421" t="inlineStr">
      <is>
        <t>Debug IP Clean</t>
      </is>
    </nc>
  </rcc>
  <rcc rId="5283" sId="1">
    <oc r="K423" t="inlineStr">
      <is>
        <t>IP Clean Debug</t>
      </is>
    </oc>
    <nc r="K423" t="inlineStr">
      <is>
        <t>Debug IP Clean</t>
      </is>
    </nc>
  </rcc>
  <rcc rId="5284" sId="1">
    <oc r="K424" t="inlineStr">
      <is>
        <t>IP Clean Debug</t>
      </is>
    </oc>
    <nc r="K424" t="inlineStr">
      <is>
        <t>Debug IP Clean</t>
      </is>
    </nc>
  </rcc>
  <rcc rId="5285" sId="1">
    <oc r="K425" t="inlineStr">
      <is>
        <t>IP Clean Debug</t>
      </is>
    </oc>
    <nc r="K425" t="inlineStr">
      <is>
        <t>Debug IP Clean</t>
      </is>
    </nc>
  </rcc>
  <rcc rId="5286" sId="1">
    <oc r="K429" t="inlineStr">
      <is>
        <t>IP Clean Debug</t>
      </is>
    </oc>
    <nc r="K429" t="inlineStr">
      <is>
        <t>Debug IP Clean</t>
      </is>
    </nc>
  </rcc>
  <rcc rId="5287" sId="1">
    <oc r="K430" t="inlineStr">
      <is>
        <t>IP Clean Debug</t>
      </is>
    </oc>
    <nc r="K430" t="inlineStr">
      <is>
        <t>Debug IP Clean</t>
      </is>
    </nc>
  </rcc>
  <rcc rId="5288" sId="1">
    <oc r="K431" t="inlineStr">
      <is>
        <t>IP Clean Debug</t>
      </is>
    </oc>
    <nc r="K431" t="inlineStr">
      <is>
        <t>Debug IP Clean</t>
      </is>
    </nc>
  </rcc>
  <rcc rId="5289" sId="1">
    <oc r="K432" t="inlineStr">
      <is>
        <t>IP Clean Debug</t>
      </is>
    </oc>
    <nc r="K432" t="inlineStr">
      <is>
        <t>Debug IP Clean</t>
      </is>
    </nc>
  </rcc>
  <rcc rId="5290" sId="1">
    <oc r="K433" t="inlineStr">
      <is>
        <t>IP Clean Debug</t>
      </is>
    </oc>
    <nc r="K433" t="inlineStr">
      <is>
        <t>Debug IP Clean</t>
      </is>
    </nc>
  </rcc>
  <rcc rId="5291" sId="1">
    <oc r="K435" t="inlineStr">
      <is>
        <t>IP Clean Debug</t>
      </is>
    </oc>
    <nc r="K435" t="inlineStr">
      <is>
        <t>Debug IP Clean</t>
      </is>
    </nc>
  </rcc>
  <rcc rId="5292" sId="1">
    <oc r="K437" t="inlineStr">
      <is>
        <t>IP Clean Debug</t>
      </is>
    </oc>
    <nc r="K437" t="inlineStr">
      <is>
        <t>Debug IP Clean</t>
      </is>
    </nc>
  </rcc>
  <rcc rId="5293" sId="1">
    <oc r="K438" t="inlineStr">
      <is>
        <t>IP Clean Debug</t>
      </is>
    </oc>
    <nc r="K438" t="inlineStr">
      <is>
        <t>Debug IP Clean</t>
      </is>
    </nc>
  </rcc>
  <rcc rId="5294" sId="1">
    <oc r="K444" t="inlineStr">
      <is>
        <t>IP Clean Debug</t>
      </is>
    </oc>
    <nc r="K444" t="inlineStr">
      <is>
        <t>Debug IP Clean</t>
      </is>
    </nc>
  </rcc>
  <rcc rId="5295" sId="1">
    <oc r="K447" t="inlineStr">
      <is>
        <t>IP Clean Debug</t>
      </is>
    </oc>
    <nc r="K447" t="inlineStr">
      <is>
        <t>Debug IP Clean</t>
      </is>
    </nc>
  </rcc>
  <rcc rId="5296" sId="1">
    <oc r="K449" t="inlineStr">
      <is>
        <t>IP Clean Debug</t>
      </is>
    </oc>
    <nc r="K449" t="inlineStr">
      <is>
        <t>Debug IP Clean</t>
      </is>
    </nc>
  </rcc>
  <rcc rId="5297" sId="1">
    <oc r="K450" t="inlineStr">
      <is>
        <t>IP Clean Debug</t>
      </is>
    </oc>
    <nc r="K450" t="inlineStr">
      <is>
        <t>Debug IP Clean</t>
      </is>
    </nc>
  </rcc>
  <rcc rId="5298" sId="1">
    <oc r="K451" t="inlineStr">
      <is>
        <t>Debug IPClean</t>
      </is>
    </oc>
    <nc r="K451" t="inlineStr">
      <is>
        <t>Debug IP Clean</t>
      </is>
    </nc>
  </rcc>
  <rcc rId="5299" sId="1">
    <oc r="K452" t="inlineStr">
      <is>
        <t>Debug IPClean</t>
      </is>
    </oc>
    <nc r="K452" t="inlineStr">
      <is>
        <t>Debug IP Clean</t>
      </is>
    </nc>
  </rcc>
  <rcc rId="5300" sId="1">
    <oc r="K453" t="inlineStr">
      <is>
        <t>Debug IPClean</t>
      </is>
    </oc>
    <nc r="K453" t="inlineStr">
      <is>
        <t>Debug IP Clean</t>
      </is>
    </nc>
  </rcc>
  <rcc rId="5301" sId="1">
    <oc r="K455" t="inlineStr">
      <is>
        <t>IP Clean Debug</t>
      </is>
    </oc>
    <nc r="K455" t="inlineStr">
      <is>
        <t>Debug IP Clean</t>
      </is>
    </nc>
  </rcc>
  <rcc rId="5302" sId="1">
    <oc r="K474" t="inlineStr">
      <is>
        <t>IP Clean Debug</t>
      </is>
    </oc>
    <nc r="K474" t="inlineStr">
      <is>
        <t>Debug IP Clean</t>
      </is>
    </nc>
  </rcc>
  <rcc rId="5303" sId="1">
    <oc r="K475" t="inlineStr">
      <is>
        <t>IP Clean Debug</t>
      </is>
    </oc>
    <nc r="K475" t="inlineStr">
      <is>
        <t>Debug IP Clean</t>
      </is>
    </nc>
  </rcc>
  <rcc rId="5304" sId="1">
    <oc r="K477" t="inlineStr">
      <is>
        <t>IP Clean Debug</t>
      </is>
    </oc>
    <nc r="K477" t="inlineStr">
      <is>
        <t>Debug IP Clean</t>
      </is>
    </nc>
  </rcc>
  <rcc rId="5305" sId="1">
    <oc r="K484" t="inlineStr">
      <is>
        <t>IP Clean Debug</t>
      </is>
    </oc>
    <nc r="K484" t="inlineStr">
      <is>
        <t>Debug IP Clean</t>
      </is>
    </nc>
  </rcc>
  <rcc rId="5306" sId="1">
    <oc r="K485" t="inlineStr">
      <is>
        <t>IP Clean Debug</t>
      </is>
    </oc>
    <nc r="K485" t="inlineStr">
      <is>
        <t>Debug IP Clean</t>
      </is>
    </nc>
  </rcc>
  <rcc rId="5307" sId="1">
    <oc r="K486" t="inlineStr">
      <is>
        <t>IP Clean Debug</t>
      </is>
    </oc>
    <nc r="K486" t="inlineStr">
      <is>
        <t>Debug IP Clean</t>
      </is>
    </nc>
  </rcc>
  <rcc rId="5308" sId="1">
    <oc r="K491" t="inlineStr">
      <is>
        <t>IP Clean Debug</t>
      </is>
    </oc>
    <nc r="K491" t="inlineStr">
      <is>
        <t>Debug IP Clean</t>
      </is>
    </nc>
  </rcc>
  <rcc rId="5309" sId="1">
    <oc r="K492" t="inlineStr">
      <is>
        <t>IP Clean Debug</t>
      </is>
    </oc>
    <nc r="K492" t="inlineStr">
      <is>
        <t>Debug IP Clean</t>
      </is>
    </nc>
  </rcc>
  <rcc rId="5310" sId="1">
    <oc r="K512" t="inlineStr">
      <is>
        <t>IP Clean Debug</t>
      </is>
    </oc>
    <nc r="K512" t="inlineStr">
      <is>
        <t>Debug IP Clean</t>
      </is>
    </nc>
  </rcc>
  <rcc rId="5311" sId="1">
    <oc r="K320" t="inlineStr">
      <is>
        <t>NonIPClean</t>
      </is>
    </oc>
    <nc r="K320" t="inlineStr">
      <is>
        <t>Debug SV</t>
      </is>
    </nc>
  </rcc>
  <rcc rId="5312" sId="1">
    <oc r="K341" t="inlineStr">
      <is>
        <t>NonIPclean</t>
      </is>
    </oc>
    <nc r="K341" t="inlineStr">
      <is>
        <t>Debug SV</t>
      </is>
    </nc>
  </rcc>
  <rcc rId="5313" sId="1">
    <oc r="K465" t="inlineStr">
      <is>
        <t>Debug sv</t>
      </is>
    </oc>
    <nc r="K465" t="inlineStr">
      <is>
        <t>Debug SV</t>
      </is>
    </nc>
  </rcc>
  <rcc rId="5314" sId="1">
    <oc r="K468" t="inlineStr">
      <is>
        <t>Debug sv</t>
      </is>
    </oc>
    <nc r="K468" t="inlineStr">
      <is>
        <t>Debug SV</t>
      </is>
    </nc>
  </rcc>
  <rcc rId="5315" sId="1">
    <oc r="K471" t="inlineStr">
      <is>
        <t>Debug sv</t>
      </is>
    </oc>
    <nc r="K471" t="inlineStr">
      <is>
        <t>Debug SV</t>
      </is>
    </nc>
  </rcc>
  <rcc rId="5316" sId="1">
    <oc r="K479" t="inlineStr">
      <is>
        <t>Debug sv</t>
      </is>
    </oc>
    <nc r="K479" t="inlineStr">
      <is>
        <t>Debug SV</t>
      </is>
    </nc>
  </rcc>
  <rcc rId="5317" sId="1">
    <oc r="K488" t="inlineStr">
      <is>
        <t>Debug sv</t>
      </is>
    </oc>
    <nc r="K488" t="inlineStr">
      <is>
        <t>Debug SV</t>
      </is>
    </nc>
  </rcc>
  <rcc rId="5318" sId="1">
    <oc r="K493" t="inlineStr">
      <is>
        <t>debug sv</t>
      </is>
    </oc>
    <nc r="K493" t="inlineStr">
      <is>
        <t>Debug SV</t>
      </is>
    </nc>
  </rcc>
  <rcc rId="5319" sId="1">
    <oc r="K536" t="inlineStr">
      <is>
        <t>Debug sv</t>
      </is>
    </oc>
    <nc r="K536" t="inlineStr">
      <is>
        <t>Debug SV</t>
      </is>
    </nc>
  </rcc>
  <rcc rId="5320" sId="1">
    <oc r="K540" t="inlineStr">
      <is>
        <t>Debug sv</t>
      </is>
    </oc>
    <nc r="K540" t="inlineStr">
      <is>
        <t>Debug SV</t>
      </is>
    </nc>
  </rcc>
  <rcc rId="5321" sId="1">
    <oc r="K542" t="inlineStr">
      <is>
        <t>Debug sv</t>
      </is>
    </oc>
    <nc r="K542" t="inlineStr">
      <is>
        <t>Debug SV</t>
      </is>
    </nc>
  </rcc>
  <rcc rId="5322" sId="1">
    <oc r="K543" t="inlineStr">
      <is>
        <t>Debug sv</t>
      </is>
    </oc>
    <nc r="K543" t="inlineStr">
      <is>
        <t>Debug SV</t>
      </is>
    </nc>
  </rcc>
  <rcc rId="5323" sId="1">
    <nc r="K2" t="inlineStr">
      <is>
        <t>Release IP Clean</t>
      </is>
    </nc>
  </rcc>
  <rcc rId="5324" sId="1">
    <nc r="K4" t="inlineStr">
      <is>
        <t>Release IP Clean</t>
      </is>
    </nc>
  </rcc>
  <rcc rId="5325" sId="1">
    <oc r="K6" t="inlineStr">
      <is>
        <t>Release IPClean</t>
      </is>
    </oc>
    <nc r="K6" t="inlineStr">
      <is>
        <t>Release IP Clean</t>
      </is>
    </nc>
  </rcc>
  <rcc rId="5326" sId="1">
    <oc r="K9" t="inlineStr">
      <is>
        <t>Release IPClean</t>
      </is>
    </oc>
    <nc r="K9" t="inlineStr">
      <is>
        <t>Release IP Clean</t>
      </is>
    </nc>
  </rcc>
  <rcc rId="5327" sId="1">
    <nc r="K15" t="inlineStr">
      <is>
        <t>Release IP Clean</t>
      </is>
    </nc>
  </rcc>
  <rcc rId="5328" sId="1">
    <oc r="K32" t="inlineStr">
      <is>
        <t>Release IPClean</t>
      </is>
    </oc>
    <nc r="K32" t="inlineStr">
      <is>
        <t>Release IP Clean</t>
      </is>
    </nc>
  </rcc>
  <rcc rId="5329" sId="1">
    <oc r="K40" t="inlineStr">
      <is>
        <t>Release IPClean</t>
      </is>
    </oc>
    <nc r="K40" t="inlineStr">
      <is>
        <t>Release IP Clean</t>
      </is>
    </nc>
  </rcc>
  <rcc rId="5330" sId="1">
    <oc r="K41" t="inlineStr">
      <is>
        <t>Release IPClean</t>
      </is>
    </oc>
    <nc r="K41" t="inlineStr">
      <is>
        <t>Release IP Clean</t>
      </is>
    </nc>
  </rcc>
  <rcc rId="5331" sId="1">
    <oc r="K42" t="inlineStr">
      <is>
        <t>Release IPClean</t>
      </is>
    </oc>
    <nc r="K42" t="inlineStr">
      <is>
        <t>Release IP Clean</t>
      </is>
    </nc>
  </rcc>
  <rcc rId="5332" sId="1">
    <oc r="K43" t="inlineStr">
      <is>
        <t>Release IPClean</t>
      </is>
    </oc>
    <nc r="K43" t="inlineStr">
      <is>
        <t>Release IP Clean</t>
      </is>
    </nc>
  </rcc>
  <rcc rId="5333" sId="1">
    <oc r="K60" t="inlineStr">
      <is>
        <t>Release ipclean</t>
      </is>
    </oc>
    <nc r="K60" t="inlineStr">
      <is>
        <t>Release IP Clean</t>
      </is>
    </nc>
  </rcc>
  <rcc rId="5334" sId="1">
    <oc r="K76" t="inlineStr">
      <is>
        <t>Release IPClean</t>
      </is>
    </oc>
    <nc r="K76" t="inlineStr">
      <is>
        <t>Release IP Clean</t>
      </is>
    </nc>
  </rcc>
  <rcc rId="5335" sId="1">
    <oc r="K94" t="inlineStr">
      <is>
        <t>Release IPClean</t>
      </is>
    </oc>
    <nc r="K94" t="inlineStr">
      <is>
        <t>Release IP Clean</t>
      </is>
    </nc>
  </rcc>
  <rcc rId="5336" sId="1">
    <oc r="K95" t="inlineStr">
      <is>
        <t>Release IPClean</t>
      </is>
    </oc>
    <nc r="K95" t="inlineStr">
      <is>
        <t>Release IP Clean</t>
      </is>
    </nc>
  </rcc>
  <rcc rId="5337" sId="1">
    <oc r="K96" t="inlineStr">
      <is>
        <t>Release IPClean</t>
      </is>
    </oc>
    <nc r="K96" t="inlineStr">
      <is>
        <t>Release IP Clean</t>
      </is>
    </nc>
  </rcc>
  <rcc rId="5338" sId="1">
    <oc r="K97" t="inlineStr">
      <is>
        <t>Release IPClean</t>
      </is>
    </oc>
    <nc r="K97" t="inlineStr">
      <is>
        <t>Release IP Clean</t>
      </is>
    </nc>
  </rcc>
  <rcc rId="5339" sId="1">
    <oc r="K98" t="inlineStr">
      <is>
        <t>Release IPClean</t>
      </is>
    </oc>
    <nc r="K98" t="inlineStr">
      <is>
        <t>Release IP Clean</t>
      </is>
    </nc>
  </rcc>
  <rcc rId="5340" sId="1">
    <oc r="K101" t="inlineStr">
      <is>
        <t>Release IPClean</t>
      </is>
    </oc>
    <nc r="K101" t="inlineStr">
      <is>
        <t>Release IP Clean</t>
      </is>
    </nc>
  </rcc>
  <rcc rId="5341" sId="1">
    <oc r="K102" t="inlineStr">
      <is>
        <t>Release IPClean</t>
      </is>
    </oc>
    <nc r="K102" t="inlineStr">
      <is>
        <t>Release IP Clean</t>
      </is>
    </nc>
  </rcc>
  <rcc rId="5342" sId="1">
    <oc r="K106" t="inlineStr">
      <is>
        <t>Release IPClean</t>
      </is>
    </oc>
    <nc r="K106" t="inlineStr">
      <is>
        <t>Release IP Clean</t>
      </is>
    </nc>
  </rcc>
  <rcc rId="5343" sId="1">
    <oc r="K108" t="inlineStr">
      <is>
        <t>Release IPClean</t>
      </is>
    </oc>
    <nc r="K108" t="inlineStr">
      <is>
        <t>Release IP Clean</t>
      </is>
    </nc>
  </rcc>
  <rcc rId="5344" sId="1">
    <oc r="K111" t="inlineStr">
      <is>
        <t>Release IPClean</t>
      </is>
    </oc>
    <nc r="K111" t="inlineStr">
      <is>
        <t>Release IP Clean</t>
      </is>
    </nc>
  </rcc>
  <rcc rId="5345" sId="1">
    <oc r="K113" t="inlineStr">
      <is>
        <t>Release IPClean</t>
      </is>
    </oc>
    <nc r="K113" t="inlineStr">
      <is>
        <t>Release IP Clean</t>
      </is>
    </nc>
  </rcc>
  <rcc rId="5346" sId="1">
    <nc r="K114" t="inlineStr">
      <is>
        <t>Release IP Clean</t>
      </is>
    </nc>
  </rcc>
  <rcc rId="5347" sId="1">
    <oc r="K115" t="inlineStr">
      <is>
        <t>Release IPClean</t>
      </is>
    </oc>
    <nc r="K115" t="inlineStr">
      <is>
        <t>Release IP Clean</t>
      </is>
    </nc>
  </rcc>
  <rcc rId="5348" sId="1">
    <oc r="K116" t="inlineStr">
      <is>
        <t>Release IPClean</t>
      </is>
    </oc>
    <nc r="K116" t="inlineStr">
      <is>
        <t>Release IP Clean</t>
      </is>
    </nc>
  </rcc>
  <rcc rId="5349" sId="1">
    <oc r="K117" t="inlineStr">
      <is>
        <t>Release IPClean</t>
      </is>
    </oc>
    <nc r="K117" t="inlineStr">
      <is>
        <t>Release IP Clean</t>
      </is>
    </nc>
  </rcc>
  <rcc rId="5350" sId="1">
    <oc r="K118" t="inlineStr">
      <is>
        <t>Release IPClean</t>
      </is>
    </oc>
    <nc r="K118" t="inlineStr">
      <is>
        <t>Release IP Clean</t>
      </is>
    </nc>
  </rcc>
  <rcc rId="5351" sId="1">
    <oc r="K119" t="inlineStr">
      <is>
        <t>Release IPClean</t>
      </is>
    </oc>
    <nc r="K119" t="inlineStr">
      <is>
        <t>Release IP Clean</t>
      </is>
    </nc>
  </rcc>
  <rcc rId="5352" sId="1">
    <oc r="K120" t="inlineStr">
      <is>
        <t>Release IPClean</t>
      </is>
    </oc>
    <nc r="K120" t="inlineStr">
      <is>
        <t>Release IP Clean</t>
      </is>
    </nc>
  </rcc>
  <rcc rId="5353" sId="1">
    <oc r="K121" t="inlineStr">
      <is>
        <t>Release IPClean</t>
      </is>
    </oc>
    <nc r="K121" t="inlineStr">
      <is>
        <t>Release IP Clean</t>
      </is>
    </nc>
  </rcc>
  <rcc rId="5354" sId="1">
    <oc r="K122" t="inlineStr">
      <is>
        <t>Release IPClean</t>
      </is>
    </oc>
    <nc r="K122" t="inlineStr">
      <is>
        <t>Release IP Clean</t>
      </is>
    </nc>
  </rcc>
  <rcc rId="5355" sId="1">
    <oc r="K123" t="inlineStr">
      <is>
        <t>Release IPClean</t>
      </is>
    </oc>
    <nc r="K123" t="inlineStr">
      <is>
        <t>Release IP Clean</t>
      </is>
    </nc>
  </rcc>
  <rcc rId="5356" sId="1">
    <nc r="K125" t="inlineStr">
      <is>
        <t>Release IP Clean</t>
      </is>
    </nc>
  </rcc>
  <rcc rId="5357" sId="1">
    <oc r="K126" t="inlineStr">
      <is>
        <t>Release IPClean</t>
      </is>
    </oc>
    <nc r="K126" t="inlineStr">
      <is>
        <t>Release IP Clean</t>
      </is>
    </nc>
  </rcc>
  <rcc rId="5358" sId="1">
    <oc r="K128" t="inlineStr">
      <is>
        <t>Release IPClean</t>
      </is>
    </oc>
    <nc r="K128" t="inlineStr">
      <is>
        <t>Release IP Clean</t>
      </is>
    </nc>
  </rcc>
  <rcc rId="5359" sId="1">
    <oc r="K129" t="inlineStr">
      <is>
        <t>Release IPClean</t>
      </is>
    </oc>
    <nc r="K129" t="inlineStr">
      <is>
        <t>Release IP Clean</t>
      </is>
    </nc>
  </rcc>
  <rcc rId="5360" sId="1">
    <oc r="K130" t="inlineStr">
      <is>
        <t>Release IPClean</t>
      </is>
    </oc>
    <nc r="K130" t="inlineStr">
      <is>
        <t>Release IP Clean</t>
      </is>
    </nc>
  </rcc>
  <rcc rId="5361" sId="1">
    <nc r="K137" t="inlineStr">
      <is>
        <t>Release IP Clean</t>
      </is>
    </nc>
  </rcc>
  <rcc rId="5362" sId="1">
    <oc r="K138" t="inlineStr">
      <is>
        <t>Release IPClean</t>
      </is>
    </oc>
    <nc r="K138" t="inlineStr">
      <is>
        <t>Release IP Clean</t>
      </is>
    </nc>
  </rcc>
  <rcc rId="5363" sId="1">
    <oc r="K139" t="inlineStr">
      <is>
        <t>Release IPClean</t>
      </is>
    </oc>
    <nc r="K139" t="inlineStr">
      <is>
        <t>Release IP Clean</t>
      </is>
    </nc>
  </rcc>
  <rcc rId="5364" sId="1">
    <nc r="K140" t="inlineStr">
      <is>
        <t>Release IP Clean</t>
      </is>
    </nc>
  </rcc>
  <rcc rId="5365" sId="1">
    <oc r="K141" t="inlineStr">
      <is>
        <t>Release IPClean</t>
      </is>
    </oc>
    <nc r="K141" t="inlineStr">
      <is>
        <t>Release IP Clean</t>
      </is>
    </nc>
  </rcc>
  <rcc rId="5366" sId="1">
    <oc r="K143" t="inlineStr">
      <is>
        <t>Release IPClean</t>
      </is>
    </oc>
    <nc r="K143" t="inlineStr">
      <is>
        <t>Release IP Clean</t>
      </is>
    </nc>
  </rcc>
  <rcc rId="5367" sId="1">
    <oc r="K145" t="inlineStr">
      <is>
        <t>Release IPClean</t>
      </is>
    </oc>
    <nc r="K145" t="inlineStr">
      <is>
        <t>Release IP Clean</t>
      </is>
    </nc>
  </rcc>
  <rcc rId="5368" sId="1">
    <nc r="K146" t="inlineStr">
      <is>
        <t>Release IP Clean</t>
      </is>
    </nc>
  </rcc>
  <rcc rId="5369" sId="1">
    <oc r="K155" t="inlineStr">
      <is>
        <t>Release IPClean</t>
      </is>
    </oc>
    <nc r="K155" t="inlineStr">
      <is>
        <t>Release IP Clean</t>
      </is>
    </nc>
  </rcc>
  <rcc rId="5370" sId="1">
    <oc r="K157" t="inlineStr">
      <is>
        <t>Release IPClean</t>
      </is>
    </oc>
    <nc r="K157" t="inlineStr">
      <is>
        <t>Release IP Clean</t>
      </is>
    </nc>
  </rcc>
  <rcc rId="5371" sId="1">
    <oc r="K158" t="inlineStr">
      <is>
        <t>Release IPClean</t>
      </is>
    </oc>
    <nc r="K158" t="inlineStr">
      <is>
        <t>Release IP Clean</t>
      </is>
    </nc>
  </rcc>
  <rcc rId="5372" sId="1">
    <oc r="K159" t="inlineStr">
      <is>
        <t>Release IPClean</t>
      </is>
    </oc>
    <nc r="K159" t="inlineStr">
      <is>
        <t>Release IP Clean</t>
      </is>
    </nc>
  </rcc>
  <rcc rId="5373" sId="1">
    <nc r="K160" t="inlineStr">
      <is>
        <t>Release IP Clean</t>
      </is>
    </nc>
  </rcc>
  <rcc rId="5374" sId="1">
    <oc r="K162" t="inlineStr">
      <is>
        <t>Release IPClean</t>
      </is>
    </oc>
    <nc r="K162" t="inlineStr">
      <is>
        <t>Release IP Clean</t>
      </is>
    </nc>
  </rcc>
  <rcc rId="5375" sId="1">
    <oc r="K163" t="inlineStr">
      <is>
        <t>Release IPClean</t>
      </is>
    </oc>
    <nc r="K163" t="inlineStr">
      <is>
        <t>Release IP Clean</t>
      </is>
    </nc>
  </rcc>
  <rcc rId="5376" sId="1">
    <nc r="K165" t="inlineStr">
      <is>
        <t>Release IP Clean</t>
      </is>
    </nc>
  </rcc>
  <rcc rId="5377" sId="1">
    <oc r="K168" t="inlineStr">
      <is>
        <t>Release IPClean</t>
      </is>
    </oc>
    <nc r="K168" t="inlineStr">
      <is>
        <t>Release IP Clean</t>
      </is>
    </nc>
  </rcc>
  <rcc rId="5378" sId="1">
    <oc r="K175" t="inlineStr">
      <is>
        <t>Release IPClean</t>
      </is>
    </oc>
    <nc r="K175" t="inlineStr">
      <is>
        <t>Release IP Clean</t>
      </is>
    </nc>
  </rcc>
  <rcc rId="5379" sId="1">
    <oc r="K184" t="inlineStr">
      <is>
        <t>ReleaseIPClean</t>
      </is>
    </oc>
    <nc r="K184" t="inlineStr">
      <is>
        <t>Release IP Clean</t>
      </is>
    </nc>
  </rcc>
  <rcc rId="5380" sId="1">
    <oc r="K185" t="inlineStr">
      <is>
        <t>ReleaseIPClean</t>
      </is>
    </oc>
    <nc r="K185" t="inlineStr">
      <is>
        <t>Release IP Clean</t>
      </is>
    </nc>
  </rcc>
  <rcc rId="5381" sId="1">
    <oc r="K186" t="inlineStr">
      <is>
        <t>ReleaseIpClean</t>
      </is>
    </oc>
    <nc r="K186" t="inlineStr">
      <is>
        <t>Release IP Clean</t>
      </is>
    </nc>
  </rcc>
  <rcc rId="5382" sId="1">
    <oc r="K187" t="inlineStr">
      <is>
        <t>ReleaseIPClean</t>
      </is>
    </oc>
    <nc r="K187" t="inlineStr">
      <is>
        <t>Release IP Clean</t>
      </is>
    </nc>
  </rcc>
  <rcc rId="5383" sId="1">
    <oc r="K189" t="inlineStr">
      <is>
        <t>ReleaseIPClean</t>
      </is>
    </oc>
    <nc r="K189" t="inlineStr">
      <is>
        <t>Release IP Clean</t>
      </is>
    </nc>
  </rcc>
  <rcc rId="5384" sId="1">
    <oc r="K190" t="inlineStr">
      <is>
        <t>ReleaseIpClean</t>
      </is>
    </oc>
    <nc r="K190" t="inlineStr">
      <is>
        <t>Release IP Clean</t>
      </is>
    </nc>
  </rcc>
  <rcc rId="5385" sId="1">
    <oc r="K191" t="inlineStr">
      <is>
        <t>ReleaseIPClean</t>
      </is>
    </oc>
    <nc r="K191" t="inlineStr">
      <is>
        <t>Release IP Clean</t>
      </is>
    </nc>
  </rcc>
  <rcc rId="5386" sId="1">
    <nc r="K192" t="inlineStr">
      <is>
        <t>Release IP Clean</t>
      </is>
    </nc>
  </rcc>
  <rcc rId="5387" sId="1">
    <nc r="K193" t="inlineStr">
      <is>
        <t>Release IP Clean</t>
      </is>
    </nc>
  </rcc>
  <rcc rId="5388" sId="1">
    <nc r="K194" t="inlineStr">
      <is>
        <t>Release IP Clean</t>
      </is>
    </nc>
  </rcc>
  <rcc rId="5389" sId="1">
    <nc r="K195" t="inlineStr">
      <is>
        <t>Release IP Clean</t>
      </is>
    </nc>
  </rcc>
  <rcc rId="5390" sId="1">
    <nc r="K196" t="inlineStr">
      <is>
        <t>Release IP Clean</t>
      </is>
    </nc>
  </rcc>
  <rcc rId="5391" sId="1">
    <oc r="K197" t="inlineStr">
      <is>
        <t>ReleaseIpClean</t>
      </is>
    </oc>
    <nc r="K197" t="inlineStr">
      <is>
        <t>Release IP Clean</t>
      </is>
    </nc>
  </rcc>
  <rcc rId="5392" sId="1">
    <oc r="K199" t="inlineStr">
      <is>
        <t>ReleaseIpClean</t>
      </is>
    </oc>
    <nc r="K199" t="inlineStr">
      <is>
        <t>Release IP Clean</t>
      </is>
    </nc>
  </rcc>
  <rcc rId="5393" sId="1">
    <oc r="K201" t="inlineStr">
      <is>
        <t>ReleaseIpClean</t>
      </is>
    </oc>
    <nc r="K201" t="inlineStr">
      <is>
        <t>Release IP Clean</t>
      </is>
    </nc>
  </rcc>
  <rcc rId="5394" sId="1">
    <oc r="K202" t="inlineStr">
      <is>
        <t>ReleaseIpClean</t>
      </is>
    </oc>
    <nc r="K202" t="inlineStr">
      <is>
        <t>Release IP Clean</t>
      </is>
    </nc>
  </rcc>
  <rcc rId="5395" sId="1">
    <oc r="K203" t="inlineStr">
      <is>
        <t>ReleaseIpClean</t>
      </is>
    </oc>
    <nc r="K203" t="inlineStr">
      <is>
        <t>Release IP Clean</t>
      </is>
    </nc>
  </rcc>
  <rcc rId="5396" sId="1">
    <oc r="K206" t="inlineStr">
      <is>
        <t>ReleaseIpClean</t>
      </is>
    </oc>
    <nc r="K206" t="inlineStr">
      <is>
        <t>Release IP Clean</t>
      </is>
    </nc>
  </rcc>
  <rcc rId="5397" sId="1">
    <oc r="K207" t="inlineStr">
      <is>
        <t>ReleaseIpClean</t>
      </is>
    </oc>
    <nc r="K207" t="inlineStr">
      <is>
        <t>Release IP Clean</t>
      </is>
    </nc>
  </rcc>
  <rcc rId="5398" sId="1">
    <oc r="K208" t="inlineStr">
      <is>
        <t>ReleaseIpClean</t>
      </is>
    </oc>
    <nc r="K208" t="inlineStr">
      <is>
        <t>Release IP Clean</t>
      </is>
    </nc>
  </rcc>
  <rcc rId="5399" sId="1">
    <oc r="K209" t="inlineStr">
      <is>
        <t>ReleaseIpClean</t>
      </is>
    </oc>
    <nc r="K209" t="inlineStr">
      <is>
        <t>Release IP Clean</t>
      </is>
    </nc>
  </rcc>
  <rcc rId="5400" sId="1">
    <oc r="K210" t="inlineStr">
      <is>
        <t>ReleaseIpClean</t>
      </is>
    </oc>
    <nc r="K210" t="inlineStr">
      <is>
        <t>Release IP Clean</t>
      </is>
    </nc>
  </rcc>
  <rcc rId="5401" sId="1">
    <nc r="K212" t="inlineStr">
      <is>
        <t>Release IP Clean</t>
      </is>
    </nc>
  </rcc>
  <rcc rId="5402" sId="1">
    <oc r="K213" t="inlineStr">
      <is>
        <t>ReleaseIpClean</t>
      </is>
    </oc>
    <nc r="K213" t="inlineStr">
      <is>
        <t>Release IP Clean</t>
      </is>
    </nc>
  </rcc>
  <rcc rId="5403" sId="1">
    <nc r="K214" t="inlineStr">
      <is>
        <t>Release IP Clean</t>
      </is>
    </nc>
  </rcc>
  <rcc rId="5404" sId="1">
    <nc r="K215" t="inlineStr">
      <is>
        <t>Release IP Clean</t>
      </is>
    </nc>
  </rcc>
  <rcc rId="5405" sId="1">
    <nc r="K216" t="inlineStr">
      <is>
        <t>Release IP Clean</t>
      </is>
    </nc>
  </rcc>
  <rcc rId="5406" sId="1">
    <nc r="K217" t="inlineStr">
      <is>
        <t>Release IP Clean</t>
      </is>
    </nc>
  </rcc>
  <rcc rId="5407" sId="1">
    <oc r="K219" t="inlineStr">
      <is>
        <t>ReleaseIpClean</t>
      </is>
    </oc>
    <nc r="K219" t="inlineStr">
      <is>
        <t>Release IP Clean</t>
      </is>
    </nc>
  </rcc>
  <rcc rId="5408" sId="1">
    <nc r="K220" t="inlineStr">
      <is>
        <t>Release IP Clean</t>
      </is>
    </nc>
  </rcc>
  <rcc rId="5409" sId="1">
    <nc r="K221" t="inlineStr">
      <is>
        <t>Release IP Clean</t>
      </is>
    </nc>
  </rcc>
  <rcc rId="5410" sId="1">
    <nc r="K222" t="inlineStr">
      <is>
        <t>Release IP Clean</t>
      </is>
    </nc>
  </rcc>
  <rcc rId="5411" sId="1">
    <nc r="K223" t="inlineStr">
      <is>
        <t>Release IP Clean</t>
      </is>
    </nc>
  </rcc>
  <rcc rId="5412" sId="1">
    <nc r="K225" t="inlineStr">
      <is>
        <t>Release IP Clean</t>
      </is>
    </nc>
  </rcc>
  <rcc rId="5413" sId="1">
    <nc r="K226" t="inlineStr">
      <is>
        <t>Release IP Clean</t>
      </is>
    </nc>
  </rcc>
  <rcc rId="5414" sId="1">
    <nc r="K227" t="inlineStr">
      <is>
        <t>Release IP Clean</t>
      </is>
    </nc>
  </rcc>
  <rcc rId="5415" sId="1">
    <nc r="K228" t="inlineStr">
      <is>
        <t>Release IP Clean</t>
      </is>
    </nc>
  </rcc>
  <rcc rId="5416" sId="1">
    <nc r="K229" t="inlineStr">
      <is>
        <t>Release IP Clean</t>
      </is>
    </nc>
  </rcc>
  <rcc rId="5417" sId="1">
    <nc r="K230" t="inlineStr">
      <is>
        <t>Release IP Clean</t>
      </is>
    </nc>
  </rcc>
  <rcc rId="5418" sId="1">
    <nc r="K231" t="inlineStr">
      <is>
        <t>Release IP Clean</t>
      </is>
    </nc>
  </rcc>
  <rcc rId="5419" sId="1">
    <nc r="K232" t="inlineStr">
      <is>
        <t>Release IP Clean</t>
      </is>
    </nc>
  </rcc>
  <rcc rId="5420" sId="1">
    <nc r="K234" t="inlineStr">
      <is>
        <t>Release IP Clean</t>
      </is>
    </nc>
  </rcc>
  <rcc rId="5421" sId="1">
    <oc r="K235" t="inlineStr">
      <is>
        <t>ReleaseIpClean</t>
      </is>
    </oc>
    <nc r="K235" t="inlineStr">
      <is>
        <t>Release IP Clean</t>
      </is>
    </nc>
  </rcc>
  <rcc rId="5422" sId="1">
    <oc r="K236" t="inlineStr">
      <is>
        <t>ReleaseIpClean</t>
      </is>
    </oc>
    <nc r="K236" t="inlineStr">
      <is>
        <t>Release IP Clean</t>
      </is>
    </nc>
  </rcc>
  <rcc rId="5423" sId="1">
    <oc r="K237" t="inlineStr">
      <is>
        <t>ReleaseIpClean</t>
      </is>
    </oc>
    <nc r="K237" t="inlineStr">
      <is>
        <t>Release IP Clean</t>
      </is>
    </nc>
  </rcc>
  <rcc rId="5424" sId="1">
    <oc r="K238" t="inlineStr">
      <is>
        <t>ReleaseIpClean</t>
      </is>
    </oc>
    <nc r="K238" t="inlineStr">
      <is>
        <t>Release IP Clean</t>
      </is>
    </nc>
  </rcc>
  <rcc rId="5425" sId="1">
    <nc r="K240" t="inlineStr">
      <is>
        <t>Release IP Clean</t>
      </is>
    </nc>
  </rcc>
  <rcc rId="5426" sId="1">
    <nc r="K241" t="inlineStr">
      <is>
        <t>Release IP Clean</t>
      </is>
    </nc>
  </rcc>
  <rcc rId="5427" sId="1">
    <nc r="K242" t="inlineStr">
      <is>
        <t>Release IP Clean</t>
      </is>
    </nc>
  </rcc>
  <rcc rId="5428" sId="1">
    <oc r="K243" t="inlineStr">
      <is>
        <t>ReleaseIpClean</t>
      </is>
    </oc>
    <nc r="K243" t="inlineStr">
      <is>
        <t>Release IP Clean</t>
      </is>
    </nc>
  </rcc>
  <rcc rId="5429" sId="1">
    <nc r="K245" t="inlineStr">
      <is>
        <t>Release IP Clean</t>
      </is>
    </nc>
  </rcc>
  <rcc rId="5430" sId="1">
    <nc r="K246" t="inlineStr">
      <is>
        <t>Release IP Clean</t>
      </is>
    </nc>
  </rcc>
  <rcc rId="5431" sId="1">
    <oc r="K247" t="inlineStr">
      <is>
        <t>ReleaseIpClean</t>
      </is>
    </oc>
    <nc r="K247" t="inlineStr">
      <is>
        <t>Release IP Clean</t>
      </is>
    </nc>
  </rcc>
  <rcc rId="5432" sId="1">
    <nc r="K248" t="inlineStr">
      <is>
        <t>Release IP Clean</t>
      </is>
    </nc>
  </rcc>
  <rcc rId="5433" sId="1">
    <nc r="K249" t="inlineStr">
      <is>
        <t>Release IP Clean</t>
      </is>
    </nc>
  </rcc>
  <rcc rId="5434" sId="1">
    <nc r="K250" t="inlineStr">
      <is>
        <t>Release IP Clean</t>
      </is>
    </nc>
  </rcc>
  <rcc rId="5435" sId="1">
    <oc r="K251" t="inlineStr">
      <is>
        <t>ReleaseIpClean</t>
      </is>
    </oc>
    <nc r="K251" t="inlineStr">
      <is>
        <t>Release IP Clean</t>
      </is>
    </nc>
  </rcc>
  <rcc rId="5436" sId="1">
    <nc r="K252" t="inlineStr">
      <is>
        <t>Release IP Clean</t>
      </is>
    </nc>
  </rcc>
  <rcc rId="5437" sId="1">
    <oc r="K253" t="inlineStr">
      <is>
        <t>ReleaseIpClean</t>
      </is>
    </oc>
    <nc r="K253" t="inlineStr">
      <is>
        <t>Release IP Clean</t>
      </is>
    </nc>
  </rcc>
  <rcc rId="5438" sId="1">
    <nc r="K254" t="inlineStr">
      <is>
        <t>Release IP Clean</t>
      </is>
    </nc>
  </rcc>
  <rcc rId="5439" sId="1">
    <nc r="K255" t="inlineStr">
      <is>
        <t>Release IP Clean</t>
      </is>
    </nc>
  </rcc>
  <rcc rId="5440" sId="1">
    <oc r="K257" t="inlineStr">
      <is>
        <t>ReleaseIpClean</t>
      </is>
    </oc>
    <nc r="K257" t="inlineStr">
      <is>
        <t>Release IP Clean</t>
      </is>
    </nc>
  </rcc>
  <rcc rId="5441" sId="1">
    <oc r="K258" t="inlineStr">
      <is>
        <t>ReleaseIpClean</t>
      </is>
    </oc>
    <nc r="K258" t="inlineStr">
      <is>
        <t>Release IP Clean</t>
      </is>
    </nc>
  </rcc>
  <rcc rId="5442" sId="1">
    <oc r="K259" t="inlineStr">
      <is>
        <t>ReleaseIpClean</t>
      </is>
    </oc>
    <nc r="K259" t="inlineStr">
      <is>
        <t>Release IP Clean</t>
      </is>
    </nc>
  </rcc>
  <rcc rId="5443" sId="1">
    <nc r="K261" t="inlineStr">
      <is>
        <t>Release IP Clean</t>
      </is>
    </nc>
  </rcc>
  <rcc rId="5444" sId="1">
    <nc r="K262" t="inlineStr">
      <is>
        <t>Release IP Clean</t>
      </is>
    </nc>
  </rcc>
  <rcc rId="5445" sId="1">
    <nc r="K263" t="inlineStr">
      <is>
        <t>Release IP Clean</t>
      </is>
    </nc>
  </rcc>
  <rcc rId="5446" sId="1">
    <oc r="K264" t="inlineStr">
      <is>
        <t>ReleaseIpClean</t>
      </is>
    </oc>
    <nc r="K264" t="inlineStr">
      <is>
        <t>Release IP Clean</t>
      </is>
    </nc>
  </rcc>
  <rcc rId="5447" sId="1">
    <nc r="K265" t="inlineStr">
      <is>
        <t>Release IP Clean</t>
      </is>
    </nc>
  </rcc>
  <rcc rId="5448" sId="1">
    <nc r="K266" t="inlineStr">
      <is>
        <t>Release IP Clean</t>
      </is>
    </nc>
  </rcc>
  <rcc rId="5449" sId="1">
    <nc r="K267" t="inlineStr">
      <is>
        <t>Release IP Clean</t>
      </is>
    </nc>
  </rcc>
  <rcc rId="5450" sId="1">
    <nc r="K268" t="inlineStr">
      <is>
        <t>Release IP Clean</t>
      </is>
    </nc>
  </rcc>
  <rcc rId="5451" sId="1">
    <nc r="K269" t="inlineStr">
      <is>
        <t>Release IP Clean</t>
      </is>
    </nc>
  </rcc>
  <rcc rId="5452" sId="1">
    <nc r="K270" t="inlineStr">
      <is>
        <t>Release IP Clean</t>
      </is>
    </nc>
  </rcc>
  <rcc rId="5453" sId="1">
    <nc r="K271" t="inlineStr">
      <is>
        <t>Release IP Clean</t>
      </is>
    </nc>
  </rcc>
  <rcc rId="5454" sId="1">
    <nc r="K272" t="inlineStr">
      <is>
        <t>Release IP Clean</t>
      </is>
    </nc>
  </rcc>
  <rcc rId="5455" sId="1">
    <nc r="K273" t="inlineStr">
      <is>
        <t>Release IP Clean</t>
      </is>
    </nc>
  </rcc>
  <rcc rId="5456" sId="1">
    <nc r="K274" t="inlineStr">
      <is>
        <t>Release IP Clean</t>
      </is>
    </nc>
  </rcc>
  <rcc rId="5457" sId="1">
    <nc r="K283" t="inlineStr">
      <is>
        <t>Release IP Clean</t>
      </is>
    </nc>
  </rcc>
  <rcc rId="5458" sId="1">
    <oc r="K284" t="inlineStr">
      <is>
        <t>Release IPClean</t>
      </is>
    </oc>
    <nc r="K284" t="inlineStr">
      <is>
        <t>Release IP Clean</t>
      </is>
    </nc>
  </rcc>
  <rcc rId="5459" sId="1">
    <nc r="K286" t="inlineStr">
      <is>
        <t>Release IP Clean</t>
      </is>
    </nc>
  </rcc>
  <rcc rId="5460" sId="1">
    <nc r="K287" t="inlineStr">
      <is>
        <t>Release IP Clean</t>
      </is>
    </nc>
  </rcc>
  <rcc rId="5461" sId="1">
    <nc r="K288" t="inlineStr">
      <is>
        <t>Release IP Clean</t>
      </is>
    </nc>
  </rcc>
  <rcc rId="5462" sId="1">
    <oc r="K289" t="inlineStr">
      <is>
        <t>Release IPClean</t>
      </is>
    </oc>
    <nc r="K289" t="inlineStr">
      <is>
        <t>Release IP Clean</t>
      </is>
    </nc>
  </rcc>
  <rcc rId="5463" sId="1">
    <nc r="K290" t="inlineStr">
      <is>
        <t>Release IP Clean</t>
      </is>
    </nc>
  </rcc>
  <rcc rId="5464" sId="1">
    <nc r="K291" t="inlineStr">
      <is>
        <t>Release IP Clean</t>
      </is>
    </nc>
  </rcc>
  <rcc rId="5465" sId="1">
    <nc r="K292" t="inlineStr">
      <is>
        <t>Release IP Clean</t>
      </is>
    </nc>
  </rcc>
  <rcc rId="5466" sId="1">
    <nc r="K293" t="inlineStr">
      <is>
        <t>Release IP Clean</t>
      </is>
    </nc>
  </rcc>
  <rcc rId="5467" sId="1">
    <nc r="K294" t="inlineStr">
      <is>
        <t>Release IP Clean</t>
      </is>
    </nc>
  </rcc>
  <rcc rId="5468" sId="1">
    <nc r="K295" t="inlineStr">
      <is>
        <t>Release IP Clean</t>
      </is>
    </nc>
  </rcc>
  <rcc rId="5469" sId="1">
    <oc r="K302" t="inlineStr">
      <is>
        <t>Release Ipclean</t>
      </is>
    </oc>
    <nc r="K302" t="inlineStr">
      <is>
        <t>Release IP Clean</t>
      </is>
    </nc>
  </rcc>
  <rcc rId="5470" sId="1">
    <oc r="K304" t="inlineStr">
      <is>
        <t>Release Ipclean</t>
      </is>
    </oc>
    <nc r="K304" t="inlineStr">
      <is>
        <t>Release IP Clean</t>
      </is>
    </nc>
  </rcc>
  <rcc rId="5471" sId="1">
    <nc r="K306" t="inlineStr">
      <is>
        <t>Release IP Clean</t>
      </is>
    </nc>
  </rcc>
  <rcc rId="5472" sId="1">
    <nc r="K308" t="inlineStr">
      <is>
        <t>Release IP Clean</t>
      </is>
    </nc>
  </rcc>
  <rcc rId="5473" sId="1">
    <nc r="K309" t="inlineStr">
      <is>
        <t>Release IP Clean</t>
      </is>
    </nc>
  </rcc>
  <rcc rId="5474" sId="1">
    <oc r="K312" t="inlineStr">
      <is>
        <t>Release IPClean</t>
      </is>
    </oc>
    <nc r="K312" t="inlineStr">
      <is>
        <t>Release IP Clean</t>
      </is>
    </nc>
  </rcc>
  <rcc rId="5475" sId="1">
    <oc r="K321" t="inlineStr">
      <is>
        <t>IP Clean Release</t>
      </is>
    </oc>
    <nc r="K321" t="inlineStr">
      <is>
        <t>Release IP Clean</t>
      </is>
    </nc>
  </rcc>
  <rcc rId="5476" sId="1">
    <oc r="K324" t="inlineStr">
      <is>
        <t>ReleaseIPClean</t>
      </is>
    </oc>
    <nc r="K324" t="inlineStr">
      <is>
        <t>Release IP Clean</t>
      </is>
    </nc>
  </rcc>
  <rcc rId="5477" sId="1">
    <oc r="K328" t="inlineStr">
      <is>
        <t>IP Clean Release</t>
      </is>
    </oc>
    <nc r="K328" t="inlineStr">
      <is>
        <t>Release IP Clean</t>
      </is>
    </nc>
  </rcc>
  <rcc rId="5478" sId="1">
    <oc r="K329" t="inlineStr">
      <is>
        <t>Release IPClean</t>
      </is>
    </oc>
    <nc r="K329" t="inlineStr">
      <is>
        <t>Release IP Clean</t>
      </is>
    </nc>
  </rcc>
  <rcc rId="5479" sId="1">
    <oc r="K330" t="inlineStr">
      <is>
        <t>IP Clean Release</t>
      </is>
    </oc>
    <nc r="K330" t="inlineStr">
      <is>
        <t>Release IP Clean</t>
      </is>
    </nc>
  </rcc>
  <rcc rId="5480" sId="1">
    <oc r="K334" t="inlineStr">
      <is>
        <t>Release IPCLEAN</t>
      </is>
    </oc>
    <nc r="K334" t="inlineStr">
      <is>
        <t>Release IP Clean</t>
      </is>
    </nc>
  </rcc>
  <rcc rId="5481" sId="1">
    <nc r="K335" t="inlineStr">
      <is>
        <t>Release IP Clean</t>
      </is>
    </nc>
  </rcc>
  <rcc rId="5482" sId="1">
    <nc r="K337" t="inlineStr">
      <is>
        <t>Release IP Clean</t>
      </is>
    </nc>
  </rcc>
  <rcc rId="5483" sId="1">
    <nc r="K340" t="inlineStr">
      <is>
        <t>Release IP Clean</t>
      </is>
    </nc>
  </rcc>
  <rcc rId="5484" sId="1">
    <nc r="K342" t="inlineStr">
      <is>
        <t>Release IP Clean</t>
      </is>
    </nc>
  </rcc>
  <rcc rId="5485" sId="1">
    <nc r="K344" t="inlineStr">
      <is>
        <t>Release IP Clean</t>
      </is>
    </nc>
  </rcc>
  <rcc rId="5486" sId="1">
    <nc r="K353" t="inlineStr">
      <is>
        <t>Release IP Clean</t>
      </is>
    </nc>
  </rcc>
  <rcc rId="5487" sId="1">
    <nc r="K355" t="inlineStr">
      <is>
        <t>Release IP Clean</t>
      </is>
    </nc>
  </rcc>
  <rcc rId="5488" sId="1">
    <nc r="K357" t="inlineStr">
      <is>
        <t>Release IP Clean</t>
      </is>
    </nc>
  </rcc>
  <rcc rId="5489" sId="1">
    <nc r="K363" t="inlineStr">
      <is>
        <t>Release IP Clean</t>
      </is>
    </nc>
  </rcc>
  <rcc rId="5490" sId="1">
    <oc r="K369" t="inlineStr">
      <is>
        <t>IP Clean Release</t>
      </is>
    </oc>
    <nc r="K369" t="inlineStr">
      <is>
        <t>Release IP Clean</t>
      </is>
    </nc>
  </rcc>
  <rcc rId="5491" sId="1">
    <oc r="K372" t="inlineStr">
      <is>
        <t>IP Clean Release</t>
      </is>
    </oc>
    <nc r="K372" t="inlineStr">
      <is>
        <t>Release IP Clean</t>
      </is>
    </nc>
  </rcc>
  <rcc rId="5492" sId="1">
    <oc r="K377" t="inlineStr">
      <is>
        <t>IP Clean Release</t>
      </is>
    </oc>
    <nc r="K377" t="inlineStr">
      <is>
        <t>Release IP Clean</t>
      </is>
    </nc>
  </rcc>
  <rcc rId="5493" sId="1">
    <oc r="K378" t="inlineStr">
      <is>
        <t>IP Clean Release</t>
      </is>
    </oc>
    <nc r="K378" t="inlineStr">
      <is>
        <t>Release IP Clean</t>
      </is>
    </nc>
  </rcc>
  <rcc rId="5494" sId="1">
    <oc r="K379" t="inlineStr">
      <is>
        <t>IP Clean Release</t>
      </is>
    </oc>
    <nc r="K379" t="inlineStr">
      <is>
        <t>Release IP Clean</t>
      </is>
    </nc>
  </rcc>
  <rcc rId="5495" sId="1">
    <oc r="K380" t="inlineStr">
      <is>
        <t>IP Clean Release</t>
      </is>
    </oc>
    <nc r="K380" t="inlineStr">
      <is>
        <t>Release IP Clean</t>
      </is>
    </nc>
  </rcc>
  <rcc rId="5496" sId="1">
    <oc r="K383" t="inlineStr">
      <is>
        <t>IP Clean Release</t>
      </is>
    </oc>
    <nc r="K383" t="inlineStr">
      <is>
        <t>Release IP Clean</t>
      </is>
    </nc>
  </rcc>
  <rcc rId="5497" sId="1">
    <oc r="K386" t="inlineStr">
      <is>
        <t>IP clean Release</t>
      </is>
    </oc>
    <nc r="K386" t="inlineStr">
      <is>
        <t>Release IP Clean</t>
      </is>
    </nc>
  </rcc>
  <rcc rId="5498" sId="1">
    <nc r="K387" t="inlineStr">
      <is>
        <t>Release IP Clean</t>
      </is>
    </nc>
  </rcc>
  <rcc rId="5499" sId="1">
    <oc r="K388" t="inlineStr">
      <is>
        <t>Release ip clean</t>
      </is>
    </oc>
    <nc r="K388" t="inlineStr">
      <is>
        <t>Release IP Clean</t>
      </is>
    </nc>
  </rcc>
  <rcc rId="5500" sId="1">
    <nc r="K390" t="inlineStr">
      <is>
        <t>Release IP Clean</t>
      </is>
    </nc>
  </rcc>
  <rcc rId="5501" sId="1">
    <oc r="K391" t="inlineStr">
      <is>
        <t>Release ip clean</t>
      </is>
    </oc>
    <nc r="K391" t="inlineStr">
      <is>
        <t>Release IP Clean</t>
      </is>
    </nc>
  </rcc>
  <rcc rId="5502" sId="1">
    <oc r="K395" t="inlineStr">
      <is>
        <t>Release ip clean</t>
      </is>
    </oc>
    <nc r="K395" t="inlineStr">
      <is>
        <t>Release IP Clean</t>
      </is>
    </nc>
  </rcc>
  <rcc rId="5503" sId="1">
    <oc r="K396" t="inlineStr">
      <is>
        <t>Release ip clean</t>
      </is>
    </oc>
    <nc r="K396" t="inlineStr">
      <is>
        <t>Release IP Clean</t>
      </is>
    </nc>
  </rcc>
  <rcc rId="5504" sId="1">
    <oc r="K397" t="inlineStr">
      <is>
        <t>Release ip clean</t>
      </is>
    </oc>
    <nc r="K397" t="inlineStr">
      <is>
        <t>Release IP Clean</t>
      </is>
    </nc>
  </rcc>
  <rcc rId="5505" sId="1">
    <oc r="K399" t="inlineStr">
      <is>
        <t>Release ip clean</t>
      </is>
    </oc>
    <nc r="K399" t="inlineStr">
      <is>
        <t>Release IP Clean</t>
      </is>
    </nc>
  </rcc>
  <rcc rId="5506" sId="1">
    <oc r="K400" t="inlineStr">
      <is>
        <t>Release ip clean</t>
      </is>
    </oc>
    <nc r="K400" t="inlineStr">
      <is>
        <t>Release IP Clean</t>
      </is>
    </nc>
  </rcc>
  <rcc rId="5507" sId="1">
    <oc r="K401" t="inlineStr">
      <is>
        <t>Release ip clean</t>
      </is>
    </oc>
    <nc r="K401" t="inlineStr">
      <is>
        <t>Release IP Clean</t>
      </is>
    </nc>
  </rcc>
  <rcc rId="5508" sId="1">
    <oc r="K402" t="inlineStr">
      <is>
        <t>IP Clean Release</t>
      </is>
    </oc>
    <nc r="K402" t="inlineStr">
      <is>
        <t>Release IP Clean</t>
      </is>
    </nc>
  </rcc>
  <rcc rId="5509" sId="1">
    <oc r="K403" t="inlineStr">
      <is>
        <t>IP Clean Release</t>
      </is>
    </oc>
    <nc r="K403" t="inlineStr">
      <is>
        <t>Release IP Clean</t>
      </is>
    </nc>
  </rcc>
  <rcc rId="5510" sId="1">
    <oc r="K404" t="inlineStr">
      <is>
        <t>IP Clean Release</t>
      </is>
    </oc>
    <nc r="K404" t="inlineStr">
      <is>
        <t>Release IP Clean</t>
      </is>
    </nc>
  </rcc>
  <rcc rId="5511" sId="1">
    <oc r="K405" t="inlineStr">
      <is>
        <t>IP Clean Release</t>
      </is>
    </oc>
    <nc r="K405" t="inlineStr">
      <is>
        <t>Release IP Clean</t>
      </is>
    </nc>
  </rcc>
  <rcc rId="5512" sId="1">
    <oc r="K408" t="inlineStr">
      <is>
        <t>IP Clean Release</t>
      </is>
    </oc>
    <nc r="K408" t="inlineStr">
      <is>
        <t>Release IP Clean</t>
      </is>
    </nc>
  </rcc>
  <rcc rId="5513" sId="1">
    <oc r="K409" t="inlineStr">
      <is>
        <t>IP Clean Release</t>
      </is>
    </oc>
    <nc r="K409" t="inlineStr">
      <is>
        <t>Release IP Clean</t>
      </is>
    </nc>
  </rcc>
  <rcc rId="5514" sId="1">
    <oc r="K415" t="inlineStr">
      <is>
        <t>IP Clean Release</t>
      </is>
    </oc>
    <nc r="K415" t="inlineStr">
      <is>
        <t>Release IP Clean</t>
      </is>
    </nc>
  </rcc>
  <rcc rId="5515" sId="1">
    <oc r="K416" t="inlineStr">
      <is>
        <t>IP Clean Release</t>
      </is>
    </oc>
    <nc r="K416" t="inlineStr">
      <is>
        <t>Release IP Clean</t>
      </is>
    </nc>
  </rcc>
  <rcc rId="5516" sId="1">
    <oc r="K422" t="inlineStr">
      <is>
        <t>IP Clean Release</t>
      </is>
    </oc>
    <nc r="K422" t="inlineStr">
      <is>
        <t>Release IP Clean</t>
      </is>
    </nc>
  </rcc>
  <rcc rId="5517" sId="1">
    <oc r="K426" t="inlineStr">
      <is>
        <t>IP Clean Release</t>
      </is>
    </oc>
    <nc r="K426" t="inlineStr">
      <is>
        <t>Release IP Clean</t>
      </is>
    </nc>
  </rcc>
  <rcc rId="5518" sId="1">
    <oc r="K427" t="inlineStr">
      <is>
        <t>IP Clean Release</t>
      </is>
    </oc>
    <nc r="K427" t="inlineStr">
      <is>
        <t>Release IP Clean</t>
      </is>
    </nc>
  </rcc>
  <rcc rId="5519" sId="1">
    <oc r="K428" t="inlineStr">
      <is>
        <t>IP Clean Release</t>
      </is>
    </oc>
    <nc r="K428" t="inlineStr">
      <is>
        <t>Release IP Clean</t>
      </is>
    </nc>
  </rcc>
  <rcc rId="5520" sId="1">
    <oc r="K434" t="inlineStr">
      <is>
        <t>IP Clean Release</t>
      </is>
    </oc>
    <nc r="K434" t="inlineStr">
      <is>
        <t>Release IP Clean</t>
      </is>
    </nc>
  </rcc>
  <rcc rId="5521" sId="1">
    <oc r="K436" t="inlineStr">
      <is>
        <t>IP Clean Release</t>
      </is>
    </oc>
    <nc r="K436" t="inlineStr">
      <is>
        <t>Release IP Clean</t>
      </is>
    </nc>
  </rcc>
  <rcc rId="5522" sId="1">
    <oc r="K439" t="inlineStr">
      <is>
        <t>IP Clean Release</t>
      </is>
    </oc>
    <nc r="K439" t="inlineStr">
      <is>
        <t>Release IP Clean</t>
      </is>
    </nc>
  </rcc>
  <rcc rId="5523" sId="1">
    <oc r="K440" t="inlineStr">
      <is>
        <t>IP Clean Release</t>
      </is>
    </oc>
    <nc r="K440" t="inlineStr">
      <is>
        <t>Release IP Clean</t>
      </is>
    </nc>
  </rcc>
  <rcc rId="5524" sId="1">
    <oc r="K441" t="inlineStr">
      <is>
        <t>IP Clean Release</t>
      </is>
    </oc>
    <nc r="K441" t="inlineStr">
      <is>
        <t>Release IP Clean</t>
      </is>
    </nc>
  </rcc>
  <rcc rId="5525" sId="1">
    <oc r="K442" t="inlineStr">
      <is>
        <t>IP Clean Release</t>
      </is>
    </oc>
    <nc r="K442" t="inlineStr">
      <is>
        <t>Release IP Clean</t>
      </is>
    </nc>
  </rcc>
  <rcc rId="5526" sId="1">
    <oc r="K443" t="inlineStr">
      <is>
        <t>IP Clean Release</t>
      </is>
    </oc>
    <nc r="K443" t="inlineStr">
      <is>
        <t>Release IP Clean</t>
      </is>
    </nc>
  </rcc>
  <rcc rId="5527" sId="1">
    <oc r="K445" t="inlineStr">
      <is>
        <t>IP Clean Release</t>
      </is>
    </oc>
    <nc r="K445" t="inlineStr">
      <is>
        <t>Release IP Clean</t>
      </is>
    </nc>
  </rcc>
  <rcc rId="5528" sId="1">
    <oc r="K446" t="inlineStr">
      <is>
        <t>IP Clean Release</t>
      </is>
    </oc>
    <nc r="K446" t="inlineStr">
      <is>
        <t>Release IP Clean</t>
      </is>
    </nc>
  </rcc>
  <rcc rId="5529" sId="1">
    <oc r="K448" t="inlineStr">
      <is>
        <t>IP Clean Release</t>
      </is>
    </oc>
    <nc r="K448" t="inlineStr">
      <is>
        <t>Release IP Clean</t>
      </is>
    </nc>
  </rcc>
  <rcc rId="5530" sId="1">
    <oc r="K454" t="inlineStr">
      <is>
        <t>Release IPClean</t>
      </is>
    </oc>
    <nc r="K454" t="inlineStr">
      <is>
        <t>Release IP Clean</t>
      </is>
    </nc>
  </rcc>
  <rcc rId="5531" sId="1">
    <oc r="K456" t="inlineStr">
      <is>
        <t xml:space="preserve">IP Clean Release </t>
      </is>
    </oc>
    <nc r="K456" t="inlineStr">
      <is>
        <t>Release IP Clean</t>
      </is>
    </nc>
  </rcc>
  <rcc rId="5532" sId="1">
    <nc r="K457" t="inlineStr">
      <is>
        <t>Release IP Clean</t>
      </is>
    </nc>
  </rcc>
  <rcc rId="5533" sId="1">
    <nc r="K458" t="inlineStr">
      <is>
        <t>Release IP Clean</t>
      </is>
    </nc>
  </rcc>
  <rcc rId="5534" sId="1">
    <nc r="K459" t="inlineStr">
      <is>
        <t>Release IP Clean</t>
      </is>
    </nc>
  </rcc>
  <rcc rId="5535" sId="1">
    <nc r="K460" t="inlineStr">
      <is>
        <t>Release IP Clean</t>
      </is>
    </nc>
  </rcc>
  <rcc rId="5536" sId="1">
    <oc r="K464" t="inlineStr">
      <is>
        <t xml:space="preserve">IP Clean Release </t>
      </is>
    </oc>
    <nc r="K464" t="inlineStr">
      <is>
        <t>Release IP Clean</t>
      </is>
    </nc>
  </rcc>
  <rcc rId="5537" sId="1">
    <oc r="K466" t="inlineStr">
      <is>
        <t xml:space="preserve">IP Clean Release </t>
      </is>
    </oc>
    <nc r="K466" t="inlineStr">
      <is>
        <t>Release IP Clean</t>
      </is>
    </nc>
  </rcc>
  <rcc rId="5538" sId="1">
    <oc r="K467" t="inlineStr">
      <is>
        <t xml:space="preserve">IP Clean Release </t>
      </is>
    </oc>
    <nc r="K467" t="inlineStr">
      <is>
        <t>Release IP Clean</t>
      </is>
    </nc>
  </rcc>
  <rcc rId="5539" sId="1">
    <oc r="K469" t="inlineStr">
      <is>
        <t xml:space="preserve">IP Clean Release </t>
      </is>
    </oc>
    <nc r="K469" t="inlineStr">
      <is>
        <t>Release IP Clean</t>
      </is>
    </nc>
  </rcc>
  <rcc rId="5540" sId="1">
    <oc r="K470" t="inlineStr">
      <is>
        <t xml:space="preserve">IP Clean Release </t>
      </is>
    </oc>
    <nc r="K470" t="inlineStr">
      <is>
        <t>Release IP Clean</t>
      </is>
    </nc>
  </rcc>
  <rcc rId="5541" sId="1">
    <oc r="K472" t="inlineStr">
      <is>
        <t xml:space="preserve">IP Clean Release </t>
      </is>
    </oc>
    <nc r="K472" t="inlineStr">
      <is>
        <t>Release IP Clean</t>
      </is>
    </nc>
  </rcc>
  <rcc rId="5542" sId="1">
    <nc r="K473" t="inlineStr">
      <is>
        <t>Release IP Clean</t>
      </is>
    </nc>
  </rcc>
  <rcc rId="5543" sId="1">
    <nc r="K476" t="inlineStr">
      <is>
        <t>Release IP Clean</t>
      </is>
    </nc>
  </rcc>
  <rcc rId="5544" sId="1">
    <nc r="K478" t="inlineStr">
      <is>
        <t>Release IP Clean</t>
      </is>
    </nc>
  </rcc>
  <rcc rId="5545" sId="1">
    <nc r="K480" t="inlineStr">
      <is>
        <t>Release IP Clean</t>
      </is>
    </nc>
  </rcc>
  <rcc rId="5546" sId="1">
    <nc r="K481" t="inlineStr">
      <is>
        <t>Release IP Clean</t>
      </is>
    </nc>
  </rcc>
  <rcc rId="5547" sId="1">
    <nc r="K482" t="inlineStr">
      <is>
        <t>Release IP Clean</t>
      </is>
    </nc>
  </rcc>
  <rcc rId="5548" sId="1">
    <nc r="K487" t="inlineStr">
      <is>
        <t>Release IP Clean</t>
      </is>
    </nc>
  </rcc>
  <rcc rId="5549" sId="1">
    <oc r="K494" t="inlineStr">
      <is>
        <t>IP Clean Release</t>
      </is>
    </oc>
    <nc r="K494" t="inlineStr">
      <is>
        <t>Release IP Clean</t>
      </is>
    </nc>
  </rcc>
  <rcc rId="5550" sId="1">
    <oc r="K495" t="inlineStr">
      <is>
        <t>IP Clen Release</t>
      </is>
    </oc>
    <nc r="K495" t="inlineStr">
      <is>
        <t>Release IP Clean</t>
      </is>
    </nc>
  </rcc>
  <rcc rId="5551" sId="1">
    <oc r="K496" t="inlineStr">
      <is>
        <t>IP Clen Release</t>
      </is>
    </oc>
    <nc r="K496" t="inlineStr">
      <is>
        <t>Release IP Clean</t>
      </is>
    </nc>
  </rcc>
  <rcc rId="5552" sId="1">
    <oc r="K497" t="inlineStr">
      <is>
        <t>IP Clen Release</t>
      </is>
    </oc>
    <nc r="K497" t="inlineStr">
      <is>
        <t>Release IP Clean</t>
      </is>
    </nc>
  </rcc>
  <rcc rId="5553" sId="1">
    <nc r="K500" t="inlineStr">
      <is>
        <t>Release IP Clean</t>
      </is>
    </nc>
  </rcc>
  <rcc rId="5554" sId="1">
    <nc r="K501" t="inlineStr">
      <is>
        <t>Release IP Clean</t>
      </is>
    </nc>
  </rcc>
  <rcc rId="5555" sId="1">
    <oc r="K502" t="inlineStr">
      <is>
        <t>IP Clen Release</t>
      </is>
    </oc>
    <nc r="K502" t="inlineStr">
      <is>
        <t>Release IP Clean</t>
      </is>
    </nc>
  </rcc>
  <rcc rId="5556" sId="1">
    <oc r="K504" t="inlineStr">
      <is>
        <t>IP Clean Release</t>
      </is>
    </oc>
    <nc r="K504" t="inlineStr">
      <is>
        <t>Release IP Clean</t>
      </is>
    </nc>
  </rcc>
  <rcc rId="5557" sId="1">
    <oc r="K507" t="inlineStr">
      <is>
        <t>IP Clean Release</t>
      </is>
    </oc>
    <nc r="K507" t="inlineStr">
      <is>
        <t>Release IP Clean</t>
      </is>
    </nc>
  </rcc>
  <rcc rId="5558" sId="1">
    <oc r="K508" t="inlineStr">
      <is>
        <t>IP Clean Release</t>
      </is>
    </oc>
    <nc r="K508" t="inlineStr">
      <is>
        <t>Release IP Clean</t>
      </is>
    </nc>
  </rcc>
  <rcc rId="5559" sId="1">
    <oc r="K511" t="inlineStr">
      <is>
        <t xml:space="preserve">IP Clean Release </t>
      </is>
    </oc>
    <nc r="K511" t="inlineStr">
      <is>
        <t>Release IP Clean</t>
      </is>
    </nc>
  </rcc>
  <rcc rId="5560" sId="1">
    <oc r="K513" t="inlineStr">
      <is>
        <t xml:space="preserve">IP Clean Release </t>
      </is>
    </oc>
    <nc r="K513" t="inlineStr">
      <is>
        <t>Release IP Clean</t>
      </is>
    </nc>
  </rcc>
  <rcc rId="5561" sId="1">
    <nc r="K515" t="inlineStr">
      <is>
        <t>Release IP Clean</t>
      </is>
    </nc>
  </rcc>
  <rcc rId="5562" sId="1">
    <nc r="K529" t="inlineStr">
      <is>
        <t>Release IP Clean</t>
      </is>
    </nc>
  </rcc>
  <rcc rId="5563" sId="1">
    <oc r="K530" t="inlineStr">
      <is>
        <t>IP clean Realease</t>
      </is>
    </oc>
    <nc r="K530" t="inlineStr">
      <is>
        <t>Release IP Clean</t>
      </is>
    </nc>
  </rcc>
  <rcc rId="5564" sId="1">
    <oc r="K533" t="inlineStr">
      <is>
        <t>IP Clean Release</t>
      </is>
    </oc>
    <nc r="K533" t="inlineStr">
      <is>
        <t>Release IP Clean</t>
      </is>
    </nc>
  </rcc>
  <rcc rId="5565" sId="1">
    <oc r="K534" t="inlineStr">
      <is>
        <t>IP Clean Release</t>
      </is>
    </oc>
    <nc r="K534" t="inlineStr">
      <is>
        <t>Release IP Clean</t>
      </is>
    </nc>
  </rcc>
  <rcc rId="5566" sId="1">
    <oc r="K535" t="inlineStr">
      <is>
        <t>IP Clean Release</t>
      </is>
    </oc>
    <nc r="K535" t="inlineStr">
      <is>
        <t>Release IP Clean</t>
      </is>
    </nc>
  </rcc>
  <rcc rId="5567" sId="1">
    <oc r="K537" t="inlineStr">
      <is>
        <t>IP Clean Release</t>
      </is>
    </oc>
    <nc r="K537" t="inlineStr">
      <is>
        <t>Release IP Clean</t>
      </is>
    </nc>
  </rcc>
  <rcc rId="5568" sId="1">
    <oc r="K538" t="inlineStr">
      <is>
        <t>IP Clean Release</t>
      </is>
    </oc>
    <nc r="K538" t="inlineStr">
      <is>
        <t>Release IP Clean</t>
      </is>
    </nc>
  </rcc>
  <rcc rId="5569" sId="1">
    <oc r="K539" t="inlineStr">
      <is>
        <t>IP Clean Release</t>
      </is>
    </oc>
    <nc r="K539" t="inlineStr">
      <is>
        <t>Release IP Clean</t>
      </is>
    </nc>
  </rcc>
  <rcc rId="5570" sId="1">
    <oc r="K541" t="inlineStr">
      <is>
        <t>IP Clean Release</t>
      </is>
    </oc>
    <nc r="K541" t="inlineStr">
      <is>
        <t>Release IP Clean</t>
      </is>
    </nc>
  </rcc>
  <rcc rId="5571" sId="1">
    <nc r="K544" t="inlineStr">
      <is>
        <t>Release IP Clean</t>
      </is>
    </nc>
  </rcc>
  <rcc rId="5572" sId="1">
    <nc r="K545" t="inlineStr">
      <is>
        <t>Release IP Clean</t>
      </is>
    </nc>
  </rcc>
  <rcc rId="5573" sId="1">
    <nc r="K546" t="inlineStr">
      <is>
        <t>Release IP Clean</t>
      </is>
    </nc>
  </rcc>
  <rrc rId="5574" sId="1" ref="M1:M1048576" action="deleteCol">
    <undo index="65535" exp="area" ref3D="1" dr="$A$1:$M$546" dn="Z_CA4ACAC1_B7A3_4C80_90C1_9ADF7F888BA6_.wvu.FilterData" sId="1"/>
    <undo index="65535" exp="area" ref3D="1" dr="$A$1:$M$546" dn="Z_BBF96666_D019_4A82_9903_A54232D13F1C_.wvu.FilterData" sId="1"/>
    <undo index="65535" exp="area" ref3D="1" dr="$A$1:$M$546" dn="Z_D493E9A4_E545_47EA_A286_FC3C9A8D4942_.wvu.FilterData" sId="1"/>
    <undo index="65535" exp="area" ref3D="1" dr="$A$1:$M$546" dn="Z_F2D4FD56_8105_4CEB_AEDE_32731E515A9C_.wvu.FilterData" sId="1"/>
    <undo index="65535" exp="area" ref3D="1" dr="$A$1:$M$546" dn="Z_9F54FA01_E0A1_4CC6_9561_FD13D815FF96_.wvu.FilterData" sId="1"/>
    <undo index="65535" exp="area" ref3D="1" dr="$A$1:$M$546" dn="Z_F07CB65F_3BF0_404F_96B1_8F8964243193_.wvu.FilterData" sId="1"/>
    <undo index="65535" exp="area" ref3D="1" dr="$A$1:$M$546" dn="Z_D7E74F20_B3EA_410E_9290_261D078BB1C6_.wvu.FilterData" sId="1"/>
    <undo index="65535" exp="area" ref3D="1" dr="$A$1:$M$546" dn="Z_B37674A4_CBD4_4FA5_ABF9_6A333057C1BC_.wvu.FilterData" sId="1"/>
    <undo index="65535" exp="area" ref3D="1" dr="$A$1:$M$546" dn="Z_ACD19C57_4E21_4482_B8EC_861409DA1302_.wvu.FilterData" sId="1"/>
    <undo index="65535" exp="area" ref3D="1" dr="$A$1:$M$546" dn="Z_F6C644F8_1AF7_410B_8C73_D4C1303C5E24_.wvu.FilterData" sId="1"/>
    <undo index="65535" exp="area" ref3D="1" dr="$A$1:$M$546" dn="Z_64459253_F3C5_443A_8245_825431CCFCF8_.wvu.FilterData" sId="1"/>
    <undo index="65535" exp="area" ref3D="1" dr="$A$1:$M$546" dn="Z_3CC05741_76D3_4602_84DD_47F46A27C1DD_.wvu.FilterData" sId="1"/>
    <undo index="65535" exp="area" ref3D="1" dr="$A$1:$M$546" dn="Z_2927A03A_887C_488B_A370_3D7DD1383871_.wvu.FilterData" sId="1"/>
    <undo index="65535" exp="area" ref3D="1" dr="$A$1:$M$546" dn="Z_11EF1105_7B6A_435F_8CC6_86E3F48DA954_.wvu.FilterData" sId="1"/>
    <undo index="65535" exp="area" ref3D="1" dr="$A$1:$M$546" dn="Z_8F27B11B_FCF8_49C5_8B48_C25F8B3BC751_.wvu.FilterData" sId="1"/>
    <undo index="65535" exp="area" ref3D="1" dr="$A$1:$M$546" dn="Z_57DBB48F_FED5_4C8A_A9E4_DA441DD0D54D_.wvu.FilterData" sId="1"/>
    <undo index="65535" exp="area" ref3D="1" dr="$A$1:$M$546" dn="Z_931A9060_CA05_4347_9F89_221E75F45967_.wvu.FilterData" sId="1"/>
    <undo index="65535" exp="area" ref3D="1" dr="$A$1:$M$546" dn="Z_467D08F3_032A_4EAE_82DD_7D5FC0B0B333_.wvu.FilterData" sId="1"/>
    <undo index="65535" exp="area" ref3D="1" dr="$A$1:$M$546" dn="Z_5163D6B2_E53F_41D1_BBCB_27B85FDFF41C_.wvu.FilterData" sId="1"/>
    <undo index="65535" exp="area" ref3D="1" dr="$A$1:$M$546" dn="Z_81555C78_3563_43E1_B9A5_AD45B60A5E75_.wvu.FilterData" sId="1"/>
    <undo index="65535" exp="area" ref3D="1" dr="$A$1:$M$546" dn="Z_95FD646E_259F_4A04_BAEC_AA18ED636D45_.wvu.FilterData" sId="1"/>
    <undo index="65535" exp="area" ref3D="1" dr="$A$1:$M$546" dn="Z_0C6FB0F9_94EF_4F25_B63A_BF489803154A_.wvu.FilterData" sId="1"/>
    <undo index="65535" exp="area" ref3D="1" dr="$A$1:$M$546" dn="Z_8746B912_07E8_4933_8EFC_85E062908FBD_.wvu.FilterData" sId="1"/>
    <undo index="65535" exp="area" ref3D="1" dr="$A$1:$M$546" dn="Z_788B3A0F_8FDC_4861_AA0A_D0AE628F85B3_.wvu.FilterData" sId="1"/>
    <undo index="65535" exp="area" ref3D="1" dr="$A$1:$M$546" dn="Z_2ECDF564_4EC7_4DD9_97B6_4D59C9457F27_.wvu.FilterData" sId="1"/>
    <undo index="65535" exp="area" ref3D="1" dr="$A$1:$M$546" dn="Z_1D543096_2C23_4FBF_8D0A_61228B23E081_.wvu.FilterData" sId="1"/>
    <undo index="65535" exp="area" ref3D="1" dr="$A$1:$M$546" dn="Z_0BCFEA03_84A7_45E0_8F2B_C282F22D3F0A_.wvu.FilterData" sId="1"/>
    <undo index="65535" exp="area" ref3D="1" dr="$A$1:$M$546" dn="Z_088D5CD6_762C_42B3_B11F_A82D3F579D1A_.wvu.FilterData" sId="1"/>
    <rfmt sheetId="1" xfDxf="1" sqref="M1:M1048576" start="0" length="0"/>
    <rcc rId="0" sId="1">
      <nc r="M1" t="inlineStr">
        <is>
          <t>WW46.2</t>
        </is>
      </nc>
    </rcc>
    <rfmt sheetId="1" sqref="M7" start="0" length="0">
      <dxf>
        <alignment horizontal="left" vertical="top"/>
      </dxf>
    </rfmt>
    <rfmt sheetId="1" sqref="M21" start="0" length="0">
      <dxf>
        <alignment vertical="top"/>
      </dxf>
    </rfmt>
    <rfmt sheetId="1" sqref="M392" start="0" length="0">
      <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>
      <nc r="M526" t="inlineStr">
        <is>
          <t xml:space="preserve">results to be leveraged from GNR-AP </t>
        </is>
      </nc>
    </rcc>
  </rrc>
  <rrc rId="5575" sId="1" ref="M1:M1048576" action="deleteCol">
    <rfmt sheetId="1" xfDxf="1" sqref="M1:M1048576" start="0" length="0"/>
    <rcc rId="0" sId="1">
      <nc r="M1" t="inlineStr">
        <is>
          <t>ww46.5</t>
        </is>
      </nc>
    </rcc>
    <rfmt sheetId="1" sqref="M7" start="0" length="0">
      <dxf>
        <alignment horizontal="left" vertical="top"/>
      </dxf>
    </rfmt>
    <rcc rId="0" sId="1">
      <nc r="M11" t="inlineStr">
        <is>
          <t xml:space="preserve">Check release notes </t>
        </is>
      </nc>
    </rcc>
    <rfmt sheetId="1" sqref="M21" start="0" length="0">
      <dxf>
        <alignment vertical="top"/>
      </dxf>
    </rfmt>
  </rrc>
  <rrc rId="5576" sId="1" ref="M1:M1048576" action="deleteCol">
    <rfmt sheetId="1" xfDxf="1" sqref="M1:M1048576" start="0" length="0"/>
    <rcc rId="0" sId="1">
      <nc r="M1" t="inlineStr">
        <is>
          <t>ww46.1</t>
        </is>
      </nc>
    </rcc>
    <rfmt sheetId="1" sqref="M7" start="0" length="0">
      <dxf>
        <alignment horizontal="left" vertical="top"/>
      </dxf>
    </rfmt>
    <rfmt sheetId="1" sqref="M21" start="0" length="0">
      <dxf>
        <alignment vertical="top"/>
      </dxf>
    </rfmt>
    <rcc rId="0" sId="1">
      <nc r="M97" t="inlineStr">
        <is>
          <t xml:space="preserve"> </t>
        </is>
      </nc>
    </rcc>
  </rrc>
  <rcv guid="{87EA7FDE-1458-41D1-9352-D1777B627AF0}" action="delete"/>
  <rdn rId="0" localSheetId="1" customView="1" name="Z_87EA7FDE_1458_41D1_9352_D1777B627AF0_.wvu.FilterData" hidden="1" oldHidden="1">
    <formula>GNRD_Blue_8_D43!$A$1:$S$546</formula>
    <oldFormula>GNRD_Blue_8_D43!$A$1:$S$546</oldFormula>
  </rdn>
  <rcv guid="{87EA7FDE-1458-41D1-9352-D1777B627AF0}" action="add"/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8" sId="1">
    <oc r="J160" t="inlineStr">
      <is>
        <t>BMOD</t>
      </is>
    </oc>
    <nc r="J160" t="inlineStr">
      <is>
        <t>FMOD</t>
      </is>
    </nc>
  </rcc>
  <rcc rId="5579" sId="1">
    <oc r="L160" t="inlineStr">
      <is>
        <t xml:space="preserve">need to execute in FMOD </t>
      </is>
    </oc>
    <nc r="L160" t="inlineStr">
      <is>
        <t>Knobs cannot be saved in FMOD config</t>
      </is>
    </nc>
  </rcc>
  <rcc rId="5580" sId="1">
    <oc r="L4" t="inlineStr">
      <is>
        <t>in block and fail list failed</t>
      </is>
    </oc>
    <nc r="L4" t="inlineStr">
      <is>
        <t xml:space="preserve">Add translation command failed </t>
      </is>
    </nc>
  </rcc>
  <rcc rId="5581" sId="1">
    <oc r="J15" t="inlineStr">
      <is>
        <t>BMOD</t>
      </is>
    </oc>
    <nc r="J15" t="inlineStr">
      <is>
        <t>FMOD</t>
      </is>
    </nc>
  </rcc>
  <rcc rId="5582" sId="1">
    <oc r="L15" t="inlineStr">
      <is>
        <t>FMOD TCs</t>
      </is>
    </oc>
    <nc r="L15" t="inlineStr">
      <is>
        <t>Knobs cannot be saved in FMOD config</t>
      </is>
    </nc>
  </rcc>
  <rcc rId="5583" sId="1">
    <nc r="L71" t="inlineStr">
      <is>
        <t>Knobs cannot be saved in FMOD config</t>
      </is>
    </nc>
  </rcc>
  <rcc rId="5584" sId="1">
    <oc r="L137" t="inlineStr">
      <is>
        <t>HSD is open</t>
      </is>
    </oc>
    <nc r="L137" t="inlineStr">
      <is>
        <t xml:space="preserve">hiop_reg.itcerrctl register is 0x0  </t>
      </is>
    </nc>
  </rcc>
  <rcc rId="5585" sId="1">
    <oc r="J252" t="inlineStr">
      <is>
        <t>BMOD</t>
      </is>
    </oc>
    <nc r="J252" t="inlineStr">
      <is>
        <t>FMOD</t>
      </is>
    </nc>
  </rcc>
  <rcc rId="5586" sId="1">
    <oc r="L252" t="inlineStr">
      <is>
        <t>as per Ramanathan, Malarvizhi Test case need to execute with FMOD</t>
      </is>
    </oc>
    <nc r="L252" t="inlineStr">
      <is>
        <t>Knobs cannot be saved in FMOD config</t>
      </is>
    </nc>
  </rcc>
  <rfmt sheetId="1" xfDxf="1" sqref="L4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587" sId="1">
    <nc r="L485" t="inlineStr">
      <is>
        <t xml:space="preserve">link_major_mode_en register value mismatch </t>
      </is>
    </nc>
  </rcc>
  <rfmt sheetId="1" xfDxf="1" sqref="L4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588" sId="1">
    <nc r="L486" t="inlineStr">
      <is>
        <t xml:space="preserve">link_major_mode_en register value mismatch </t>
      </is>
    </nc>
  </rcc>
  <rcc rId="5589" sId="1">
    <nc r="L512" t="inlineStr">
      <is>
        <t xml:space="preserve">link_major_mode_en register value mismatch </t>
      </is>
    </nc>
  </rcc>
  <rcv guid="{87EA7FDE-1458-41D1-9352-D1777B627AF0}" action="delete"/>
  <rdn rId="0" localSheetId="1" customView="1" name="Z_87EA7FDE_1458_41D1_9352_D1777B627AF0_.wvu.FilterData" hidden="1" oldHidden="1">
    <formula>GNRD_Blue_8_D43!$A$1:$S$546</formula>
    <oldFormula>GNRD_Blue_8_D43!$A$1:$S$546</oldFormula>
  </rdn>
  <rcv guid="{87EA7FDE-1458-41D1-9352-D1777B627AF0}" action="add"/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1" sId="1">
    <oc r="L152" t="inlineStr">
      <is>
        <t xml:space="preserve">Sent clarification mail to Sumanth </t>
      </is>
    </oc>
    <nc r="L152" t="inlineStr">
      <is>
        <t>Debug in progress</t>
      </is>
    </nc>
  </rcc>
  <rcc rId="5592" sId="1">
    <oc r="L11" t="inlineStr">
      <is>
        <t>EDKII Menu-&gt;Socket Configuration-&gt;Memory Configuration-&gt; RMT Configuration Menu-&gt;Rank margi tool (normal RMT enabled)  -&gt; RMT Debug Messages&lt;Enable&gt;</t>
      </is>
    </oc>
    <nc r="L11"/>
  </rcc>
  <rcc rId="5593" sId="1">
    <oc r="M11" t="inlineStr">
      <is>
        <t xml:space="preserve">Shariff to check withDebug ifwi </t>
      </is>
    </oc>
    <nc r="M11"/>
  </rcc>
  <rcc rId="5594" sId="1" odxf="1" dxf="1">
    <oc r="L184" t="inlineStr">
      <is>
        <t>py</t>
      </is>
    </oc>
    <nc r="L184"/>
    <odxf>
      <font>
        <sz val="11"/>
        <color theme="1"/>
        <name val="Calibri"/>
        <family val="2"/>
        <scheme val="minor"/>
      </font>
    </odxf>
    <ndxf>
      <font>
        <sz val="11"/>
        <color rgb="FF212529"/>
        <name val="Roboto"/>
        <family val="2"/>
        <scheme val="none"/>
      </font>
    </ndxf>
  </rcc>
  <rcc rId="5595" sId="1" odxf="1" dxf="1">
    <oc r="L186" t="inlineStr">
      <is>
        <t>py</t>
      </is>
    </oc>
    <nc r="L186"/>
    <odxf>
      <font>
        <sz val="11"/>
        <color theme="1"/>
        <name val="Calibri"/>
        <family val="2"/>
        <scheme val="minor"/>
      </font>
    </odxf>
    <ndxf>
      <font>
        <sz val="11"/>
        <color rgb="FF212529"/>
        <name val="Roboto"/>
        <family val="2"/>
        <scheme val="none"/>
      </font>
    </ndxf>
  </rcc>
  <rcc rId="5596" sId="1" odxf="1" dxf="1">
    <oc r="L199" t="inlineStr">
      <is>
        <t>155/py</t>
      </is>
    </oc>
    <nc r="L199"/>
    <odxf>
      <font>
        <sz val="11"/>
        <color theme="1"/>
        <name val="Calibri"/>
        <family val="2"/>
        <scheme val="minor"/>
      </font>
    </odxf>
    <ndxf>
      <font>
        <sz val="11"/>
        <color rgb="FF212529"/>
        <name val="Roboto"/>
        <family val="2"/>
        <scheme val="none"/>
      </font>
    </ndxf>
  </rcc>
  <rcc rId="5597" sId="1" odxf="1" dxf="1">
    <oc r="L219">
      <v>155</v>
    </oc>
    <nc r="L219"/>
    <odxf>
      <font>
        <sz val="11"/>
        <color theme="1"/>
        <name val="Calibri"/>
        <family val="2"/>
        <scheme val="minor"/>
      </font>
    </odxf>
    <ndxf>
      <font>
        <sz val="11"/>
        <color rgb="FF212529"/>
        <name val="Roboto"/>
        <family val="2"/>
        <scheme val="none"/>
      </font>
    </ndxf>
  </rcc>
  <rcc rId="5598" sId="1" odxf="1" dxf="1">
    <oc r="L224" t="inlineStr">
      <is>
        <t>Used4 dimms instaed of full/8 dimms</t>
      </is>
    </oc>
    <nc r="L224"/>
    <odxf>
      <font>
        <sz val="11"/>
        <color theme="1"/>
        <name val="Calibri"/>
        <family val="2"/>
        <scheme val="minor"/>
      </font>
    </odxf>
    <ndxf>
      <font>
        <sz val="11"/>
        <color rgb="FF212529"/>
        <name val="Roboto"/>
        <family val="2"/>
        <scheme val="none"/>
      </font>
    </ndxf>
  </rcc>
  <rcc rId="5599" sId="1" odxf="1" dxf="1">
    <oc r="L233" t="inlineStr">
      <is>
        <t>use 4 dimms</t>
      </is>
    </oc>
    <nc r="L233"/>
    <odxf>
      <font>
        <sz val="11"/>
        <color theme="1"/>
        <name val="Calibri"/>
        <family val="2"/>
        <scheme val="minor"/>
      </font>
    </odxf>
    <ndxf>
      <font>
        <sz val="11"/>
        <color rgb="FF212529"/>
        <name val="Roboto"/>
        <family val="2"/>
        <scheme val="none"/>
      </font>
    </ndxf>
  </rcc>
  <rcc rId="5600" sId="1" odxf="1" dxf="1">
    <oc r="L237" t="inlineStr">
      <is>
        <t>py</t>
      </is>
    </oc>
    <nc r="L237"/>
    <odxf>
      <font>
        <sz val="11"/>
        <color theme="1"/>
        <name val="Calibri"/>
        <family val="2"/>
        <scheme val="minor"/>
      </font>
    </odxf>
    <ndxf>
      <font>
        <sz val="11"/>
        <color rgb="FF212529"/>
        <name val="Roboto"/>
        <family val="2"/>
        <scheme val="none"/>
      </font>
    </ndxf>
  </rcc>
  <rcc rId="5601" sId="1" odxf="1" dxf="1">
    <oc r="L243" t="inlineStr">
      <is>
        <t>py</t>
      </is>
    </oc>
    <nc r="L243"/>
    <odxf>
      <font>
        <sz val="11"/>
        <color theme="1"/>
        <name val="Calibri"/>
        <family val="2"/>
        <scheme val="minor"/>
      </font>
    </odxf>
    <ndxf>
      <font>
        <sz val="11"/>
        <color rgb="FF212529"/>
        <name val="Roboto"/>
        <family val="2"/>
        <scheme val="none"/>
      </font>
    </ndxf>
  </rcc>
  <rcc rId="5602" sId="1" odxf="1" dxf="1">
    <oc r="L253" t="inlineStr">
      <is>
        <t>checked with 4 and 2 dimm</t>
      </is>
    </oc>
    <nc r="L253"/>
    <odxf>
      <font>
        <sz val="11"/>
        <color theme="1"/>
        <name val="Calibri"/>
        <family val="2"/>
        <scheme val="minor"/>
      </font>
    </odxf>
    <ndxf>
      <font>
        <sz val="11"/>
        <color rgb="FF212529"/>
        <name val="Roboto"/>
        <family val="2"/>
        <scheme val="none"/>
      </font>
    </ndxf>
  </rcc>
  <rcc rId="5603" sId="1" odxf="1" dxf="1">
    <oc r="L264" t="inlineStr">
      <is>
        <t>py</t>
      </is>
    </oc>
    <nc r="L264"/>
    <odxf>
      <font>
        <sz val="11"/>
        <color theme="1"/>
        <name val="Calibri"/>
        <family val="2"/>
        <scheme val="minor"/>
      </font>
    </odxf>
    <ndxf>
      <font>
        <sz val="11"/>
        <color rgb="FF212529"/>
        <name val="Roboto"/>
        <family val="2"/>
        <scheme val="none"/>
      </font>
    </ndxf>
  </rcc>
  <rcc rId="5604" sId="1" odxf="1" dxf="1">
    <oc r="L382" t="inlineStr">
      <is>
        <t>need to check 257</t>
      </is>
    </oc>
    <nc r="L382"/>
    <odxf>
      <font>
        <sz val="11"/>
        <color theme="1"/>
        <name val="Calibri"/>
        <family val="2"/>
        <scheme val="minor"/>
      </font>
    </odxf>
    <ndxf>
      <font>
        <sz val="11"/>
        <color rgb="FF212529"/>
        <name val="Roboto"/>
        <family val="2"/>
        <scheme val="none"/>
      </font>
    </ndxf>
  </rcc>
  <rcc rId="5605" sId="1" odxf="1" dxf="1">
    <oc r="L389" t="inlineStr">
      <is>
        <t>check with Debug sv</t>
      </is>
    </oc>
    <nc r="L389"/>
    <odxf>
      <font>
        <sz val="11"/>
        <color theme="1"/>
        <name val="Calibri"/>
        <family val="2"/>
        <scheme val="minor"/>
      </font>
    </odxf>
    <ndxf>
      <font>
        <sz val="11"/>
        <color rgb="FF212529"/>
        <name val="Roboto"/>
        <family val="2"/>
        <scheme val="none"/>
      </font>
    </ndxf>
  </rcc>
  <rcc rId="5606" sId="1" odxf="1" dxf="1">
    <oc r="L493" t="inlineStr">
      <is>
        <t xml:space="preserve">ati_ageing value is 0 instead of 1 </t>
      </is>
    </oc>
    <nc r="L493"/>
    <odxf>
      <font>
        <sz val="11"/>
        <color theme="1"/>
        <name val="Calibri"/>
        <family val="2"/>
        <scheme val="minor"/>
      </font>
    </odxf>
    <ndxf>
      <font>
        <sz val="11"/>
        <color rgb="FF212529"/>
        <name val="Roboto"/>
        <family val="2"/>
        <scheme val="none"/>
      </font>
    </ndxf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7" sId="1">
    <oc r="F192" t="inlineStr">
      <is>
        <t>NA</t>
      </is>
    </oc>
    <nc r="F192" t="inlineStr">
      <is>
        <t>Pass</t>
      </is>
    </nc>
  </rcc>
  <rcc rId="5608" sId="1">
    <oc r="F193" t="inlineStr">
      <is>
        <t>NA</t>
      </is>
    </oc>
    <nc r="F193" t="inlineStr">
      <is>
        <t>Pass</t>
      </is>
    </nc>
  </rcc>
  <rcc rId="5609" sId="1">
    <oc r="F194" t="inlineStr">
      <is>
        <t>NA</t>
      </is>
    </oc>
    <nc r="F194" t="inlineStr">
      <is>
        <t>Pass</t>
      </is>
    </nc>
  </rcc>
  <rcc rId="5610" sId="1">
    <oc r="F195" t="inlineStr">
      <is>
        <t>NA</t>
      </is>
    </oc>
    <nc r="F195" t="inlineStr">
      <is>
        <t>Pass</t>
      </is>
    </nc>
  </rcc>
  <rcc rId="5611" sId="1">
    <oc r="F196" t="inlineStr">
      <is>
        <t>NA</t>
      </is>
    </oc>
    <nc r="F196" t="inlineStr">
      <is>
        <t>Pass</t>
      </is>
    </nc>
  </rcc>
  <rcc rId="5612" sId="1">
    <oc r="F212" t="inlineStr">
      <is>
        <t>NA</t>
      </is>
    </oc>
    <nc r="F212" t="inlineStr">
      <is>
        <t>Pass</t>
      </is>
    </nc>
  </rcc>
  <rcc rId="5613" sId="1">
    <oc r="F214" t="inlineStr">
      <is>
        <t>NA</t>
      </is>
    </oc>
    <nc r="F214" t="inlineStr">
      <is>
        <t>Pass</t>
      </is>
    </nc>
  </rcc>
  <rcc rId="5614" sId="1">
    <oc r="F215" t="inlineStr">
      <is>
        <t>NA</t>
      </is>
    </oc>
    <nc r="F215" t="inlineStr">
      <is>
        <t>Pass</t>
      </is>
    </nc>
  </rcc>
  <rcc rId="5615" sId="1">
    <oc r="F216" t="inlineStr">
      <is>
        <t>NA</t>
      </is>
    </oc>
    <nc r="F216" t="inlineStr">
      <is>
        <t>Pass</t>
      </is>
    </nc>
  </rcc>
  <rcc rId="5616" sId="1">
    <oc r="F217" t="inlineStr">
      <is>
        <t>NA</t>
      </is>
    </oc>
    <nc r="F217" t="inlineStr">
      <is>
        <t>Pass</t>
      </is>
    </nc>
  </rcc>
  <rcc rId="5617" sId="1">
    <oc r="F220" t="inlineStr">
      <is>
        <t>NA</t>
      </is>
    </oc>
    <nc r="F220" t="inlineStr">
      <is>
        <t>Pass</t>
      </is>
    </nc>
  </rcc>
  <rcc rId="5618" sId="1">
    <oc r="F221" t="inlineStr">
      <is>
        <t>NA</t>
      </is>
    </oc>
    <nc r="F221" t="inlineStr">
      <is>
        <t>Pass</t>
      </is>
    </nc>
  </rcc>
  <rcc rId="5619" sId="1">
    <oc r="F222" t="inlineStr">
      <is>
        <t>NA</t>
      </is>
    </oc>
    <nc r="F222" t="inlineStr">
      <is>
        <t>Pass</t>
      </is>
    </nc>
  </rcc>
  <rcc rId="5620" sId="1">
    <oc r="F223" t="inlineStr">
      <is>
        <t>NA</t>
      </is>
    </oc>
    <nc r="F223" t="inlineStr">
      <is>
        <t>Pass</t>
      </is>
    </nc>
  </rcc>
  <rcc rId="5621" sId="1">
    <oc r="F225" t="inlineStr">
      <is>
        <t>NA</t>
      </is>
    </oc>
    <nc r="F225" t="inlineStr">
      <is>
        <t>Pass</t>
      </is>
    </nc>
  </rcc>
  <rcc rId="5622" sId="1">
    <oc r="F226" t="inlineStr">
      <is>
        <t>NA</t>
      </is>
    </oc>
    <nc r="F226" t="inlineStr">
      <is>
        <t>Pass</t>
      </is>
    </nc>
  </rcc>
  <rcc rId="5623" sId="1">
    <oc r="F227" t="inlineStr">
      <is>
        <t>NA</t>
      </is>
    </oc>
    <nc r="F227" t="inlineStr">
      <is>
        <t>Pass</t>
      </is>
    </nc>
  </rcc>
  <rcc rId="5624" sId="1">
    <oc r="F228" t="inlineStr">
      <is>
        <t>NA</t>
      </is>
    </oc>
    <nc r="F228" t="inlineStr">
      <is>
        <t>Pass</t>
      </is>
    </nc>
  </rcc>
  <rcc rId="5625" sId="1">
    <oc r="F229" t="inlineStr">
      <is>
        <t>NA</t>
      </is>
    </oc>
    <nc r="F229" t="inlineStr">
      <is>
        <t>Pass</t>
      </is>
    </nc>
  </rcc>
  <rcc rId="5626" sId="1">
    <oc r="F230" t="inlineStr">
      <is>
        <t>NA</t>
      </is>
    </oc>
    <nc r="F230" t="inlineStr">
      <is>
        <t>Pass</t>
      </is>
    </nc>
  </rcc>
  <rcc rId="5627" sId="1">
    <oc r="F231" t="inlineStr">
      <is>
        <t>NA</t>
      </is>
    </oc>
    <nc r="F231" t="inlineStr">
      <is>
        <t>Pass</t>
      </is>
    </nc>
  </rcc>
  <rcc rId="5628" sId="1">
    <oc r="F232" t="inlineStr">
      <is>
        <t>NA</t>
      </is>
    </oc>
    <nc r="F232" t="inlineStr">
      <is>
        <t>Pass</t>
      </is>
    </nc>
  </rcc>
  <rcc rId="5629" sId="1">
    <oc r="F234" t="inlineStr">
      <is>
        <t>NA</t>
      </is>
    </oc>
    <nc r="F234" t="inlineStr">
      <is>
        <t>Pass</t>
      </is>
    </nc>
  </rcc>
  <rcc rId="5630" sId="1">
    <oc r="F240" t="inlineStr">
      <is>
        <t>NA</t>
      </is>
    </oc>
    <nc r="F240" t="inlineStr">
      <is>
        <t>Pass</t>
      </is>
    </nc>
  </rcc>
  <rcc rId="5631" sId="1">
    <oc r="F241" t="inlineStr">
      <is>
        <t>NA</t>
      </is>
    </oc>
    <nc r="F241" t="inlineStr">
      <is>
        <t>Pass</t>
      </is>
    </nc>
  </rcc>
  <rcc rId="5632" sId="1">
    <oc r="F242" t="inlineStr">
      <is>
        <t>NA</t>
      </is>
    </oc>
    <nc r="F242" t="inlineStr">
      <is>
        <t>Pass</t>
      </is>
    </nc>
  </rcc>
  <rcc rId="5633" sId="1">
    <oc r="F245" t="inlineStr">
      <is>
        <t>NA</t>
      </is>
    </oc>
    <nc r="F245" t="inlineStr">
      <is>
        <t>Pass</t>
      </is>
    </nc>
  </rcc>
  <rcc rId="5634" sId="1">
    <oc r="F246" t="inlineStr">
      <is>
        <t>NA</t>
      </is>
    </oc>
    <nc r="F246" t="inlineStr">
      <is>
        <t>Pass</t>
      </is>
    </nc>
  </rcc>
  <rcc rId="5635" sId="1">
    <oc r="F248" t="inlineStr">
      <is>
        <t>NA</t>
      </is>
    </oc>
    <nc r="F248" t="inlineStr">
      <is>
        <t>Pass</t>
      </is>
    </nc>
  </rcc>
  <rcc rId="5636" sId="1">
    <oc r="F249" t="inlineStr">
      <is>
        <t>NA</t>
      </is>
    </oc>
    <nc r="F249" t="inlineStr">
      <is>
        <t>Pass</t>
      </is>
    </nc>
  </rcc>
  <rcc rId="5637" sId="1">
    <oc r="F254" t="inlineStr">
      <is>
        <t>NA</t>
      </is>
    </oc>
    <nc r="F254" t="inlineStr">
      <is>
        <t>Pass</t>
      </is>
    </nc>
  </rcc>
  <rcc rId="5638" sId="1">
    <oc r="F255" t="inlineStr">
      <is>
        <t>NA</t>
      </is>
    </oc>
    <nc r="F255" t="inlineStr">
      <is>
        <t>Pass</t>
      </is>
    </nc>
  </rcc>
  <rcc rId="5639" sId="1">
    <oc r="F261" t="inlineStr">
      <is>
        <t>NA</t>
      </is>
    </oc>
    <nc r="F261" t="inlineStr">
      <is>
        <t>Pass</t>
      </is>
    </nc>
  </rcc>
  <rcc rId="5640" sId="1">
    <oc r="F262" t="inlineStr">
      <is>
        <t>NA</t>
      </is>
    </oc>
    <nc r="F262" t="inlineStr">
      <is>
        <t>Pass</t>
      </is>
    </nc>
  </rcc>
  <rcc rId="5641" sId="1">
    <oc r="F263" t="inlineStr">
      <is>
        <t>NA</t>
      </is>
    </oc>
    <nc r="F263" t="inlineStr">
      <is>
        <t>Pass</t>
      </is>
    </nc>
  </rcc>
  <rcc rId="5642" sId="1">
    <oc r="F265" t="inlineStr">
      <is>
        <t>NA</t>
      </is>
    </oc>
    <nc r="F265" t="inlineStr">
      <is>
        <t>Pass</t>
      </is>
    </nc>
  </rcc>
  <rcc rId="5643" sId="1">
    <oc r="F266" t="inlineStr">
      <is>
        <t>NA</t>
      </is>
    </oc>
    <nc r="F266" t="inlineStr">
      <is>
        <t>Pass</t>
      </is>
    </nc>
  </rcc>
  <rcc rId="5644" sId="1">
    <oc r="F267" t="inlineStr">
      <is>
        <t>NA</t>
      </is>
    </oc>
    <nc r="F267" t="inlineStr">
      <is>
        <t>Pass</t>
      </is>
    </nc>
  </rcc>
  <rcc rId="5645" sId="1">
    <oc r="F268" t="inlineStr">
      <is>
        <t>NA</t>
      </is>
    </oc>
    <nc r="F268" t="inlineStr">
      <is>
        <t>Pass</t>
      </is>
    </nc>
  </rcc>
  <rcc rId="5646" sId="1">
    <oc r="F269" t="inlineStr">
      <is>
        <t>NA</t>
      </is>
    </oc>
    <nc r="F269" t="inlineStr">
      <is>
        <t>Pass</t>
      </is>
    </nc>
  </rcc>
  <rcc rId="5647" sId="1">
    <oc r="F270" t="inlineStr">
      <is>
        <t>NA</t>
      </is>
    </oc>
    <nc r="F270" t="inlineStr">
      <is>
        <t>Pass</t>
      </is>
    </nc>
  </rcc>
  <rcc rId="5648" sId="1">
    <oc r="F271" t="inlineStr">
      <is>
        <t>NA</t>
      </is>
    </oc>
    <nc r="F271" t="inlineStr">
      <is>
        <t>Pass</t>
      </is>
    </nc>
  </rcc>
  <rcc rId="5649" sId="1">
    <oc r="F272" t="inlineStr">
      <is>
        <t>NA</t>
      </is>
    </oc>
    <nc r="F272" t="inlineStr">
      <is>
        <t>Pass</t>
      </is>
    </nc>
  </rcc>
  <rcc rId="5650" sId="1">
    <oc r="F273" t="inlineStr">
      <is>
        <t>NA</t>
      </is>
    </oc>
    <nc r="F273" t="inlineStr">
      <is>
        <t>Pass</t>
      </is>
    </nc>
  </rcc>
  <rcc rId="5651" sId="1">
    <oc r="F274" t="inlineStr">
      <is>
        <t>NA</t>
      </is>
    </oc>
    <nc r="F274" t="inlineStr">
      <is>
        <t>Pass</t>
      </is>
    </nc>
  </rcc>
  <rcc rId="5652" sId="1">
    <oc r="F286" t="inlineStr">
      <is>
        <t>NA</t>
      </is>
    </oc>
    <nc r="F286" t="inlineStr">
      <is>
        <t>Pass</t>
      </is>
    </nc>
  </rcc>
  <rcc rId="5653" sId="1">
    <oc r="F287" t="inlineStr">
      <is>
        <t>NA</t>
      </is>
    </oc>
    <nc r="F287" t="inlineStr">
      <is>
        <t>Pass</t>
      </is>
    </nc>
  </rcc>
  <rcc rId="5654" sId="1">
    <oc r="F288" t="inlineStr">
      <is>
        <t>NA</t>
      </is>
    </oc>
    <nc r="F288" t="inlineStr">
      <is>
        <t>Pass</t>
      </is>
    </nc>
  </rcc>
  <rcc rId="5655" sId="1">
    <oc r="F290" t="inlineStr">
      <is>
        <t>NA</t>
      </is>
    </oc>
    <nc r="F290" t="inlineStr">
      <is>
        <t>Pass</t>
      </is>
    </nc>
  </rcc>
  <rcc rId="5656" sId="1">
    <oc r="F291" t="inlineStr">
      <is>
        <t>NA</t>
      </is>
    </oc>
    <nc r="F291" t="inlineStr">
      <is>
        <t>Pass</t>
      </is>
    </nc>
  </rcc>
  <rcc rId="5657" sId="1">
    <oc r="F292" t="inlineStr">
      <is>
        <t>NA</t>
      </is>
    </oc>
    <nc r="F292" t="inlineStr">
      <is>
        <t>Pass</t>
      </is>
    </nc>
  </rcc>
  <rcc rId="5658" sId="1">
    <oc r="F293" t="inlineStr">
      <is>
        <t>NA</t>
      </is>
    </oc>
    <nc r="F293" t="inlineStr">
      <is>
        <t>Pass</t>
      </is>
    </nc>
  </rcc>
  <rcc rId="5659" sId="1">
    <oc r="F294" t="inlineStr">
      <is>
        <t>NA</t>
      </is>
    </oc>
    <nc r="F294" t="inlineStr">
      <is>
        <t>Pass</t>
      </is>
    </nc>
  </rcc>
  <rcc rId="5660" sId="1">
    <oc r="F295" t="inlineStr">
      <is>
        <t>NA</t>
      </is>
    </oc>
    <nc r="F295" t="inlineStr">
      <is>
        <t>Pass</t>
      </is>
    </nc>
  </rcc>
  <rcc rId="5661" sId="1">
    <oc r="F308" t="inlineStr">
      <is>
        <t>NA</t>
      </is>
    </oc>
    <nc r="F308" t="inlineStr">
      <is>
        <t>Pass</t>
      </is>
    </nc>
  </rcc>
  <rcc rId="5662" sId="1">
    <oc r="F337" t="inlineStr">
      <is>
        <t>NA</t>
      </is>
    </oc>
    <nc r="F337" t="inlineStr">
      <is>
        <t>Pass</t>
      </is>
    </nc>
  </rcc>
  <rcc rId="5663" sId="1">
    <oc r="F340" t="inlineStr">
      <is>
        <t>NA</t>
      </is>
    </oc>
    <nc r="F340" t="inlineStr">
      <is>
        <t>Pass</t>
      </is>
    </nc>
  </rcc>
  <rrc rId="5664" sId="1" ref="D1:D1048576" action="deleteCol">
    <rfmt sheetId="1" xfDxf="1" sqref="D1:D1048576" start="0" length="0"/>
    <rcc rId="0" sId="1" dxf="1">
      <nc r="D1" t="inlineStr">
        <is>
          <t>8_D04_status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">
        <f>VLOOKUP(A2,'C:\Users\sajjadmx\Downloads\[GNRD_Blue_0008_D04.xlsx]FIV_KVL_D_Blue_TC_Bios_only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">
        <f>VLOOKUP(A3,'C:\Users\sajjadmx\Downloads\[GNRD_Blue_0008_D04.xlsx]FIV_KVL_D_Blue_TC_Bios_only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">
        <f>VLOOKUP(A4,'C:\Users\sajjadmx\Downloads\[GNRD_Blue_0008_D04.xlsx]FIV_KVL_D_Blue_TC_Bios_only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">
        <f>VLOOKUP(A5,'C:\Users\sajjadmx\Downloads\[GNRD_Blue_0008_D04.xlsx]FIV_KVL_D_Blue_TC_Bios_only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">
        <f>VLOOKUP(A6,'C:\Users\sajjadmx\Downloads\[GNRD_Blue_0008_D04.xlsx]FIV_KVL_D_Blue_TC_Bios_only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">
        <f>VLOOKUP(A7,'C:\Users\sajjadmx\Downloads\[GNRD_Blue_0008_D04.xlsx]FIV_KVL_D_Blue_TC_Bios_only (3)'!$A:$E,5,0)</f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>
        <f>VLOOKUP(A8,'C:\Users\sajjadmx\Downloads\[GNRD_Blue_0008_D04.xlsx]FIV_KVL_D_Blue_TC_Bios_only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">
        <f>VLOOKUP(A10,'C:\Users\sajjadmx\Downloads\[GNRD_Blue_0008_D04.xlsx]FIV_KVL_D_Blue_TC_Bios_only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">
        <f>VLOOKUP(A11,'C:\Users\sajjadmx\Downloads\[GNRD_Blue_0008_D04.xlsx]FIV_KVL_D_Blue_TC_Bios_only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">
        <f>VLOOKUP(A12,'C:\Users\sajjadmx\Downloads\[GNRD_Blue_0008_D04.xlsx]FIV_KVL_D_Blue_TC_Bios_only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">
        <f>VLOOKUP(A13,'C:\Users\sajjadmx\Downloads\[GNRD_Blue_0008_D04.xlsx]FIV_KVL_D_Blue_TC_Bios_only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">
        <f>VLOOKUP(A14,'C:\Users\sajjadmx\Downloads\[GNRD_Blue_0008_D04.xlsx]FIV_KVL_D_Blue_TC_Bios_only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">
        <f>VLOOKUP(A15,'C:\Users\sajjadmx\Downloads\[GNRD_Blue_0008_D04.xlsx]FIV_KVL_D_Blue_TC_Bios_only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>
        <f>VLOOKUP(A16,'C:\Users\sajjadmx\Downloads\[GNRD_Blue_0008_D04.xlsx]FIV_KVL_D_Blue_TC_Bios_only (3)'!$A:$E,5,0)</f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">
        <f>VLOOKUP(A17,'C:\Users\sajjadmx\Downloads\[GNRD_Blue_0008_D04.xlsx]FIV_KVL_D_Blue_TC_Bios_only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>
        <f>VLOOKUP(A18,'C:\Users\sajjadmx\Downloads\[GNRD_Blue_0008_D04.xlsx]FIV_KVL_D_Blue_TC_Bios_only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">
        <f>VLOOKUP(A19,'C:\Users\sajjadmx\Downloads\[GNRD_Blue_0008_D04.xlsx]FIV_KVL_D_Blue_TC_Bios_only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">
        <f>VLOOKUP(A20,'C:\Users\sajjadmx\Downloads\[GNRD_Blue_0008_D04.xlsx]FIV_KVL_D_Blue_TC_Bios_only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>
        <f>VLOOKUP(A21,'C:\Users\sajjadmx\Downloads\[GNRD_Blue_0008_D04.xlsx]FIV_KVL_D_Blue_TC_Bios_only (3)'!$A:$E,5,0)</f>
      </nc>
      <ndxf>
        <alignment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">
        <f>VLOOKUP(A22,'C:\Users\sajjadmx\Downloads\[GNRD_Blue_0008_D04.xlsx]FIV_KVL_D_Blue_TC_Bios_only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">
        <f>VLOOKUP(A23,'C:\Users\sajjadmx\Downloads\[GNRD_Blue_0008_D04.xlsx]FIV_KVL_D_Blue_TC_Bios_only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">
        <f>VLOOKUP(A24,'C:\Users\sajjadmx\Downloads\[GNRD_Blue_0008_D04.xlsx]FIV_KVL_D_Blue_TC_Bios_only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>
        <f>VLOOKUP(A25,'C:\Users\sajjadmx\Downloads\[GNRD_Blue_0008_D04.xlsx]FIV_KVL_D_Blue_TC_Bios_only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">
        <f>VLOOKUP(A26,'C:\Users\sajjadmx\Downloads\[GNRD_Blue_0008_D04.xlsx]FIV_KVL_D_Blue_TC_Bios_only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">
        <f>VLOOKUP(A27,'C:\Users\sajjadmx\Downloads\[GNRD_Blue_0008_D04.xlsx]FIV_KVL_D_Blue_TC_Bios_only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">
        <f>VLOOKUP(A28,'C:\Users\sajjadmx\Downloads\[GNRD_Blue_0008_D04.xlsx]FIV_KVL_D_Blue_TC_Bios_only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">
        <f>VLOOKUP(A29,'C:\Users\sajjadmx\Downloads\[GNRD_Blue_0008_D04.xlsx]FIV_KVL_D_Blue_TC_Bios_only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>
        <f>VLOOKUP(A30,'C:\Users\sajjadmx\Downloads\[GNRD_Blue_0008_D04.xlsx]FIV_KVL_D_Blue_TC_Bios_only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">
        <f>VLOOKUP(A31,'C:\Users\sajjadmx\Downloads\[GNRD_Blue_0008_D04.xlsx]FIV_KVL_D_Blue_TC_Bios_only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">
        <f>VLOOKUP(A32,'C:\Users\sajjadmx\Downloads\[GNRD_Blue_0008_D04.xlsx]FIV_KVL_D_Blue_TC_Bios_only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">
        <f>VLOOKUP(A33,'C:\Users\sajjadmx\Downloads\[GNRD_Blue_0008_D04.xlsx]FIV_KVL_D_Blue_TC_Bios_only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">
        <f>VLOOKUP(A34,'C:\Users\sajjadmx\Downloads\[GNRD_Blue_0008_D04.xlsx]FIV_KVL_D_Blue_TC_Bios_only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">
        <f>VLOOKUP(A35,'C:\Users\sajjadmx\Downloads\[GNRD_Blue_0008_D04.xlsx]FIV_KVL_D_Blue_TC_Bios_only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">
        <f>VLOOKUP(A36,'C:\Users\sajjadmx\Downloads\[GNRD_Blue_0008_D04.xlsx]FIV_KVL_D_Blue_TC_Bios_only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">
        <f>VLOOKUP(A37,'C:\Users\sajjadmx\Downloads\[GNRD_Blue_0008_D04.xlsx]FIV_KVL_D_Blue_TC_Bios_only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">
        <f>VLOOKUP(A38,'C:\Users\sajjadmx\Downloads\[GNRD_Blue_0008_D04.xlsx]FIV_KVL_D_Blue_TC_Bios_only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">
        <f>VLOOKUP(A39,'C:\Users\sajjadmx\Downloads\[GNRD_Blue_0008_D04.xlsx]FIV_KVL_D_Blue_TC_Bios_only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">
        <f>VLOOKUP(A40,'C:\Users\sajjadmx\Downloads\[GNRD_Blue_0008_D04.xlsx]FIV_KVL_D_Blue_TC_Bios_only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>
        <f>VLOOKUP(A41,'C:\Users\sajjadmx\Downloads\[GNRD_Blue_0008_D04.xlsx]FIV_KVL_D_Blue_TC_Bios_only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">
        <f>VLOOKUP(A42,'C:\Users\sajjadmx\Downloads\[GNRD_Blue_0008_D04.xlsx]FIV_KVL_D_Blue_TC_Bios_only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">
        <f>VLOOKUP(A43,'C:\Users\sajjadmx\Downloads\[GNRD_Blue_0008_D04.xlsx]FIV_KVL_D_Blue_TC_Bios_only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">
        <f>VLOOKUP(A44,'C:\Users\sajjadmx\Downloads\[GNRD_Blue_0008_D04.xlsx]FIV_KVL_D_Blue_TC_Bios_only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">
        <f>VLOOKUP(A45,'C:\Users\sajjadmx\Downloads\[GNRD_Blue_0008_D04.xlsx]FIV_KVL_D_Blue_TC_Bios_only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">
        <f>VLOOKUP(A46,'C:\Users\sajjadmx\Downloads\[GNRD_Blue_0008_D04.xlsx]FIV_KVL_D_Blue_TC_Bios_only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">
        <f>VLOOKUP(A47,'C:\Users\sajjadmx\Downloads\[GNRD_Blue_0008_D04.xlsx]FIV_KVL_D_Blue_TC_Bios_only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">
        <f>VLOOKUP(A48,'C:\Users\sajjadmx\Downloads\[GNRD_Blue_0008_D04.xlsx]FIV_KVL_D_Blue_TC_Bios_only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">
        <f>VLOOKUP(A49,'C:\Users\sajjadmx\Downloads\[GNRD_Blue_0008_D04.xlsx]FIV_KVL_D_Blue_TC_Bios_only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">
        <f>VLOOKUP(A51,'C:\Users\sajjadmx\Downloads\[GNRD_Blue_0008_D04.xlsx]FIV_KVL_D_Blue_TC_Bios_only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">
        <f>VLOOKUP(A52,'C:\Users\sajjadmx\Downloads\[GNRD_Blue_0008_D04.xlsx]FIV_KVL_D_Blue_TC_Bios_only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">
        <f>VLOOKUP(A53,'C:\Users\sajjadmx\Downloads\[GNRD_Blue_0008_D04.xlsx]FIV_KVL_D_Blue_TC_Bios_only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4">
        <f>VLOOKUP(A54,'C:\Users\sajjadmx\Downloads\[GNRD_Blue_0008_D04.xlsx]FIV_KVL_D_Blue_TC_Bios_only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5">
        <f>VLOOKUP(A55,'C:\Users\sajjadmx\Downloads\[GNRD_Blue_0008_D04.xlsx]FIV_KVL_D_Blue_TC_Bios_only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6">
        <f>VLOOKUP(A56,'C:\Users\sajjadmx\Downloads\[GNRD_Blue_0008_D04.xlsx]FIV_KVL_D_Blue_TC_Bios_only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7">
        <f>VLOOKUP(A57,'C:\Users\sajjadmx\Downloads\[GNRD_Blue_0008_D04.xlsx]FIV_KVL_D_Blue_TC_Bios_only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8">
        <f>VLOOKUP(A58,'C:\Users\sajjadmx\Downloads\[GNRD_Blue_0008_D04.xlsx]FIV_KVL_D_Blue_TC_Bios_only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9">
        <f>VLOOKUP(A59,'C:\Users\sajjadmx\Downloads\[GNRD_Blue_0008_D04.xlsx]FIV_KVL_D_Blue_TC_Bios_only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0">
        <f>VLOOKUP(A60,'C:\Users\sajjadmx\Downloads\[GNRD_Blue_0008_D04.xlsx]FIV_KVL_D_Blue_TC_Bios_only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1">
        <f>VLOOKUP(A61,'C:\Users\sajjadmx\Downloads\[GNRD_Blue_0008_D04.xlsx]FIV_KVL_D_Blue_TC_Bios_only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2">
        <f>VLOOKUP(A62,'C:\Users\sajjadmx\Downloads\[GNRD_Blue_0008_D04.xlsx]FIV_KVL_D_Blue_TC_Bios_only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>
        <f>VLOOKUP(A63,'C:\Users\sajjadmx\Downloads\[GNRD_Blue_0008_D04.xlsx]FIV_KVL_D_Blue_TC_Bios_only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4">
        <f>VLOOKUP(A64,'C:\Users\sajjadmx\Downloads\[GNRD_Blue_0008_D04.xlsx]FIV_KVL_D_Blue_TC_Bios_only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5">
        <f>VLOOKUP(A65,'C:\Users\sajjadmx\Downloads\[GNRD_Blue_0008_D04.xlsx]FIV_KVL_D_Blue_TC_Bios_only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6">
        <f>VLOOKUP(A66,'C:\Users\sajjadmx\Downloads\[GNRD_Blue_0008_D04.xlsx]FIV_KVL_D_Blue_TC_Bios_only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7">
        <f>VLOOKUP(A67,'C:\Users\sajjadmx\Downloads\[GNRD_Blue_0008_D04.xlsx]FIV_KVL_D_Blue_TC_Bios_only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8">
        <f>VLOOKUP(A68,'C:\Users\sajjadmx\Downloads\[GNRD_Blue_0008_D04.xlsx]FIV_KVL_D_Blue_TC_Bios_only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9">
        <f>VLOOKUP(A69,'C:\Users\sajjadmx\Downloads\[GNRD_Blue_0008_D04.xlsx]FIV_KVL_D_Blue_TC_Bios_only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0">
        <f>VLOOKUP(A70,'C:\Users\sajjadmx\Downloads\[GNRD_Blue_0008_D04.xlsx]FIV_KVL_D_Blue_TC_Bios_only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1">
        <f>VLOOKUP(A71,'C:\Users\sajjadmx\Downloads\[GNRD_Blue_0008_D04.xlsx]FIV_KVL_D_Blue_TC_Bios_only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2">
        <f>VLOOKUP(A72,'C:\Users\sajjadmx\Downloads\[GNRD_Blue_0008_D04.xlsx]FIV_KVL_D_Blue_TC_Bios_only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3">
        <f>VLOOKUP(A73,'C:\Users\sajjadmx\Downloads\[GNRD_Blue_0008_D04.xlsx]FIV_KVL_D_Blue_TC_Bios_only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4">
        <f>VLOOKUP(A74,'C:\Users\sajjadmx\Downloads\[GNRD_Blue_0008_D04.xlsx]FIV_KVL_D_Blue_TC_Bios_only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5">
        <f>VLOOKUP(A75,'C:\Users\sajjadmx\Downloads\[GNRD_Blue_0008_D04.xlsx]FIV_KVL_D_Blue_TC_Bios_only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6">
        <f>VLOOKUP(A76,'C:\Users\sajjadmx\Downloads\[GNRD_Blue_0008_D04.xlsx]FIV_KVL_D_Blue_TC_Bios_only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7">
        <f>VLOOKUP(A77,'C:\Users\sajjadmx\Downloads\[GNRD_Blue_0008_D04.xlsx]FIV_KVL_D_Blue_TC_Bios_only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8">
        <f>VLOOKUP(A78,'C:\Users\sajjadmx\Downloads\[GNRD_Blue_0008_D04.xlsx]FIV_KVL_D_Blue_TC_Bios_only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>
        <f>VLOOKUP(A79,'C:\Users\sajjadmx\Downloads\[GNRD_Blue_0008_D04.xlsx]FIV_KVL_D_Blue_TC_Bios_only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0">
        <f>VLOOKUP(A80,'C:\Users\sajjadmx\Downloads\[GNRD_Blue_0008_D04.xlsx]FIV_KVL_D_Blue_TC_Bios_only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1">
        <f>VLOOKUP(A81,'C:\Users\sajjadmx\Downloads\[GNRD_Blue_0008_D04.xlsx]FIV_KVL_D_Blue_TC_Bios_only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2">
        <f>VLOOKUP(A82,'C:\Users\sajjadmx\Downloads\[GNRD_Blue_0008_D04.xlsx]FIV_KVL_D_Blue_TC_Bios_only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3">
        <f>VLOOKUP(A83,'C:\Users\sajjadmx\Downloads\[GNRD_Blue_0008_D04.xlsx]FIV_KVL_D_Blue_TC_Bios_only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4">
        <f>VLOOKUP(A84,'C:\Users\sajjadmx\Downloads\[GNRD_Blue_0008_D04.xlsx]FIV_KVL_D_Blue_TC_Bios_only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5">
        <f>VLOOKUP(A85,'C:\Users\sajjadmx\Downloads\[GNRD_Blue_0008_D04.xlsx]FIV_KVL_D_Blue_TC_Bios_only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6">
        <f>VLOOKUP(A86,'C:\Users\sajjadmx\Downloads\[GNRD_Blue_0008_D04.xlsx]FIV_KVL_D_Blue_TC_Bios_only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7">
        <f>VLOOKUP(A87,'C:\Users\sajjadmx\Downloads\[GNRD_Blue_0008_D04.xlsx]FIV_KVL_D_Blue_TC_Bios_only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8">
        <f>VLOOKUP(A88,'C:\Users\sajjadmx\Downloads\[GNRD_Blue_0008_D04.xlsx]FIV_KVL_D_Blue_TC_Bios_only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9">
        <f>VLOOKUP(A89,'C:\Users\sajjadmx\Downloads\[GNRD_Blue_0008_D04.xlsx]FIV_KVL_D_Blue_TC_Bios_only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0">
        <f>VLOOKUP(A90,'C:\Users\sajjadmx\Downloads\[GNRD_Blue_0008_D04.xlsx]FIV_KVL_D_Blue_TC_Bios_only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1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2">
        <f>VLOOKUP(A92,'C:\Users\sajjadmx\Downloads\[GNRD_Blue_0008_D04.xlsx]FIV_KVL_D_Blue_TC_Bios_only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3">
        <f>VLOOKUP(A93,'C:\Users\sajjadmx\Downloads\[GNRD_Blue_0008_D04.xlsx]FIV_KVL_D_Blue_TC_Bios_only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4">
        <f>VLOOKUP(A94,'C:\Users\sajjadmx\Downloads\[GNRD_Blue_0008_D04.xlsx]FIV_KVL_D_Blue_TC_Bios_only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5">
        <f>VLOOKUP(A95,'C:\Users\sajjadmx\Downloads\[GNRD_Blue_0008_D04.xlsx]FIV_KVL_D_Blue_TC_Bios_only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6">
        <f>VLOOKUP(A96,'C:\Users\sajjadmx\Downloads\[GNRD_Blue_0008_D04.xlsx]FIV_KVL_D_Blue_TC_Bios_only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7">
        <f>VLOOKUP(A97,'C:\Users\sajjadmx\Downloads\[GNRD_Blue_0008_D04.xlsx]FIV_KVL_D_Blue_TC_Bios_only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8">
        <f>VLOOKUP(A98,'C:\Users\sajjadmx\Downloads\[GNRD_Blue_0008_D04.xlsx]FIV_KVL_D_Blue_TC_Bios_only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9">
        <f>VLOOKUP(A99,'C:\Users\sajjadmx\Downloads\[GNRD_Blue_0008_D04.xlsx]FIV_KVL_D_Blue_TC_Bios_only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0">
        <f>VLOOKUP(A100,'C:\Users\sajjadmx\Downloads\[GNRD_Blue_0008_D04.xlsx]FIV_KVL_D_Blue_TC_Bios_only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1">
        <f>VLOOKUP(A101,'C:\Users\sajjadmx\Downloads\[GNRD_Blue_0008_D04.xlsx]FIV_KVL_D_Blue_TC_Bios_only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2">
        <f>VLOOKUP(A102,'C:\Users\sajjadmx\Downloads\[GNRD_Blue_0008_D04.xlsx]FIV_KVL_D_Blue_TC_Bios_only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3">
        <f>VLOOKUP(A103,'C:\Users\sajjadmx\Downloads\[GNRD_Blue_0008_D04.xlsx]FIV_KVL_D_Blue_TC_Bios_only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4">
        <f>VLOOKUP(A104,'C:\Users\sajjadmx\Downloads\[GNRD_Blue_0008_D04.xlsx]FIV_KVL_D_Blue_TC_Bios_only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5">
        <f>VLOOKUP(A105,'C:\Users\sajjadmx\Downloads\[GNRD_Blue_0008_D04.xlsx]FIV_KVL_D_Blue_TC_Bios_only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6">
        <f>VLOOKUP(A106,'C:\Users\sajjadmx\Downloads\[GNRD_Blue_0008_D04.xlsx]FIV_KVL_D_Blue_TC_Bios_only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7">
        <f>VLOOKUP(A107,'C:\Users\sajjadmx\Downloads\[GNRD_Blue_0008_D04.xlsx]FIV_KVL_D_Blue_TC_Bios_only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8">
        <f>VLOOKUP(A108,'C:\Users\sajjadmx\Downloads\[GNRD_Blue_0008_D04.xlsx]FIV_KVL_D_Blue_TC_Bios_only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9">
        <f>VLOOKUP(A109,'C:\Users\sajjadmx\Downloads\[GNRD_Blue_0008_D04.xlsx]FIV_KVL_D_Blue_TC_Bios_only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0">
        <f>VLOOKUP(A110,'C:\Users\sajjadmx\Downloads\[GNRD_Blue_0008_D04.xlsx]FIV_KVL_D_Blue_TC_Bios_only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1">
        <f>VLOOKUP(A111,'C:\Users\sajjadmx\Downloads\[GNRD_Blue_0008_D04.xlsx]FIV_KVL_D_Blue_TC_Bios_only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2">
        <f>VLOOKUP(A112,'C:\Users\sajjadmx\Downloads\[GNRD_Blue_0008_D04.xlsx]FIV_KVL_D_Blue_TC_Bios_only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3">
        <f>VLOOKUP(A113,'C:\Users\sajjadmx\Downloads\[GNRD_Blue_0008_D04.xlsx]FIV_KVL_D_Blue_TC_Bios_only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4">
        <f>VLOOKUP(A114,'C:\Users\sajjadmx\Downloads\[GNRD_Blue_0008_D04.xlsx]FIV_KVL_D_Blue_TC_Bios_only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5">
        <f>VLOOKUP(A115,'C:\Users\sajjadmx\Downloads\[GNRD_Blue_0008_D04.xlsx]FIV_KVL_D_Blue_TC_Bios_only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6">
        <f>VLOOKUP(A116,'C:\Users\sajjadmx\Downloads\[GNRD_Blue_0008_D04.xlsx]FIV_KVL_D_Blue_TC_Bios_only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7">
        <f>VLOOKUP(A117,'C:\Users\sajjadmx\Downloads\[GNRD_Blue_0008_D04.xlsx]FIV_KVL_D_Blue_TC_Bios_only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8">
        <f>VLOOKUP(A118,'C:\Users\sajjadmx\Downloads\[GNRD_Blue_0008_D04.xlsx]FIV_KVL_D_Blue_TC_Bios_only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9">
        <f>VLOOKUP(A119,'C:\Users\sajjadmx\Downloads\[GNRD_Blue_0008_D04.xlsx]FIV_KVL_D_Blue_TC_Bios_only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0">
        <f>VLOOKUP(A120,'C:\Users\sajjadmx\Downloads\[GNRD_Blue_0008_D04.xlsx]FIV_KVL_D_Blue_TC_Bios_only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1">
        <f>VLOOKUP(A121,'C:\Users\sajjadmx\Downloads\[GNRD_Blue_0008_D04.xlsx]FIV_KVL_D_Blue_TC_Bios_only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2">
        <f>VLOOKUP(A122,'C:\Users\sajjadmx\Downloads\[GNRD_Blue_0008_D04.xlsx]FIV_KVL_D_Blue_TC_Bios_only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3">
        <f>VLOOKUP(A123,'C:\Users\sajjadmx\Downloads\[GNRD_Blue_0008_D04.xlsx]FIV_KVL_D_Blue_TC_Bios_only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4">
        <f>VLOOKUP(A124,'C:\Users\sajjadmx\Downloads\[GNRD_Blue_0008_D04.xlsx]FIV_KVL_D_Blue_TC_Bios_only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5">
        <f>VLOOKUP(A125,'C:\Users\sajjadmx\Downloads\[GNRD_Blue_0008_D04.xlsx]FIV_KVL_D_Blue_TC_Bios_only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6">
        <f>VLOOKUP(A126,'C:\Users\sajjadmx\Downloads\[GNRD_Blue_0008_D04.xlsx]FIV_KVL_D_Blue_TC_Bios_only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7">
        <f>VLOOKUP(A127,'C:\Users\sajjadmx\Downloads\[GNRD_Blue_0008_D04.xlsx]FIV_KVL_D_Blue_TC_Bios_only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8">
        <f>VLOOKUP(A128,'C:\Users\sajjadmx\Downloads\[GNRD_Blue_0008_D04.xlsx]FIV_KVL_D_Blue_TC_Bios_only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9">
        <f>VLOOKUP(A129,'C:\Users\sajjadmx\Downloads\[GNRD_Blue_0008_D04.xlsx]FIV_KVL_D_Blue_TC_Bios_only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0">
        <f>VLOOKUP(A130,'C:\Users\sajjadmx\Downloads\[GNRD_Blue_0008_D04.xlsx]FIV_KVL_D_Blue_TC_Bios_only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1">
        <f>VLOOKUP(A131,'C:\Users\sajjadmx\Downloads\[GNRD_Blue_0008_D04.xlsx]FIV_KVL_D_Blue_TC_Bios_only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2">
        <f>VLOOKUP(A132,'C:\Users\sajjadmx\Downloads\[GNRD_Blue_0008_D04.xlsx]FIV_KVL_D_Blue_TC_Bios_only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3">
        <f>VLOOKUP(A133,'C:\Users\sajjadmx\Downloads\[GNRD_Blue_0008_D04.xlsx]FIV_KVL_D_Blue_TC_Bios_only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4">
        <f>VLOOKUP(A134,'C:\Users\sajjadmx\Downloads\[GNRD_Blue_0008_D04.xlsx]FIV_KVL_D_Blue_TC_Bios_only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5">
        <f>VLOOKUP(A135,'C:\Users\sajjadmx\Downloads\[GNRD_Blue_0008_D04.xlsx]FIV_KVL_D_Blue_TC_Bios_only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6">
        <f>VLOOKUP(A136,'C:\Users\sajjadmx\Downloads\[GNRD_Blue_0008_D04.xlsx]FIV_KVL_D_Blue_TC_Bios_only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7">
        <f>VLOOKUP(A137,'C:\Users\sajjadmx\Downloads\[GNRD_Blue_0008_D04.xlsx]FIV_KVL_D_Blue_TC_Bios_only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8">
        <f>VLOOKUP(A138,'C:\Users\sajjadmx\Downloads\[GNRD_Blue_0008_D04.xlsx]FIV_KVL_D_Blue_TC_Bios_only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9">
        <f>VLOOKUP(A139,'C:\Users\sajjadmx\Downloads\[GNRD_Blue_0008_D04.xlsx]FIV_KVL_D_Blue_TC_Bios_only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0">
        <f>VLOOKUP(A140,'C:\Users\sajjadmx\Downloads\[GNRD_Blue_0008_D04.xlsx]FIV_KVL_D_Blue_TC_Bios_only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1">
        <f>VLOOKUP(A141,'C:\Users\sajjadmx\Downloads\[GNRD_Blue_0008_D04.xlsx]FIV_KVL_D_Blue_TC_Bios_only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2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3">
        <f>VLOOKUP(A143,'C:\Users\sajjadmx\Downloads\[GNRD_Blue_0008_D04.xlsx]FIV_KVL_D_Blue_TC_Bios_only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4">
        <f>VLOOKUP(A144,'C:\Users\sajjadmx\Downloads\[GNRD_Blue_0008_D04.xlsx]FIV_KVL_D_Blue_TC_Bios_only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5">
        <f>VLOOKUP(A145,'C:\Users\sajjadmx\Downloads\[GNRD_Blue_0008_D04.xlsx]FIV_KVL_D_Blue_TC_Bios_only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6">
        <f>VLOOKUP(A146,'C:\Users\sajjadmx\Downloads\[GNRD_Blue_0008_D04.xlsx]FIV_KVL_D_Blue_TC_Bios_only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7">
        <f>VLOOKUP(A147,'C:\Users\sajjadmx\Downloads\[GNRD_Blue_0008_D04.xlsx]FIV_KVL_D_Blue_TC_Bios_only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8">
        <f>VLOOKUP(A148,'C:\Users\sajjadmx\Downloads\[GNRD_Blue_0008_D04.xlsx]FIV_KVL_D_Blue_TC_Bios_only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9">
        <f>VLOOKUP(A149,'C:\Users\sajjadmx\Downloads\[GNRD_Blue_0008_D04.xlsx]FIV_KVL_D_Blue_TC_Bios_only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0">
        <f>VLOOKUP(A150,'C:\Users\sajjadmx\Downloads\[GNRD_Blue_0008_D04.xlsx]FIV_KVL_D_Blue_TC_Bios_only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1">
        <f>VLOOKUP(A151,'C:\Users\sajjadmx\Downloads\[GNRD_Blue_0008_D04.xlsx]FIV_KVL_D_Blue_TC_Bios_only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2">
        <f>VLOOKUP(A152,'C:\Users\sajjadmx\Downloads\[GNRD_Blue_0008_D04.xlsx]FIV_KVL_D_Blue_TC_Bios_only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3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4">
        <f>VLOOKUP(A154,'C:\Users\sajjadmx\Downloads\[GNRD_Blue_0008_D04.xlsx]FIV_KVL_D_Blue_TC_Bios_only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5">
        <f>VLOOKUP(A155,'C:\Users\sajjadmx\Downloads\[GNRD_Blue_0008_D04.xlsx]FIV_KVL_D_Blue_TC_Bios_only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6">
        <f>VLOOKUP(A156,'C:\Users\sajjadmx\Downloads\[GNRD_Blue_0008_D04.xlsx]FIV_KVL_D_Blue_TC_Bios_only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7">
        <f>VLOOKUP(A157,'C:\Users\sajjadmx\Downloads\[GNRD_Blue_0008_D04.xlsx]FIV_KVL_D_Blue_TC_Bios_only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8">
        <f>VLOOKUP(A158,'C:\Users\sajjadmx\Downloads\[GNRD_Blue_0008_D04.xlsx]FIV_KVL_D_Blue_TC_Bios_only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9">
        <f>VLOOKUP(A159,'C:\Users\sajjadmx\Downloads\[GNRD_Blue_0008_D04.xlsx]FIV_KVL_D_Blue_TC_Bios_only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0">
        <f>VLOOKUP(A160,'C:\Users\sajjadmx\Downloads\[GNRD_Blue_0008_D04.xlsx]FIV_KVL_D_Blue_TC_Bios_only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1">
        <f>VLOOKUP(A161,'C:\Users\sajjadmx\Downloads\[GNRD_Blue_0008_D04.xlsx]FIV_KVL_D_Blue_TC_Bios_only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2">
        <f>VLOOKUP(A162,'C:\Users\sajjadmx\Downloads\[GNRD_Blue_0008_D04.xlsx]FIV_KVL_D_Blue_TC_Bios_only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3">
        <f>VLOOKUP(A163,'C:\Users\sajjadmx\Downloads\[GNRD_Blue_0008_D04.xlsx]FIV_KVL_D_Blue_TC_Bios_only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4">
        <f>VLOOKUP(A164,'C:\Users\sajjadmx\Downloads\[GNRD_Blue_0008_D04.xlsx]FIV_KVL_D_Blue_TC_Bios_only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5">
        <f>VLOOKUP(A165,'C:\Users\sajjadmx\Downloads\[GNRD_Blue_0008_D04.xlsx]FIV_KVL_D_Blue_TC_Bios_only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6">
        <f>VLOOKUP(A166,'C:\Users\sajjadmx\Downloads\[GNRD_Blue_0008_D04.xlsx]FIV_KVL_D_Blue_TC_Bios_only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7">
        <f>VLOOKUP(A167,'C:\Users\sajjadmx\Downloads\[GNRD_Blue_0008_D04.xlsx]FIV_KVL_D_Blue_TC_Bios_only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8">
        <f>VLOOKUP(A168,'C:\Users\sajjadmx\Downloads\[GNRD_Blue_0008_D04.xlsx]FIV_KVL_D_Blue_TC_Bios_only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9">
        <f>VLOOKUP(A169,'C:\Users\sajjadmx\Downloads\[GNRD_Blue_0008_D04.xlsx]FIV_KVL_D_Blue_TC_Bios_only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0">
        <f>VLOOKUP(A170,'C:\Users\sajjadmx\Downloads\[GNRD_Blue_0008_D04.xlsx]FIV_KVL_D_Blue_TC_Bios_only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1">
        <f>VLOOKUP(A171,'C:\Users\sajjadmx\Downloads\[GNRD_Blue_0008_D04.xlsx]FIV_KVL_D_Blue_TC_Bios_only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2">
        <f>VLOOKUP(A172,'C:\Users\sajjadmx\Downloads\[GNRD_Blue_0008_D04.xlsx]FIV_KVL_D_Blue_TC_Bios_only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3">
        <f>VLOOKUP(A173,'C:\Users\sajjadmx\Downloads\[GNRD_Blue_0008_D04.xlsx]FIV_KVL_D_Blue_TC_Bios_only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4">
        <f>VLOOKUP(A174,'C:\Users\sajjadmx\Downloads\[GNRD_Blue_0008_D04.xlsx]FIV_KVL_D_Blue_TC_Bios_only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5">
        <f>VLOOKUP(A175,'C:\Users\sajjadmx\Downloads\[GNRD_Blue_0008_D04.xlsx]FIV_KVL_D_Blue_TC_Bios_only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6">
        <f>VLOOKUP(A176,'C:\Users\sajjadmx\Downloads\[GNRD_Blue_0008_D04.xlsx]FIV_KVL_D_Blue_TC_Bios_only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7">
        <f>VLOOKUP(A177,'C:\Users\sajjadmx\Downloads\[GNRD_Blue_0008_D04.xlsx]FIV_KVL_D_Blue_TC_Bios_only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8">
        <f>VLOOKUP(A178,'C:\Users\sajjadmx\Downloads\[GNRD_Blue_0008_D04.xlsx]FIV_KVL_D_Blue_TC_Bios_only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9">
        <f>VLOOKUP(A179,'C:\Users\sajjadmx\Downloads\[GNRD_Blue_0008_D04.xlsx]FIV_KVL_D_Blue_TC_Bios_only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0">
        <f>VLOOKUP(A180,'C:\Users\sajjadmx\Downloads\[GNRD_Blue_0008_D04.xlsx]FIV_KVL_D_Blue_TC_Bios_only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1">
        <f>VLOOKUP(A181,'C:\Users\sajjadmx\Downloads\[GNRD_Blue_0008_D04.xlsx]FIV_KVL_D_Blue_TC_Bios_only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2">
        <f>VLOOKUP(A182,'C:\Users\sajjadmx\Downloads\[GNRD_Blue_0008_D04.xlsx]FIV_KVL_D_Blue_TC_Bios_only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3">
        <f>VLOOKUP(A183,'C:\Users\sajjadmx\Downloads\[GNRD_Blue_0008_D04.xlsx]FIV_KVL_D_Blue_TC_Bios_only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4">
        <f>VLOOKUP(A184,'C:\Users\sajjadmx\Downloads\[GNRD_Blue_0008_D04.xlsx]FIV_KVL_D_Blue_TC_Bios_only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5">
        <f>VLOOKUP(A185,'C:\Users\sajjadmx\Downloads\[GNRD_Blue_0008_D04.xlsx]FIV_KVL_D_Blue_TC_Bios_only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6">
        <f>VLOOKUP(A186,'C:\Users\sajjadmx\Downloads\[GNRD_Blue_0008_D04.xlsx]FIV_KVL_D_Blue_TC_Bios_only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7">
        <f>VLOOKUP(A187,'C:\Users\sajjadmx\Downloads\[GNRD_Blue_0008_D04.xlsx]FIV_KVL_D_Blue_TC_Bios_only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8">
        <f>VLOOKUP(A188,'C:\Users\sajjadmx\Downloads\[GNRD_Blue_0008_D04.xlsx]FIV_KVL_D_Blue_TC_Bios_only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9">
        <f>VLOOKUP(A189,'C:\Users\sajjadmx\Downloads\[GNRD_Blue_0008_D04.xlsx]FIV_KVL_D_Blue_TC_Bios_only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0">
        <f>VLOOKUP(A190,'C:\Users\sajjadmx\Downloads\[GNRD_Blue_0008_D04.xlsx]FIV_KVL_D_Blue_TC_Bios_only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1">
        <f>VLOOKUP(A191,'C:\Users\sajjadmx\Downloads\[GNRD_Blue_0008_D04.xlsx]FIV_KVL_D_Blue_TC_Bios_only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2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3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4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5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6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7">
        <f>VLOOKUP(A197,'C:\Users\sajjadmx\Downloads\[GNRD_Blue_0008_D04.xlsx]FIV_KVL_D_Blue_TC_Bios_only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8">
        <f>VLOOKUP(A198,'C:\Users\sajjadmx\Downloads\[GNRD_Blue_0008_D04.xlsx]FIV_KVL_D_Blue_TC_Bios_only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9">
        <f>VLOOKUP(A199,'C:\Users\sajjadmx\Downloads\[GNRD_Blue_0008_D04.xlsx]FIV_KVL_D_Blue_TC_Bios_only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0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1">
        <f>VLOOKUP(A201,'C:\Users\sajjadmx\Downloads\[GNRD_Blue_0008_D04.xlsx]FIV_KVL_D_Blue_TC_Bios_only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2">
        <f>VLOOKUP(A202,'C:\Users\sajjadmx\Downloads\[GNRD_Blue_0008_D04.xlsx]FIV_KVL_D_Blue_TC_Bios_only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3">
        <f>VLOOKUP(A203,'C:\Users\sajjadmx\Downloads\[GNRD_Blue_0008_D04.xlsx]FIV_KVL_D_Blue_TC_Bios_only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4">
        <f>VLOOKUP(A204,'C:\Users\sajjadmx\Downloads\[GNRD_Blue_0008_D04.xlsx]FIV_KVL_D_Blue_TC_Bios_only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5">
        <f>VLOOKUP(A205,'C:\Users\sajjadmx\Downloads\[GNRD_Blue_0008_D04.xlsx]FIV_KVL_D_Blue_TC_Bios_only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6">
        <f>VLOOKUP(A206,'C:\Users\sajjadmx\Downloads\[GNRD_Blue_0008_D04.xlsx]FIV_KVL_D_Blue_TC_Bios_only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7">
        <f>VLOOKUP(A207,'C:\Users\sajjadmx\Downloads\[GNRD_Blue_0008_D04.xlsx]FIV_KVL_D_Blue_TC_Bios_only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8">
        <f>VLOOKUP(A208,'C:\Users\sajjadmx\Downloads\[GNRD_Blue_0008_D04.xlsx]FIV_KVL_D_Blue_TC_Bios_only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9">
        <f>VLOOKUP(A209,'C:\Users\sajjadmx\Downloads\[GNRD_Blue_0008_D04.xlsx]FIV_KVL_D_Blue_TC_Bios_only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0">
        <f>VLOOKUP(A210,'C:\Users\sajjadmx\Downloads\[GNRD_Blue_0008_D04.xlsx]FIV_KVL_D_Blue_TC_Bios_only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1">
        <f>VLOOKUP(A211,'C:\Users\sajjadmx\Downloads\[GNRD_Blue_0008_D04.xlsx]FIV_KVL_D_Blue_TC_Bios_only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2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3">
        <f>VLOOKUP(A213,'C:\Users\sajjadmx\Downloads\[GNRD_Blue_0008_D04.xlsx]FIV_KVL_D_Blue_TC_Bios_only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4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5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6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7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8">
        <f>VLOOKUP(A218,'C:\Users\sajjadmx\Downloads\[GNRD_Blue_0008_D04.xlsx]FIV_KVL_D_Blue_TC_Bios_only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9">
        <f>VLOOKUP(A219,'C:\Users\sajjadmx\Downloads\[GNRD_Blue_0008_D04.xlsx]FIV_KVL_D_Blue_TC_Bios_only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0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1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2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3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4">
        <f>VLOOKUP(A224,'C:\Users\sajjadmx\Downloads\[GNRD_Blue_0008_D04.xlsx]FIV_KVL_D_Blue_TC_Bios_only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5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6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7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8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9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0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1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2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3">
        <f>VLOOKUP(A233,'C:\Users\sajjadmx\Downloads\[GNRD_Blue_0008_D04.xlsx]FIV_KVL_D_Blue_TC_Bios_only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4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5">
        <f>VLOOKUP(A235,'C:\Users\sajjadmx\Downloads\[GNRD_Blue_0008_D04.xlsx]FIV_KVL_D_Blue_TC_Bios_only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6">
        <f>VLOOKUP(A236,'C:\Users\sajjadmx\Downloads\[GNRD_Blue_0008_D04.xlsx]FIV_KVL_D_Blue_TC_Bios_only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7">
        <f>VLOOKUP(A237,'C:\Users\sajjadmx\Downloads\[GNRD_Blue_0008_D04.xlsx]FIV_KVL_D_Blue_TC_Bios_only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8">
        <f>VLOOKUP(A238,'C:\Users\sajjadmx\Downloads\[GNRD_Blue_0008_D04.xlsx]FIV_KVL_D_Blue_TC_Bios_only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9">
        <f>VLOOKUP(A239,'C:\Users\sajjadmx\Downloads\[GNRD_Blue_0008_D04.xlsx]FIV_KVL_D_Blue_TC_Bios_only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0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1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2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3">
        <f>VLOOKUP(A243,'C:\Users\sajjadmx\Downloads\[GNRD_Blue_0008_D04.xlsx]FIV_KVL_D_Blue_TC_Bios_only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4">
        <f>VLOOKUP(A244,'C:\Users\sajjadmx\Downloads\[GNRD_Blue_0008_D04.xlsx]FIV_KVL_D_Blue_TC_Bios_only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5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6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7">
        <f>VLOOKUP(A247,'C:\Users\sajjadmx\Downloads\[GNRD_Blue_0008_D04.xlsx]FIV_KVL_D_Blue_TC_Bios_only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8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9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0">
        <f>VLOOKUP(A250,'C:\Users\sajjadmx\Downloads\[GNRD_Blue_0008_D04.xlsx]FIV_KVL_D_Blue_TC_Bios_only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1">
        <f>VLOOKUP(A251,'C:\Users\sajjadmx\Downloads\[GNRD_Blue_0008_D04.xlsx]FIV_KVL_D_Blue_TC_Bios_only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2">
        <f>VLOOKUP(A252,'C:\Users\sajjadmx\Downloads\[GNRD_Blue_0008_D04.xlsx]FIV_KVL_D_Blue_TC_Bios_only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3">
        <f>VLOOKUP(A253,'C:\Users\sajjadmx\Downloads\[GNRD_Blue_0008_D04.xlsx]FIV_KVL_D_Blue_TC_Bios_only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4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5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6">
        <f>VLOOKUP(A256,'C:\Users\sajjadmx\Downloads\[GNRD_Blue_0008_D04.xlsx]FIV_KVL_D_Blue_TC_Bios_only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7">
        <f>VLOOKUP(A257,'C:\Users\sajjadmx\Downloads\[GNRD_Blue_0008_D04.xlsx]FIV_KVL_D_Blue_TC_Bios_only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8">
        <f>VLOOKUP(A258,'C:\Users\sajjadmx\Downloads\[GNRD_Blue_0008_D04.xlsx]FIV_KVL_D_Blue_TC_Bios_only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9">
        <f>VLOOKUP(A259,'C:\Users\sajjadmx\Downloads\[GNRD_Blue_0008_D04.xlsx]FIV_KVL_D_Blue_TC_Bios_only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0">
        <f>VLOOKUP(A260,'C:\Users\sajjadmx\Downloads\[GNRD_Blue_0008_D04.xlsx]FIV_KVL_D_Blue_TC_Bios_only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1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2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3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4">
        <f>VLOOKUP(A264,'C:\Users\sajjadmx\Downloads\[GNRD_Blue_0008_D04.xlsx]FIV_KVL_D_Blue_TC_Bios_only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5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6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7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8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9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0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1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2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3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4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5">
        <f>VLOOKUP(A275,'C:\Users\sajjadmx\Downloads\[GNRD_Blue_0008_D04.xlsx]FIV_KVL_D_Blue_TC_Bios_only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6">
        <f>VLOOKUP(A276,'C:\Users\sajjadmx\Downloads\[GNRD_Blue_0008_D04.xlsx]FIV_KVL_D_Blue_TC_Bios_only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7">
        <f>VLOOKUP(A277,'C:\Users\sajjadmx\Downloads\[GNRD_Blue_0008_D04.xlsx]FIV_KVL_D_Blue_TC_Bios_only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8">
        <f>VLOOKUP(A278,'C:\Users\sajjadmx\Downloads\[GNRD_Blue_0008_D04.xlsx]FIV_KVL_D_Blue_TC_Bios_only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9">
        <f>VLOOKUP(A279,'C:\Users\sajjadmx\Downloads\[GNRD_Blue_0008_D04.xlsx]FIV_KVL_D_Blue_TC_Bios_only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0">
        <f>VLOOKUP(A280,'C:\Users\sajjadmx\Downloads\[GNRD_Blue_0008_D04.xlsx]FIV_KVL_D_Blue_TC_Bios_only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1">
        <f>VLOOKUP(A281,'C:\Users\sajjadmx\Downloads\[GNRD_Blue_0008_D04.xlsx]FIV_KVL_D_Blue_TC_Bios_only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2">
        <f>VLOOKUP(A282,'C:\Users\sajjadmx\Downloads\[GNRD_Blue_0008_D04.xlsx]FIV_KVL_D_Blue_TC_Bios_only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3">
        <f>VLOOKUP(A283,'C:\Users\sajjadmx\Downloads\[GNRD_Blue_0008_D04.xlsx]FIV_KVL_D_Blue_TC_Bios_only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4">
        <f>VLOOKUP(A284,'C:\Users\sajjadmx\Downloads\[GNRD_Blue_0008_D04.xlsx]FIV_KVL_D_Blue_TC_Bios_only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5">
        <f>VLOOKUP(A285,'C:\Users\sajjadmx\Downloads\[GNRD_Blue_0008_D04.xlsx]FIV_KVL_D_Blue_TC_Bios_only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6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7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8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9">
        <f>VLOOKUP(A289,'C:\Users\sajjadmx\Downloads\[GNRD_Blue_0008_D04.xlsx]FIV_KVL_D_Blue_TC_Bios_only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0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1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2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3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4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5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6">
        <f>VLOOKUP(A296,'C:\Users\sajjadmx\Downloads\[GNRD_Blue_0008_D04.xlsx]FIV_KVL_D_Blue_TC_Bios_only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7">
        <f>VLOOKUP(A297,'C:\Users\sajjadmx\Downloads\[GNRD_Blue_0008_D04.xlsx]FIV_KVL_D_Blue_TC_Bios_only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8">
        <f>VLOOKUP(A298,'C:\Users\sajjadmx\Downloads\[GNRD_Blue_0008_D04.xlsx]FIV_KVL_D_Blue_TC_Bios_only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9">
        <f>VLOOKUP(A299,'C:\Users\sajjadmx\Downloads\[GNRD_Blue_0008_D04.xlsx]FIV_KVL_D_Blue_TC_Bios_only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0">
        <f>VLOOKUP(A300,'C:\Users\sajjadmx\Downloads\[GNRD_Blue_0008_D04.xlsx]FIV_KVL_D_Blue_TC_Bios_only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1">
        <f>VLOOKUP(A301,'C:\Users\sajjadmx\Downloads\[GNRD_Blue_0008_D04.xlsx]FIV_KVL_D_Blue_TC_Bios_only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2">
        <f>VLOOKUP(A302,'C:\Users\sajjadmx\Downloads\[GNRD_Blue_0008_D04.xlsx]FIV_KVL_D_Blue_TC_Bios_only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3">
        <f>VLOOKUP(A303,'C:\Users\sajjadmx\Downloads\[GNRD_Blue_0008_D04.xlsx]FIV_KVL_D_Blue_TC_Bios_only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4">
        <f>VLOOKUP(A304,'C:\Users\sajjadmx\Downloads\[GNRD_Blue_0008_D04.xlsx]FIV_KVL_D_Blue_TC_Bios_only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5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6">
        <f>VLOOKUP(A306,'C:\Users\sajjadmx\Downloads\[GNRD_Blue_0008_D04.xlsx]FIV_KVL_D_Blue_TC_Bios_only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7">
        <f>VLOOKUP(A307,'C:\Users\sajjadmx\Downloads\[GNRD_Blue_0008_D04.xlsx]FIV_KVL_D_Blue_TC_Bios_only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8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9">
        <f>VLOOKUP(A309,'C:\Users\sajjadmx\Downloads\[GNRD_Blue_0008_D04.xlsx]FIV_KVL_D_Blue_TC_Bios_only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0">
        <f>VLOOKUP(A310,'C:\Users\sajjadmx\Downloads\[GNRD_Blue_0008_D04.xlsx]FIV_KVL_D_Blue_TC_Bios_only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1">
        <f>VLOOKUP(A311,'C:\Users\sajjadmx\Downloads\[GNRD_Blue_0008_D04.xlsx]FIV_KVL_D_Blue_TC_Bios_only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2">
        <f>VLOOKUP(A312,'C:\Users\sajjadmx\Downloads\[GNRD_Blue_0008_D04.xlsx]FIV_KVL_D_Blue_TC_Bios_only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3">
        <f>VLOOKUP(A313,'C:\Users\sajjadmx\Downloads\[GNRD_Blue_0008_D04.xlsx]FIV_KVL_D_Blue_TC_Bios_only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4">
        <f>VLOOKUP(A314,'C:\Users\sajjadmx\Downloads\[GNRD_Blue_0008_D04.xlsx]FIV_KVL_D_Blue_TC_Bios_only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5">
        <f>VLOOKUP(A315,'C:\Users\sajjadmx\Downloads\[GNRD_Blue_0008_D04.xlsx]FIV_KVL_D_Blue_TC_Bios_only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6">
        <f>VLOOKUP(A316,'C:\Users\sajjadmx\Downloads\[GNRD_Blue_0008_D04.xlsx]FIV_KVL_D_Blue_TC_Bios_only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7">
        <f>VLOOKUP(A317,'C:\Users\sajjadmx\Downloads\[GNRD_Blue_0008_D04.xlsx]FIV_KVL_D_Blue_TC_Bios_only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8">
        <f>VLOOKUP(A318,'C:\Users\sajjadmx\Downloads\[GNRD_Blue_0008_D04.xlsx]FIV_KVL_D_Blue_TC_Bios_only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9">
        <f>VLOOKUP(A319,'C:\Users\sajjadmx\Downloads\[GNRD_Blue_0008_D04.xlsx]FIV_KVL_D_Blue_TC_Bios_only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0">
        <f>VLOOKUP(A320,'C:\Users\sajjadmx\Downloads\[GNRD_Blue_0008_D04.xlsx]FIV_KVL_D_Blue_TC_Bios_only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1">
        <f>VLOOKUP(A321,'C:\Users\sajjadmx\Downloads\[GNRD_Blue_0008_D04.xlsx]FIV_KVL_D_Blue_TC_Bios_only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2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3">
        <f>VLOOKUP(A323,'C:\Users\sajjadmx\Downloads\[GNRD_Blue_0008_D04.xlsx]FIV_KVL_D_Blue_TC_Bios_only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4">
        <f>VLOOKUP(A324,'C:\Users\sajjadmx\Downloads\[GNRD_Blue_0008_D04.xlsx]FIV_KVL_D_Blue_TC_Bios_only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5">
        <f>VLOOKUP(A325,'C:\Users\sajjadmx\Downloads\[GNRD_Blue_0008_D04.xlsx]FIV_KVL_D_Blue_TC_Bios_only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6">
        <f>VLOOKUP(A326,'C:\Users\sajjadmx\Downloads\[GNRD_Blue_0008_D04.xlsx]FIV_KVL_D_Blue_TC_Bios_only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7">
        <f>VLOOKUP(A327,'C:\Users\sajjadmx\Downloads\[GNRD_Blue_0008_D04.xlsx]FIV_KVL_D_Blue_TC_Bios_only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8">
        <f>VLOOKUP(A328,'C:\Users\sajjadmx\Downloads\[GNRD_Blue_0008_D04.xlsx]FIV_KVL_D_Blue_TC_Bios_only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9">
        <f>VLOOKUP(A329,'C:\Users\sajjadmx\Downloads\[GNRD_Blue_0008_D04.xlsx]FIV_KVL_D_Blue_TC_Bios_only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0">
        <f>VLOOKUP(A330,'C:\Users\sajjadmx\Downloads\[GNRD_Blue_0008_D04.xlsx]FIV_KVL_D_Blue_TC_Bios_only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1">
        <f>VLOOKUP(A331,'C:\Users\sajjadmx\Downloads\[GNRD_Blue_0008_D04.xlsx]FIV_KVL_D_Blue_TC_Bios_only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2">
        <f>VLOOKUP(A332,'C:\Users\sajjadmx\Downloads\[GNRD_Blue_0008_D04.xlsx]FIV_KVL_D_Blue_TC_Bios_only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3">
        <f>VLOOKUP(A333,'C:\Users\sajjadmx\Downloads\[GNRD_Blue_0008_D04.xlsx]FIV_KVL_D_Blue_TC_Bios_only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4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5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6">
        <f>VLOOKUP(A336,'C:\Users\sajjadmx\Downloads\[GNRD_Blue_0008_D04.xlsx]FIV_KVL_D_Blue_TC_Bios_only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7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8">
        <f>VLOOKUP(A338,'C:\Users\sajjadmx\Downloads\[GNRD_Blue_0008_D04.xlsx]FIV_KVL_D_Blue_TC_Bios_only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9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0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1">
        <f>VLOOKUP(A341,'C:\Users\sajjadmx\Downloads\[GNRD_Blue_0008_D04.xlsx]FIV_KVL_D_Blue_TC_Bios_only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2">
        <f>VLOOKUP(A342,'C:\Users\sajjadmx\Downloads\[GNRD_Blue_0008_D04.xlsx]FIV_KVL_D_Blue_TC_Bios_only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3">
        <f>VLOOKUP(A343,'C:\Users\sajjadmx\Downloads\[GNRD_Blue_0008_D04.xlsx]FIV_KVL_D_Blue_TC_Bios_only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4">
        <f>VLOOKUP(A344,'C:\Users\sajjadmx\Downloads\[GNRD_Blue_0008_D04.xlsx]FIV_KVL_D_Blue_TC_Bios_only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5">
        <f>VLOOKUP(A345,'C:\Users\sajjadmx\Downloads\[GNRD_Blue_0008_D04.xlsx]FIV_KVL_D_Blue_TC_Bios_only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6">
        <f>VLOOKUP(A346,'C:\Users\sajjadmx\Downloads\[GNRD_Blue_0008_D04.xlsx]FIV_KVL_D_Blue_TC_Bios_only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7">
        <f>VLOOKUP(A347,'C:\Users\sajjadmx\Downloads\[GNRD_Blue_0008_D04.xlsx]FIV_KVL_D_Blue_TC_Bios_only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8">
        <f>VLOOKUP(A348,'C:\Users\sajjadmx\Downloads\[GNRD_Blue_0008_D04.xlsx]FIV_KVL_D_Blue_TC_Bios_only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9">
        <f>VLOOKUP(A349,'C:\Users\sajjadmx\Downloads\[GNRD_Blue_0008_D04.xlsx]FIV_KVL_D_Blue_TC_Bios_only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0">
        <f>VLOOKUP(A350,'C:\Users\sajjadmx\Downloads\[GNRD_Blue_0008_D04.xlsx]FIV_KVL_D_Blue_TC_Bios_only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1">
        <f>VLOOKUP(A351,'C:\Users\sajjadmx\Downloads\[GNRD_Blue_0008_D04.xlsx]FIV_KVL_D_Blue_TC_Bios_only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2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3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4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5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6">
        <f>VLOOKUP(A356,'C:\Users\sajjadmx\Downloads\[GNRD_Blue_0008_D04.xlsx]FIV_KVL_D_Blue_TC_Bios_only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7">
        <f>VLOOKUP(A357,'C:\Users\sajjadmx\Downloads\[GNRD_Blue_0008_D04.xlsx]FIV_KVL_D_Blue_TC_Bios_only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8">
        <f>VLOOKUP(A358,'C:\Users\sajjadmx\Downloads\[GNRD_Blue_0008_D04.xlsx]FIV_KVL_D_Blue_TC_Bios_only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9">
        <f>VLOOKUP(A359,'C:\Users\sajjadmx\Downloads\[GNRD_Blue_0008_D04.xlsx]FIV_KVL_D_Blue_TC_Bios_only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0">
        <f>VLOOKUP(A360,'C:\Users\sajjadmx\Downloads\[GNRD_Blue_0008_D04.xlsx]FIV_KVL_D_Blue_TC_Bios_only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1">
        <f>VLOOKUP(A361,'C:\Users\sajjadmx\Downloads\[GNRD_Blue_0008_D04.xlsx]FIV_KVL_D_Blue_TC_Bios_only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2">
        <f>VLOOKUP(A362,'C:\Users\sajjadmx\Downloads\[GNRD_Blue_0008_D04.xlsx]FIV_KVL_D_Blue_TC_Bios_only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3">
        <f>VLOOKUP(A363,'C:\Users\sajjadmx\Downloads\[GNRD_Blue_0008_D04.xlsx]FIV_KVL_D_Blue_TC_Bios_only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4">
        <f>VLOOKUP(A364,'C:\Users\sajjadmx\Downloads\[GNRD_Blue_0008_D04.xlsx]FIV_KVL_D_Blue_TC_Bios_only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5">
        <f>VLOOKUP(A365,'C:\Users\sajjadmx\Downloads\[GNRD_Blue_0008_D04.xlsx]FIV_KVL_D_Blue_TC_Bios_only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6">
        <f>VLOOKUP(A366,'C:\Users\sajjadmx\Downloads\[GNRD_Blue_0008_D04.xlsx]FIV_KVL_D_Blue_TC_Bios_only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7">
        <f>VLOOKUP(A367,'C:\Users\sajjadmx\Downloads\[GNRD_Blue_0008_D04.xlsx]FIV_KVL_D_Blue_TC_Bios_only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8">
        <f>VLOOKUP(A368,'C:\Users\sajjadmx\Downloads\[GNRD_Blue_0008_D04.xlsx]FIV_KVL_D_Blue_TC_Bios_only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9">
        <f>VLOOKUP(A369,'C:\Users\sajjadmx\Downloads\[GNRD_Blue_0008_D04.xlsx]FIV_KVL_D_Blue_TC_Bios_only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0">
        <f>VLOOKUP(A370,'C:\Users\sajjadmx\Downloads\[GNRD_Blue_0008_D04.xlsx]FIV_KVL_D_Blue_TC_Bios_only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1">
        <f>VLOOKUP(A371,'C:\Users\sajjadmx\Downloads\[GNRD_Blue_0008_D04.xlsx]FIV_KVL_D_Blue_TC_Bios_only (3)'!$A:$E,5,0)</f>
      </nc>
      <ndxf>
        <alignment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2">
        <f>VLOOKUP(A372,'C:\Users\sajjadmx\Downloads\[GNRD_Blue_0008_D04.xlsx]FIV_KVL_D_Blue_TC_Bios_only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3">
        <f>VLOOKUP(A373,'C:\Users\sajjadmx\Downloads\[GNRD_Blue_0008_D04.xlsx]FIV_KVL_D_Blue_TC_Bios_only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4">
        <f>VLOOKUP(A374,'C:\Users\sajjadmx\Downloads\[GNRD_Blue_0008_D04.xlsx]FIV_KVL_D_Blue_TC_Bios_only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5">
        <f>VLOOKUP(A375,'C:\Users\sajjadmx\Downloads\[GNRD_Blue_0008_D04.xlsx]FIV_KVL_D_Blue_TC_Bios_only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6">
        <f>VLOOKUP(A376,'C:\Users\sajjadmx\Downloads\[GNRD_Blue_0008_D04.xlsx]FIV_KVL_D_Blue_TC_Bios_only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7">
        <f>VLOOKUP(A377,'C:\Users\sajjadmx\Downloads\[GNRD_Blue_0008_D04.xlsx]FIV_KVL_D_Blue_TC_Bios_only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8">
        <f>VLOOKUP(A378,'C:\Users\sajjadmx\Downloads\[GNRD_Blue_0008_D04.xlsx]FIV_KVL_D_Blue_TC_Bios_only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9">
        <f>VLOOKUP(A379,'C:\Users\sajjadmx\Downloads\[GNRD_Blue_0008_D04.xlsx]FIV_KVL_D_Blue_TC_Bios_only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0">
        <f>VLOOKUP(A380,'C:\Users\sajjadmx\Downloads\[GNRD_Blue_0008_D04.xlsx]FIV_KVL_D_Blue_TC_Bios_only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1">
        <f>VLOOKUP(A381,'C:\Users\sajjadmx\Downloads\[GNRD_Blue_0008_D04.xlsx]FIV_KVL_D_Blue_TC_Bios_only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2">
        <f>VLOOKUP(A382,'C:\Users\sajjadmx\Downloads\[GNRD_Blue_0008_D04.xlsx]FIV_KVL_D_Blue_TC_Bios_only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3">
        <f>VLOOKUP(A383,'C:\Users\sajjadmx\Downloads\[GNRD_Blue_0008_D04.xlsx]FIV_KVL_D_Blue_TC_Bios_only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4">
        <f>VLOOKUP(A384,'C:\Users\sajjadmx\Downloads\[GNRD_Blue_0008_D04.xlsx]FIV_KVL_D_Blue_TC_Bios_only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5">
        <f>VLOOKUP(A385,'C:\Users\sajjadmx\Downloads\[GNRD_Blue_0008_D04.xlsx]FIV_KVL_D_Blue_TC_Bios_only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6">
        <f>VLOOKUP(A386,'C:\Users\sajjadmx\Downloads\[GNRD_Blue_0008_D04.xlsx]FIV_KVL_D_Blue_TC_Bios_only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7">
        <f>VLOOKUP(A387,'C:\Users\sajjadmx\Downloads\[GNRD_Blue_0008_D04.xlsx]FIV_KVL_D_Blue_TC_Bios_only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8">
        <f>VLOOKUP(A388,'C:\Users\sajjadmx\Downloads\[GNRD_Blue_0008_D04.xlsx]FIV_KVL_D_Blue_TC_Bios_only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9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0">
        <f>VLOOKUP(A390,'C:\Users\sajjadmx\Downloads\[GNRD_Blue_0008_D04.xlsx]FIV_KVL_D_Blue_TC_Bios_only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1">
        <f>VLOOKUP(A391,'C:\Users\sajjadmx\Downloads\[GNRD_Blue_0008_D04.xlsx]FIV_KVL_D_Blue_TC_Bios_only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2">
        <f>VLOOKUP(A392,'C:\Users\sajjadmx\Downloads\[GNRD_Blue_0008_D04.xlsx]FIV_KVL_D_Blue_TC_Bios_only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3">
        <f>VLOOKUP(A393,'C:\Users\sajjadmx\Downloads\[GNRD_Blue_0008_D04.xlsx]FIV_KVL_D_Blue_TC_Bios_only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4">
        <f>VLOOKUP(A394,'C:\Users\sajjadmx\Downloads\[GNRD_Blue_0008_D04.xlsx]FIV_KVL_D_Blue_TC_Bios_only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5">
        <f>VLOOKUP(A395,'C:\Users\sajjadmx\Downloads\[GNRD_Blue_0008_D04.xlsx]FIV_KVL_D_Blue_TC_Bios_only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6">
        <f>VLOOKUP(A396,'C:\Users\sajjadmx\Downloads\[GNRD_Blue_0008_D04.xlsx]FIV_KVL_D_Blue_TC_Bios_only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7">
        <f>VLOOKUP(A397,'C:\Users\sajjadmx\Downloads\[GNRD_Blue_0008_D04.xlsx]FIV_KVL_D_Blue_TC_Bios_only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8">
        <f>VLOOKUP(A398,'C:\Users\sajjadmx\Downloads\[GNRD_Blue_0008_D04.xlsx]FIV_KVL_D_Blue_TC_Bios_only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9">
        <f>VLOOKUP(A399,'C:\Users\sajjadmx\Downloads\[GNRD_Blue_0008_D04.xlsx]FIV_KVL_D_Blue_TC_Bios_only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0">
        <f>VLOOKUP(A400,'C:\Users\sajjadmx\Downloads\[GNRD_Blue_0008_D04.xlsx]FIV_KVL_D_Blue_TC_Bios_only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1">
        <f>VLOOKUP(A401,'C:\Users\sajjadmx\Downloads\[GNRD_Blue_0008_D04.xlsx]FIV_KVL_D_Blue_TC_Bios_only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2">
        <f>VLOOKUP(A402,'C:\Users\sajjadmx\Downloads\[GNRD_Blue_0008_D04.xlsx]FIV_KVL_D_Blue_TC_Bios_only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3">
        <f>VLOOKUP(A403,'C:\Users\sajjadmx\Downloads\[GNRD_Blue_0008_D04.xlsx]FIV_KVL_D_Blue_TC_Bios_only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4">
        <f>VLOOKUP(A404,'C:\Users\sajjadmx\Downloads\[GNRD_Blue_0008_D04.xlsx]FIV_KVL_D_Blue_TC_Bios_only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5">
        <f>VLOOKUP(A405,'C:\Users\sajjadmx\Downloads\[GNRD_Blue_0008_D04.xlsx]FIV_KVL_D_Blue_TC_Bios_only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6">
        <f>VLOOKUP(A406,'C:\Users\sajjadmx\Downloads\[GNRD_Blue_0008_D04.xlsx]FIV_KVL_D_Blue_TC_Bios_only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7">
        <f>VLOOKUP(A407,'C:\Users\sajjadmx\Downloads\[GNRD_Blue_0008_D04.xlsx]FIV_KVL_D_Blue_TC_Bios_only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8">
        <f>VLOOKUP(A408,'C:\Users\sajjadmx\Downloads\[GNRD_Blue_0008_D04.xlsx]FIV_KVL_D_Blue_TC_Bios_only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9">
        <f>VLOOKUP(A409,'C:\Users\sajjadmx\Downloads\[GNRD_Blue_0008_D04.xlsx]FIV_KVL_D_Blue_TC_Bios_only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0">
        <f>VLOOKUP(A410,'C:\Users\sajjadmx\Downloads\[GNRD_Blue_0008_D04.xlsx]FIV_KVL_D_Blue_TC_Bios_only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1">
        <f>VLOOKUP(A411,'C:\Users\sajjadmx\Downloads\[GNRD_Blue_0008_D04.xlsx]FIV_KVL_D_Blue_TC_Bios_only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2">
        <f>VLOOKUP(A412,'C:\Users\sajjadmx\Downloads\[GNRD_Blue_0008_D04.xlsx]FIV_KVL_D_Blue_TC_Bios_only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3">
        <f>VLOOKUP(A413,'C:\Users\sajjadmx\Downloads\[GNRD_Blue_0008_D04.xlsx]FIV_KVL_D_Blue_TC_Bios_only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4">
        <f>VLOOKUP(A414,'C:\Users\sajjadmx\Downloads\[GNRD_Blue_0008_D04.xlsx]FIV_KVL_D_Blue_TC_Bios_only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5">
        <f>VLOOKUP(A415,'C:\Users\sajjadmx\Downloads\[GNRD_Blue_0008_D04.xlsx]FIV_KVL_D_Blue_TC_Bios_only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6">
        <f>VLOOKUP(A416,'C:\Users\sajjadmx\Downloads\[GNRD_Blue_0008_D04.xlsx]FIV_KVL_D_Blue_TC_Bios_only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7">
        <f>VLOOKUP(A417,'C:\Users\sajjadmx\Downloads\[GNRD_Blue_0008_D04.xlsx]FIV_KVL_D_Blue_TC_Bios_only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8">
        <f>VLOOKUP(A418,'C:\Users\sajjadmx\Downloads\[GNRD_Blue_0008_D04.xlsx]FIV_KVL_D_Blue_TC_Bios_only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9">
        <f>VLOOKUP(A419,'C:\Users\sajjadmx\Downloads\[GNRD_Blue_0008_D04.xlsx]FIV_KVL_D_Blue_TC_Bios_only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0">
        <f>VLOOKUP(A420,'C:\Users\sajjadmx\Downloads\[GNRD_Blue_0008_D04.xlsx]FIV_KVL_D_Blue_TC_Bios_only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1">
        <f>VLOOKUP(A421,'C:\Users\sajjadmx\Downloads\[GNRD_Blue_0008_D04.xlsx]FIV_KVL_D_Blue_TC_Bios_only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2">
        <f>VLOOKUP(A422,'C:\Users\sajjadmx\Downloads\[GNRD_Blue_0008_D04.xlsx]FIV_KVL_D_Blue_TC_Bios_only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3">
        <f>VLOOKUP(A423,'C:\Users\sajjadmx\Downloads\[GNRD_Blue_0008_D04.xlsx]FIV_KVL_D_Blue_TC_Bios_only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4">
        <f>VLOOKUP(A424,'C:\Users\sajjadmx\Downloads\[GNRD_Blue_0008_D04.xlsx]FIV_KVL_D_Blue_TC_Bios_only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5">
        <f>VLOOKUP(A425,'C:\Users\sajjadmx\Downloads\[GNRD_Blue_0008_D04.xlsx]FIV_KVL_D_Blue_TC_Bios_only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6">
        <f>VLOOKUP(A426,'C:\Users\sajjadmx\Downloads\[GNRD_Blue_0008_D04.xlsx]FIV_KVL_D_Blue_TC_Bios_only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7">
        <f>VLOOKUP(A427,'C:\Users\sajjadmx\Downloads\[GNRD_Blue_0008_D04.xlsx]FIV_KVL_D_Blue_TC_Bios_only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8">
        <f>VLOOKUP(A428,'C:\Users\sajjadmx\Downloads\[GNRD_Blue_0008_D04.xlsx]FIV_KVL_D_Blue_TC_Bios_only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9">
        <f>VLOOKUP(A429,'C:\Users\sajjadmx\Downloads\[GNRD_Blue_0008_D04.xlsx]FIV_KVL_D_Blue_TC_Bios_only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0">
        <f>VLOOKUP(A430,'C:\Users\sajjadmx\Downloads\[GNRD_Blue_0008_D04.xlsx]FIV_KVL_D_Blue_TC_Bios_only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1">
        <f>VLOOKUP(A431,'C:\Users\sajjadmx\Downloads\[GNRD_Blue_0008_D04.xlsx]FIV_KVL_D_Blue_TC_Bios_only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2">
        <f>VLOOKUP(A432,'C:\Users\sajjadmx\Downloads\[GNRD_Blue_0008_D04.xlsx]FIV_KVL_D_Blue_TC_Bios_only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3">
        <f>VLOOKUP(A433,'C:\Users\sajjadmx\Downloads\[GNRD_Blue_0008_D04.xlsx]FIV_KVL_D_Blue_TC_Bios_only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4">
        <f>VLOOKUP(A434,'C:\Users\sajjadmx\Downloads\[GNRD_Blue_0008_D04.xlsx]FIV_KVL_D_Blue_TC_Bios_only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5">
        <f>VLOOKUP(A435,'C:\Users\sajjadmx\Downloads\[GNRD_Blue_0008_D04.xlsx]FIV_KVL_D_Blue_TC_Bios_only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6">
        <f>VLOOKUP(A436,'C:\Users\sajjadmx\Downloads\[GNRD_Blue_0008_D04.xlsx]FIV_KVL_D_Blue_TC_Bios_only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7">
        <f>VLOOKUP(A437,'C:\Users\sajjadmx\Downloads\[GNRD_Blue_0008_D04.xlsx]FIV_KVL_D_Blue_TC_Bios_only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8">
        <f>VLOOKUP(A438,'C:\Users\sajjadmx\Downloads\[GNRD_Blue_0008_D04.xlsx]FIV_KVL_D_Blue_TC_Bios_only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9">
        <f>VLOOKUP(A439,'C:\Users\sajjadmx\Downloads\[GNRD_Blue_0008_D04.xlsx]FIV_KVL_D_Blue_TC_Bios_only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0">
        <f>VLOOKUP(A440,'C:\Users\sajjadmx\Downloads\[GNRD_Blue_0008_D04.xlsx]FIV_KVL_D_Blue_TC_Bios_only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1">
        <f>VLOOKUP(A441,'C:\Users\sajjadmx\Downloads\[GNRD_Blue_0008_D04.xlsx]FIV_KVL_D_Blue_TC_Bios_only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2">
        <f>VLOOKUP(A442,'C:\Users\sajjadmx\Downloads\[GNRD_Blue_0008_D04.xlsx]FIV_KVL_D_Blue_TC_Bios_only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3">
        <f>VLOOKUP(A443,'C:\Users\sajjadmx\Downloads\[GNRD_Blue_0008_D04.xlsx]FIV_KVL_D_Blue_TC_Bios_only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4">
        <f>VLOOKUP(A444,'C:\Users\sajjadmx\Downloads\[GNRD_Blue_0008_D04.xlsx]FIV_KVL_D_Blue_TC_Bios_only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5">
        <f>VLOOKUP(A445,'C:\Users\sajjadmx\Downloads\[GNRD_Blue_0008_D04.xlsx]FIV_KVL_D_Blue_TC_Bios_only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6">
        <f>VLOOKUP(A446,'C:\Users\sajjadmx\Downloads\[GNRD_Blue_0008_D04.xlsx]FIV_KVL_D_Blue_TC_Bios_only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7">
        <f>VLOOKUP(A447,'C:\Users\sajjadmx\Downloads\[GNRD_Blue_0008_D04.xlsx]FIV_KVL_D_Blue_TC_Bios_only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8">
        <f>VLOOKUP(A448,'C:\Users\sajjadmx\Downloads\[GNRD_Blue_0008_D04.xlsx]FIV_KVL_D_Blue_TC_Bios_only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9">
        <f>VLOOKUP(A449,'C:\Users\sajjadmx\Downloads\[GNRD_Blue_0008_D04.xlsx]FIV_KVL_D_Blue_TC_Bios_only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0">
        <f>VLOOKUP(A450,'C:\Users\sajjadmx\Downloads\[GNRD_Blue_0008_D04.xlsx]FIV_KVL_D_Blue_TC_Bios_only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1">
        <f>VLOOKUP(A451,'C:\Users\sajjadmx\Downloads\[GNRD_Blue_0008_D04.xlsx]FIV_KVL_D_Blue_TC_Bios_only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2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3">
        <f>VLOOKUP(A453,'C:\Users\sajjadmx\Downloads\[GNRD_Blue_0008_D04.xlsx]FIV_KVL_D_Blue_TC_Bios_only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4">
        <f>VLOOKUP(A454,'C:\Users\sajjadmx\Downloads\[GNRD_Blue_0008_D04.xlsx]FIV_KVL_D_Blue_TC_Bios_only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5">
        <f>VLOOKUP(A455,'C:\Users\sajjadmx\Downloads\[GNRD_Blue_0008_D04.xlsx]FIV_KVL_D_Blue_TC_Bios_only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6">
        <f>VLOOKUP(A456,'C:\Users\sajjadmx\Downloads\[GNRD_Blue_0008_D04.xlsx]FIV_KVL_D_Blue_TC_Bios_only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7">
        <f>VLOOKUP(A457,'C:\Users\sajjadmx\Downloads\[GNRD_Blue_0008_D04.xlsx]FIV_KVL_D_Blue_TC_Bios_only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8">
        <f>VLOOKUP(A458,'C:\Users\sajjadmx\Downloads\[GNRD_Blue_0008_D04.xlsx]FIV_KVL_D_Blue_TC_Bios_only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9">
        <f>VLOOKUP(A459,'C:\Users\sajjadmx\Downloads\[GNRD_Blue_0008_D04.xlsx]FIV_KVL_D_Blue_TC_Bios_only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0">
        <f>VLOOKUP(A460,'C:\Users\sajjadmx\Downloads\[GNRD_Blue_0008_D04.xlsx]FIV_KVL_D_Blue_TC_Bios_only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1">
        <f>VLOOKUP(A461,'C:\Users\sajjadmx\Downloads\[GNRD_Blue_0008_D04.xlsx]FIV_KVL_D_Blue_TC_Bios_only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2">
        <f>VLOOKUP(A462,'C:\Users\sajjadmx\Downloads\[GNRD_Blue_0008_D04.xlsx]FIV_KVL_D_Blue_TC_Bios_only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3">
        <f>VLOOKUP(A463,'C:\Users\sajjadmx\Downloads\[GNRD_Blue_0008_D04.xlsx]FIV_KVL_D_Blue_TC_Bios_only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4">
        <f>VLOOKUP(A464,'C:\Users\sajjadmx\Downloads\[GNRD_Blue_0008_D04.xlsx]FIV_KVL_D_Blue_TC_Bios_only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5">
        <f>VLOOKUP(A465,'C:\Users\sajjadmx\Downloads\[GNRD_Blue_0008_D04.xlsx]FIV_KVL_D_Blue_TC_Bios_only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6">
        <f>VLOOKUP(A466,'C:\Users\sajjadmx\Downloads\[GNRD_Blue_0008_D04.xlsx]FIV_KVL_D_Blue_TC_Bios_only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7">
        <f>VLOOKUP(A467,'C:\Users\sajjadmx\Downloads\[GNRD_Blue_0008_D04.xlsx]FIV_KVL_D_Blue_TC_Bios_only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8">
        <f>VLOOKUP(A468,'C:\Users\sajjadmx\Downloads\[GNRD_Blue_0008_D04.xlsx]FIV_KVL_D_Blue_TC_Bios_only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9">
        <f>VLOOKUP(A469,'C:\Users\sajjadmx\Downloads\[GNRD_Blue_0008_D04.xlsx]FIV_KVL_D_Blue_TC_Bios_only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0">
        <f>VLOOKUP(A470,'C:\Users\sajjadmx\Downloads\[GNRD_Blue_0008_D04.xlsx]FIV_KVL_D_Blue_TC_Bios_only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1">
        <f>VLOOKUP(A471,'C:\Users\sajjadmx\Downloads\[GNRD_Blue_0008_D04.xlsx]FIV_KVL_D_Blue_TC_Bios_only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2">
        <f>VLOOKUP(A472,'C:\Users\sajjadmx\Downloads\[GNRD_Blue_0008_D04.xlsx]FIV_KVL_D_Blue_TC_Bios_only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3">
        <f>VLOOKUP(A473,'C:\Users\sajjadmx\Downloads\[GNRD_Blue_0008_D04.xlsx]FIV_KVL_D_Blue_TC_Bios_only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4">
        <f>VLOOKUP(A474,'C:\Users\sajjadmx\Downloads\[GNRD_Blue_0008_D04.xlsx]FIV_KVL_D_Blue_TC_Bios_only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5">
        <f>VLOOKUP(A475,'C:\Users\sajjadmx\Downloads\[GNRD_Blue_0008_D04.xlsx]FIV_KVL_D_Blue_TC_Bios_only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6">
        <f>VLOOKUP(A476,'C:\Users\sajjadmx\Downloads\[GNRD_Blue_0008_D04.xlsx]FIV_KVL_D_Blue_TC_Bios_only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7">
        <f>VLOOKUP(A477,'C:\Users\sajjadmx\Downloads\[GNRD_Blue_0008_D04.xlsx]FIV_KVL_D_Blue_TC_Bios_only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8">
        <f>VLOOKUP(A478,'C:\Users\sajjadmx\Downloads\[GNRD_Blue_0008_D04.xlsx]FIV_KVL_D_Blue_TC_Bios_only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9">
        <f>VLOOKUP(A479,'C:\Users\sajjadmx\Downloads\[GNRD_Blue_0008_D04.xlsx]FIV_KVL_D_Blue_TC_Bios_only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0">
        <f>VLOOKUP(A480,'C:\Users\sajjadmx\Downloads\[GNRD_Blue_0008_D04.xlsx]FIV_KVL_D_Blue_TC_Bios_only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1">
        <f>VLOOKUP(A481,'C:\Users\sajjadmx\Downloads\[GNRD_Blue_0008_D04.xlsx]FIV_KVL_D_Blue_TC_Bios_only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2">
        <f>VLOOKUP(A482,'C:\Users\sajjadmx\Downloads\[GNRD_Blue_0008_D04.xlsx]FIV_KVL_D_Blue_TC_Bios_only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3">
        <f>VLOOKUP(A483,'C:\Users\sajjadmx\Downloads\[GNRD_Blue_0008_D04.xlsx]FIV_KVL_D_Blue_TC_Bios_only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4">
        <f>VLOOKUP(A484,'C:\Users\sajjadmx\Downloads\[GNRD_Blue_0008_D04.xlsx]FIV_KVL_D_Blue_TC_Bios_only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5">
        <f>VLOOKUP(A485,'C:\Users\sajjadmx\Downloads\[GNRD_Blue_0008_D04.xlsx]FIV_KVL_D_Blue_TC_Bios_only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6">
        <f>VLOOKUP(A486,'C:\Users\sajjadmx\Downloads\[GNRD_Blue_0008_D04.xlsx]FIV_KVL_D_Blue_TC_Bios_only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7">
        <f>VLOOKUP(A487,'C:\Users\sajjadmx\Downloads\[GNRD_Blue_0008_D04.xlsx]FIV_KVL_D_Blue_TC_Bios_only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8">
        <f>VLOOKUP(A488,'C:\Users\sajjadmx\Downloads\[GNRD_Blue_0008_D04.xlsx]FIV_KVL_D_Blue_TC_Bios_only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9">
        <f>VLOOKUP(A489,'C:\Users\sajjadmx\Downloads\[GNRD_Blue_0008_D04.xlsx]FIV_KVL_D_Blue_TC_Bios_only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0">
        <f>VLOOKUP(A490,'C:\Users\sajjadmx\Downloads\[GNRD_Blue_0008_D04.xlsx]FIV_KVL_D_Blue_TC_Bios_only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1">
        <f>VLOOKUP(A491,'C:\Users\sajjadmx\Downloads\[GNRD_Blue_0008_D04.xlsx]FIV_KVL_D_Blue_TC_Bios_only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2">
        <f>VLOOKUP(A492,'C:\Users\sajjadmx\Downloads\[GNRD_Blue_0008_D04.xlsx]FIV_KVL_D_Blue_TC_Bios_only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3">
        <f>VLOOKUP(A493,'C:\Users\sajjadmx\Downloads\[GNRD_Blue_0008_D04.xlsx]FIV_KVL_D_Blue_TC_Bios_only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4">
        <f>VLOOKUP(A494,'C:\Users\sajjadmx\Downloads\[GNRD_Blue_0008_D04.xlsx]FIV_KVL_D_Blue_TC_Bios_only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5">
        <f>VLOOKUP(A495,'C:\Users\sajjadmx\Downloads\[GNRD_Blue_0008_D04.xlsx]FIV_KVL_D_Blue_TC_Bios_only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6">
        <f>VLOOKUP(A496,'C:\Users\sajjadmx\Downloads\[GNRD_Blue_0008_D04.xlsx]FIV_KVL_D_Blue_TC_Bios_only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7">
        <f>VLOOKUP(A497,'C:\Users\sajjadmx\Downloads\[GNRD_Blue_0008_D04.xlsx]FIV_KVL_D_Blue_TC_Bios_only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8">
        <f>VLOOKUP(A498,'C:\Users\sajjadmx\Downloads\[GNRD_Blue_0008_D04.xlsx]FIV_KVL_D_Blue_TC_Bios_only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9">
        <f>VLOOKUP(A499,'C:\Users\sajjadmx\Downloads\[GNRD_Blue_0008_D04.xlsx]FIV_KVL_D_Blue_TC_Bios_only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0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1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2">
        <f>VLOOKUP(A502,'C:\Users\sajjadmx\Downloads\[GNRD_Blue_0008_D04.xlsx]FIV_KVL_D_Blue_TC_Bios_only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3">
        <f>VLOOKUP(A503,'C:\Users\sajjadmx\Downloads\[GNRD_Blue_0008_D04.xlsx]FIV_KVL_D_Blue_TC_Bios_only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4">
        <f>VLOOKUP(A504,'C:\Users\sajjadmx\Downloads\[GNRD_Blue_0008_D04.xlsx]FIV_KVL_D_Blue_TC_Bios_only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5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6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7">
        <f>VLOOKUP(A507,'C:\Users\sajjadmx\Downloads\[GNRD_Blue_0008_D04.xlsx]FIV_KVL_D_Blue_TC_Bios_only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8">
        <f>VLOOKUP(A508,'C:\Users\sajjadmx\Downloads\[GNRD_Blue_0008_D04.xlsx]FIV_KVL_D_Blue_TC_Bios_only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9">
        <f>VLOOKUP(A509,'C:\Users\sajjadmx\Downloads\[GNRD_Blue_0008_D04.xlsx]FIV_KVL_D_Blue_TC_Bios_only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0">
        <f>VLOOKUP(A510,'C:\Users\sajjadmx\Downloads\[GNRD_Blue_0008_D04.xlsx]FIV_KVL_D_Blue_TC_Bios_only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1">
        <f>VLOOKUP(A511,'C:\Users\sajjadmx\Downloads\[GNRD_Blue_0008_D04.xlsx]FIV_KVL_D_Blue_TC_Bios_only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2">
        <f>VLOOKUP(A512,'C:\Users\sajjadmx\Downloads\[GNRD_Blue_0008_D04.xlsx]FIV_KVL_D_Blue_TC_Bios_only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3">
        <f>VLOOKUP(A513,'C:\Users\sajjadmx\Downloads\[GNRD_Blue_0008_D04.xlsx]FIV_KVL_D_Blue_TC_Bios_only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4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5">
        <f>VLOOKUP(A515,'C:\Users\sajjadmx\Downloads\[GNRD_Blue_0008_D04.xlsx]FIV_KVL_D_Blue_TC_Bios_only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6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7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8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9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0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1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2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3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4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5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6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7">
        <f>VLOOKUP(A527,'C:\Users\sajjadmx\Downloads\[GNRD_Blue_0008_D04.xlsx]FIV_KVL_D_Blue_TC_Bios_only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8">
        <f>VLOOKUP(A528,'C:\Users\sajjadmx\Downloads\[GNRD_Blue_0008_D04.xlsx]FIV_KVL_D_Blue_TC_Bios_only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9">
        <f>VLOOKUP(A529,'C:\Users\sajjadmx\Downloads\[GNRD_Blue_0008_D04.xlsx]FIV_KVL_D_Blue_TC_Bios_only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0">
        <f>VLOOKUP(A530,'C:\Users\sajjadmx\Downloads\[GNRD_Blue_0008_D04.xlsx]FIV_KVL_D_Blue_TC_Bios_only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1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2">
        <f>VLOOKUP(A532,'C:\Users\sajjadmx\Downloads\[GNRD_Blue_0008_D04.xlsx]FIV_KVL_D_Blue_TC_Bios_only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3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4">
        <f>VLOOKUP(A534,'C:\Users\sajjadmx\Downloads\[GNRD_Blue_0008_D04.xlsx]FIV_KVL_D_Blue_TC_Bios_only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5">
        <f>VLOOKUP(A535,'C:\Users\sajjadmx\Downloads\[GNRD_Blue_0008_D04.xlsx]FIV_KVL_D_Blue_TC_Bios_only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6">
        <f>VLOOKUP(A536,'C:\Users\sajjadmx\Downloads\[GNRD_Blue_0008_D04.xlsx]FIV_KVL_D_Blue_TC_Bios_only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7">
        <f>VLOOKUP(A537,'C:\Users\sajjadmx\Downloads\[GNRD_Blue_0008_D04.xlsx]FIV_KVL_D_Blue_TC_Bios_only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8">
        <f>VLOOKUP(A538,'C:\Users\sajjadmx\Downloads\[GNRD_Blue_0008_D04.xlsx]FIV_KVL_D_Blue_TC_Bios_only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9">
        <f>VLOOKUP(A539,'C:\Users\sajjadmx\Downloads\[GNRD_Blue_0008_D04.xlsx]FIV_KVL_D_Blue_TC_Bios_only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40">
        <f>VLOOKUP(A540,'C:\Users\sajjadmx\Downloads\[GNRD_Blue_0008_D04.xlsx]FIV_KVL_D_Blue_TC_Bios_only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41">
        <f>VLOOKUP(A541,'C:\Users\sajjadmx\Downloads\[GNRD_Blue_0008_D04.xlsx]FIV_KVL_D_Blue_TC_Bios_only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42">
        <f>VLOOKUP(A542,'C:\Users\sajjadmx\Downloads\[GNRD_Blue_0008_D04.xlsx]FIV_KVL_D_Blue_TC_Bios_only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43" t="inlineStr">
        <is>
          <t>No run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44">
        <f>VLOOKUP(A544,'C:\Users\sajjadmx\Downloads\[GNRD_Blue_0008_D04.xlsx]FIV_KVL_D_Blue_TC_Bios_only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45">
        <f>VLOOKUP(A545,'C:\Users\sajjadmx\Downloads\[GNRD_Blue_0008_D04.xlsx]FIV_KVL_D_Blue_TC_Bios_only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46">
        <f>VLOOKUP(A546,'C:\Users\sajjadmx\Downloads\[GNRD_Blue_0008_D04.xlsx]FIV_KVL_D_Blue_TC_Bios_only (3)'!$A:$E,5,0)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3 E5:E6 E9:E14 E17:E20 E22:E31 E33:E36 E38:E39 E41 E44 E46:E51 E54:E60 E62:E65 E67:E69 E72:E73 E75 E77:E86 E88:E93 E95 E98:E99 E101 E103 E106:E111 E113 E115:E124 E126:E134 E138:E139 E141:E145 E147:E151 E153:E154 E156:E158 E161:E162 E164 E166:E172 E174:E184 E186:E188 E190 E192:E206 E208:E237 E239:E249 E253:E258 E260:E281 E284:E305 E307:E308 E310:E314 E317 E320:E325 E327:E337 E339:E342 E345 E348:E352 E354 E356:E357 E359 E361:E362 E364 E366 E368 E370 E373:E377 E379 E382 E384:E385 E388:E389 E391 E393:E395 E399:E401 E406:E412 E415 E417:E421 E423 E429:E435 E439:E440 E443:E450 E452:E455 E458:E463 E465 E467:E471 E473:E475 E477:E481 E483:E484 E488:E499 E502:E503 E505:E507 E509:E510 E515 E520:E522 E525 E527:E531 E533:E545" start="0" length="2147483647">
    <dxf>
      <font>
        <color rgb="FF92D050"/>
      </font>
    </dxf>
  </rfmt>
  <rfmt sheetId="1" sqref="E3 E5:E6 E9:E14 E17:E20 E22:E31 E33:E36 E38:E39 E41 E44 E46:E51 E54:E60 E62:E65 E67:E69 E72:E73 E75 E77:E86 E88:E93 E95 E98:E99 E101 E103 E106:E111 E113 E115:E124 E126:E134 E138:E139 E141:E145 E147:E151 E153:E154 E156:E158 E161:E162 E164 E166:E172 E174:E184 E186:E188 E190 E192:E206 E208:E237 E239:E249 E253:E258 E260:E281 E284:E305 E307:E308 E310:E314 E317 E320:E325 E327:E337 E339:E342 E345 E348:E352 E354 E356:E357 E359 E361:E362 E364 E366 E368 E370 E373:E377 E379 E382 E384:E385 E388:E389 E391 E393:E395 E399:E401 E406:E412 E415 E417:E421 E423 E429:E435 E439:E440 E443:E450 E452:E455 E458:E463 E465 E467:E471 E473:E475 E477:E481 E483:E484 E488:E499 E502:E503 E505:E507 E509:E510 E515 E520:E522 E525 E527:E531 E533:E545" start="0" length="2147483647">
    <dxf>
      <font>
        <color auto="1"/>
      </font>
    </dxf>
  </rfmt>
  <rfmt sheetId="1" sqref="E3 E5:E6 E9:E14 E17:E20 E22:E31 E33:E36 E38:E39 E41 E44 E46:E51 E54:E60 E62:E65 E67:E69 E72:E73 E75 E77:E86 E88:E93 E95 E98:E99 E101 E103 E106:E111 E113 E115:E124 E126:E134 E138:E139 E141:E145 E147:E151 E153:E154 E156:E158 E161:E162 E164 E166:E172 E174:E184 E186:E188 E190 E192:E206 E208:E237 E239:E249 E253:E258 E260:E281 E284:E305 E307:E308 E310:E314 E317 E320:E325 E327:E337 E339:E342 E345 E348:E352 E354 E356:E357 E359 E361:E362 E364 E366 E368 E370 E373:E377 E379 E382 E384:E385 E388:E389 E391 E393:E395 E399:E401 E406:E412 E415 E417:E421 E423 E429:E435 E439:E440 E443:E450 E452:E455 E458:E463 E465 E467:E471 E473:E475 E477:E481 E483:E484 E488:E499 E502:E503 E505:E507 E509:E510 E515 E520:E522 E525 E527:E531 E533:E545">
    <dxf>
      <fill>
        <patternFill>
          <bgColor rgb="FF92D050"/>
        </patternFill>
      </fill>
    </dxf>
  </rfmt>
  <rcc rId="5665" sId="2">
    <oc r="B3">
      <v>354</v>
    </oc>
    <nc r="B3">
      <v>411</v>
    </nc>
  </rcc>
  <rcc rId="5666" sId="2">
    <oc r="B6">
      <v>63</v>
    </oc>
    <nc r="B6">
      <v>6</v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7" sId="1" odxf="1" dxf="1">
    <nc r="F238">
      <v>15012083563</v>
    </nc>
    <odxf>
      <font>
        <sz val="11"/>
        <color theme="1"/>
        <name val="Calibri"/>
        <family val="2"/>
        <scheme val="minor"/>
      </font>
    </odxf>
    <ndxf>
      <font>
        <sz val="9"/>
        <color rgb="FF242424"/>
        <name val="Segoe UI"/>
        <family val="2"/>
        <scheme val="none"/>
      </font>
    </ndxf>
  </rcc>
  <rcc rId="5668" sId="1" odxf="1" dxf="1">
    <nc r="K353" t="inlineStr">
      <is>
        <t xml:space="preserve">Test to be run by IP FW val team , no steps </t>
      </is>
    </nc>
    <odxf>
      <alignment vertical="bottom" wrapText="0"/>
    </odxf>
    <ndxf>
      <alignment vertical="top" wrapText="1"/>
    </ndxf>
  </rcc>
  <rcc rId="5669" sId="1" odxf="1" dxf="1">
    <nc r="K355" t="inlineStr">
      <is>
        <t xml:space="preserve">Test to be run by IP FW val team , no steps </t>
      </is>
    </nc>
    <odxf>
      <alignment vertical="bottom" wrapText="0"/>
    </odxf>
    <ndxf>
      <alignment vertical="top" wrapText="1"/>
    </ndxf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0" sId="1">
    <oc r="E1" t="inlineStr">
      <is>
        <t>8_D43_status</t>
      </is>
    </oc>
    <nc r="E1" t="inlineStr">
      <is>
        <t>Status</t>
      </is>
    </nc>
  </rcc>
  <rfmt sheetId="1" sqref="K152">
    <dxf>
      <fill>
        <patternFill patternType="solid">
          <bgColor rgb="FFFFFF00"/>
        </patternFill>
      </fill>
    </dxf>
  </rfmt>
  <rcc rId="5671" sId="1">
    <nc r="K192" t="inlineStr">
      <is>
        <t>Result leveraged from GNR-AP 0017.D59</t>
      </is>
    </nc>
  </rcc>
  <rcc rId="5672" sId="1">
    <nc r="K193" t="inlineStr">
      <is>
        <t>Result leveraged from GNR-AP 0017.D59</t>
      </is>
    </nc>
  </rcc>
  <rcc rId="5673" sId="1">
    <nc r="K194" t="inlineStr">
      <is>
        <t>Result leveraged from GNR-AP 0017.D59</t>
      </is>
    </nc>
  </rcc>
  <rcc rId="5674" sId="1">
    <nc r="K195" t="inlineStr">
      <is>
        <t>Result leveraged from GNR-AP 0017.D59</t>
      </is>
    </nc>
  </rcc>
  <rcc rId="5675" sId="1">
    <nc r="K196" t="inlineStr">
      <is>
        <t>Result leveraged from GNR-AP 0017.D59</t>
      </is>
    </nc>
  </rcc>
  <rcc rId="5676" sId="1">
    <nc r="K212" t="inlineStr">
      <is>
        <t>Result leveraged from GNR-AP 0017.D59</t>
      </is>
    </nc>
  </rcc>
  <rcc rId="5677" sId="1">
    <nc r="K214" t="inlineStr">
      <is>
        <t>Result leveraged from GNR-AP 0017.D59</t>
      </is>
    </nc>
  </rcc>
  <rcc rId="5678" sId="1">
    <nc r="K215" t="inlineStr">
      <is>
        <t>Result leveraged from GNR-AP 0017.D59</t>
      </is>
    </nc>
  </rcc>
  <rcc rId="5679" sId="1">
    <nc r="K216" t="inlineStr">
      <is>
        <t>Result leveraged from GNR-AP 0017.D59</t>
      </is>
    </nc>
  </rcc>
  <rcc rId="5680" sId="1">
    <nc r="K217" t="inlineStr">
      <is>
        <t>Result leveraged from GNR-AP 0017.D59</t>
      </is>
    </nc>
  </rcc>
  <rcc rId="5681" sId="1">
    <nc r="K220" t="inlineStr">
      <is>
        <t>Result leveraged from GNR-AP 0017.D59</t>
      </is>
    </nc>
  </rcc>
  <rcc rId="5682" sId="1">
    <nc r="K221" t="inlineStr">
      <is>
        <t>Result leveraged from GNR-AP 0017.D59</t>
      </is>
    </nc>
  </rcc>
  <rcc rId="5683" sId="1">
    <nc r="K222" t="inlineStr">
      <is>
        <t>Result leveraged from GNR-AP 0017.D59</t>
      </is>
    </nc>
  </rcc>
  <rcc rId="5684" sId="1">
    <nc r="K223" t="inlineStr">
      <is>
        <t>Result leveraged from GNR-AP 0017.D59</t>
      </is>
    </nc>
  </rcc>
  <rcc rId="5685" sId="1">
    <nc r="K225" t="inlineStr">
      <is>
        <t>Result leveraged from GNR-AP 0017.D59</t>
      </is>
    </nc>
  </rcc>
  <rcc rId="5686" sId="1">
    <nc r="K226" t="inlineStr">
      <is>
        <t>Result leveraged from GNR-AP 0017.D59</t>
      </is>
    </nc>
  </rcc>
  <rcc rId="5687" sId="1">
    <nc r="K227" t="inlineStr">
      <is>
        <t>Result leveraged from GNR-AP 0017.D59</t>
      </is>
    </nc>
  </rcc>
  <rcc rId="5688" sId="1">
    <nc r="K228" t="inlineStr">
      <is>
        <t>Result leveraged from GNR-AP 0017.D59</t>
      </is>
    </nc>
  </rcc>
  <rcc rId="5689" sId="1">
    <nc r="K229" t="inlineStr">
      <is>
        <t>Result leveraged from GNR-AP 0017.D59</t>
      </is>
    </nc>
  </rcc>
  <rcc rId="5690" sId="1">
    <nc r="K230" t="inlineStr">
      <is>
        <t>Result leveraged from GNR-AP 0017.D59</t>
      </is>
    </nc>
  </rcc>
  <rcc rId="5691" sId="1">
    <nc r="K231" t="inlineStr">
      <is>
        <t>Result leveraged from GNR-AP 0017.D59</t>
      </is>
    </nc>
  </rcc>
  <rcc rId="5692" sId="1">
    <nc r="K232" t="inlineStr">
      <is>
        <t>Result leveraged from GNR-AP 0017.D59</t>
      </is>
    </nc>
  </rcc>
  <rcc rId="5693" sId="1">
    <nc r="K234" t="inlineStr">
      <is>
        <t>Result leveraged from GNR-AP 0017.D59</t>
      </is>
    </nc>
  </rcc>
  <rcc rId="5694" sId="1">
    <nc r="K240" t="inlineStr">
      <is>
        <t>Result leveraged from GNR-AP 0017.D59</t>
      </is>
    </nc>
  </rcc>
  <rcc rId="5695" sId="1">
    <nc r="K241" t="inlineStr">
      <is>
        <t>Result leveraged from GNR-AP 0017.D59</t>
      </is>
    </nc>
  </rcc>
  <rcc rId="5696" sId="1">
    <nc r="K242" t="inlineStr">
      <is>
        <t>Result leveraged from GNR-AP 0017.D59</t>
      </is>
    </nc>
  </rcc>
  <rcc rId="5697" sId="1">
    <nc r="K245" t="inlineStr">
      <is>
        <t>Result leveraged from GNR-AP 0017.D59</t>
      </is>
    </nc>
  </rcc>
  <rcc rId="5698" sId="1">
    <nc r="K246" t="inlineStr">
      <is>
        <t>Result leveraged from GNR-AP 0017.D59</t>
      </is>
    </nc>
  </rcc>
  <rcc rId="5699" sId="1">
    <nc r="K248" t="inlineStr">
      <is>
        <t>Result leveraged from GNR-AP 0017.D59</t>
      </is>
    </nc>
  </rcc>
  <rcc rId="5700" sId="1">
    <nc r="K249" t="inlineStr">
      <is>
        <t>Result leveraged from GNR-AP 0017.D59</t>
      </is>
    </nc>
  </rcc>
  <rcc rId="5701" sId="1">
    <nc r="K254" t="inlineStr">
      <is>
        <t>Result leveraged from GNR-AP 0017.D59</t>
      </is>
    </nc>
  </rcc>
  <rcc rId="5702" sId="1">
    <nc r="K255" t="inlineStr">
      <is>
        <t>Result leveraged from GNR-AP 0017.D59</t>
      </is>
    </nc>
  </rcc>
  <rcc rId="5703" sId="1">
    <nc r="K261" t="inlineStr">
      <is>
        <t>Result leveraged from GNR-AP 0017.D59</t>
      </is>
    </nc>
  </rcc>
  <rcc rId="5704" sId="1">
    <nc r="K262" t="inlineStr">
      <is>
        <t>Result leveraged from GNR-AP 0017.D59</t>
      </is>
    </nc>
  </rcc>
  <rcc rId="5705" sId="1">
    <nc r="K263" t="inlineStr">
      <is>
        <t>Result leveraged from GNR-AP 0017.D59</t>
      </is>
    </nc>
  </rcc>
  <rcc rId="5706" sId="1">
    <nc r="K265" t="inlineStr">
      <is>
        <t>Result leveraged from GNR-AP 0017.D59</t>
      </is>
    </nc>
  </rcc>
  <rcc rId="5707" sId="1">
    <nc r="K266" t="inlineStr">
      <is>
        <t>Result leveraged from GNR-AP 0017.D59</t>
      </is>
    </nc>
  </rcc>
  <rcc rId="5708" sId="1">
    <nc r="K267" t="inlineStr">
      <is>
        <t>Result leveraged from GNR-AP 0017.D59</t>
      </is>
    </nc>
  </rcc>
  <rcc rId="5709" sId="1">
    <nc r="K268" t="inlineStr">
      <is>
        <t>Result leveraged from GNR-AP 0017.D59</t>
      </is>
    </nc>
  </rcc>
  <rcc rId="5710" sId="1">
    <nc r="K269" t="inlineStr">
      <is>
        <t>Result leveraged from GNR-AP 0017.D59</t>
      </is>
    </nc>
  </rcc>
  <rcc rId="5711" sId="1">
    <nc r="K270" t="inlineStr">
      <is>
        <t>Result leveraged from GNR-AP 0017.D59</t>
      </is>
    </nc>
  </rcc>
  <rcc rId="5712" sId="1">
    <nc r="K271" t="inlineStr">
      <is>
        <t>Result leveraged from GNR-AP 0017.D59</t>
      </is>
    </nc>
  </rcc>
  <rcc rId="5713" sId="1">
    <nc r="K272" t="inlineStr">
      <is>
        <t>Result leveraged from GNR-AP 0017.D59</t>
      </is>
    </nc>
  </rcc>
  <rcc rId="5714" sId="1">
    <nc r="K273" t="inlineStr">
      <is>
        <t>Result leveraged from GNR-AP 0017.D59</t>
      </is>
    </nc>
  </rcc>
  <rcc rId="5715" sId="1">
    <nc r="K274" t="inlineStr">
      <is>
        <t>Result leveraged from GNR-AP 0017.D59</t>
      </is>
    </nc>
  </rcc>
  <rcc rId="5716" sId="1">
    <nc r="K286" t="inlineStr">
      <is>
        <t>Result leveraged from GNR-AP 0017.D59</t>
      </is>
    </nc>
  </rcc>
  <rcc rId="5717" sId="1">
    <nc r="K287" t="inlineStr">
      <is>
        <t>Result leveraged from GNR-AP 0017.D59</t>
      </is>
    </nc>
  </rcc>
  <rcc rId="5718" sId="1">
    <nc r="K288" t="inlineStr">
      <is>
        <t>Result leveraged from GNR-AP 0017.D59</t>
      </is>
    </nc>
  </rcc>
  <rcc rId="5719" sId="1">
    <nc r="K290" t="inlineStr">
      <is>
        <t>Result leveraged from GNR-AP 0017.D59</t>
      </is>
    </nc>
  </rcc>
  <rcc rId="5720" sId="1">
    <nc r="K291" t="inlineStr">
      <is>
        <t>Result leveraged from GNR-AP 0017.D59</t>
      </is>
    </nc>
  </rcc>
  <rcc rId="5721" sId="1">
    <nc r="K292" t="inlineStr">
      <is>
        <t>Result leveraged from GNR-AP 0017.D59</t>
      </is>
    </nc>
  </rcc>
  <rcc rId="5722" sId="1">
    <nc r="K293" t="inlineStr">
      <is>
        <t>Result leveraged from GNR-AP 0017.D59</t>
      </is>
    </nc>
  </rcc>
  <rcc rId="5723" sId="1">
    <nc r="K294" t="inlineStr">
      <is>
        <t>Result leveraged from GNR-AP 0017.D59</t>
      </is>
    </nc>
  </rcc>
  <rcc rId="5724" sId="1">
    <nc r="K295" t="inlineStr">
      <is>
        <t>Result leveraged from GNR-AP 0017.D59</t>
      </is>
    </nc>
  </rcc>
  <rcc rId="5725" sId="1">
    <nc r="K308" t="inlineStr">
      <is>
        <t>Result leveraged from GNR-AP 0017.D59</t>
      </is>
    </nc>
  </rcc>
  <rcc rId="5726" sId="1">
    <nc r="K337" t="inlineStr">
      <is>
        <t>Result leveraged from GNR-AP 0017.D59</t>
      </is>
    </nc>
  </rcc>
  <rcc rId="5727" sId="1">
    <nc r="K340" t="inlineStr">
      <is>
        <t>Result leveraged from GNR-AP 0017.D59</t>
      </is>
    </nc>
  </rcc>
  <rdn rId="0" localSheetId="1" customView="1" name="Z_23909824_A0E2_48C7_9B69_FF02D77AF5D0_.wvu.FilterData" hidden="1" oldHidden="1">
    <formula>GNRD_Blue_8_D43!$A$1:$K$546</formula>
  </rdn>
  <rcv guid="{23909824-A0E2-48C7-9B69-FF02D77AF5D0}" action="add"/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29" sId="1" ref="A353:XFD353" action="deleteRow">
    <rfmt sheetId="1" xfDxf="1" sqref="A353:XFD353" start="0" length="0"/>
    <rcc rId="0" sId="1" dxf="1">
      <nc r="A353">
        <f>HYPERLINK("https://hsdes.intel.com/resource/15012032769","15012032769")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53" t="inlineStr">
        <is>
          <t>[IP_FW][CXL_CM] Validate Set Link Cache Support Flow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53" t="inlineStr">
        <is>
          <t>bios.ipfw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3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353" t="inlineStr">
        <is>
          <t>NA</t>
        </is>
      </nc>
      <ndxf>
        <fill>
          <patternFill patternType="solid">
            <bgColor theme="2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3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353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353" t="inlineStr">
        <is>
          <t>HCC</t>
        </is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353" t="inlineStr">
        <is>
          <t>BMOD</t>
        </is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353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53" t="inlineStr">
        <is>
          <t xml:space="preserve">Test to be run by IP FW val team , no steps 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5730" sId="1" ref="A354:XFD354" action="deleteRow">
    <rfmt sheetId="1" xfDxf="1" sqref="A354:XFD354" start="0" length="0"/>
    <rcc rId="0" sId="1" dxf="1">
      <nc r="A354">
        <f>HYPERLINK("https://hsdes.intel.com/resource/15012069747","15012069747")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54" t="inlineStr">
        <is>
          <t>[IP_FW][CXL_CM] Validate Reset Isolation Control Flow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54" t="inlineStr">
        <is>
          <t>bios.ipfw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4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354" t="inlineStr">
        <is>
          <t>NA</t>
        </is>
      </nc>
      <ndxf>
        <fill>
          <patternFill patternType="solid">
            <bgColor theme="2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3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354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354" t="inlineStr">
        <is>
          <t>HCC</t>
        </is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354" t="inlineStr">
        <is>
          <t>BMOD</t>
        </is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354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54" t="inlineStr">
        <is>
          <t xml:space="preserve">Test to be run by IP FW val team , no steps 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23909824-A0E2-48C7-9B69-FF02D77AF5D0}" action="delete"/>
  <rdn rId="0" localSheetId="1" customView="1" name="Z_23909824_A0E2_48C7_9B69_FF02D77AF5D0_.wvu.FilterData" hidden="1" oldHidden="1">
    <formula>GNRD_Blue_8_D43!$A$1:$K$544</formula>
    <oldFormula>GNRD_Blue_8_D43!$A$1:$K$544</oldFormula>
  </rdn>
  <rcv guid="{23909824-A0E2-48C7-9B69-FF02D77AF5D0}" action="add"/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32" sId="1" ref="A238:XFD238" action="deleteRow">
    <rfmt sheetId="1" xfDxf="1" sqref="A238:XFD238" start="0" length="0"/>
    <rcc rId="0" sId="1" dxf="1">
      <nc r="A238">
        <f>HYPERLINK("https://hsdes.intel.com/resource/15010453277","15010453277")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38" t="inlineStr">
        <is>
          <t>To verify SNC register related to SPK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38" t="inlineStr">
        <is>
          <t>bios.uncore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8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238" t="inlineStr">
        <is>
          <t>NA</t>
        </is>
      </nc>
      <ndxf>
        <fill>
          <patternFill patternType="solid">
            <bgColor theme="2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238">
        <v>15012083563</v>
      </nc>
      <ndxf>
        <font>
          <sz val="9"/>
          <color rgb="FF242424"/>
          <name val="Segoe UI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238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238" t="inlineStr">
        <is>
          <t>HCC</t>
        </is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238" t="inlineStr">
        <is>
          <t>BMOD</t>
        </is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238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38" t="inlineStr">
        <is>
          <t>SNC option is droped out for GNRD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5733" sId="1" ref="A250:XFD250" action="deleteRow">
    <rfmt sheetId="1" xfDxf="1" sqref="A250:XFD250" start="0" length="0"/>
    <rcc rId="0" sId="1" dxf="1">
      <nc r="A250">
        <f>HYPERLINK("https://hsdes.intel.com/resource/15010466361","15010466361")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250" t="inlineStr">
        <is>
          <t>verify register under latest ddrio design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250" t="inlineStr">
        <is>
          <t>bios.mrc_server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0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250" t="inlineStr">
        <is>
          <t>NA</t>
        </is>
      </nc>
      <ndxf>
        <fill>
          <patternFill patternType="solid">
            <bgColor theme="2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2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250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250" t="inlineStr">
        <is>
          <t>HCC</t>
        </is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250" t="inlineStr">
        <is>
          <t>BMOD</t>
        </is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250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250" t="inlineStr">
        <is>
          <t>Not applicable for pre-silicon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5734" sId="1" ref="A379:XFD379" action="deleteRow">
    <rfmt sheetId="1" xfDxf="1" sqref="A379:XFD379" start="0" length="0"/>
    <rcc rId="0" sId="1" dxf="1">
      <nc r="A379">
        <f>HYPERLINK("https://hsdes.intel.com/resource/16013761117","16013761117")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79" t="inlineStr">
        <is>
          <t>To validate BIOS basic support when SNC is disabled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379" t="inlineStr">
        <is>
          <t>bios.uncore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9" t="inlineStr">
        <is>
          <t>Shariff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379" t="inlineStr">
        <is>
          <t>NA</t>
        </is>
      </nc>
      <ndxf>
        <fill>
          <patternFill patternType="solid">
            <bgColor theme="2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379">
        <v>15012083563</v>
      </nc>
      <ndxf>
        <font>
          <sz val="9"/>
          <color rgb="FF242424"/>
          <name val="Segoe UI"/>
          <family val="2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G379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379" t="inlineStr">
        <is>
          <t>HCC</t>
        </is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379" t="inlineStr">
        <is>
          <t>BMOD</t>
        </is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379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379" t="inlineStr">
        <is>
          <t>SNC option is droped out for GNRD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5735" sId="1" ref="A521:XFD521" action="deleteRow">
    <rfmt sheetId="1" xfDxf="1" sqref="A521:XFD521" start="0" length="0"/>
    <rcc rId="0" sId="1" dxf="1">
      <nc r="A521">
        <f>HYPERLINK("https://hsdes.intel.com/resource/16018688421","16018688421")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521" t="inlineStr">
        <is>
          <t>[IP Uncore] KtiRcSim test for GNR-D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521" t="inlineStr">
        <is>
          <t>bios.uncore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1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521" t="inlineStr">
        <is>
          <t>NA</t>
        </is>
      </nc>
      <ndxf>
        <fill>
          <patternFill patternType="solid">
            <bgColor theme="2" tint="-0.249977111117893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5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521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521" t="inlineStr">
        <is>
          <t>HCC</t>
        </is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521" t="inlineStr">
        <is>
          <t>BMOD</t>
        </is>
      </nc>
      <ndxf>
        <alignment horizontal="left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521" t="inlineStr">
        <is>
          <t>Debug SV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K521" t="inlineStr">
        <is>
          <t xml:space="preserve">Test to be run by IP FW val team , no steps </t>
        </is>
      </nc>
      <ndxf>
        <alignment vertical="top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5736" sId="1">
    <oc r="E4" t="inlineStr">
      <is>
        <t>fail</t>
      </is>
    </oc>
    <nc r="E4" t="inlineStr">
      <is>
        <t>Fail</t>
      </is>
    </nc>
  </rcc>
  <rcc rId="5737" sId="1">
    <oc r="E15" t="inlineStr">
      <is>
        <t>fail</t>
      </is>
    </oc>
    <nc r="E15" t="inlineStr">
      <is>
        <t>Fail</t>
      </is>
    </nc>
  </rcc>
  <rcc rId="5738" sId="1">
    <oc r="E43" t="inlineStr">
      <is>
        <t>fail</t>
      </is>
    </oc>
    <nc r="E43" t="inlineStr">
      <is>
        <t>Fail</t>
      </is>
    </nc>
  </rcc>
  <rcc rId="5739" sId="1">
    <oc r="E71" t="inlineStr">
      <is>
        <t>fail</t>
      </is>
    </oc>
    <nc r="E71" t="inlineStr">
      <is>
        <t>Fail</t>
      </is>
    </nc>
  </rcc>
  <rcc rId="5740" sId="1">
    <oc r="E137" t="inlineStr">
      <is>
        <t>fail</t>
      </is>
    </oc>
    <nc r="E137" t="inlineStr">
      <is>
        <t>Fail</t>
      </is>
    </nc>
  </rcc>
  <rcc rId="5741" sId="1">
    <oc r="E160" t="inlineStr">
      <is>
        <t>fail</t>
      </is>
    </oc>
    <nc r="E160" t="inlineStr">
      <is>
        <t>Fail</t>
      </is>
    </nc>
  </rcc>
  <rcc rId="5742" sId="1">
    <oc r="E250" t="inlineStr">
      <is>
        <t>fail</t>
      </is>
    </oc>
    <nc r="E250" t="inlineStr">
      <is>
        <t>Fail</t>
      </is>
    </nc>
  </rcc>
  <rcc rId="5743" sId="1">
    <oc r="E354" t="inlineStr">
      <is>
        <t>fail</t>
      </is>
    </oc>
    <nc r="E354" t="inlineStr">
      <is>
        <t>Fail</t>
      </is>
    </nc>
  </rcc>
  <rcc rId="5744" sId="1">
    <oc r="E393" t="inlineStr">
      <is>
        <t>fail</t>
      </is>
    </oc>
    <nc r="E393" t="inlineStr">
      <is>
        <t>Fail</t>
      </is>
    </nc>
  </rcc>
  <rcc rId="5745" sId="1">
    <oc r="E480" t="inlineStr">
      <is>
        <t>fail</t>
      </is>
    </oc>
    <nc r="E480" t="inlineStr">
      <is>
        <t>Fail</t>
      </is>
    </nc>
  </rcc>
  <rcc rId="5746" sId="1">
    <oc r="E481" t="inlineStr">
      <is>
        <t>fail</t>
      </is>
    </oc>
    <nc r="E481" t="inlineStr">
      <is>
        <t>Fail</t>
      </is>
    </nc>
  </rcc>
  <rcc rId="5747" sId="1">
    <oc r="E507" t="inlineStr">
      <is>
        <t>fail</t>
      </is>
    </oc>
    <nc r="E507" t="inlineStr">
      <is>
        <t>Fail</t>
      </is>
    </nc>
  </rcc>
  <rcc rId="5748" sId="1">
    <oc r="E509" t="inlineStr">
      <is>
        <t>fail</t>
      </is>
    </oc>
    <nc r="E509" t="inlineStr">
      <is>
        <t>Fail</t>
      </is>
    </nc>
  </rcc>
  <rfmt sheetId="2" sqref="B10:B13">
    <dxf>
      <numFmt numFmtId="164" formatCode="0.0000000"/>
    </dxf>
  </rfmt>
  <rfmt sheetId="2" sqref="B10:B13">
    <dxf>
      <numFmt numFmtId="165" formatCode="0.000000"/>
    </dxf>
  </rfmt>
  <rfmt sheetId="2" sqref="B10:B13">
    <dxf>
      <numFmt numFmtId="166" formatCode="0.00000"/>
    </dxf>
  </rfmt>
  <rfmt sheetId="2" sqref="B10:B13">
    <dxf>
      <numFmt numFmtId="167" formatCode="0.0000"/>
    </dxf>
  </rfmt>
  <rfmt sheetId="2" sqref="B10:B13">
    <dxf>
      <numFmt numFmtId="168" formatCode="0.000"/>
    </dxf>
  </rfmt>
  <rfmt sheetId="2" sqref="B10:B13">
    <dxf>
      <numFmt numFmtId="2" formatCode="0.00"/>
    </dxf>
  </rfmt>
  <rsnm rId="5749" sheetId="2" oldName="[GNRD_Blue_8_D43 (2).xlsx]Sheet1" newName="[GNRD_Blue_8_D43 (2).xlsx]Summary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9" sId="1">
    <nc r="F523" t="inlineStr">
      <is>
        <t>Block</t>
      </is>
    </nc>
  </rcc>
  <rcc rId="700" sId="1">
    <nc r="L523" t="inlineStr">
      <is>
        <t xml:space="preserve">Pythonsv command issue </t>
      </is>
    </nc>
  </rcc>
  <rcc rId="701" sId="1">
    <nc r="F524" t="inlineStr">
      <is>
        <t>Block</t>
      </is>
    </nc>
  </rcc>
  <rcc rId="702" sId="1">
    <nc r="L524" t="inlineStr">
      <is>
        <t xml:space="preserve">Python sv command issue RSP read transaction failure </t>
      </is>
    </nc>
  </rcc>
  <rcc rId="703" sId="1">
    <nc r="F525" t="inlineStr">
      <is>
        <t>PASS</t>
      </is>
    </nc>
  </rcc>
  <rcc rId="704" sId="1">
    <nc r="F526" t="inlineStr">
      <is>
        <t>Block</t>
      </is>
    </nc>
  </rcc>
  <rcc rId="705" sId="1">
    <nc r="L526" t="inlineStr">
      <is>
        <t xml:space="preserve">Test to be run by IP FW val team , no steps </t>
      </is>
    </nc>
  </rcc>
  <rcc rId="706" sId="1">
    <nc r="K523" t="inlineStr">
      <is>
        <t>Debug SV</t>
      </is>
    </nc>
  </rcc>
  <rcc rId="707" sId="1">
    <nc r="K524" t="inlineStr">
      <is>
        <t>Debug SV</t>
      </is>
    </nc>
  </rcc>
  <rcc rId="708" sId="1">
    <nc r="K525" t="inlineStr">
      <is>
        <t>Debug SV</t>
      </is>
    </nc>
  </rcc>
  <rcc rId="709" sId="1">
    <nc r="K526" t="inlineStr">
      <is>
        <t>Debug SV</t>
      </is>
    </nc>
  </rcc>
  <rcc rId="710" sId="1">
    <nc r="F527" t="inlineStr">
      <is>
        <t>PASS</t>
      </is>
    </nc>
  </rcc>
  <rcc rId="711" sId="1">
    <nc r="F528" t="inlineStr">
      <is>
        <t>PASS</t>
      </is>
    </nc>
  </rcc>
  <rcc rId="712" sId="1">
    <nc r="F531" t="inlineStr">
      <is>
        <t>PASS</t>
      </is>
    </nc>
  </rcc>
  <rcc rId="713" sId="1">
    <nc r="K527" t="inlineStr">
      <is>
        <t>Debug SV</t>
      </is>
    </nc>
  </rcc>
  <rcc rId="714" sId="1">
    <nc r="K528" t="inlineStr">
      <is>
        <t>Debug SV</t>
      </is>
    </nc>
  </rcc>
  <rcc rId="715" sId="1">
    <nc r="K531" t="inlineStr">
      <is>
        <t>Debug SV</t>
      </is>
    </nc>
  </rcc>
  <rcc rId="716" sId="1">
    <nc r="F545" t="inlineStr">
      <is>
        <t>PASS</t>
      </is>
    </nc>
  </rcc>
  <rcc rId="717" sId="1">
    <nc r="F544" t="inlineStr">
      <is>
        <t>PASS</t>
      </is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3909824-A0E2-48C7-9B69-FF02D77AF5D0}" action="delete"/>
  <rdn rId="0" localSheetId="1" customView="1" name="Z_23909824_A0E2_48C7_9B69_FF02D77AF5D0_.wvu.FilterData" hidden="1" oldHidden="1">
    <formula>GNRD_Blue_8_D43!$A$1:$K$540</formula>
    <oldFormula>GNRD_Blue_8_D43!$A$1:$K$540</oldFormula>
  </rdn>
  <rcv guid="{23909824-A0E2-48C7-9B69-FF02D77AF5D0}" action="add"/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1" sId="1">
    <nc r="A541">
      <v>1508603501</v>
    </nc>
  </rcc>
  <rcc rId="5752" sId="1">
    <nc r="B541" t="inlineStr">
      <is>
        <t>[TPM][PSS  Post-Si]TPM2.0 Configuration and settings</t>
      </is>
    </nc>
  </rcc>
  <rcc rId="5753" sId="1">
    <nc r="C541" t="inlineStr">
      <is>
        <t>bios.security</t>
      </is>
    </nc>
  </rcc>
  <rfmt sheetId="1" sqref="F541" start="0" length="0">
    <dxf>
      <alignment horizontal="general" vertical="bottom"/>
    </dxf>
  </rfmt>
  <rcc rId="5754" sId="1">
    <nc r="A542">
      <v>1508605114</v>
    </nc>
  </rcc>
  <rcc rId="5755" sId="1">
    <nc r="B542" t="inlineStr">
      <is>
        <t>[SGX][Boot Scenario Test]SGX Boot Scenario First Platform Binding</t>
      </is>
    </nc>
  </rcc>
  <rcc rId="5756" sId="1">
    <nc r="C542" t="inlineStr">
      <is>
        <t>bios.security</t>
      </is>
    </nc>
  </rcc>
  <rfmt sheetId="1" sqref="F542" start="0" length="0">
    <dxf>
      <alignment horizontal="general" vertical="bottom"/>
    </dxf>
  </rfmt>
  <rcc rId="5757" sId="1">
    <nc r="A543">
      <v>1508605439</v>
    </nc>
  </rcc>
  <rcc rId="5758" sId="1">
    <nc r="B543" t="inlineStr">
      <is>
        <t>[TPM][PSS  Post-Si]Verify TPM 2.0 Physical Presence</t>
      </is>
    </nc>
  </rcc>
  <rcc rId="5759" sId="1">
    <nc r="C543" t="inlineStr">
      <is>
        <t>bios.security</t>
      </is>
    </nc>
  </rcc>
  <rfmt sheetId="1" sqref="F543" start="0" length="0">
    <dxf>
      <alignment horizontal="general" vertical="bottom"/>
    </dxf>
  </rfmt>
  <rcc rId="5760" sId="1">
    <nc r="A544">
      <v>1508605466</v>
    </nc>
  </rcc>
  <rcc rId="5761" sId="1">
    <nc r="B544" t="inlineStr">
      <is>
        <t>[MKTME][PreSi  PostSi]Check whether UEFI FW generate new key or restore previous Key in NVDIMM present or S5 or cold or warm reset.</t>
      </is>
    </nc>
  </rcc>
  <rcc rId="5762" sId="1">
    <nc r="C544" t="inlineStr">
      <is>
        <t>bios.security</t>
      </is>
    </nc>
  </rcc>
  <rfmt sheetId="1" sqref="F544" start="0" length="0">
    <dxf>
      <alignment horizontal="general" vertical="bottom"/>
    </dxf>
  </rfmt>
  <rcc rId="5763" sId="1">
    <nc r="A545">
      <v>1508605538</v>
    </nc>
  </rcc>
  <rcc rId="5764" sId="1">
    <nc r="B545" t="inlineStr">
      <is>
        <t>[TPM][PSS  Post-Si] dTPM_PlatformPolicyConfig_before_PlatformAuth</t>
      </is>
    </nc>
  </rcc>
  <rcc rId="5765" sId="1">
    <nc r="C545" t="inlineStr">
      <is>
        <t>bios.security</t>
      </is>
    </nc>
  </rcc>
  <rfmt sheetId="1" sqref="F545" start="0" length="0">
    <dxf>
      <alignment horizontal="general" vertical="bottom"/>
    </dxf>
  </rfmt>
  <rcc rId="5766" sId="1">
    <nc r="A546">
      <v>1508606061</v>
    </nc>
  </rcc>
  <rcc rId="5767" sId="1">
    <nc r="B546" t="inlineStr">
      <is>
        <t>[MKTME][Pre-Si  PostS-i]No MKTME Error Code should be displayed in the BIOS Logs for boot without MKTME BIOS flow error cases.</t>
      </is>
    </nc>
  </rcc>
  <rcc rId="5768" sId="1">
    <nc r="C546" t="inlineStr">
      <is>
        <t>bios.security</t>
      </is>
    </nc>
  </rcc>
  <rfmt sheetId="1" sqref="F546" start="0" length="0">
    <dxf>
      <alignment horizontal="general" vertical="bottom"/>
    </dxf>
  </rfmt>
  <rcc rId="5769" sId="1">
    <nc r="A547">
      <v>1508606066</v>
    </nc>
  </rcc>
  <rcc rId="5770" sId="1">
    <nc r="B547" t="inlineStr">
      <is>
        <t>[MKTME][PostSi  PreSi]To validate Bios write 0 to CORE_MKTME_ACTIVATION to trigger ucode</t>
      </is>
    </nc>
  </rcc>
  <rcc rId="5771" sId="1">
    <nc r="C547" t="inlineStr">
      <is>
        <t>bios.security</t>
      </is>
    </nc>
  </rcc>
  <rfmt sheetId="1" sqref="F547" start="0" length="0">
    <dxf>
      <alignment horizontal="general" vertical="bottom"/>
    </dxf>
  </rfmt>
  <rcc rId="5772" sId="1">
    <nc r="A548">
      <v>1508606250</v>
    </nc>
  </rcc>
  <rcc rId="5773" sId="1">
    <nc r="B548" t="inlineStr">
      <is>
        <t>[MKTME][PreSi  PostSi] Verify keyid bits</t>
      </is>
    </nc>
  </rcc>
  <rcc rId="5774" sId="1">
    <nc r="C548" t="inlineStr">
      <is>
        <t>bios.security</t>
      </is>
    </nc>
  </rcc>
  <rfmt sheetId="1" sqref="F548" start="0" length="0">
    <dxf>
      <alignment horizontal="general" vertical="bottom"/>
    </dxf>
  </rfmt>
  <rcc rId="5775" sId="1">
    <nc r="A549">
      <v>1508606332</v>
    </nc>
  </rcc>
  <rcc rId="5776" sId="1">
    <nc r="B549" t="inlineStr">
      <is>
        <t>[MKTME][PreSi  PostSi] To Check if MKTME is able to exclude addresses and CR Persistent memory from memory encryption.</t>
      </is>
    </nc>
  </rcc>
  <rcc rId="5777" sId="1">
    <nc r="C549" t="inlineStr">
      <is>
        <t>bios.security</t>
      </is>
    </nc>
  </rcc>
  <rfmt sheetId="1" sqref="F549" start="0" length="0">
    <dxf>
      <alignment horizontal="general" vertical="bottom"/>
    </dxf>
  </rfmt>
  <rcc rId="5778" sId="1">
    <nc r="A550">
      <v>1508607311</v>
    </nc>
  </rcc>
  <rcc rId="5779" sId="1">
    <nc r="B550" t="inlineStr">
      <is>
        <t>[TPM][Pre-Si  Post-Si] To validate TPM2_HierarchyChangeAuth command on every boot.</t>
      </is>
    </nc>
  </rcc>
  <rcc rId="5780" sId="1">
    <nc r="C550" t="inlineStr">
      <is>
        <t>bios.security</t>
      </is>
    </nc>
  </rcc>
  <rfmt sheetId="1" sqref="F550" start="0" length="0">
    <dxf>
      <alignment horizontal="general" vertical="bottom"/>
    </dxf>
  </rfmt>
  <rcc rId="5781" sId="1">
    <nc r="A551">
      <v>1508608045</v>
    </nc>
  </rcc>
  <rcc rId="5782" sId="1">
    <nc r="B551" t="inlineStr">
      <is>
        <t>[MKTME] [PreSi  PostSi][Security]Detect EFI_MEMORY_CPU_CRYPTO can encrypt memory when MKTME enabled.</t>
      </is>
    </nc>
  </rcc>
  <rcc rId="5783" sId="1">
    <nc r="C551" t="inlineStr">
      <is>
        <t>bios.security</t>
      </is>
    </nc>
  </rcc>
  <rfmt sheetId="1" sqref="F551" start="0" length="0">
    <dxf>
      <alignment horizontal="general" vertical="bottom"/>
    </dxf>
  </rfmt>
  <rcc rId="5784" sId="1">
    <nc r="A552">
      <v>1508608171</v>
    </nc>
  </rcc>
  <rcc rId="5785" sId="1">
    <nc r="B552" t="inlineStr">
      <is>
        <t>[PostSi][Security][RPPC] Password Error Check</t>
      </is>
    </nc>
  </rcc>
  <rcc rId="5786" sId="1">
    <nc r="C552" t="inlineStr">
      <is>
        <t>bios.security</t>
      </is>
    </nc>
  </rcc>
  <rcc rId="5787" sId="1">
    <nc r="E552" t="inlineStr">
      <is>
        <t>.not_run</t>
      </is>
    </nc>
  </rcc>
  <rfmt sheetId="1" sqref="F552" start="0" length="0">
    <dxf>
      <alignment horizontal="general" vertical="bottom"/>
    </dxf>
  </rfmt>
  <rcc rId="5788" sId="1">
    <nc r="A553">
      <v>1508608475</v>
    </nc>
  </rcc>
  <rcc rId="5789" sId="1">
    <nc r="B553" t="inlineStr">
      <is>
        <t>[SecureBoot]SecureBoot_001 - Linux Boot with Secure Boot enabled</t>
      </is>
    </nc>
  </rcc>
  <rcc rId="5790" sId="1">
    <nc r="C553" t="inlineStr">
      <is>
        <t>bios.security</t>
      </is>
    </nc>
  </rcc>
  <rfmt sheetId="1" sqref="F553" start="0" length="0">
    <dxf>
      <alignment horizontal="general" vertical="bottom"/>
    </dxf>
  </rfmt>
  <rcc rId="5791" sId="1">
    <nc r="A554">
      <v>1508608855</v>
    </nc>
  </rcc>
  <rcc rId="5792" sId="1">
    <nc r="B554" t="inlineStr">
      <is>
        <t>[MKTME] [PreSi  PostSi] [Security]TME or MKTME Support</t>
      </is>
    </nc>
  </rcc>
  <rcc rId="5793" sId="1">
    <nc r="C554" t="inlineStr">
      <is>
        <t>bios.security</t>
      </is>
    </nc>
  </rcc>
  <rfmt sheetId="1" sqref="F554" start="0" length="0">
    <dxf>
      <alignment horizontal="general" vertical="bottom"/>
    </dxf>
  </rfmt>
  <rcc rId="5794" sId="1">
    <nc r="A555">
      <v>1508609583</v>
    </nc>
  </rcc>
  <rcc rId="5795" sId="1">
    <nc r="B555" t="inlineStr">
      <is>
        <t>[TPM][PostSi][Security][RPPC] Check TPM 2.0 PCR7 to measure UEFI Secure Boot authorities</t>
      </is>
    </nc>
  </rcc>
  <rcc rId="5796" sId="1">
    <nc r="C555" t="inlineStr">
      <is>
        <t>bios.security</t>
      </is>
    </nc>
  </rcc>
  <rfmt sheetId="1" sqref="F555" start="0" length="0">
    <dxf>
      <alignment horizontal="general" vertical="bottom"/>
    </dxf>
  </rfmt>
  <rcc rId="5797" sId="1">
    <nc r="A556">
      <v>1508611465</v>
    </nc>
  </rcc>
  <rcc rId="5798" sId="1">
    <nc r="B556" t="inlineStr">
      <is>
        <t>[TPM][PSS  Post-Si] TPM Replay Test</t>
      </is>
    </nc>
  </rcc>
  <rcc rId="5799" sId="1">
    <nc r="C556" t="inlineStr">
      <is>
        <t>bios.security</t>
      </is>
    </nc>
  </rcc>
  <rfmt sheetId="1" sqref="F556" start="0" length="0">
    <dxf>
      <alignment horizontal="general" vertical="bottom"/>
    </dxf>
  </rfmt>
  <rcc rId="5800" sId="1">
    <nc r="A557">
      <v>1508611655</v>
    </nc>
  </rcc>
  <rcc rId="5801" sId="1">
    <nc r="B557" t="inlineStr">
      <is>
        <t>[TDX][Pre-Si  Post-Si]Verify SEAMRR BASE and SEAMRR MASK is programmed correctly after TDX enable</t>
      </is>
    </nc>
  </rcc>
  <rcc rId="5802" sId="1">
    <nc r="C557" t="inlineStr">
      <is>
        <t>bios.security</t>
      </is>
    </nc>
  </rcc>
  <rcc rId="5803" sId="1" odxf="1" dxf="1">
    <nc r="F557">
      <v>15012108457</v>
    </nc>
    <odxf>
      <alignment horizontal="left" vertical="top"/>
    </odxf>
    <ndxf>
      <alignment horizontal="general" vertical="bottom"/>
    </ndxf>
  </rcc>
  <rcc rId="5804" sId="1">
    <nc r="A558">
      <v>1508611671</v>
    </nc>
  </rcc>
  <rcc rId="5805" sId="1">
    <nc r="B558" t="inlineStr">
      <is>
        <t>[TDX][PostSi]Verify SEAMLDR_SVN field in MSR BIOS_SE_SVN is updated when TDX and SGX are both enabled</t>
      </is>
    </nc>
  </rcc>
  <rcc rId="5806" sId="1">
    <nc r="C558" t="inlineStr">
      <is>
        <t>bios.security</t>
      </is>
    </nc>
  </rcc>
  <rcc rId="5807" sId="1" odxf="1" dxf="1">
    <nc r="F558">
      <v>15012108457</v>
    </nc>
    <odxf>
      <alignment horizontal="left" vertical="top"/>
    </odxf>
    <ndxf>
      <alignment horizontal="general" vertical="bottom"/>
    </ndxf>
  </rcc>
  <rcc rId="5808" sId="1">
    <nc r="A559">
      <v>1508611684</v>
    </nc>
  </rcc>
  <rcc rId="5809" sId="1">
    <nc r="B559" t="inlineStr">
      <is>
        <t>[TDX][PreSi  PostSi]Verify the keysplit is programmed correctly during TDX initialization</t>
      </is>
    </nc>
  </rcc>
  <rcc rId="5810" sId="1">
    <nc r="C559" t="inlineStr">
      <is>
        <t>bios.security</t>
      </is>
    </nc>
  </rcc>
  <rfmt sheetId="1" sqref="F559" start="0" length="0">
    <dxf>
      <alignment horizontal="general" vertical="bottom"/>
    </dxf>
  </rfmt>
  <rcc rId="5811" sId="1">
    <nc r="A560">
      <v>1508611710</v>
    </nc>
  </rcc>
  <rcc rId="5812" sId="1">
    <nc r="B560" t="inlineStr">
      <is>
        <t>[TDX][Pre-Si  Post-Si]verify TDX can be enabled and disabled on BIOS setup menu</t>
      </is>
    </nc>
  </rcc>
  <rcc rId="5813" sId="1">
    <nc r="C560" t="inlineStr">
      <is>
        <t>bios.security</t>
      </is>
    </nc>
  </rcc>
  <rcc rId="5814" sId="1" odxf="1" dxf="1">
    <nc r="F560">
      <v>15012108457</v>
    </nc>
    <odxf>
      <alignment horizontal="left" vertical="top"/>
    </odxf>
    <ndxf>
      <alignment horizontal="general" vertical="bottom"/>
    </ndxf>
  </rcc>
  <rcc rId="5815" sId="1">
    <nc r="A561">
      <v>1508611804</v>
    </nc>
  </rcc>
  <rcc rId="5816" sId="1">
    <nc r="B561" t="inlineStr">
      <is>
        <t>[MKTME] [PostSi  PreSi]Check (MK)TME set up option when system support (MK)TME capability or not.</t>
      </is>
    </nc>
  </rcc>
  <rcc rId="5817" sId="1">
    <nc r="C561" t="inlineStr">
      <is>
        <t>bios.security</t>
      </is>
    </nc>
  </rcc>
  <rfmt sheetId="1" sqref="F561" start="0" length="0">
    <dxf>
      <alignment horizontal="general" vertical="bottom"/>
    </dxf>
  </rfmt>
  <rcc rId="5818" sId="1">
    <nc r="A562">
      <v>1508613530</v>
    </nc>
  </rcc>
  <rcc rId="5819" sId="1">
    <nc r="B562" t="inlineStr">
      <is>
        <t>[SGX][Boot Scenario Test]SGX Boot Scenario Normal Boot</t>
      </is>
    </nc>
  </rcc>
  <rcc rId="5820" sId="1">
    <nc r="C562" t="inlineStr">
      <is>
        <t>bios.security</t>
      </is>
    </nc>
  </rcc>
  <rfmt sheetId="1" sqref="F562" start="0" length="0">
    <dxf>
      <alignment horizontal="general" vertical="bottom"/>
    </dxf>
  </rfmt>
  <rcc rId="5821" sId="1">
    <nc r="A563">
      <v>1508613937</v>
    </nc>
  </rcc>
  <rcc rId="5822" sId="1">
    <nc r="B563" t="inlineStr">
      <is>
        <t>[SGX][MISC Test]PRMRR register check in UEFI Shell</t>
      </is>
    </nc>
  </rcc>
  <rcc rId="5823" sId="1">
    <nc r="C563" t="inlineStr">
      <is>
        <t>bios.security</t>
      </is>
    </nc>
  </rcc>
  <rfmt sheetId="1" sqref="F563" start="0" length="0">
    <dxf>
      <alignment horizontal="general" vertical="bottom"/>
    </dxf>
  </rfmt>
  <rcc rId="5824" sId="1">
    <nc r="A564">
      <v>1508614164</v>
    </nc>
  </rcc>
  <rcc rId="5825" sId="1">
    <nc r="B564" t="inlineStr">
      <is>
        <t>[SGX][MISC Test]Verify SGX QoS setup option</t>
      </is>
    </nc>
  </rcc>
  <rcc rId="5826" sId="1">
    <nc r="C564" t="inlineStr">
      <is>
        <t>bios.security</t>
      </is>
    </nc>
  </rcc>
  <rfmt sheetId="1" sqref="F564" start="0" length="0">
    <dxf>
      <alignment horizontal="general" vertical="bottom"/>
    </dxf>
  </rfmt>
  <rcc rId="5827" sId="1">
    <nc r="A565">
      <v>1508615067</v>
    </nc>
  </rcc>
  <rcc rId="5828" sId="1">
    <nc r="B565" t="inlineStr">
      <is>
        <t>[TPM] TME status can be extended to PCR1 with event type as 0000000A</t>
      </is>
    </nc>
  </rcc>
  <rcc rId="5829" sId="1">
    <nc r="C565" t="inlineStr">
      <is>
        <t>bios.security</t>
      </is>
    </nc>
  </rcc>
  <rfmt sheetId="1" sqref="F565" start="0" length="0">
    <dxf>
      <alignment horizontal="general" vertical="bottom"/>
    </dxf>
  </rfmt>
  <rcc rId="5830" sId="1">
    <nc r="A566">
      <v>1508615076</v>
    </nc>
  </rcc>
  <rcc rId="5831" sId="1">
    <nc r="B566" t="inlineStr">
      <is>
        <t>[TPM] MK-TME status can be extended to PCR1 with event type as 0000000A</t>
      </is>
    </nc>
  </rcc>
  <rcc rId="5832" sId="1">
    <nc r="C566" t="inlineStr">
      <is>
        <t>bios.security</t>
      </is>
    </nc>
  </rcc>
  <rfmt sheetId="1" sqref="F566" start="0" length="0">
    <dxf>
      <alignment horizontal="general" vertical="bottom"/>
    </dxf>
  </rfmt>
  <rcc rId="5833" sId="1">
    <nc r="A567">
      <v>1508615093</v>
    </nc>
  </rcc>
  <rcc rId="5834" sId="1">
    <nc r="B567" t="inlineStr">
      <is>
        <t>[TPM] BIOS extend TME status to PCR [1] and its digest is consistent across reboot.</t>
      </is>
    </nc>
  </rcc>
  <rcc rId="5835" sId="1">
    <nc r="C567" t="inlineStr">
      <is>
        <t>bios.security</t>
      </is>
    </nc>
  </rcc>
  <rfmt sheetId="1" sqref="F567" start="0" length="0">
    <dxf>
      <alignment horizontal="general" vertical="bottom"/>
    </dxf>
  </rfmt>
  <rcc rId="5836" sId="1">
    <nc r="A568">
      <v>1508615126</v>
    </nc>
  </rcc>
  <rcc rId="5837" sId="1">
    <nc r="B568" t="inlineStr">
      <is>
        <t>[MKTME][PSS  Post-Si] Enable MKTME with Integrity</t>
      </is>
    </nc>
  </rcc>
  <rcc rId="5838" sId="1">
    <nc r="C568" t="inlineStr">
      <is>
        <t>bios.security</t>
      </is>
    </nc>
  </rcc>
  <rfmt sheetId="1" sqref="F568" start="0" length="0">
    <dxf>
      <alignment horizontal="general" vertical="bottom"/>
    </dxf>
  </rfmt>
  <rcc rId="5839" sId="1">
    <nc r="A569">
      <v>1508615361</v>
    </nc>
  </rcc>
  <rcc rId="5840" sId="1">
    <nc r="B569" t="inlineStr">
      <is>
        <t>[SGX][MISC Test]BIOS will set SGX_RAS_MSR (0A3h) to opt-in SGX when SGX enabled</t>
      </is>
    </nc>
  </rcc>
  <rcc rId="5841" sId="1">
    <nc r="C569" t="inlineStr">
      <is>
        <t>bios.security</t>
      </is>
    </nc>
  </rcc>
  <rfmt sheetId="1" sqref="F569" start="0" length="0">
    <dxf>
      <alignment horizontal="general" vertical="bottom"/>
    </dxf>
  </rfmt>
  <rcc rId="5842" sId="1">
    <nc r="A570">
      <v>1508615406</v>
    </nc>
  </rcc>
  <rcc rId="5843" sId="1">
    <nc r="B570" t="inlineStr">
      <is>
        <t>[TPM][Post-si] BIOS should extend the values of TME  MSRs to TPM PCR[1]</t>
      </is>
    </nc>
  </rcc>
  <rcc rId="5844" sId="1">
    <nc r="C570" t="inlineStr">
      <is>
        <t>bios.security</t>
      </is>
    </nc>
  </rcc>
  <rfmt sheetId="1" sqref="F570" start="0" length="0">
    <dxf>
      <alignment horizontal="general" vertical="bottom"/>
    </dxf>
  </rfmt>
  <rcc rId="5845" sId="1">
    <nc r="A571">
      <v>1508615423</v>
    </nc>
  </rcc>
  <rcc rId="5846" sId="1">
    <nc r="B571" t="inlineStr">
      <is>
        <t>[OTA][Post-si] OTA in band support for TME feature enable, disable and discovery.</t>
      </is>
    </nc>
  </rcc>
  <rcc rId="5847" sId="1">
    <nc r="C571" t="inlineStr">
      <is>
        <t>bios.security</t>
      </is>
    </nc>
  </rcc>
  <rcc rId="5848" sId="1" odxf="1" dxf="1">
    <nc r="F571" t="inlineStr">
      <is>
        <t>CBV;B-Mod</t>
      </is>
    </nc>
    <odxf>
      <alignment horizontal="left" vertical="top"/>
    </odxf>
    <ndxf>
      <alignment horizontal="general" vertical="bottom"/>
    </ndxf>
  </rcc>
  <rcc rId="5849" sId="1">
    <nc r="A572">
      <v>1508615672</v>
    </nc>
  </rcc>
  <rcc rId="5850" sId="1">
    <nc r="B572" t="inlineStr">
      <is>
        <t>[SECURE TOOL][Pre-si  Post-si] Check FitGen tool to support type 4 and type 5 unified patch</t>
      </is>
    </nc>
  </rcc>
  <rcc rId="5851" sId="1">
    <nc r="C572" t="inlineStr">
      <is>
        <t>bios.security</t>
      </is>
    </nc>
  </rcc>
  <rfmt sheetId="1" sqref="F572" start="0" length="0">
    <dxf>
      <alignment horizontal="general" vertical="bottom"/>
    </dxf>
  </rfmt>
  <rcc rId="5852" sId="1">
    <nc r="A573">
      <v>1508616380</v>
    </nc>
  </rcc>
  <rcc rId="5853" sId="1">
    <nc r="B573" t="inlineStr">
      <is>
        <t>[TPM][POST-SI][PSS] Bios should show TPM2_ChangeEPS menu when it is available.</t>
      </is>
    </nc>
  </rcc>
  <rcc rId="5854" sId="1">
    <nc r="C573" t="inlineStr">
      <is>
        <t>bios.security</t>
      </is>
    </nc>
  </rcc>
  <rfmt sheetId="1" sqref="F573" start="0" length="0">
    <dxf>
      <alignment horizontal="general" vertical="bottom"/>
    </dxf>
  </rfmt>
  <rcc rId="5855" sId="1">
    <nc r="A574">
      <v>1508620378</v>
    </nc>
  </rcc>
  <rcc rId="5856" sId="1">
    <nc r="B574" t="inlineStr">
      <is>
        <t>[OTA][Post Si] OTA in band test with EFI Shell Resident Commands.</t>
      </is>
    </nc>
  </rcc>
  <rcc rId="5857" sId="1">
    <nc r="C574" t="inlineStr">
      <is>
        <t>bios.security</t>
      </is>
    </nc>
  </rcc>
  <rcc rId="5858" sId="1" odxf="1" dxf="1">
    <nc r="F574" t="inlineStr">
      <is>
        <t>CBV;B-Mod</t>
      </is>
    </nc>
    <odxf>
      <alignment horizontal="left" vertical="top"/>
    </odxf>
    <ndxf>
      <alignment horizontal="general" vertical="bottom"/>
    </ndxf>
  </rcc>
  <rcc rId="5859" sId="1">
    <nc r="A575">
      <v>1508690189</v>
    </nc>
  </rcc>
  <rcc rId="5860" sId="1">
    <nc r="B575" t="inlineStr">
      <is>
        <t>[CET][Post Si][Security] Verify shadowstack for CET is enabled by default.</t>
      </is>
    </nc>
  </rcc>
  <rcc rId="5861" sId="1">
    <nc r="C575" t="inlineStr">
      <is>
        <t>bios.security</t>
      </is>
    </nc>
  </rcc>
  <rcc rId="5862" sId="1" odxf="1" dxf="1">
    <nc r="F575" t="inlineStr">
      <is>
        <t>CBV;F-Mod</t>
      </is>
    </nc>
    <odxf>
      <alignment horizontal="left" vertical="top"/>
    </odxf>
    <ndxf>
      <alignment horizontal="general" vertical="bottom"/>
    </ndxf>
  </rcc>
  <rcc rId="5863" sId="1">
    <nc r="A576">
      <v>1508754172</v>
    </nc>
  </rcc>
  <rcc rId="5864" sId="1">
    <nc r="B576" t="inlineStr">
      <is>
        <t>[TPM][Post Si][Security] Verify SHA384 can be selected as Active PCR banks for dTPM.</t>
      </is>
    </nc>
  </rcc>
  <rcc rId="5865" sId="1">
    <nc r="C576" t="inlineStr">
      <is>
        <t>bios.security</t>
      </is>
    </nc>
  </rcc>
  <rfmt sheetId="1" sqref="F576" start="0" length="0">
    <dxf>
      <alignment horizontal="general" vertical="bottom"/>
    </dxf>
  </rfmt>
  <rcc rId="5866" sId="1">
    <nc r="A577">
      <v>1508916350</v>
    </nc>
  </rcc>
  <rcc rId="5867" sId="1">
    <nc r="B577" t="inlineStr">
      <is>
        <t>[MKTME][PreSi  PostSi] [Security] Verify 256bit Memory Encryption Engine (with or without integrity)</t>
      </is>
    </nc>
  </rcc>
  <rcc rId="5868" sId="1">
    <nc r="C577" t="inlineStr">
      <is>
        <t>bios.security</t>
      </is>
    </nc>
  </rcc>
  <rfmt sheetId="1" sqref="F577" start="0" length="0">
    <dxf>
      <alignment horizontal="general" vertical="bottom"/>
    </dxf>
  </rfmt>
  <rcc rId="5869" sId="1">
    <nc r="A578">
      <v>1508939880</v>
    </nc>
  </rcc>
  <rcc rId="5870" sId="1">
    <nc r="B578" t="inlineStr">
      <is>
        <t>[SECURE TOOL][Pre-si &amp; Post-si] Check FitGen tool to support S3M SOC IP</t>
      </is>
    </nc>
  </rcc>
  <rcc rId="5871" sId="1">
    <nc r="C578" t="inlineStr">
      <is>
        <t>bios.platform,bios.security</t>
      </is>
    </nc>
  </rcc>
  <rfmt sheetId="1" sqref="F578" start="0" length="0">
    <dxf>
      <alignment horizontal="general" vertical="bottom"/>
    </dxf>
  </rfmt>
  <rcc rId="5872" sId="1">
    <nc r="A579">
      <v>1509046717</v>
    </nc>
  </rcc>
  <rcc rId="5873" sId="1">
    <nc r="B579" t="inlineStr">
      <is>
        <t>[MKTME][PreSi  PostSi] [Security] Verify TME bypass mode for TME/TME-MT</t>
      </is>
    </nc>
  </rcc>
  <rcc rId="5874" sId="1">
    <nc r="C579" t="inlineStr">
      <is>
        <t>bios.security</t>
      </is>
    </nc>
  </rcc>
  <rfmt sheetId="1" sqref="F579" start="0" length="0">
    <dxf>
      <alignment horizontal="general" vertical="bottom"/>
    </dxf>
  </rfmt>
  <rcc rId="5875" sId="1">
    <nc r="A580">
      <v>1509113388</v>
    </nc>
  </rcc>
  <rcc rId="5876" sId="1">
    <nc r="B580" t="inlineStr">
      <is>
        <t>[TPM] Verify TPM PCR[4] Change When Press F2 and Reuse the EFI application</t>
      </is>
    </nc>
  </rcc>
  <rcc rId="5877" sId="1">
    <nc r="C580" t="inlineStr">
      <is>
        <t>bios.security</t>
      </is>
    </nc>
  </rcc>
  <rfmt sheetId="1" sqref="F580" start="0" length="0">
    <dxf>
      <alignment horizontal="general" vertical="bottom"/>
    </dxf>
  </rfmt>
  <rcc rId="5878" sId="1">
    <nc r="A581">
      <v>1509113566</v>
    </nc>
  </rcc>
  <rcc rId="5879" sId="1">
    <nc r="B581" t="inlineStr">
      <is>
        <t>[TPM] Verify TPM PCR[1] Change When Change Boot Order</t>
      </is>
    </nc>
  </rcc>
  <rcc rId="5880" sId="1">
    <nc r="C581" t="inlineStr">
      <is>
        <t>bios.security</t>
      </is>
    </nc>
  </rcc>
  <rfmt sheetId="1" sqref="F581" start="0" length="0">
    <dxf>
      <alignment horizontal="general" vertical="bottom"/>
    </dxf>
  </rfmt>
  <rcc rId="5881" sId="1">
    <nc r="A582">
      <v>1509425455</v>
    </nc>
  </rcc>
  <rcc rId="5882" sId="1">
    <nc r="B582" t="inlineStr">
      <is>
        <t>[TPM] Verify TPM PCR7 Value Change After Enable Secure Boot</t>
      </is>
    </nc>
  </rcc>
  <rcc rId="5883" sId="1">
    <nc r="C582" t="inlineStr">
      <is>
        <t>bios.security</t>
      </is>
    </nc>
  </rcc>
  <rfmt sheetId="1" sqref="F582" start="0" length="0">
    <dxf>
      <alignment horizontal="general" vertical="bottom"/>
    </dxf>
  </rfmt>
  <rcc rId="5884" sId="1">
    <nc r="A583">
      <v>1509458970</v>
    </nc>
  </rcc>
  <rcc rId="5885" sId="1">
    <nc r="B583" t="inlineStr">
      <is>
        <t>[TPM]Verify TPM PCR7 Value Change After Enable Secure Boot When Select SHA384</t>
      </is>
    </nc>
  </rcc>
  <rcc rId="5886" sId="1">
    <nc r="C583" t="inlineStr">
      <is>
        <t>bios.security</t>
      </is>
    </nc>
  </rcc>
  <rfmt sheetId="1" sqref="F583" start="0" length="0">
    <dxf>
      <alignment horizontal="general" vertical="bottom"/>
    </dxf>
  </rfmt>
  <rcc rId="5887" sId="1">
    <nc r="A584">
      <v>1509595771</v>
    </nc>
  </rcc>
  <rcc rId="5888" sId="1">
    <nc r="B584" t="inlineStr">
      <is>
        <t>Verify system is not freezing or locking up during boot when some or all EFI Variables are deleted or corrupted</t>
      </is>
    </nc>
  </rcc>
  <rcc rId="5889" sId="1">
    <nc r="C584" t="inlineStr">
      <is>
        <t>bios.platform,bios.security</t>
      </is>
    </nc>
  </rcc>
  <rcc rId="5890" sId="1">
    <nc r="E584" t="inlineStr">
      <is>
        <t>.not_run</t>
      </is>
    </nc>
  </rcc>
  <rfmt sheetId="1" sqref="F584" start="0" length="0">
    <dxf>
      <alignment horizontal="general" vertical="bottom"/>
    </dxf>
  </rfmt>
  <rcc rId="5891" sId="1">
    <nc r="A585">
      <v>1509646275</v>
    </nc>
  </rcc>
  <rcc rId="5892" sId="1">
    <nc r="B585" t="inlineStr">
      <is>
        <t>[MKTME][PSS  Post-Si] BIOS shall restore TME_KEY during Fast Warm Reset</t>
      </is>
    </nc>
  </rcc>
  <rcc rId="5893" sId="1">
    <nc r="C585" t="inlineStr">
      <is>
        <t>bios.security</t>
      </is>
    </nc>
  </rcc>
  <rfmt sheetId="1" sqref="F585" start="0" length="0">
    <dxf>
      <alignment horizontal="general" vertical="bottom"/>
    </dxf>
  </rfmt>
  <rcc rId="5894" sId="1">
    <nc r="A586">
      <v>1509916623</v>
    </nc>
  </rcc>
  <rcc rId="5895" sId="1">
    <nc r="B586" t="inlineStr">
      <is>
        <t>[TPM] Read TPM_INTF and Check Locality0</t>
      </is>
    </nc>
  </rcc>
  <rcc rId="5896" sId="1">
    <nc r="C586" t="inlineStr">
      <is>
        <t>bios.security</t>
      </is>
    </nc>
  </rcc>
  <rfmt sheetId="1" sqref="F586" start="0" length="0">
    <dxf>
      <alignment horizontal="general" vertical="bottom"/>
    </dxf>
  </rfmt>
  <rcc rId="5897" sId="1">
    <nc r="A587">
      <v>1509935854</v>
    </nc>
  </rcc>
  <rcc rId="5898" sId="1">
    <nc r="B587" t="inlineStr">
      <is>
        <t>[TPM] TPM PCR value check - PCR0 and PCR1</t>
      </is>
    </nc>
  </rcc>
  <rcc rId="5899" sId="1">
    <nc r="C587" t="inlineStr">
      <is>
        <t>bios.security</t>
      </is>
    </nc>
  </rcc>
  <rfmt sheetId="1" sqref="F587" start="0" length="0">
    <dxf>
      <alignment horizontal="general" vertical="bottom"/>
    </dxf>
  </rfmt>
  <rcc rId="5900" sId="1">
    <nc r="A588">
      <v>15010281820</v>
    </nc>
  </rcc>
  <rcc rId="5901" sId="1">
    <nc r="B588" t="inlineStr">
      <is>
        <t>[SGX][MISC Test][GNR]SGX shall use SHA384 for RegistrationConfiguration Variable</t>
      </is>
    </nc>
  </rcc>
  <rcc rId="5902" sId="1">
    <nc r="C588" t="inlineStr">
      <is>
        <t>bios.security</t>
      </is>
    </nc>
  </rcc>
  <rfmt sheetId="1" sqref="F588" start="0" length="0">
    <dxf>
      <alignment horizontal="general" vertical="bottom"/>
    </dxf>
  </rfmt>
  <rcc rId="5903" sId="1">
    <nc r="A589">
      <v>15011014225</v>
    </nc>
  </rcc>
  <rcc rId="5904" sId="1">
    <nc r="B589" t="inlineStr">
      <is>
        <t>[TPM] TPM ACPI table should be consistent with the definition in TCG ACPI spec</t>
      </is>
    </nc>
  </rcc>
  <rcc rId="5905" sId="1">
    <nc r="C589" t="inlineStr">
      <is>
        <t>bios.security</t>
      </is>
    </nc>
  </rcc>
  <rfmt sheetId="1" sqref="F589" start="0" length="0">
    <dxf>
      <alignment horizontal="general" vertical="bottom"/>
    </dxf>
  </rfmt>
  <rcc rId="5906" sId="1">
    <nc r="A590">
      <v>15011131624</v>
    </nc>
  </rcc>
  <rcc rId="5907" sId="1">
    <nc r="B590" t="inlineStr">
      <is>
        <t>[TXT]Verifying ACM FW Version in BIOS Setup menu</t>
      </is>
    </nc>
  </rcc>
  <rcc rId="5908" sId="1">
    <nc r="C590" t="inlineStr">
      <is>
        <t>bios.security</t>
      </is>
    </nc>
  </rcc>
  <rcc rId="5909" sId="1" odxf="1" dxf="1">
    <nc r="F590" t="inlineStr">
      <is>
        <t>CBV</t>
      </is>
    </nc>
    <odxf>
      <alignment horizontal="left" vertical="top"/>
    </odxf>
    <ndxf>
      <alignment horizontal="general" vertical="bottom"/>
    </ndxf>
  </rcc>
  <rcc rId="5910" sId="1">
    <nc r="A591">
      <v>15011704990</v>
    </nc>
  </rcc>
  <rcc rId="5911" sId="1">
    <nc r="B591" t="inlineStr">
      <is>
        <t>[OTA] OTA in band support for both TME and MK-TME feature enable, disable</t>
      </is>
    </nc>
  </rcc>
  <rcc rId="5912" sId="1">
    <nc r="C591" t="inlineStr">
      <is>
        <t>bios.security</t>
      </is>
    </nc>
  </rcc>
  <rcc rId="5913" sId="1" odxf="1" dxf="1">
    <nc r="F591" t="inlineStr">
      <is>
        <t>CBV;B-Mod</t>
      </is>
    </nc>
    <odxf>
      <alignment horizontal="left" vertical="top"/>
    </odxf>
    <ndxf>
      <alignment horizontal="general" vertical="bottom"/>
    </ndxf>
  </rcc>
  <rcc rId="5914" sId="1">
    <nc r="A592">
      <v>15011704996</v>
    </nc>
  </rcc>
  <rcc rId="5915" sId="1">
    <nc r="B592" t="inlineStr">
      <is>
        <t>[OTA] OTA in band negative test for TME and MK-TME feature enable, disable</t>
      </is>
    </nc>
  </rcc>
  <rcc rId="5916" sId="1">
    <nc r="C592" t="inlineStr">
      <is>
        <t>bios.security</t>
      </is>
    </nc>
  </rcc>
  <rcc rId="5917" sId="1" odxf="1" dxf="1">
    <nc r="F592" t="inlineStr">
      <is>
        <t>CBV;B-Mod</t>
      </is>
    </nc>
    <odxf>
      <alignment horizontal="left" vertical="top"/>
    </odxf>
    <ndxf>
      <alignment horizontal="general" vertical="bottom"/>
    </ndxf>
  </rcc>
  <rcc rId="5918" sId="1">
    <nc r="A593">
      <v>15011705034</v>
    </nc>
  </rcc>
  <rcc rId="5919" sId="1">
    <nc r="B593" t="inlineStr">
      <is>
        <t>[OTA] OTA in band negative test for unsupported fTPM</t>
      </is>
    </nc>
  </rcc>
  <rcc rId="5920" sId="1">
    <nc r="C593" t="inlineStr">
      <is>
        <t>bios.security</t>
      </is>
    </nc>
  </rcc>
  <rcc rId="5921" sId="1" odxf="1" dxf="1">
    <nc r="F593" t="inlineStr">
      <is>
        <t>CBV;B-Mod</t>
      </is>
    </nc>
    <odxf>
      <alignment horizontal="left" vertical="top"/>
    </odxf>
    <ndxf>
      <alignment horizontal="general" vertical="bottom"/>
    </ndxf>
  </rcc>
  <rcc rId="5922" sId="1">
    <nc r="A594">
      <v>15011925969</v>
    </nc>
  </rcc>
  <rcc rId="5923" sId="1">
    <nc r="B594" t="inlineStr">
      <is>
        <t>[OTA] OTA in band support for TPM Usage test</t>
      </is>
    </nc>
  </rcc>
  <rcc rId="5924" sId="1">
    <nc r="C594" t="inlineStr">
      <is>
        <t>bios.security</t>
      </is>
    </nc>
  </rcc>
  <rfmt sheetId="1" sqref="F594" start="0" length="0">
    <dxf>
      <alignment horizontal="general" vertical="bottom"/>
    </dxf>
  </rfmt>
  <rcc rId="5925" sId="1">
    <nc r="A595">
      <v>15011925974</v>
    </nc>
  </rcc>
  <rcc rId="5926" sId="1">
    <nc r="B595" t="inlineStr">
      <is>
        <t>[OTA]OTA in band negative test for invalid data input.</t>
      </is>
    </nc>
  </rcc>
  <rcc rId="5927" sId="1">
    <nc r="C595" t="inlineStr">
      <is>
        <t>bios.security</t>
      </is>
    </nc>
  </rcc>
  <rcc rId="5928" sId="1" odxf="1" dxf="1">
    <nc r="F595" t="inlineStr">
      <is>
        <t>CBV;F-Mod</t>
      </is>
    </nc>
    <odxf>
      <alignment horizontal="left" vertical="top"/>
    </odxf>
    <ndxf>
      <alignment horizontal="general" vertical="bottom"/>
    </ndxf>
  </rcc>
  <rcc rId="5929" sId="1">
    <nc r="A596">
      <v>15012112629</v>
    </nc>
  </rcc>
  <rcc rId="5930" sId="1">
    <nc r="B596" t="inlineStr">
      <is>
        <t>[OTA] OTA in band discovery for allocated MKTME bits and available MKTME keys.</t>
      </is>
    </nc>
  </rcc>
  <rcc rId="5931" sId="1">
    <nc r="C596" t="inlineStr">
      <is>
        <t>bios.security</t>
      </is>
    </nc>
  </rcc>
  <rcc rId="5932" sId="1" odxf="1" dxf="1">
    <nc r="F596" t="inlineStr">
      <is>
        <t>CBV;B-Mod</t>
      </is>
    </nc>
    <odxf>
      <alignment horizontal="left" vertical="top"/>
    </odxf>
    <ndxf>
      <alignment horizontal="general" vertical="bottom"/>
    </ndxf>
  </rcc>
  <rcc rId="5933" sId="1">
    <nc r="A597">
      <v>15012147332</v>
    </nc>
  </rcc>
  <rcc rId="5934" sId="1">
    <nc r="B597" t="inlineStr">
      <is>
        <t>[BOOT GUARD]Verify system behavior when Boot Guard Profile is set to 5 and TXT is enable</t>
      </is>
    </nc>
  </rcc>
  <rcc rId="5935" sId="1">
    <nc r="C597" t="inlineStr">
      <is>
        <t>bios.security</t>
      </is>
    </nc>
  </rcc>
  <rfmt sheetId="1" sqref="F597" start="0" length="0">
    <dxf>
      <alignment horizontal="general" vertical="bottom"/>
    </dxf>
  </rfmt>
  <rcc rId="5936" sId="1">
    <nc r="A598">
      <v>15012147443</v>
    </nc>
  </rcc>
  <rcc rId="5937" sId="1">
    <nc r="B598" t="inlineStr">
      <is>
        <t>[BOOT GUARD]Verify system behavior when Boot Guard Profile is set to 5 and corrupt IBB hash, IBB data</t>
      </is>
    </nc>
  </rcc>
  <rcc rId="5938" sId="1">
    <nc r="C598" t="inlineStr">
      <is>
        <t>bios.security</t>
      </is>
    </nc>
  </rcc>
  <rfmt sheetId="1" sqref="F598" start="0" length="0">
    <dxf>
      <alignment horizontal="general" vertical="bottom"/>
    </dxf>
  </rfmt>
  <rcc rId="5939" sId="1">
    <nc r="A599">
      <v>15012148002</v>
    </nc>
  </rcc>
  <rcc rId="5940" sId="1">
    <nc r="B599" t="inlineStr">
      <is>
        <t>[BOOT GUARD] Verify system behavior when Boot Guard Profile is set to 0 and corrupt IBB hash, IBB data</t>
      </is>
    </nc>
  </rcc>
  <rcc rId="5941" sId="1">
    <nc r="C599" t="inlineStr">
      <is>
        <t>bios.security</t>
      </is>
    </nc>
  </rcc>
  <rfmt sheetId="1" sqref="F599" start="0" length="0">
    <dxf>
      <alignment horizontal="general" vertical="bottom"/>
    </dxf>
  </rfmt>
  <rcc rId="5942" sId="1">
    <nc r="A600">
      <v>15012148004</v>
    </nc>
  </rcc>
  <rcc rId="5943" sId="1">
    <nc r="B600" t="inlineStr">
      <is>
        <t>[BOOT GUARD] Verify system behavior when Boot Guard Profile is set to 0 and TXT is enable</t>
      </is>
    </nc>
  </rcc>
  <rcc rId="5944" sId="1">
    <nc r="C600" t="inlineStr">
      <is>
        <t>bios.security</t>
      </is>
    </nc>
  </rcc>
  <rfmt sheetId="1" sqref="F600" start="0" length="0">
    <dxf>
      <alignment horizontal="general" vertical="bottom"/>
    </dxf>
  </rfmt>
  <rcc rId="5945" sId="1">
    <nc r="A601">
      <v>16012239231</v>
    </nc>
  </rcc>
  <rcc rId="5946" sId="1">
    <nc r="B601" t="inlineStr">
      <is>
        <t>[BOOT GUARD] Verify system behavior when Boot Guard Profile is set to 0</t>
      </is>
    </nc>
  </rcc>
  <rcc rId="5947" sId="1">
    <nc r="C601" t="inlineStr">
      <is>
        <t>bios.security</t>
      </is>
    </nc>
  </rcc>
  <rfmt sheetId="1" sqref="F601" start="0" length="0">
    <dxf>
      <alignment horizontal="general" vertical="bottom"/>
    </dxf>
  </rfmt>
  <rcc rId="5948" sId="1">
    <nc r="A602">
      <v>16012239233</v>
    </nc>
  </rcc>
  <rcc rId="5949" sId="1">
    <nc r="B602" t="inlineStr">
      <is>
        <t>[BOOT GUARD] Verify system behavior when Boot Guard Profile is set to 5</t>
      </is>
    </nc>
  </rcc>
  <rcc rId="5950" sId="1">
    <nc r="C602" t="inlineStr">
      <is>
        <t>bios.security</t>
      </is>
    </nc>
  </rcc>
  <rfmt sheetId="1" sqref="F602" start="0" length="0">
    <dxf>
      <alignment horizontal="general" vertical="bottom"/>
    </dxf>
  </rfmt>
  <rcc rId="5951" sId="1">
    <nc r="A603">
      <v>16012239262</v>
    </nc>
  </rcc>
  <rcc rId="5952" sId="1">
    <nc r="B603" t="inlineStr">
      <is>
        <t>[PostSi][Security] [RP Only]AdminPassword shall be protected using a hash function</t>
      </is>
    </nc>
  </rcc>
  <rcc rId="5953" sId="1">
    <nc r="C603" t="inlineStr">
      <is>
        <t>bios.platform,bios.security</t>
      </is>
    </nc>
  </rcc>
  <rcc rId="5954" sId="1">
    <nc r="E603" t="inlineStr">
      <is>
        <t>.not_run</t>
      </is>
    </nc>
  </rcc>
  <rfmt sheetId="1" sqref="F603" start="0" length="0">
    <dxf>
      <alignment horizontal="general" vertical="bottom"/>
    </dxf>
  </rfmt>
  <rcc rId="5955" sId="1">
    <nc r="A604">
      <v>16014242833</v>
    </nc>
  </rcc>
  <rcc rId="5956" sId="1">
    <nc r="B604" t="inlineStr">
      <is>
        <t>[SDL]To verify response time for bios admin incorrect password entry</t>
      </is>
    </nc>
  </rcc>
  <rcc rId="5957" sId="1">
    <nc r="C604" t="inlineStr">
      <is>
        <t>bios.security</t>
      </is>
    </nc>
  </rcc>
  <rcc rId="5958" sId="1">
    <nc r="E604" t="inlineStr">
      <is>
        <t>.not_run</t>
      </is>
    </nc>
  </rcc>
  <rfmt sheetId="1" sqref="F604" start="0" length="0">
    <dxf>
      <alignment horizontal="general" vertical="bottom"/>
    </dxf>
  </rfmt>
  <rcc rId="5959" sId="1">
    <nc r="A605">
      <v>22011877826</v>
    </nc>
  </rcc>
  <rcc rId="5960" sId="1">
    <nc r="B605" t="inlineStr">
      <is>
        <t>[SecureBoot][PostSi][Securiey][PC&amp;RP] Verify UEFI Secure Boot Key is Stored in UEFI authenticated variable</t>
      </is>
    </nc>
  </rcc>
  <rcc rId="5961" sId="1">
    <nc r="C605" t="inlineStr">
      <is>
        <t>bios.security</t>
      </is>
    </nc>
  </rcc>
  <rfmt sheetId="1" sqref="F605" start="0" length="0">
    <dxf>
      <alignment horizontal="general" vertical="bottom"/>
    </dxf>
  </rfmt>
  <rcc rId="5962" sId="1">
    <nc r="A606">
      <v>22011877851</v>
    </nc>
  </rcc>
  <rcc rId="5963" sId="1">
    <nc r="B606" t="inlineStr">
      <is>
        <t>[TXT]dTPM_TXT_Trust Boot_measured launch_in_RHEL</t>
      </is>
    </nc>
  </rcc>
  <rcc rId="5964" sId="1">
    <nc r="C606" t="inlineStr">
      <is>
        <t>bios.security</t>
      </is>
    </nc>
  </rcc>
  <rfmt sheetId="1" sqref="F606" start="0" length="0">
    <dxf>
      <alignment horizontal="general" vertical="bottom"/>
    </dxf>
  </rfmt>
  <rcc rId="5965" sId="1">
    <nc r="A607">
      <v>22011893994</v>
    </nc>
  </rcc>
  <rcc rId="5966" sId="1">
    <nc r="B607" t="inlineStr">
      <is>
        <t>[TXT]Verify Setup option for BIOS ACM Error Reset</t>
      </is>
    </nc>
  </rcc>
  <rcc rId="5967" sId="1">
    <nc r="C607" t="inlineStr">
      <is>
        <t>bios.security</t>
      </is>
    </nc>
  </rcc>
  <rfmt sheetId="1" sqref="F607" start="0" length="0">
    <dxf>
      <alignment horizontal="general" vertical="bottom"/>
    </dxf>
  </rfmt>
  <rcc rId="5968" sId="1">
    <nc r="A608">
      <v>22011894096</v>
    </nc>
  </rcc>
  <rcc rId="5969" sId="1">
    <nc r="B608" t="inlineStr">
      <is>
        <t>[TXT]dTPM_TXT_dTPM_TXTINFO</t>
      </is>
    </nc>
  </rcc>
  <rcc rId="5970" sId="1">
    <nc r="C608" t="inlineStr">
      <is>
        <t>bios.security</t>
      </is>
    </nc>
  </rcc>
  <rfmt sheetId="1" sqref="F608" start="0" length="0">
    <dxf>
      <alignment horizontal="general" vertical="bottom"/>
    </dxf>
  </rfmt>
  <rcc rId="5971" sId="1">
    <nc r="A609">
      <v>22011894098</v>
    </nc>
  </rcc>
  <rcc rId="5972" sId="1">
    <nc r="B609" t="inlineStr">
      <is>
        <t>[TXT]dTPM_TXT_dTPM_GETSEC</t>
      </is>
    </nc>
  </rcc>
  <rcc rId="5973" sId="1">
    <nc r="C609" t="inlineStr">
      <is>
        <t>bios.security</t>
      </is>
    </nc>
  </rcc>
  <rfmt sheetId="1" sqref="F609" start="0" length="0">
    <dxf>
      <alignment horizontal="general" vertical="bottom"/>
    </dxf>
  </rfmt>
  <rcc rId="5974" sId="1">
    <nc r="A610">
      <v>22011895042</v>
    </nc>
  </rcc>
  <rcc rId="5975" sId="1">
    <nc r="B610" t="inlineStr">
      <is>
        <t>[TDX][Pre-Si &amp; Post-Si]Verify M2M SEAMRR BASE and SEAMRR MASK copies are  programmed correctly after TDX enable</t>
      </is>
    </nc>
  </rcc>
  <rcc rId="5976" sId="1">
    <nc r="C610" t="inlineStr">
      <is>
        <t>bios.security</t>
      </is>
    </nc>
  </rcc>
  <rfmt sheetId="1" sqref="F610" start="0" length="0">
    <dxf>
      <alignment horizontal="general" vertical="bottom"/>
    </dxf>
  </rfmt>
  <rcc rId="5977" sId="1">
    <nc r="A611">
      <v>22011895168</v>
    </nc>
  </rcc>
  <rcc rId="5978" sId="1">
    <nc r="B611" t="inlineStr">
      <is>
        <t>[DMA Protection]Test DMA Protection and IOMMU programming function</t>
      </is>
    </nc>
  </rcc>
  <rcc rId="5979" sId="1">
    <nc r="C611" t="inlineStr">
      <is>
        <t>bios.security</t>
      </is>
    </nc>
  </rcc>
  <rcc rId="5980" sId="1" odxf="1" dxf="1">
    <nc r="F611">
      <v>16018422304</v>
    </nc>
    <odxf>
      <alignment horizontal="left" vertical="top"/>
    </odxf>
    <ndxf>
      <alignment horizontal="general" vertical="bottom"/>
    </ndxf>
  </rcc>
  <rcc rId="5981" sId="1">
    <nc r="A612">
      <v>22011895404</v>
    </nc>
  </rcc>
  <rcc rId="5982" sId="1">
    <nc r="B612" t="inlineStr">
      <is>
        <t>[TDX][PreSi &amp; PostSi]Verify SMRR1 and SMRR2 are Locked when TDX is enabled</t>
      </is>
    </nc>
  </rcc>
  <rcc rId="5983" sId="1">
    <nc r="C612" t="inlineStr">
      <is>
        <t>bios.security</t>
      </is>
    </nc>
  </rcc>
  <rfmt sheetId="1" sqref="F612" start="0" length="0">
    <dxf>
      <alignment horizontal="general" vertical="bottom"/>
    </dxf>
  </rfmt>
  <rcc rId="5984" sId="1">
    <nc r="A613">
      <v>22011895463</v>
    </nc>
  </rcc>
  <rcc rId="5985" sId="1">
    <nc r="B613" t="inlineStr">
      <is>
        <t>[MKTME][PSS  Post-Si] Enable MKTME with Integrity disabled</t>
      </is>
    </nc>
  </rcc>
  <rcc rId="5986" sId="1">
    <nc r="C613" t="inlineStr">
      <is>
        <t>bios.security</t>
      </is>
    </nc>
  </rcc>
  <rfmt sheetId="1" sqref="F613" start="0" length="0">
    <dxf>
      <alignment horizontal="general" vertical="bottom"/>
    </dxf>
  </rfmt>
  <rcc rId="5987" sId="1">
    <nc r="E544" t="inlineStr">
      <is>
        <t>Pass</t>
      </is>
    </nc>
  </rcc>
  <rfmt sheetId="1" sqref="E544">
    <dxf>
      <fill>
        <patternFill>
          <bgColor rgb="FF92D050"/>
        </patternFill>
      </fill>
    </dxf>
  </rfmt>
  <rcc rId="5988" sId="1">
    <nc r="E546" t="inlineStr">
      <is>
        <t>Pass</t>
      </is>
    </nc>
  </rcc>
  <rfmt sheetId="1" sqref="E546">
    <dxf>
      <fill>
        <patternFill>
          <bgColor rgb="FF92D050"/>
        </patternFill>
      </fill>
    </dxf>
  </rfmt>
  <rcc rId="5989" sId="1">
    <nc r="E547" t="inlineStr">
      <is>
        <t>Pass</t>
      </is>
    </nc>
  </rcc>
  <rfmt sheetId="1" sqref="E547">
    <dxf>
      <fill>
        <patternFill>
          <bgColor rgb="FF92D050"/>
        </patternFill>
      </fill>
    </dxf>
  </rfmt>
  <rcc rId="5990" sId="1">
    <nc r="E548" t="inlineStr">
      <is>
        <t>Pass</t>
      </is>
    </nc>
  </rcc>
  <rfmt sheetId="1" sqref="E548">
    <dxf>
      <fill>
        <patternFill>
          <bgColor rgb="FF92D050"/>
        </patternFill>
      </fill>
    </dxf>
  </rfmt>
  <rcc rId="5991" sId="1">
    <nc r="E549" t="inlineStr">
      <is>
        <t>Pass</t>
      </is>
    </nc>
  </rcc>
  <rfmt sheetId="1" sqref="E549">
    <dxf>
      <fill>
        <patternFill>
          <bgColor rgb="FF92D050"/>
        </patternFill>
      </fill>
    </dxf>
  </rfmt>
  <rcc rId="5992" sId="1">
    <nc r="E551" t="inlineStr">
      <is>
        <t>Pass</t>
      </is>
    </nc>
  </rcc>
  <rfmt sheetId="1" sqref="E551">
    <dxf>
      <fill>
        <patternFill>
          <bgColor rgb="FF92D050"/>
        </patternFill>
      </fill>
    </dxf>
  </rfmt>
  <rcc rId="5993" sId="1">
    <nc r="E553" t="inlineStr">
      <is>
        <t>Pass</t>
      </is>
    </nc>
  </rcc>
  <rfmt sheetId="1" sqref="E553">
    <dxf>
      <fill>
        <patternFill>
          <bgColor rgb="FF92D050"/>
        </patternFill>
      </fill>
    </dxf>
  </rfmt>
  <rcc rId="5994" sId="1">
    <nc r="E554" t="inlineStr">
      <is>
        <t>Pass</t>
      </is>
    </nc>
  </rcc>
  <rfmt sheetId="1" sqref="E554">
    <dxf>
      <fill>
        <patternFill>
          <bgColor rgb="FF92D050"/>
        </patternFill>
      </fill>
    </dxf>
  </rfmt>
  <rcc rId="5995" sId="1">
    <nc r="E559" t="inlineStr">
      <is>
        <t>Pass</t>
      </is>
    </nc>
  </rcc>
  <rfmt sheetId="1" sqref="E559">
    <dxf>
      <fill>
        <patternFill>
          <bgColor rgb="FF92D050"/>
        </patternFill>
      </fill>
    </dxf>
  </rfmt>
  <rcc rId="5996" sId="1">
    <nc r="E561" t="inlineStr">
      <is>
        <t>Pass</t>
      </is>
    </nc>
  </rcc>
  <rfmt sheetId="1" sqref="E561">
    <dxf>
      <fill>
        <patternFill>
          <bgColor rgb="FF92D050"/>
        </patternFill>
      </fill>
    </dxf>
  </rfmt>
  <rcc rId="5997" sId="1">
    <nc r="E568" t="inlineStr">
      <is>
        <t>Pass</t>
      </is>
    </nc>
  </rcc>
  <rfmt sheetId="1" sqref="E568">
    <dxf>
      <fill>
        <patternFill>
          <bgColor rgb="FF92D050"/>
        </patternFill>
      </fill>
    </dxf>
  </rfmt>
  <rcc rId="5998" sId="1">
    <nc r="E571" t="inlineStr">
      <is>
        <t>Pass</t>
      </is>
    </nc>
  </rcc>
  <rfmt sheetId="1" sqref="E571">
    <dxf>
      <fill>
        <patternFill>
          <bgColor rgb="FF92D050"/>
        </patternFill>
      </fill>
    </dxf>
  </rfmt>
  <rcc rId="5999" sId="1">
    <nc r="E572" t="inlineStr">
      <is>
        <t>Pass</t>
      </is>
    </nc>
  </rcc>
  <rfmt sheetId="1" sqref="E572">
    <dxf>
      <fill>
        <patternFill>
          <bgColor rgb="FF92D050"/>
        </patternFill>
      </fill>
    </dxf>
  </rfmt>
  <rcc rId="6000" sId="1">
    <nc r="E574" t="inlineStr">
      <is>
        <t>Pass</t>
      </is>
    </nc>
  </rcc>
  <rfmt sheetId="1" sqref="E574">
    <dxf>
      <fill>
        <patternFill>
          <bgColor rgb="FF92D050"/>
        </patternFill>
      </fill>
    </dxf>
  </rfmt>
  <rcc rId="6001" sId="1">
    <nc r="E575" t="inlineStr">
      <is>
        <t>Pass</t>
      </is>
    </nc>
  </rcc>
  <rfmt sheetId="1" sqref="E575">
    <dxf>
      <fill>
        <patternFill>
          <bgColor rgb="FF92D050"/>
        </patternFill>
      </fill>
    </dxf>
  </rfmt>
  <rcc rId="6002" sId="1">
    <nc r="E577" t="inlineStr">
      <is>
        <t>Pass</t>
      </is>
    </nc>
  </rcc>
  <rfmt sheetId="1" sqref="E577">
    <dxf>
      <fill>
        <patternFill>
          <bgColor rgb="FF92D050"/>
        </patternFill>
      </fill>
    </dxf>
  </rfmt>
  <rcc rId="6003" sId="1">
    <nc r="E578" t="inlineStr">
      <is>
        <t>Pass</t>
      </is>
    </nc>
  </rcc>
  <rfmt sheetId="1" sqref="E578">
    <dxf>
      <fill>
        <patternFill>
          <bgColor rgb="FF92D050"/>
        </patternFill>
      </fill>
    </dxf>
  </rfmt>
  <rcc rId="6004" sId="1">
    <nc r="E579" t="inlineStr">
      <is>
        <t>Pass</t>
      </is>
    </nc>
  </rcc>
  <rfmt sheetId="1" sqref="E579">
    <dxf>
      <fill>
        <patternFill>
          <bgColor rgb="FF92D050"/>
        </patternFill>
      </fill>
    </dxf>
  </rfmt>
  <rcc rId="6005" sId="1">
    <nc r="E585" t="inlineStr">
      <is>
        <t>Pass</t>
      </is>
    </nc>
  </rcc>
  <rfmt sheetId="1" sqref="E585">
    <dxf>
      <fill>
        <patternFill>
          <bgColor rgb="FF92D050"/>
        </patternFill>
      </fill>
    </dxf>
  </rfmt>
  <rcc rId="6006" sId="1">
    <nc r="E590" t="inlineStr">
      <is>
        <t>Pass</t>
      </is>
    </nc>
  </rcc>
  <rfmt sheetId="1" sqref="E590">
    <dxf>
      <fill>
        <patternFill>
          <bgColor rgb="FF92D050"/>
        </patternFill>
      </fill>
    </dxf>
  </rfmt>
  <rcc rId="6007" sId="1">
    <nc r="E591" t="inlineStr">
      <is>
        <t>Pass</t>
      </is>
    </nc>
  </rcc>
  <rfmt sheetId="1" sqref="E591">
    <dxf>
      <fill>
        <patternFill>
          <bgColor rgb="FF92D050"/>
        </patternFill>
      </fill>
    </dxf>
  </rfmt>
  <rcc rId="6008" sId="1">
    <nc r="E592" t="inlineStr">
      <is>
        <t>Pass</t>
      </is>
    </nc>
  </rcc>
  <rfmt sheetId="1" sqref="E592">
    <dxf>
      <fill>
        <patternFill>
          <bgColor rgb="FF92D050"/>
        </patternFill>
      </fill>
    </dxf>
  </rfmt>
  <rcc rId="6009" sId="1">
    <nc r="E593" t="inlineStr">
      <is>
        <t>Pass</t>
      </is>
    </nc>
  </rcc>
  <rfmt sheetId="1" sqref="E593">
    <dxf>
      <fill>
        <patternFill>
          <bgColor rgb="FF92D050"/>
        </patternFill>
      </fill>
    </dxf>
  </rfmt>
  <rcc rId="6010" sId="1">
    <nc r="E595" t="inlineStr">
      <is>
        <t>Pass</t>
      </is>
    </nc>
  </rcc>
  <rfmt sheetId="1" sqref="E595">
    <dxf>
      <fill>
        <patternFill>
          <bgColor rgb="FF92D050"/>
        </patternFill>
      </fill>
    </dxf>
  </rfmt>
  <rcc rId="6011" sId="1">
    <nc r="E596" t="inlineStr">
      <is>
        <t>Pass</t>
      </is>
    </nc>
  </rcc>
  <rfmt sheetId="1" sqref="E596">
    <dxf>
      <fill>
        <patternFill>
          <bgColor rgb="FF92D050"/>
        </patternFill>
      </fill>
    </dxf>
  </rfmt>
  <rcc rId="6012" sId="1">
    <nc r="E605" t="inlineStr">
      <is>
        <t>Pass</t>
      </is>
    </nc>
  </rcc>
  <rfmt sheetId="1" sqref="E605">
    <dxf>
      <fill>
        <patternFill>
          <bgColor rgb="FF92D050"/>
        </patternFill>
      </fill>
    </dxf>
  </rfmt>
  <rcc rId="6013" sId="1">
    <nc r="E610" t="inlineStr">
      <is>
        <t>Pass</t>
      </is>
    </nc>
  </rcc>
  <rfmt sheetId="1" sqref="E610">
    <dxf>
      <fill>
        <patternFill>
          <bgColor rgb="FF92D050"/>
        </patternFill>
      </fill>
    </dxf>
  </rfmt>
  <rcc rId="6014" sId="1">
    <nc r="E612" t="inlineStr">
      <is>
        <t>Pass</t>
      </is>
    </nc>
  </rcc>
  <rfmt sheetId="1" sqref="E612">
    <dxf>
      <fill>
        <patternFill>
          <bgColor rgb="FF92D050"/>
        </patternFill>
      </fill>
    </dxf>
  </rfmt>
  <rcc rId="6015" sId="1">
    <nc r="E613" t="inlineStr">
      <is>
        <t>Pass</t>
      </is>
    </nc>
  </rcc>
  <rfmt sheetId="1" sqref="E613">
    <dxf>
      <fill>
        <patternFill>
          <bgColor rgb="FF92D050"/>
        </patternFill>
      </fill>
    </dxf>
  </rfmt>
  <rcc rId="6016" sId="1">
    <nc r="E541" t="inlineStr">
      <is>
        <t>Fail</t>
      </is>
    </nc>
  </rcc>
  <rfmt sheetId="1" sqref="E541">
    <dxf>
      <fill>
        <patternFill>
          <bgColor rgb="FFFF0000"/>
        </patternFill>
      </fill>
    </dxf>
  </rfmt>
  <rcc rId="6017" sId="1">
    <nc r="E543" t="inlineStr">
      <is>
        <t>Fail</t>
      </is>
    </nc>
  </rcc>
  <rfmt sheetId="1" sqref="E543">
    <dxf>
      <fill>
        <patternFill>
          <bgColor rgb="FFFF0000"/>
        </patternFill>
      </fill>
    </dxf>
  </rfmt>
  <rcc rId="6018" sId="1">
    <nc r="E545" t="inlineStr">
      <is>
        <t>Fail</t>
      </is>
    </nc>
  </rcc>
  <rfmt sheetId="1" sqref="E545">
    <dxf>
      <fill>
        <patternFill>
          <bgColor rgb="FFFF0000"/>
        </patternFill>
      </fill>
    </dxf>
  </rfmt>
  <rcc rId="6019" sId="1">
    <nc r="E550" t="inlineStr">
      <is>
        <t>Fail</t>
      </is>
    </nc>
  </rcc>
  <rfmt sheetId="1" sqref="E550">
    <dxf>
      <fill>
        <patternFill>
          <bgColor rgb="FFFF0000"/>
        </patternFill>
      </fill>
    </dxf>
  </rfmt>
  <rcc rId="6020" sId="1">
    <nc r="E555" t="inlineStr">
      <is>
        <t>Fail</t>
      </is>
    </nc>
  </rcc>
  <rfmt sheetId="1" sqref="E555">
    <dxf>
      <fill>
        <patternFill>
          <bgColor rgb="FFFF0000"/>
        </patternFill>
      </fill>
    </dxf>
  </rfmt>
  <rcc rId="6021" sId="1">
    <nc r="E556" t="inlineStr">
      <is>
        <t>Fail</t>
      </is>
    </nc>
  </rcc>
  <rfmt sheetId="1" sqref="E556">
    <dxf>
      <fill>
        <patternFill>
          <bgColor rgb="FFFF0000"/>
        </patternFill>
      </fill>
    </dxf>
  </rfmt>
  <rcc rId="6022" sId="1">
    <nc r="E563" t="inlineStr">
      <is>
        <t>Fail</t>
      </is>
    </nc>
  </rcc>
  <rfmt sheetId="1" sqref="E563">
    <dxf>
      <fill>
        <patternFill>
          <bgColor rgb="FFFF0000"/>
        </patternFill>
      </fill>
    </dxf>
  </rfmt>
  <rcc rId="6023" sId="1">
    <nc r="E565" t="inlineStr">
      <is>
        <t>Fail</t>
      </is>
    </nc>
  </rcc>
  <rfmt sheetId="1" sqref="E565">
    <dxf>
      <fill>
        <patternFill>
          <bgColor rgb="FFFF0000"/>
        </patternFill>
      </fill>
    </dxf>
  </rfmt>
  <rcc rId="6024" sId="1">
    <nc r="E566" t="inlineStr">
      <is>
        <t>Fail</t>
      </is>
    </nc>
  </rcc>
  <rfmt sheetId="1" sqref="E566">
    <dxf>
      <fill>
        <patternFill>
          <bgColor rgb="FFFF0000"/>
        </patternFill>
      </fill>
    </dxf>
  </rfmt>
  <rcc rId="6025" sId="1">
    <nc r="E567" t="inlineStr">
      <is>
        <t>Fail</t>
      </is>
    </nc>
  </rcc>
  <rfmt sheetId="1" sqref="E567">
    <dxf>
      <fill>
        <patternFill>
          <bgColor rgb="FFFF0000"/>
        </patternFill>
      </fill>
    </dxf>
  </rfmt>
  <rcc rId="6026" sId="1">
    <nc r="E570" t="inlineStr">
      <is>
        <t>Fail</t>
      </is>
    </nc>
  </rcc>
  <rfmt sheetId="1" sqref="E570">
    <dxf>
      <fill>
        <patternFill>
          <bgColor rgb="FFFF0000"/>
        </patternFill>
      </fill>
    </dxf>
  </rfmt>
  <rcc rId="6027" sId="1">
    <nc r="E573" t="inlineStr">
      <is>
        <t>Fail</t>
      </is>
    </nc>
  </rcc>
  <rfmt sheetId="1" sqref="E573">
    <dxf>
      <fill>
        <patternFill>
          <bgColor rgb="FFFF0000"/>
        </patternFill>
      </fill>
    </dxf>
  </rfmt>
  <rcc rId="6028" sId="1">
    <nc r="E576" t="inlineStr">
      <is>
        <t>Fail</t>
      </is>
    </nc>
  </rcc>
  <rfmt sheetId="1" sqref="E576">
    <dxf>
      <fill>
        <patternFill>
          <bgColor rgb="FFFF0000"/>
        </patternFill>
      </fill>
    </dxf>
  </rfmt>
  <rcc rId="6029" sId="1">
    <nc r="E580" t="inlineStr">
      <is>
        <t>Fail</t>
      </is>
    </nc>
  </rcc>
  <rfmt sheetId="1" sqref="E580">
    <dxf>
      <fill>
        <patternFill>
          <bgColor rgb="FFFF0000"/>
        </patternFill>
      </fill>
    </dxf>
  </rfmt>
  <rcc rId="6030" sId="1">
    <nc r="E581" t="inlineStr">
      <is>
        <t>Fail</t>
      </is>
    </nc>
  </rcc>
  <rfmt sheetId="1" sqref="E581">
    <dxf>
      <fill>
        <patternFill>
          <bgColor rgb="FFFF0000"/>
        </patternFill>
      </fill>
    </dxf>
  </rfmt>
  <rcc rId="6031" sId="1">
    <nc r="E582" t="inlineStr">
      <is>
        <t>Fail</t>
      </is>
    </nc>
  </rcc>
  <rfmt sheetId="1" sqref="E582">
    <dxf>
      <fill>
        <patternFill>
          <bgColor rgb="FFFF0000"/>
        </patternFill>
      </fill>
    </dxf>
  </rfmt>
  <rcc rId="6032" sId="1">
    <nc r="E583" t="inlineStr">
      <is>
        <t>Fail</t>
      </is>
    </nc>
  </rcc>
  <rfmt sheetId="1" sqref="E583">
    <dxf>
      <fill>
        <patternFill>
          <bgColor rgb="FFFF0000"/>
        </patternFill>
      </fill>
    </dxf>
  </rfmt>
  <rcc rId="6033" sId="1">
    <nc r="E586" t="inlineStr">
      <is>
        <t>Fail</t>
      </is>
    </nc>
  </rcc>
  <rfmt sheetId="1" sqref="E586">
    <dxf>
      <fill>
        <patternFill>
          <bgColor rgb="FFFF0000"/>
        </patternFill>
      </fill>
    </dxf>
  </rfmt>
  <rcc rId="6034" sId="1">
    <nc r="E587" t="inlineStr">
      <is>
        <t>Fail</t>
      </is>
    </nc>
  </rcc>
  <rfmt sheetId="1" sqref="E587">
    <dxf>
      <fill>
        <patternFill>
          <bgColor rgb="FFFF0000"/>
        </patternFill>
      </fill>
    </dxf>
  </rfmt>
  <rcc rId="6035" sId="1">
    <nc r="E589" t="inlineStr">
      <is>
        <t>Fail</t>
      </is>
    </nc>
  </rcc>
  <rfmt sheetId="1" sqref="E589">
    <dxf>
      <fill>
        <patternFill>
          <bgColor rgb="FFFF0000"/>
        </patternFill>
      </fill>
    </dxf>
  </rfmt>
  <rcc rId="6036" sId="1">
    <nc r="E594" t="inlineStr">
      <is>
        <t>Fail</t>
      </is>
    </nc>
  </rcc>
  <rfmt sheetId="1" sqref="E594">
    <dxf>
      <fill>
        <patternFill>
          <bgColor rgb="FFFF0000"/>
        </patternFill>
      </fill>
    </dxf>
  </rfmt>
  <rcc rId="6037" sId="1">
    <nc r="E542" t="inlineStr">
      <is>
        <t>Block</t>
      </is>
    </nc>
  </rcc>
  <rfmt sheetId="1" sqref="E542">
    <dxf>
      <fill>
        <patternFill>
          <bgColor rgb="FFFFFF00"/>
        </patternFill>
      </fill>
    </dxf>
  </rfmt>
  <rcc rId="6038" sId="1">
    <nc r="E557" t="inlineStr">
      <is>
        <t>Block</t>
      </is>
    </nc>
  </rcc>
  <rfmt sheetId="1" sqref="E557">
    <dxf>
      <fill>
        <patternFill>
          <bgColor rgb="FFFFFF00"/>
        </patternFill>
      </fill>
    </dxf>
  </rfmt>
  <rcc rId="6039" sId="1">
    <nc r="E558" t="inlineStr">
      <is>
        <t>Block</t>
      </is>
    </nc>
  </rcc>
  <rfmt sheetId="1" sqref="E558">
    <dxf>
      <fill>
        <patternFill>
          <bgColor rgb="FFFFFF00"/>
        </patternFill>
      </fill>
    </dxf>
  </rfmt>
  <rcc rId="6040" sId="1">
    <nc r="E560" t="inlineStr">
      <is>
        <t>Block</t>
      </is>
    </nc>
  </rcc>
  <rfmt sheetId="1" sqref="E560">
    <dxf>
      <fill>
        <patternFill>
          <bgColor rgb="FFFFFF00"/>
        </patternFill>
      </fill>
    </dxf>
  </rfmt>
  <rcc rId="6041" sId="1">
    <nc r="E562" t="inlineStr">
      <is>
        <t>Block</t>
      </is>
    </nc>
  </rcc>
  <rfmt sheetId="1" sqref="E562">
    <dxf>
      <fill>
        <patternFill>
          <bgColor rgb="FFFFFF00"/>
        </patternFill>
      </fill>
    </dxf>
  </rfmt>
  <rcc rId="6042" sId="1">
    <nc r="E564" t="inlineStr">
      <is>
        <t>Block</t>
      </is>
    </nc>
  </rcc>
  <rfmt sheetId="1" sqref="E564">
    <dxf>
      <fill>
        <patternFill>
          <bgColor rgb="FFFFFF00"/>
        </patternFill>
      </fill>
    </dxf>
  </rfmt>
  <rcc rId="6043" sId="1">
    <nc r="E569" t="inlineStr">
      <is>
        <t>Block</t>
      </is>
    </nc>
  </rcc>
  <rfmt sheetId="1" sqref="E569">
    <dxf>
      <fill>
        <patternFill>
          <bgColor rgb="FFFFFF00"/>
        </patternFill>
      </fill>
    </dxf>
  </rfmt>
  <rcc rId="6044" sId="1">
    <nc r="E588" t="inlineStr">
      <is>
        <t>Block</t>
      </is>
    </nc>
  </rcc>
  <rfmt sheetId="1" sqref="E588">
    <dxf>
      <fill>
        <patternFill>
          <bgColor rgb="FFFFFF00"/>
        </patternFill>
      </fill>
    </dxf>
  </rfmt>
  <rcc rId="6045" sId="1">
    <nc r="E597" t="inlineStr">
      <is>
        <t>Block</t>
      </is>
    </nc>
  </rcc>
  <rfmt sheetId="1" sqref="E597">
    <dxf>
      <fill>
        <patternFill>
          <bgColor rgb="FFFFFF00"/>
        </patternFill>
      </fill>
    </dxf>
  </rfmt>
  <rcc rId="6046" sId="1">
    <nc r="E598" t="inlineStr">
      <is>
        <t>Block</t>
      </is>
    </nc>
  </rcc>
  <rfmt sheetId="1" sqref="E598">
    <dxf>
      <fill>
        <patternFill>
          <bgColor rgb="FFFFFF00"/>
        </patternFill>
      </fill>
    </dxf>
  </rfmt>
  <rcc rId="6047" sId="1">
    <nc r="E599" t="inlineStr">
      <is>
        <t>Block</t>
      </is>
    </nc>
  </rcc>
  <rfmt sheetId="1" sqref="E599">
    <dxf>
      <fill>
        <patternFill>
          <bgColor rgb="FFFFFF00"/>
        </patternFill>
      </fill>
    </dxf>
  </rfmt>
  <rcc rId="6048" sId="1">
    <nc r="E600" t="inlineStr">
      <is>
        <t>Block</t>
      </is>
    </nc>
  </rcc>
  <rfmt sheetId="1" sqref="E600">
    <dxf>
      <fill>
        <patternFill>
          <bgColor rgb="FFFFFF00"/>
        </patternFill>
      </fill>
    </dxf>
  </rfmt>
  <rcc rId="6049" sId="1">
    <nc r="E601" t="inlineStr">
      <is>
        <t>Block</t>
      </is>
    </nc>
  </rcc>
  <rfmt sheetId="1" sqref="E601">
    <dxf>
      <fill>
        <patternFill>
          <bgColor rgb="FFFFFF00"/>
        </patternFill>
      </fill>
    </dxf>
  </rfmt>
  <rcc rId="6050" sId="1">
    <nc r="E602" t="inlineStr">
      <is>
        <t>Block</t>
      </is>
    </nc>
  </rcc>
  <rfmt sheetId="1" sqref="E602">
    <dxf>
      <fill>
        <patternFill>
          <bgColor rgb="FFFFFF00"/>
        </patternFill>
      </fill>
    </dxf>
  </rfmt>
  <rcc rId="6051" sId="1">
    <nc r="E606" t="inlineStr">
      <is>
        <t>Block</t>
      </is>
    </nc>
  </rcc>
  <rfmt sheetId="1" sqref="E606">
    <dxf>
      <fill>
        <patternFill>
          <bgColor rgb="FFFFFF00"/>
        </patternFill>
      </fill>
    </dxf>
  </rfmt>
  <rcc rId="6052" sId="1">
    <nc r="E607" t="inlineStr">
      <is>
        <t>Block</t>
      </is>
    </nc>
  </rcc>
  <rfmt sheetId="1" sqref="E607">
    <dxf>
      <fill>
        <patternFill>
          <bgColor rgb="FFFFFF00"/>
        </patternFill>
      </fill>
    </dxf>
  </rfmt>
  <rcc rId="6053" sId="1">
    <nc r="E608" t="inlineStr">
      <is>
        <t>Block</t>
      </is>
    </nc>
  </rcc>
  <rfmt sheetId="1" sqref="E608">
    <dxf>
      <fill>
        <patternFill>
          <bgColor rgb="FFFFFF00"/>
        </patternFill>
      </fill>
    </dxf>
  </rfmt>
  <rcc rId="6054" sId="1">
    <nc r="E609" t="inlineStr">
      <is>
        <t>Block</t>
      </is>
    </nc>
  </rcc>
  <rfmt sheetId="1" sqref="E609">
    <dxf>
      <fill>
        <patternFill>
          <bgColor rgb="FFFFFF00"/>
        </patternFill>
      </fill>
    </dxf>
  </rfmt>
  <rcc rId="6055" sId="1">
    <nc r="E611" t="inlineStr">
      <is>
        <t>Block</t>
      </is>
    </nc>
  </rcc>
  <rfmt sheetId="1" sqref="E611">
    <dxf>
      <fill>
        <patternFill>
          <bgColor rgb="FFFFFF00"/>
        </patternFill>
      </fill>
    </dxf>
  </rfmt>
  <rrc rId="6056" sId="1" ref="A552:XFD552" action="deleteRow">
    <rfmt sheetId="1" xfDxf="1" sqref="A552:XFD552" start="0" length="0"/>
    <rcc rId="0" sId="1">
      <nc r="A552">
        <v>1508608171</v>
      </nc>
    </rcc>
    <rcc rId="0" sId="1">
      <nc r="B552" t="inlineStr">
        <is>
          <t>[PostSi][Security][RPPC] Password Error Check</t>
        </is>
      </nc>
    </rcc>
    <rcc rId="0" sId="1">
      <nc r="C552" t="inlineStr">
        <is>
          <t>bios.security</t>
        </is>
      </nc>
    </rcc>
    <rcc rId="0" sId="1">
      <nc r="E552" t="inlineStr">
        <is>
          <t>.not_run</t>
        </is>
      </nc>
    </rcc>
  </rrc>
  <rrc rId="6057" sId="1" ref="A583:XFD583" action="deleteRow">
    <rfmt sheetId="1" xfDxf="1" sqref="A583:XFD583" start="0" length="0"/>
    <rcc rId="0" sId="1">
      <nc r="A583">
        <v>1509595771</v>
      </nc>
    </rcc>
    <rcc rId="0" sId="1">
      <nc r="B583" t="inlineStr">
        <is>
          <t>Verify system is not freezing or locking up during boot when some or all EFI Variables are deleted or corrupted</t>
        </is>
      </nc>
    </rcc>
    <rcc rId="0" sId="1">
      <nc r="C583" t="inlineStr">
        <is>
          <t>bios.platform,bios.security</t>
        </is>
      </nc>
    </rcc>
    <rcc rId="0" sId="1">
      <nc r="E583" t="inlineStr">
        <is>
          <t>.not_run</t>
        </is>
      </nc>
    </rcc>
    <rfmt sheetId="1" sqref="G583" start="0" length="0">
      <dxf>
        <alignment horizontal="left" vertical="top"/>
      </dxf>
    </rfmt>
    <rfmt sheetId="1" sqref="K583" start="0" length="0">
      <dxf>
        <alignment vertical="top" wrapText="1"/>
      </dxf>
    </rfmt>
  </rrc>
  <rrc rId="6058" sId="1" ref="A602:XFD602" action="deleteRow">
    <rfmt sheetId="1" xfDxf="1" sqref="A602:XFD602" start="0" length="0"/>
    <rcc rId="0" sId="1">
      <nc r="A602">
        <v>16014242833</v>
      </nc>
    </rcc>
    <rcc rId="0" sId="1">
      <nc r="B602" t="inlineStr">
        <is>
          <t>[SDL]To verify response time for bios admin incorrect password entry</t>
        </is>
      </nc>
    </rcc>
    <rcc rId="0" sId="1">
      <nc r="C602" t="inlineStr">
        <is>
          <t>bios.security</t>
        </is>
      </nc>
    </rcc>
    <rcc rId="0" sId="1">
      <nc r="E602" t="inlineStr">
        <is>
          <t>.not_run</t>
        </is>
      </nc>
    </rcc>
    <rfmt sheetId="1" sqref="G602" start="0" length="0">
      <dxf>
        <alignment horizontal="left" vertical="top"/>
      </dxf>
    </rfmt>
    <rfmt sheetId="1" sqref="K602" start="0" length="0">
      <dxf>
        <alignment vertical="top" wrapText="1"/>
      </dxf>
    </rfmt>
  </rrc>
  <rrc rId="6059" sId="1" ref="A601:XFD601" action="deleteRow">
    <rfmt sheetId="1" xfDxf="1" sqref="A601:XFD601" start="0" length="0"/>
    <rcc rId="0" sId="1">
      <nc r="A601">
        <v>16012239262</v>
      </nc>
    </rcc>
    <rcc rId="0" sId="1">
      <nc r="B601" t="inlineStr">
        <is>
          <t>[PostSi][Security] [RP Only]AdminPassword shall be protected using a hash function</t>
        </is>
      </nc>
    </rcc>
    <rcc rId="0" sId="1">
      <nc r="C601" t="inlineStr">
        <is>
          <t>bios.platform,bios.security</t>
        </is>
      </nc>
    </rcc>
    <rcc rId="0" sId="1">
      <nc r="E601" t="inlineStr">
        <is>
          <t>.not_run</t>
        </is>
      </nc>
    </rcc>
    <rfmt sheetId="1" sqref="G601" start="0" length="0">
      <dxf>
        <alignment horizontal="left" vertical="top"/>
      </dxf>
    </rfmt>
    <rfmt sheetId="1" sqref="K601" start="0" length="0">
      <dxf>
        <alignment vertical="top" wrapText="1"/>
      </dxf>
    </rfmt>
  </rrc>
  <rcc rId="6060" sId="1">
    <nc r="F541">
      <v>16018422304</v>
    </nc>
  </rcc>
  <rcc rId="6061" sId="1">
    <nc r="F542">
      <v>15012108457</v>
    </nc>
  </rcc>
  <rcc rId="6062" sId="1">
    <nc r="F543">
      <v>16018422304</v>
    </nc>
  </rcc>
  <rcc rId="6063" sId="1">
    <nc r="F545">
      <v>16018422304</v>
    </nc>
  </rcc>
  <rcc rId="6064" sId="1">
    <nc r="F550">
      <v>16018422304</v>
    </nc>
  </rcc>
  <rcc rId="6065" sId="1">
    <nc r="F554">
      <v>16018422304</v>
    </nc>
  </rcc>
  <rcc rId="6066" sId="1">
    <nc r="F555">
      <v>16018422304</v>
    </nc>
  </rcc>
  <rcc rId="6067" sId="1">
    <nc r="F561">
      <v>15012108457</v>
    </nc>
  </rcc>
  <rcc rId="6068" sId="1">
    <nc r="F562">
      <v>15012108457</v>
    </nc>
  </rcc>
  <rcc rId="6069" sId="1">
    <nc r="F563">
      <v>15012108457</v>
    </nc>
  </rcc>
  <rcc rId="6070" sId="1">
    <nc r="F564">
      <v>16018422304</v>
    </nc>
  </rcc>
  <rcc rId="6071" sId="1">
    <nc r="F565">
      <v>16018422304</v>
    </nc>
  </rcc>
  <rcc rId="6072" sId="1">
    <nc r="F566">
      <v>16018422304</v>
    </nc>
  </rcc>
  <rcc rId="6073" sId="1">
    <nc r="F568">
      <v>15012108457</v>
    </nc>
  </rcc>
  <rcc rId="6074" sId="1">
    <nc r="F586">
      <v>15012108457</v>
    </nc>
  </rcc>
  <rcc rId="6075" sId="1">
    <nc r="F569">
      <v>16018422304</v>
    </nc>
  </rcc>
  <rcc rId="6076" sId="1">
    <nc r="F572">
      <v>16018422304</v>
    </nc>
  </rcc>
  <rcc rId="6077" sId="1">
    <nc r="F575">
      <v>16018422304</v>
    </nc>
  </rcc>
  <rcc rId="6078" sId="1">
    <nc r="F579">
      <v>16018422304</v>
    </nc>
  </rcc>
  <rcc rId="6079" sId="1">
    <nc r="F580">
      <v>16018422304</v>
    </nc>
  </rcc>
  <rcc rId="6080" sId="1">
    <nc r="F581">
      <v>16018422304</v>
    </nc>
  </rcc>
  <rcc rId="6081" sId="1">
    <nc r="F582">
      <v>16018422304</v>
    </nc>
  </rcc>
  <rcc rId="6082" sId="1">
    <nc r="F584">
      <v>16018422304</v>
    </nc>
  </rcc>
  <rcc rId="6083" sId="1">
    <nc r="F585">
      <v>16018422304</v>
    </nc>
  </rcc>
  <rcc rId="6084" sId="1">
    <nc r="F587">
      <v>16018422304</v>
    </nc>
  </rcc>
  <rcc rId="6085" sId="1">
    <nc r="F592">
      <v>16018422304</v>
    </nc>
  </rcc>
  <rcc rId="6086" sId="1">
    <nc r="F595">
      <v>16018422304</v>
    </nc>
  </rcc>
  <rcc rId="6087" sId="1">
    <nc r="F596">
      <v>16018422304</v>
    </nc>
  </rcc>
  <rcc rId="6088" sId="1">
    <nc r="F597">
      <v>16018422304</v>
    </nc>
  </rcc>
  <rcc rId="6089" sId="1">
    <nc r="F598">
      <v>16018422304</v>
    </nc>
  </rcc>
  <rcc rId="6090" sId="1">
    <nc r="F599">
      <v>16018422304</v>
    </nc>
  </rcc>
  <rcc rId="6091" sId="1">
    <nc r="F600">
      <v>16018422304</v>
    </nc>
  </rcc>
  <rcc rId="6092" sId="1">
    <nc r="F602">
      <v>16018422304</v>
    </nc>
  </rcc>
  <rcc rId="6093" sId="1">
    <nc r="F603">
      <v>16018422304</v>
    </nc>
  </rcc>
  <rcc rId="6094" sId="1">
    <nc r="F604">
      <v>16018422304</v>
    </nc>
  </rcc>
  <rcc rId="6095" sId="1">
    <nc r="F605">
      <v>16018422304</v>
    </nc>
  </rcc>
  <rrc rId="6096" sId="1" ref="A610:XFD610" action="deleteRow">
    <rfmt sheetId="1" xfDxf="1" sqref="A610:XFD610" start="0" length="0"/>
    <rfmt sheetId="1" sqref="F610" start="0" length="0">
      <dxf>
        <alignment horizontal="left" vertical="top"/>
      </dxf>
    </rfmt>
    <rfmt sheetId="1" sqref="G610" start="0" length="0">
      <dxf>
        <alignment horizontal="left" vertical="top"/>
      </dxf>
    </rfmt>
    <rfmt sheetId="1" sqref="K610" start="0" length="0">
      <dxf>
        <alignment vertical="top" wrapText="1"/>
      </dxf>
    </rfmt>
  </rrc>
  <rrc rId="6097" sId="1" ref="A610:XFD610" action="deleteRow">
    <rfmt sheetId="1" xfDxf="1" sqref="A610:XFD610" start="0" length="0"/>
    <rfmt sheetId="1" sqref="F610" start="0" length="0">
      <dxf>
        <alignment horizontal="left" vertical="top"/>
      </dxf>
    </rfmt>
    <rfmt sheetId="1" sqref="G610" start="0" length="0">
      <dxf>
        <alignment horizontal="left" vertical="top"/>
      </dxf>
    </rfmt>
    <rfmt sheetId="1" sqref="K610" start="0" length="0">
      <dxf>
        <alignment vertical="top" wrapText="1"/>
      </dxf>
    </rfmt>
  </rrc>
  <rrc rId="6098" sId="1" ref="A610:XFD610" action="deleteRow">
    <rfmt sheetId="1" xfDxf="1" sqref="A610:XFD610" start="0" length="0"/>
    <rfmt sheetId="1" sqref="F610" start="0" length="0">
      <dxf>
        <alignment horizontal="left" vertical="top"/>
      </dxf>
    </rfmt>
    <rfmt sheetId="1" sqref="G610" start="0" length="0">
      <dxf>
        <alignment horizontal="left" vertical="top"/>
      </dxf>
    </rfmt>
    <rfmt sheetId="1" sqref="K610" start="0" length="0">
      <dxf>
        <alignment vertical="top" wrapText="1"/>
      </dxf>
    </rfmt>
  </rrc>
  <rrc rId="6099" sId="1" ref="A610:XFD610" action="deleteRow">
    <undo index="65535" exp="area" ref3D="1" dr="$A$1:$R$610" dn="_FilterDatabase" sId="1"/>
    <rfmt sheetId="1" xfDxf="1" sqref="A610:XFD610" start="0" length="0"/>
    <rfmt sheetId="1" sqref="F610" start="0" length="0">
      <dxf>
        <alignment horizontal="left" vertical="top"/>
      </dxf>
    </rfmt>
    <rfmt sheetId="1" sqref="G610" start="0" length="0">
      <dxf>
        <alignment horizontal="left" vertical="top"/>
      </dxf>
    </rfmt>
    <rfmt sheetId="1" sqref="K610" start="0" length="0">
      <dxf>
        <alignment vertical="top" wrapText="1"/>
      </dxf>
    </rfmt>
  </rrc>
  <rcv guid="{23909824-A0E2-48C7-9B69-FF02D77AF5D0}" action="delete"/>
  <rdn rId="0" localSheetId="1" customView="1" name="Z_23909824_A0E2_48C7_9B69_FF02D77AF5D0_.wvu.FilterData" hidden="1" oldHidden="1">
    <formula>GNRD_Blue_8_D43!$A$1:$R$609</formula>
    <oldFormula>GNRD_Blue_8_D43!$A$1:$K$540</oldFormula>
  </rdn>
  <rcv guid="{23909824-A0E2-48C7-9B69-FF02D77AF5D0}" action="add"/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01" sId="1">
    <oc r="E152" t="inlineStr">
      <is>
        <t>Block</t>
      </is>
    </oc>
    <nc r="E152" t="inlineStr">
      <is>
        <t>Pass</t>
      </is>
    </nc>
  </rcc>
  <rfmt sheetId="1" sqref="E152">
    <dxf>
      <fill>
        <patternFill>
          <bgColor rgb="FF92D050"/>
        </patternFill>
      </fill>
    </dxf>
  </rfmt>
  <rfmt sheetId="1" sqref="K146" start="0" length="0">
    <dxf>
      <alignment horizontal="general" vertical="bottom" wrapText="0"/>
    </dxf>
  </rfmt>
  <rfmt sheetId="1" sqref="K152" start="0" length="0">
    <dxf>
      <fill>
        <patternFill patternType="none">
          <bgColor indexed="65"/>
        </patternFill>
      </fill>
    </dxf>
  </rfmt>
  <rfmt sheetId="1" sqref="K159" start="0" length="0">
    <dxf>
      <alignment horizontal="general" vertical="bottom" wrapText="0"/>
    </dxf>
  </rfmt>
  <rfmt sheetId="1" sqref="K163" start="0" length="0">
    <dxf>
      <alignment horizontal="general" vertical="bottom" wrapText="0"/>
    </dxf>
  </rfmt>
  <rfmt sheetId="1" sqref="K173" start="0" length="0">
    <dxf>
      <alignment horizontal="general" vertical="bottom" wrapText="0"/>
    </dxf>
  </rfmt>
  <rfmt sheetId="1" sqref="K184" start="0" length="0">
    <dxf>
      <font>
        <sz val="11"/>
        <color theme="1"/>
        <name val="Calibri"/>
        <family val="2"/>
        <scheme val="minor"/>
      </font>
    </dxf>
  </rfmt>
  <rfmt sheetId="1" sqref="K185" start="0" length="0">
    <dxf>
      <alignment horizontal="general" vertical="bottom" wrapText="0"/>
    </dxf>
  </rfmt>
  <rfmt sheetId="1" sqref="K186" start="0" length="0">
    <dxf>
      <font>
        <sz val="11"/>
        <color theme="1"/>
        <name val="Calibri"/>
        <family val="2"/>
        <scheme val="minor"/>
      </font>
    </dxf>
  </rfmt>
  <rfmt sheetId="1" sqref="K189" start="0" length="0">
    <dxf>
      <alignment vertical="bottom" wrapText="0"/>
    </dxf>
  </rfmt>
  <rfmt sheetId="1" sqref="K191" start="0" length="0">
    <dxf>
      <alignment horizontal="general" vertical="bottom" wrapText="0"/>
    </dxf>
  </rfmt>
  <rfmt sheetId="1" sqref="K199" start="0" length="0">
    <dxf>
      <font>
        <sz val="11"/>
        <color theme="1"/>
        <name val="Calibri"/>
        <family val="2"/>
        <scheme val="minor"/>
      </font>
    </dxf>
  </rfmt>
  <rfmt sheetId="1" sqref="K207" start="0" length="0">
    <dxf>
      <alignment horizontal="general" vertical="bottom" wrapText="0"/>
    </dxf>
  </rfmt>
  <rfmt sheetId="1" sqref="K219" start="0" length="0">
    <dxf>
      <font>
        <sz val="11"/>
        <color theme="1"/>
        <name val="Calibri"/>
        <family val="2"/>
        <scheme val="minor"/>
      </font>
    </dxf>
  </rfmt>
  <rfmt sheetId="1" sqref="K224" start="0" length="0">
    <dxf>
      <font>
        <sz val="11"/>
        <color theme="1"/>
        <name val="Calibri"/>
        <family val="2"/>
        <scheme val="minor"/>
      </font>
    </dxf>
  </rfmt>
  <rfmt sheetId="1" sqref="K233" start="0" length="0">
    <dxf>
      <font>
        <sz val="11"/>
        <color theme="1"/>
        <name val="Calibri"/>
        <family val="2"/>
        <scheme val="minor"/>
      </font>
    </dxf>
  </rfmt>
  <rfmt sheetId="1" sqref="K237" start="0" length="0">
    <dxf>
      <font>
        <sz val="11"/>
        <color theme="1"/>
        <name val="Calibri"/>
        <family val="2"/>
        <scheme val="minor"/>
      </font>
    </dxf>
  </rfmt>
  <rfmt sheetId="1" sqref="K242" start="0" length="0">
    <dxf>
      <font>
        <sz val="11"/>
        <color theme="1"/>
        <name val="Calibri"/>
        <family val="2"/>
        <scheme val="minor"/>
      </font>
    </dxf>
  </rfmt>
  <rfmt sheetId="1" sqref="K249" start="0" length="0">
    <dxf>
      <alignment vertical="bottom" wrapText="0"/>
    </dxf>
  </rfmt>
  <rfmt sheetId="1" sqref="K251" start="0" length="0">
    <dxf>
      <font>
        <sz val="11"/>
        <color theme="1"/>
        <name val="Calibri"/>
        <family val="2"/>
        <scheme val="minor"/>
      </font>
    </dxf>
  </rfmt>
  <rfmt sheetId="1" sqref="K257" start="0" length="0">
    <dxf>
      <alignment vertical="bottom" wrapText="0"/>
    </dxf>
  </rfmt>
  <rfmt sheetId="1" sqref="K262" start="0" length="0">
    <dxf>
      <font>
        <sz val="11"/>
        <color theme="1"/>
        <name val="Calibri"/>
        <family val="2"/>
        <scheme val="minor"/>
      </font>
    </dxf>
  </rfmt>
  <rcc rId="6102" sId="1">
    <oc r="K152" t="inlineStr">
      <is>
        <t>Debug in progress</t>
      </is>
    </oc>
    <nc r="K152"/>
  </rcc>
  <rcv guid="{23909824-A0E2-48C7-9B69-FF02D77AF5D0}" action="delete"/>
  <rdn rId="0" localSheetId="1" customView="1" name="Z_23909824_A0E2_48C7_9B69_FF02D77AF5D0_.wvu.FilterData" hidden="1" oldHidden="1">
    <formula>GNRD_Blue_8_D43!$A$1:$R$609</formula>
    <oldFormula>GNRD_Blue_8_D43!$A$1:$R$609</oldFormula>
  </rdn>
  <rcv guid="{23909824-A0E2-48C7-9B69-FF02D77AF5D0}" action="add"/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12" start="0" length="0">
    <dxf>
      <border outline="0">
        <left/>
        <right/>
        <top/>
        <bottom/>
      </border>
    </dxf>
  </rfmt>
  <rfmt sheetId="1" xfDxf="1" sqref="F112" start="0" length="0">
    <dxf>
      <font>
        <sz val="7"/>
        <color rgb="FF4F52B2"/>
        <name val="Segoe UI"/>
        <scheme val="none"/>
      </font>
    </dxf>
  </rfmt>
  <rcc rId="6104" sId="1" xfDxf="1" dxf="1">
    <nc r="F112">
      <v>14017576264</v>
    </nc>
    <ndxf>
      <font>
        <sz val="7"/>
        <color rgb="FF4F52B2"/>
        <name val="Segoe UI"/>
        <scheme val="none"/>
      </font>
    </ndxf>
  </rcc>
  <rfmt sheetId="1" sqref="F112" start="0" length="2147483647">
    <dxf>
      <font>
        <name val="Calibri "/>
      </font>
    </dxf>
  </rfmt>
  <rfmt sheetId="1" sqref="F112" start="0" length="2147483647">
    <dxf>
      <font>
        <sz val="19"/>
      </font>
    </dxf>
  </rfmt>
  <rfmt sheetId="1" sqref="F112" start="0" length="2147483647">
    <dxf>
      <font>
        <sz val="10"/>
      </font>
    </dxf>
  </rfmt>
  <rfmt sheetId="1" sqref="F112" start="0" length="2147483647">
    <dxf>
      <font>
        <color theme="1"/>
      </font>
    </dxf>
  </rfmt>
  <rfmt sheetId="1" sqref="F112" start="0" length="2147483647">
    <dxf>
      <font>
        <sz val="9"/>
      </font>
    </dxf>
  </rfmt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3909824-A0E2-48C7-9B69-FF02D77AF5D0}" action="delete"/>
  <rdn rId="0" localSheetId="1" customView="1" name="Z_23909824_A0E2_48C7_9B69_FF02D77AF5D0_.wvu.FilterData" hidden="1" oldHidden="1">
    <formula>GNRD_Blue_8_D43!$A$1:$R$609</formula>
    <oldFormula>GNRD_Blue_8_D43!$A$1:$R$609</oldFormula>
  </rdn>
  <rcv guid="{23909824-A0E2-48C7-9B69-FF02D77AF5D0}" action="add"/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06" sId="1">
    <nc r="A610">
      <v>1309576291</v>
    </nc>
  </rcc>
  <rcc rId="6107" sId="1">
    <nc r="B610" t="inlineStr">
      <is>
        <t>GNRD MCC config support</t>
      </is>
    </nc>
  </rcc>
  <rcc rId="6108" sId="1">
    <nc r="C610" t="inlineStr">
      <is>
        <t>bios.iio</t>
      </is>
    </nc>
  </rcc>
  <rcc rId="6109" sId="1">
    <nc r="A611">
      <v>1508603490</v>
    </nc>
  </rcc>
  <rcc rId="6110" sId="1">
    <nc r="B611" t="inlineStr">
      <is>
        <t>PCIe Speed Limiting</t>
      </is>
    </nc>
  </rcc>
  <rcc rId="6111" sId="1">
    <nc r="C611" t="inlineStr">
      <is>
        <t>bios.iio,bios.platform</t>
      </is>
    </nc>
  </rcc>
  <rcc rId="6112" sId="1">
    <nc r="A612">
      <v>1508603498</v>
    </nc>
  </rcc>
  <rcc rId="6113" sId="1">
    <nc r="B612" t="inlineStr">
      <is>
        <t>PCIe ports Max Payload control</t>
      </is>
    </nc>
  </rcc>
  <rcc rId="6114" sId="1">
    <nc r="C612" t="inlineStr">
      <is>
        <t>bios.iio</t>
      </is>
    </nc>
  </rcc>
  <rcc rId="6115" sId="1">
    <nc r="A613">
      <v>1508603929</v>
    </nc>
  </rcc>
  <rcc rId="6116" sId="1">
    <nc r="B613" t="inlineStr">
      <is>
        <t>SRIS enabling verification IIO</t>
      </is>
    </nc>
  </rcc>
  <rcc rId="6117" sId="1">
    <nc r="C613" t="inlineStr">
      <is>
        <t>bios.iio</t>
      </is>
    </nc>
  </rcc>
  <rcc rId="6118" sId="1">
    <nc r="A614">
      <v>1508603944</v>
    </nc>
  </rcc>
  <rcc rId="6119" sId="1">
    <nc r="B614" t="inlineStr">
      <is>
        <t>IIO PTM Support Verification</t>
      </is>
    </nc>
  </rcc>
  <rcc rId="6120" sId="1">
    <nc r="C614" t="inlineStr">
      <is>
        <t>bios.iio</t>
      </is>
    </nc>
  </rcc>
  <rcc rId="6121" sId="1">
    <nc r="A615">
      <v>1508604005</v>
    </nc>
  </rcc>
  <rcc rId="6122" sId="1">
    <nc r="B615" t="inlineStr">
      <is>
        <t>NPK BAR programming</t>
      </is>
    </nc>
  </rcc>
  <rcc rId="6123" sId="1">
    <nc r="C615" t="inlineStr">
      <is>
        <t>bios.iio</t>
      </is>
    </nc>
  </rcc>
  <rcc rId="6124" sId="1">
    <nc r="A616">
      <v>1508604030</v>
    </nc>
  </rcc>
  <rcc rId="6125" sId="1">
    <nc r="B616" t="inlineStr">
      <is>
        <t>NTB Large BAR size</t>
      </is>
    </nc>
  </rcc>
  <rcc rId="6126" sId="1">
    <nc r="C616" t="inlineStr">
      <is>
        <t>bios.iio</t>
      </is>
    </nc>
  </rcc>
  <rcc rId="6127" sId="1">
    <nc r="A617">
      <v>1508605583</v>
    </nc>
  </rcc>
  <rcc rId="6128" sId="1">
    <nc r="B617" t="inlineStr">
      <is>
        <t>Dynamic Link Width verification</t>
      </is>
    </nc>
  </rcc>
  <rcc rId="6129" sId="1">
    <nc r="C617" t="inlineStr">
      <is>
        <t>bios.iio</t>
      </is>
    </nc>
  </rcc>
  <rcc rId="6130" sId="1">
    <nc r="A618">
      <v>1508605595</v>
    </nc>
  </rcc>
  <rcc rId="6131" sId="1">
    <nc r="B618" t="inlineStr">
      <is>
        <t>PCS Mux register programming</t>
      </is>
    </nc>
  </rcc>
  <rcc rId="6132" sId="1">
    <nc r="C618" t="inlineStr">
      <is>
        <t>bios.iio</t>
      </is>
    </nc>
  </rcc>
  <rcc rId="6133" sId="1">
    <nc r="A619">
      <v>1508609913</v>
    </nc>
  </rcc>
  <rcc rId="6134" sId="1">
    <nc r="B619" t="inlineStr">
      <is>
        <t>Hot Plug support for IIO root ports</t>
      </is>
    </nc>
  </rcc>
  <rcc rId="6135" sId="1">
    <nc r="C619" t="inlineStr">
      <is>
        <t>bios.iio</t>
      </is>
    </nc>
  </rcc>
  <rcc rId="6136" sId="1">
    <nc r="A620">
      <v>1508610880</v>
    </nc>
  </rcc>
  <rcc rId="6137" sId="1">
    <nc r="B620" t="inlineStr">
      <is>
        <t>ACSCAP register programming</t>
      </is>
    </nc>
  </rcc>
  <rcc rId="6138" sId="1">
    <nc r="C620" t="inlineStr">
      <is>
        <t>bios.iio</t>
      </is>
    </nc>
  </rcc>
  <rcc rId="6139" sId="1">
    <nc r="A621">
      <v>1508610971</v>
    </nc>
  </rcc>
  <rcc rId="6140" sId="1">
    <nc r="B621" t="inlineStr">
      <is>
        <t>Clock gating support for gen5 root ports</t>
      </is>
    </nc>
  </rcc>
  <rcc rId="6141" sId="1">
    <nc r="C621" t="inlineStr">
      <is>
        <t>bios.iio</t>
      </is>
    </nc>
  </rcc>
  <rcc rId="6142" sId="1">
    <nc r="A622">
      <v>1508610990</v>
    </nc>
  </rcc>
  <rcc rId="6143" sId="1">
    <nc r="B622" t="inlineStr">
      <is>
        <t>ENQCMD ENQCMDS programming verification</t>
      </is>
    </nc>
  </rcc>
  <rcc rId="6144" sId="1">
    <nc r="C622" t="inlineStr">
      <is>
        <t>bios.iio</t>
      </is>
    </nc>
  </rcc>
  <rcc rId="6145" sId="1">
    <nc r="A623">
      <v>1508611015</v>
    </nc>
  </rcc>
  <rcc rId="6146" sId="1">
    <nc r="B623" t="inlineStr">
      <is>
        <t>FlexBusLogPhy initialization verification</t>
      </is>
    </nc>
  </rcc>
  <rcc rId="6147" sId="1">
    <nc r="C623" t="inlineStr">
      <is>
        <t>bios.iio</t>
      </is>
    </nc>
  </rcc>
  <rcc rId="6148" sId="1">
    <nc r="A624">
      <v>1508611558</v>
    </nc>
  </rcc>
  <rcc rId="6149" sId="1">
    <nc r="B624" t="inlineStr">
      <is>
        <t>HQM CPM TIP devices visibility verification</t>
      </is>
    </nc>
  </rcc>
  <rcc rId="6150" sId="1">
    <nc r="C624" t="inlineStr">
      <is>
        <t>bios.iio</t>
      </is>
    </nc>
  </rcc>
  <rcc rId="6151" sId="1">
    <nc r="A625">
      <v>1508611616</v>
    </nc>
  </rcc>
  <rcc rId="6152" sId="1">
    <nc r="B625" t="inlineStr">
      <is>
        <t>Extended Tag and 10-bit support verification</t>
      </is>
    </nc>
  </rcc>
  <rcc rId="6153" sId="1">
    <nc r="C625" t="inlineStr">
      <is>
        <t>bios.iio</t>
      </is>
    </nc>
  </rcc>
  <rcc rId="6154" sId="1">
    <nc r="A626">
      <v>1508611629</v>
    </nc>
  </rcc>
  <rcc rId="6155" sId="1">
    <nc r="B626" t="inlineStr">
      <is>
        <t>DSA devices initialization</t>
      </is>
    </nc>
  </rcc>
  <rcc rId="6156" sId="1">
    <nc r="C626" t="inlineStr">
      <is>
        <t>bios.iio</t>
      </is>
    </nc>
  </rcc>
  <rcc rId="6157" sId="1">
    <nc r="A627">
      <v>1508612372</v>
    </nc>
  </rcc>
  <rcc rId="6158" sId="1">
    <nc r="B627" t="inlineStr">
      <is>
        <t>Channel select enabling for CXPSMB verification</t>
      </is>
    </nc>
  </rcc>
  <rcc rId="6159" sId="1">
    <nc r="C627" t="inlineStr">
      <is>
        <t>bios.iio</t>
      </is>
    </nc>
  </rcc>
  <rcc rId="6160" sId="1">
    <nc r="A628">
      <v>1508612390</v>
    </nc>
  </rcc>
  <rcc rId="6161" sId="1">
    <nc r="B628" t="inlineStr">
      <is>
        <t>CXL Debug mode verification</t>
      </is>
    </nc>
  </rcc>
  <rcc rId="6162" sId="1">
    <nc r="C628" t="inlineStr">
      <is>
        <t>bios.iio</t>
      </is>
    </nc>
  </rcc>
  <rcc rId="6163" sId="1">
    <nc r="A629">
      <v>1508612465</v>
    </nc>
  </rcc>
  <rcc rId="6164" sId="1">
    <nc r="B629" t="inlineStr">
      <is>
        <t>Equalization bypass verification</t>
      </is>
    </nc>
  </rcc>
  <rcc rId="6165" sId="1">
    <nc r="C629" t="inlineStr">
      <is>
        <t>bios.iio</t>
      </is>
    </nc>
  </rcc>
  <rcc rId="6166" sId="1">
    <nc r="A630">
      <v>1508612479</v>
    </nc>
  </rcc>
  <rcc rId="6167" sId="1">
    <nc r="B630" t="inlineStr">
      <is>
        <t>PXM pci bus verification</t>
      </is>
    </nc>
  </rcc>
  <rcc rId="6168" sId="1">
    <nc r="C630" t="inlineStr">
      <is>
        <t>bios.iio</t>
      </is>
    </nc>
  </rcc>
  <rcc rId="6169" sId="1">
    <nc r="A631">
      <v>1508612491</v>
    </nc>
  </rcc>
  <rcc rId="6170" sId="1">
    <nc r="B631" t="inlineStr">
      <is>
        <t>VT-d DMAR Verification</t>
      </is>
    </nc>
  </rcc>
  <rcc rId="6171" sId="1">
    <nc r="C631" t="inlineStr">
      <is>
        <t>bios.iio</t>
      </is>
    </nc>
  </rcc>
  <rcc rId="6172" sId="1">
    <nc r="A632">
      <v>1508612607</v>
    </nc>
  </rcc>
  <rcc rId="6173" sId="1">
    <nc r="B632" t="inlineStr">
      <is>
        <t>VMD PCIe Stack presence verification</t>
      </is>
    </nc>
  </rcc>
  <rcc rId="6174" sId="1">
    <nc r="C632" t="inlineStr">
      <is>
        <t>bios.iio</t>
      </is>
    </nc>
  </rcc>
  <rcc rId="6175" sId="1">
    <nc r="A633">
      <v>1508614168</v>
    </nc>
  </rcc>
  <rcc rId="6176" sId="1">
    <nc r="B633" t="inlineStr">
      <is>
        <t>IOSF data parity check</t>
      </is>
    </nc>
  </rcc>
  <rcc rId="6177" sId="1">
    <nc r="C633" t="inlineStr">
      <is>
        <t>bios.iio</t>
      </is>
    </nc>
  </rcc>
  <rcc rId="6178" sId="1">
    <nc r="A634">
      <v>1508615478</v>
    </nc>
  </rcc>
  <rcc rId="6179" sId="1">
    <nc r="B634" t="inlineStr">
      <is>
        <t>PSMI SCRPD1 programming verification</t>
      </is>
    </nc>
  </rcc>
  <rcc rId="6180" sId="1">
    <nc r="C634" t="inlineStr">
      <is>
        <t>bios.iio</t>
      </is>
    </nc>
  </rcc>
  <rcc rId="6181" sId="1">
    <nc r="A635">
      <v>1508615928</v>
    </nc>
  </rcc>
  <rcc rId="6182" sId="1">
    <nc r="B635" t="inlineStr">
      <is>
        <t>Command Parity Detection and early exit from idle for HCx verifcation</t>
      </is>
    </nc>
  </rcc>
  <rcc rId="6183" sId="1">
    <nc r="C635" t="inlineStr">
      <is>
        <t>bios.iio</t>
      </is>
    </nc>
  </rcc>
  <rcc rId="6184" sId="1">
    <nc r="A636">
      <v>1508616162</v>
    </nc>
  </rcc>
  <rcc rId="6185" sId="1">
    <nc r="B636" t="inlineStr">
      <is>
        <t>M2IOSF credits programming verification</t>
      </is>
    </nc>
  </rcc>
  <rcc rId="6186" sId="1">
    <nc r="C636" t="inlineStr">
      <is>
        <t>bios.iio</t>
      </is>
    </nc>
  </rcc>
  <rcc rId="6187" sId="1">
    <nc r="A637">
      <v>13010034109</v>
    </nc>
  </rcc>
  <rcc rId="6188" sId="1">
    <nc r="B637" t="inlineStr">
      <is>
        <t>Verification of BIOS KNOB for unhide P2SB/PMC/ACPI/UART/SFPC device configuration space</t>
      </is>
    </nc>
  </rcc>
  <rcc rId="6189" sId="1">
    <nc r="C637" t="inlineStr">
      <is>
        <t>bios.pch</t>
      </is>
    </nc>
  </rcc>
  <rcc rId="6190" sId="1">
    <nc r="A638">
      <v>14014498468</v>
    </nc>
  </rcc>
  <rcc rId="6191" sId="1">
    <nc r="B638" t="inlineStr">
      <is>
        <t>M2IOSF flags disable vmd rx mailbox and disable vmd tx mailbox verification</t>
      </is>
    </nc>
  </rcc>
  <rcc rId="6192" sId="1">
    <nc r="C638" t="inlineStr">
      <is>
        <t>bios.iio</t>
      </is>
    </nc>
  </rcc>
  <rcc rId="6193" sId="1">
    <nc r="A639">
      <v>14016864022</v>
    </nc>
  </rcc>
  <rcc rId="6194" sId="1">
    <nc r="B639" t="inlineStr">
      <is>
        <t>Device and function programming in bank decoders</t>
      </is>
    </nc>
  </rcc>
  <rcc rId="6195" sId="1">
    <nc r="C639" t="inlineStr">
      <is>
        <t>bios.iio</t>
      </is>
    </nc>
  </rcc>
  <rcc rId="6196" sId="1">
    <nc r="A640">
      <v>15010304123</v>
    </nc>
  </rcc>
  <rcc rId="6197" sId="1">
    <nc r="B640" t="inlineStr">
      <is>
        <t>IBL ITSS initialization verification</t>
      </is>
    </nc>
  </rcc>
  <rcc rId="6198" sId="1">
    <nc r="C640" t="inlineStr">
      <is>
        <t>bios.pch</t>
      </is>
    </nc>
  </rcc>
  <rcc rId="6199" sId="1">
    <nc r="A641">
      <v>18014442584</v>
    </nc>
  </rcc>
  <rcc rId="6200" sId="1">
    <nc r="B641" t="inlineStr">
      <is>
        <t>CXL 2.0 device initialization</t>
      </is>
    </nc>
  </rcc>
  <rcc rId="6201" sId="1">
    <nc r="C641" t="inlineStr">
      <is>
        <t>bios.iio</t>
      </is>
    </nc>
  </rcc>
  <rcc rId="6202" sId="1">
    <nc r="A642">
      <v>18014542624</v>
    </nc>
  </rcc>
  <rcc rId="6203" sId="1">
    <nc r="B642" t="inlineStr">
      <is>
        <t>CXL 1.1 device initialization</t>
      </is>
    </nc>
  </rcc>
  <rcc rId="6204" sId="1">
    <nc r="C642" t="inlineStr">
      <is>
        <t>bios.iio</t>
      </is>
    </nc>
  </rcc>
  <rcc rId="6205" sId="1">
    <nc r="A643">
      <v>18014678546</v>
    </nc>
  </rcc>
  <rcc rId="6206" sId="1">
    <nc r="B643" t="inlineStr">
      <is>
        <t>CXL1.1 type 1 link training verification.</t>
      </is>
    </nc>
  </rcc>
  <rcc rId="6207" sId="1">
    <nc r="C643" t="inlineStr">
      <is>
        <t>bios.iio</t>
      </is>
    </nc>
  </rcc>
  <rcc rId="6208" sId="1">
    <nc r="A644">
      <v>18014678990</v>
    </nc>
  </rcc>
  <rcc rId="6209" sId="1">
    <nc r="B644" t="inlineStr">
      <is>
        <t>CXL1.1 type 2 link training verification</t>
      </is>
    </nc>
  </rcc>
  <rcc rId="6210" sId="1">
    <nc r="C644" t="inlineStr">
      <is>
        <t>bios.iio</t>
      </is>
    </nc>
  </rcc>
  <rcc rId="6211" sId="1">
    <nc r="A645">
      <v>18014679073</v>
    </nc>
  </rcc>
  <rcc rId="6212" sId="1">
    <nc r="B645" t="inlineStr">
      <is>
        <t>CXL1.1 type 3 link training verification</t>
      </is>
    </nc>
  </rcc>
  <rcc rId="6213" sId="1">
    <nc r="C645" t="inlineStr">
      <is>
        <t>bios.iio</t>
      </is>
    </nc>
  </rcc>
  <rcc rId="6214" sId="1">
    <nc r="A646">
      <v>18014844349</v>
    </nc>
  </rcc>
  <rcc rId="6215" sId="1">
    <nc r="B646" t="inlineStr">
      <is>
        <t>Devices hiding verification</t>
      </is>
    </nc>
  </rcc>
  <rcc rId="6216" sId="1">
    <nc r="C646" t="inlineStr">
      <is>
        <t>bios.pch</t>
      </is>
    </nc>
  </rcc>
  <rcc rId="6217" sId="1">
    <nc r="A647">
      <v>18014846127</v>
    </nc>
  </rcc>
  <rcc rId="6218" sId="1">
    <nc r="B647" t="inlineStr">
      <is>
        <t>IBL SMBUS initialization verification</t>
      </is>
    </nc>
  </rcc>
  <rcc rId="6219" sId="1">
    <nc r="C647" t="inlineStr">
      <is>
        <t>bios.pch</t>
      </is>
    </nc>
  </rcc>
  <rcc rId="6220" sId="1">
    <nc r="A648">
      <v>18015428175</v>
    </nc>
  </rcc>
  <rcc rId="6221" sId="1">
    <nc r="B648" t="inlineStr">
      <is>
        <t>CXL swizzling</t>
      </is>
    </nc>
  </rcc>
  <rcc rId="6222" sId="1">
    <nc r="C648" t="inlineStr">
      <is>
        <t>bios.iio</t>
      </is>
    </nc>
  </rcc>
  <rcc rId="6223" sId="1">
    <nc r="A649">
      <v>18015436622</v>
    </nc>
  </rcc>
  <rcc rId="6224" sId="1">
    <nc r="B649" t="inlineStr">
      <is>
        <t>CXL bifurcation support</t>
      </is>
    </nc>
  </rcc>
  <rcc rId="6225" sId="1">
    <nc r="C649" t="inlineStr">
      <is>
        <t>bios.iio</t>
      </is>
    </nc>
  </rcc>
  <rcc rId="6226" sId="1">
    <nc r="A650">
      <v>18015474490</v>
    </nc>
  </rcc>
  <rcc rId="6227" sId="1">
    <nc r="B650" t="inlineStr">
      <is>
        <t>IBL RTC initialization verification</t>
      </is>
    </nc>
  </rcc>
  <rcc rId="6228" sId="1">
    <nc r="C650" t="inlineStr">
      <is>
        <t>bios.pch</t>
      </is>
    </nc>
  </rcc>
  <rcc rId="6229" sId="1">
    <nc r="A651">
      <v>18015581688</v>
    </nc>
  </rcc>
  <rcc rId="6230" sId="1">
    <nc r="B651" t="inlineStr">
      <is>
        <t>CXL1.1 x4 and x8 bifurcation support verification</t>
      </is>
    </nc>
  </rcc>
  <rcc rId="6231" sId="1">
    <nc r="C651" t="inlineStr">
      <is>
        <t>bios.iio</t>
      </is>
    </nc>
  </rcc>
  <rcc rId="6232" sId="1">
    <nc r="A652">
      <v>18016008164</v>
    </nc>
  </rcc>
  <rcc rId="6233" sId="1">
    <nc r="B652" t="inlineStr">
      <is>
        <t>ACSCTL register value verification</t>
      </is>
    </nc>
  </rcc>
  <rcc rId="6234" sId="1">
    <nc r="C652" t="inlineStr">
      <is>
        <t>bios.iio</t>
      </is>
    </nc>
  </rcc>
  <rcc rId="6235" sId="1">
    <nc r="A653">
      <v>18016902174</v>
    </nc>
  </rcc>
  <rcc rId="6236" sId="1">
    <nc r="B653" t="inlineStr">
      <is>
        <t>Downstream port preset for Gen3 Gen4 Gen5 verification</t>
      </is>
    </nc>
  </rcc>
  <rcc rId="6237" sId="1">
    <nc r="C653" t="inlineStr">
      <is>
        <t>bios.iio</t>
      </is>
    </nc>
  </rcc>
  <rcc rId="6238" sId="1">
    <nc r="A654">
      <v>18016910418</v>
    </nc>
  </rcc>
  <rcc rId="6239" sId="1">
    <nc r="B654" t="inlineStr">
      <is>
        <t>VMD lock bit programming</t>
      </is>
    </nc>
  </rcc>
  <rcc rId="6240" sId="1">
    <nc r="C654" t="inlineStr">
      <is>
        <t>bios.iio</t>
      </is>
    </nc>
  </rcc>
  <rcc rId="6241" sId="1">
    <nc r="A655">
      <v>18017040488</v>
    </nc>
  </rcc>
  <rcc rId="6242" sId="1">
    <nc r="B655" t="inlineStr">
      <is>
        <t>Low latency mode for retimers verification</t>
      </is>
    </nc>
  </rcc>
  <rcc rId="6243" sId="1">
    <nc r="C655" t="inlineStr">
      <is>
        <t>bios.iio</t>
      </is>
    </nc>
  </rcc>
  <rcc rId="6244" sId="1">
    <nc r="A656">
      <v>18017088744</v>
    </nc>
  </rcc>
  <rcc rId="6245" sId="1">
    <nc r="B656" t="inlineStr">
      <is>
        <t>IIOMISCCTRL register programming verification</t>
      </is>
    </nc>
  </rcc>
  <rcc rId="6246" sId="1">
    <nc r="C656" t="inlineStr">
      <is>
        <t>bios.iio</t>
      </is>
    </nc>
  </rcc>
  <rcc rId="6247" sId="1">
    <nc r="A657">
      <v>18017163912</v>
    </nc>
  </rcc>
  <rcc rId="6248" sId="1">
    <nc r="B657" t="inlineStr">
      <is>
        <t>Drift buffer enabling verification</t>
      </is>
    </nc>
  </rcc>
  <rcc rId="6249" sId="1">
    <nc r="C657" t="inlineStr">
      <is>
        <t>bios.iio</t>
      </is>
    </nc>
  </rcc>
  <rcc rId="6250" sId="1">
    <nc r="A658">
      <v>18017182132</v>
    </nc>
  </rcc>
  <rcc rId="6251" sId="1">
    <nc r="B658" t="inlineStr">
      <is>
        <t>RHSA strucure in DMAR verification</t>
      </is>
    </nc>
  </rcc>
  <rcc rId="6252" sId="1">
    <nc r="C658" t="inlineStr">
      <is>
        <t>bios.iio</t>
      </is>
    </nc>
  </rcc>
  <rcc rId="6253" sId="1">
    <nc r="A659">
      <v>18017284388</v>
    </nc>
  </rcc>
  <rcc rId="6254" sId="1">
    <nc r="B659" t="inlineStr">
      <is>
        <t>CXL1.1 Extended and 10-b tag support verification</t>
      </is>
    </nc>
  </rcc>
  <rcc rId="6255" sId="1">
    <nc r="C659" t="inlineStr">
      <is>
        <t>bios.iio</t>
      </is>
    </nc>
  </rcc>
  <rcc rId="6256" sId="1">
    <nc r="A660">
      <v>18017293340</v>
    </nc>
  </rcc>
  <rcc rId="6257" sId="1">
    <nc r="B660" t="inlineStr">
      <is>
        <t>CXL1.1 ASPM verification</t>
      </is>
    </nc>
  </rcc>
  <rcc rId="6258" sId="1">
    <nc r="C660" t="inlineStr">
      <is>
        <t>bios.iio</t>
      </is>
    </nc>
  </rcc>
  <rcc rId="6259" sId="1">
    <nc r="A661">
      <v>18017293658</v>
    </nc>
  </rcc>
  <rcc rId="6260" sId="1">
    <nc r="B661" t="inlineStr">
      <is>
        <t>CXL1.1 Max Payload Size support</t>
      </is>
    </nc>
  </rcc>
  <rcc rId="6261" sId="1">
    <nc r="C661" t="inlineStr">
      <is>
        <t>bios.iio</t>
      </is>
    </nc>
  </rcc>
  <rcc rId="6262" sId="1">
    <nc r="A662">
      <v>18017293726</v>
    </nc>
  </rcc>
  <rcc rId="6263" sId="1">
    <nc r="B662" t="inlineStr">
      <is>
        <t>CXL1.1 MRRS support</t>
      </is>
    </nc>
  </rcc>
  <rcc rId="6264" sId="1">
    <nc r="C662" t="inlineStr">
      <is>
        <t>bios.iio</t>
      </is>
    </nc>
  </rcc>
  <rcc rId="6265" sId="1">
    <nc r="A663">
      <v>18017412257</v>
    </nc>
  </rcc>
  <rcc rId="6266" sId="1">
    <nc r="B663" t="inlineStr">
      <is>
        <t>NAC devices enumeration verification</t>
      </is>
    </nc>
  </rcc>
  <rcc rId="6267" sId="1">
    <nc r="C663" t="inlineStr">
      <is>
        <t>bios.iio</t>
      </is>
    </nc>
  </rcc>
  <rcc rId="6268" sId="1">
    <nc r="A664">
      <v>18017670778</v>
    </nc>
  </rcc>
  <rcc rId="6269" sId="1">
    <nc r="B664" t="inlineStr">
      <is>
        <t>LVF card training verification</t>
      </is>
    </nc>
  </rcc>
  <rcc rId="6270" sId="1">
    <nc r="C664" t="inlineStr">
      <is>
        <t>bios.iio</t>
      </is>
    </nc>
  </rcc>
  <rcc rId="6271" sId="1">
    <nc r="A665">
      <v>18017760568</v>
    </nc>
  </rcc>
  <rcc rId="6272" sId="1">
    <nc r="B665" t="inlineStr">
      <is>
        <t>SRIS in NTB mode verification</t>
      </is>
    </nc>
  </rcc>
  <rcc rId="6273" sId="1">
    <nc r="C665" t="inlineStr">
      <is>
        <t>bios.iio</t>
      </is>
    </nc>
  </rcc>
  <rcc rId="6274" sId="1">
    <nc r="A666">
      <v>18017906762</v>
    </nc>
  </rcc>
  <rcc rId="6275" sId="1">
    <nc r="B666" t="inlineStr">
      <is>
        <t>Snoop timer values verification</t>
      </is>
    </nc>
  </rcc>
  <rcc rId="6276" sId="1">
    <nc r="C666" t="inlineStr">
      <is>
        <t>bios.iio</t>
      </is>
    </nc>
  </rcc>
  <rcc rId="6277" sId="1">
    <nc r="A667">
      <v>18017963346</v>
    </nc>
  </rcc>
  <rcc rId="6278" sId="1">
    <nc r="B667" t="inlineStr">
      <is>
        <t>Force PCI MMIOL resource allocation rebalance</t>
      </is>
    </nc>
  </rcc>
  <rcc rId="6279" sId="1">
    <nc r="C667" t="inlineStr">
      <is>
        <t>bios.iio</t>
      </is>
    </nc>
  </rcc>
  <rcc rId="6280" sId="1">
    <nc r="A668">
      <v>18017968690</v>
    </nc>
  </rcc>
  <rcc rId="6281" sId="1">
    <nc r="B668" t="inlineStr">
      <is>
        <t>Force PCI MMIOH resource allocation rebalance</t>
      </is>
    </nc>
  </rcc>
  <rcc rId="6282" sId="1">
    <nc r="C668" t="inlineStr">
      <is>
        <t>bios.iio</t>
      </is>
    </nc>
  </rcc>
  <rcc rId="6283" sId="1">
    <nc r="A669">
      <v>18018018062</v>
    </nc>
  </rcc>
  <rcc rId="6284" sId="1">
    <nc r="B669" t="inlineStr">
      <is>
        <t>LVF2 card training verification</t>
      </is>
    </nc>
  </rcc>
  <rcc rId="6285" sId="1">
    <nc r="C669" t="inlineStr">
      <is>
        <t>bios.iio</t>
      </is>
    </nc>
  </rcc>
  <rcc rId="6286" sId="1">
    <nc r="A670">
      <v>18018079443</v>
    </nc>
  </rcc>
  <rcc rId="6287" sId="1">
    <nc r="B670" t="inlineStr">
      <is>
        <t>Enable all PCI ports</t>
      </is>
    </nc>
  </rcc>
  <rcc rId="6288" sId="1">
    <nc r="C670" t="inlineStr">
      <is>
        <t>bios.iio</t>
      </is>
    </nc>
  </rcc>
  <rcc rId="6289" sId="1">
    <nc r="A671">
      <v>18018198275</v>
    </nc>
  </rcc>
  <rcc rId="6290" sId="1">
    <nc r="B671" t="inlineStr">
      <is>
        <t>OOBMSM as MCTP Bus Owner</t>
      </is>
    </nc>
  </rcc>
  <rcc rId="6291" sId="1">
    <nc r="C671" t="inlineStr">
      <is>
        <t>bios.iio,bios.uncore</t>
      </is>
    </nc>
  </rcc>
  <rcc rId="6292" sId="1">
    <nc r="A672">
      <v>18018319276</v>
    </nc>
  </rcc>
  <rcc rId="6293" sId="1">
    <nc r="B672" t="inlineStr">
      <is>
        <t>Enable/Disable CPU Trace Hub for AET event tracing</t>
      </is>
    </nc>
  </rcc>
  <rcc rId="6294" sId="1">
    <nc r="C672" t="inlineStr">
      <is>
        <t>bios.iio</t>
      </is>
    </nc>
  </rcc>
  <rcc rId="6295" sId="1">
    <nc r="A673">
      <v>18018322022</v>
    </nc>
  </rcc>
  <rcc rId="6296" sId="1">
    <nc r="B673" t="inlineStr">
      <is>
        <t>NTB initial configuration verification GNR</t>
      </is>
    </nc>
  </rcc>
  <rcc rId="6297" sId="1">
    <nc r="C673" t="inlineStr">
      <is>
        <t>bios.iio</t>
      </is>
    </nc>
  </rcc>
  <rcc rId="6298" sId="1">
    <nc r="A674">
      <v>18018337578</v>
    </nc>
  </rcc>
  <rcc rId="6299" sId="1">
    <nc r="B674" t="inlineStr">
      <is>
        <t>Hot Plug support for CXL2.0 root ports</t>
      </is>
    </nc>
  </rcc>
  <rcc rId="6300" sId="1">
    <nc r="C674" t="inlineStr">
      <is>
        <t>bios.iio</t>
      </is>
    </nc>
  </rcc>
  <rcc rId="6301" sId="1">
    <nc r="A675">
      <v>18018447197</v>
    </nc>
  </rcc>
  <rcc rId="6302" sId="1">
    <nc r="B675" t="inlineStr">
      <is>
        <t>CXL 2.0 BAR programming verification</t>
      </is>
    </nc>
  </rcc>
  <rcc rId="6303" sId="1">
    <nc r="C675" t="inlineStr">
      <is>
        <t>bios.iio</t>
      </is>
    </nc>
  </rcc>
  <rcc rId="6304" sId="1">
    <nc r="A676">
      <v>18018447269</v>
    </nc>
  </rcc>
  <rcc rId="6305" sId="1">
    <nc r="B676" t="inlineStr">
      <is>
        <t>CXL 1.1 BAR programming verification</t>
      </is>
    </nc>
  </rcc>
  <rcc rId="6306" sId="1">
    <nc r="C676" t="inlineStr">
      <is>
        <t>bios.iio</t>
      </is>
    </nc>
  </rcc>
  <rcc rId="6307" sId="1">
    <nc r="A677">
      <v>18018454432</v>
    </nc>
  </rcc>
  <rcc rId="6308" sId="1">
    <nc r="B677" t="inlineStr">
      <is>
        <t>CXL 1.1 SR-IOV support</t>
      </is>
    </nc>
  </rcc>
  <rcc rId="6309" sId="1">
    <nc r="C677" t="inlineStr">
      <is>
        <t>bios.iio</t>
      </is>
    </nc>
  </rcc>
  <rcc rId="6310" sId="1">
    <nc r="A678">
      <v>18018472644</v>
    </nc>
  </rcc>
  <rcc rId="6311" sId="1">
    <nc r="B678" t="inlineStr">
      <is>
        <t>Enable CXL knobs in IIO menu</t>
      </is>
    </nc>
  </rcc>
  <rcc rId="6312" sId="1">
    <nc r="C678" t="inlineStr">
      <is>
        <t>bios.iio</t>
      </is>
    </nc>
  </rcc>
  <rcc rId="6313" sId="1">
    <nc r="A679">
      <v>18018644610</v>
    </nc>
  </rcc>
  <rcc rId="6314" sId="1">
    <nc r="B679" t="inlineStr">
      <is>
        <t>MCTP enablement over all IIO ports</t>
      </is>
    </nc>
  </rcc>
  <rcc rId="6315" sId="1">
    <nc r="C679" t="inlineStr">
      <is>
        <t>bios.iio</t>
      </is>
    </nc>
  </rcc>
  <rcc rId="6316" sId="1">
    <nc r="A680">
      <v>18018661403</v>
    </nc>
  </rcc>
  <rcc rId="6317" sId="1">
    <nc r="B680" t="inlineStr">
      <is>
        <t>CXL1.1 cards connected to all available PCIe stacks with enabled VT-d</t>
      </is>
    </nc>
  </rcc>
  <rcc rId="6318" sId="1">
    <nc r="C680" t="inlineStr">
      <is>
        <t>bios.iio</t>
      </is>
    </nc>
  </rcc>
  <rcc rId="6319" sId="1">
    <nc r="A681">
      <v>18018737116</v>
    </nc>
  </rcc>
  <rcc rId="6320" sId="1">
    <nc r="B681" t="inlineStr">
      <is>
        <t>CXL2.0 devices connected to single IIO stack</t>
      </is>
    </nc>
  </rcc>
  <rcc rId="6321" sId="1">
    <nc r="C681" t="inlineStr">
      <is>
        <t>bios.iio</t>
      </is>
    </nc>
  </rcc>
  <rcc rId="6322" sId="1">
    <nc r="A682">
      <v>18018781755</v>
    </nc>
  </rcc>
  <rcc rId="6323" sId="1">
    <nc r="B682" t="inlineStr">
      <is>
        <t>Enqueue Capability for PCIe check</t>
      </is>
    </nc>
  </rcc>
  <rcc rId="6324" sId="1">
    <nc r="C682" t="inlineStr">
      <is>
        <t>bios.iio</t>
      </is>
    </nc>
  </rcc>
  <rcc rId="6325" sId="1">
    <nc r="A683">
      <v>18018817850</v>
    </nc>
  </rcc>
  <rcc rId="6326" sId="1">
    <nc r="B683" t="inlineStr">
      <is>
        <t>Vt-d bar programming</t>
      </is>
    </nc>
  </rcc>
  <rcc rId="6327" sId="1">
    <nc r="C683" t="inlineStr">
      <is>
        <t>bios.iio</t>
      </is>
    </nc>
  </rcc>
  <rcc rId="6328" sId="1">
    <nc r="A684">
      <v>18019251844</v>
    </nc>
  </rcc>
  <rcc rId="6329" sId="1">
    <nc r="B684" t="inlineStr">
      <is>
        <t>SierraPeak memory allocation (SCF BAR space)</t>
      </is>
    </nc>
  </rcc>
  <rcc rId="6330" sId="1">
    <nc r="C684" t="inlineStr">
      <is>
        <t>bios.iio</t>
      </is>
    </nc>
  </rcc>
  <rcc rId="6331" sId="1">
    <nc r="A685">
      <v>18019346249</v>
    </nc>
  </rcc>
  <rcc rId="6332" sId="1">
    <nc r="B685" t="inlineStr">
      <is>
        <t>BANK14 registers programming</t>
      </is>
    </nc>
  </rcc>
  <rcc rId="6333" sId="1">
    <nc r="C685" t="inlineStr">
      <is>
        <t>bios.iio</t>
      </is>
    </nc>
  </rcc>
  <rcc rId="6334" sId="1">
    <nc r="A686">
      <v>18019377034</v>
    </nc>
  </rcc>
  <rcc rId="6335" sId="1">
    <nc r="B686" t="inlineStr">
      <is>
        <t>VMD registers programming GNR/SRF</t>
      </is>
    </nc>
  </rcc>
  <rcc rId="6336" sId="1">
    <nc r="C686" t="inlineStr">
      <is>
        <t>bios.iio</t>
      </is>
    </nc>
  </rcc>
  <rcc rId="6337" sId="1">
    <nc r="A687">
      <v>18019386689</v>
    </nc>
  </rcc>
  <rcc rId="6338" sId="1">
    <nc r="B687" t="inlineStr">
      <is>
        <t>HIOP bank decoder programming for IIO stack GNR</t>
      </is>
    </nc>
  </rcc>
  <rcc rId="6339" sId="1">
    <nc r="C687" t="inlineStr">
      <is>
        <t>bios.iio</t>
      </is>
    </nc>
  </rcc>
  <rcc rId="6340" sId="1">
    <nc r="A688">
      <v>18019386844</v>
    </nc>
  </rcc>
  <rcc rId="6341" sId="1">
    <nc r="B688" t="inlineStr">
      <is>
        <t>HIOP bank decoder programming for DINO stack GNR</t>
      </is>
    </nc>
  </rcc>
  <rcc rId="6342" sId="1">
    <nc r="C688" t="inlineStr">
      <is>
        <t>bios.iio</t>
      </is>
    </nc>
  </rcc>
  <rcc rId="6343" sId="1">
    <nc r="A689">
      <v>18019412822</v>
    </nc>
  </rcc>
  <rcc rId="6344" sId="1">
    <nc r="B689" t="inlineStr">
      <is>
        <t>GNR-D IRDT table generation with CXL1.1</t>
      </is>
    </nc>
  </rcc>
  <rcc rId="6345" sId="1">
    <nc r="C689" t="inlineStr">
      <is>
        <t>bios.iio</t>
      </is>
    </nc>
  </rcc>
  <rcc rId="6346" sId="1">
    <nc r="A690">
      <v>18019483594</v>
    </nc>
  </rcc>
  <rcc rId="6347" sId="1">
    <nc r="B690" t="inlineStr">
      <is>
        <t>NVME training verification (4xNVME on stack)</t>
      </is>
    </nc>
  </rcc>
  <rcc rId="6348" sId="1">
    <nc r="C690" t="inlineStr">
      <is>
        <t>bios.iio</t>
      </is>
    </nc>
  </rcc>
  <rcc rId="6349" sId="1">
    <nc r="A691">
      <v>18019598553</v>
    </nc>
  </rcc>
  <rcc rId="6350" sId="1">
    <nc r="B691" t="inlineStr">
      <is>
        <t>CXL Header Bypass</t>
      </is>
    </nc>
  </rcc>
  <rcc rId="6351" sId="1">
    <nc r="C691" t="inlineStr">
      <is>
        <t>bios.iio</t>
      </is>
    </nc>
  </rcc>
  <rcc rId="6352" sId="1">
    <nc r="A692">
      <v>18019672169</v>
    </nc>
  </rcc>
  <rcc rId="6353" sId="1">
    <nc r="B692" t="inlineStr">
      <is>
        <t>IIO PCIe Compliance Mode</t>
      </is>
    </nc>
  </rcc>
  <rcc rId="6354" sId="1">
    <nc r="C692" t="inlineStr">
      <is>
        <t>bios.iio</t>
      </is>
    </nc>
  </rcc>
  <rcc rId="6355" sId="1">
    <nc r="A693">
      <v>18019672193</v>
    </nc>
  </rcc>
  <rcc rId="6356" sId="1">
    <nc r="B693" t="inlineStr">
      <is>
        <t>Switching CXL.mem and CXL.cache capability for CXL1.1 device</t>
      </is>
    </nc>
  </rcc>
  <rcc rId="6357" sId="1">
    <nc r="C693" t="inlineStr">
      <is>
        <t>bios.iio</t>
      </is>
    </nc>
  </rcc>
  <rcc rId="6358" sId="1">
    <nc r="A694">
      <v>18019888322</v>
    </nc>
  </rcc>
  <rcc rId="6359" sId="1">
    <nc r="B694" t="inlineStr">
      <is>
        <t>PCIe ASPM verification</t>
      </is>
    </nc>
  </rcc>
  <rcc rId="6360" sId="1">
    <nc r="C694" t="inlineStr">
      <is>
        <t>bios.iio</t>
      </is>
    </nc>
  </rcc>
  <rcc rId="6361" sId="1">
    <nc r="A695">
      <v>18020097804</v>
    </nc>
  </rcc>
  <rcc rId="6362" sId="1">
    <nc r="B695" t="inlineStr">
      <is>
        <t>vGPIO initialization verification</t>
      </is>
    </nc>
  </rcc>
  <rcc rId="6363" sId="1">
    <nc r="C695" t="inlineStr">
      <is>
        <t>bios.pch</t>
      </is>
    </nc>
  </rcc>
  <rcc rId="6364" sId="1">
    <nc r="A696">
      <v>18020194305</v>
    </nc>
  </rcc>
  <rcc rId="6365" sId="1">
    <nc r="B696" t="inlineStr">
      <is>
        <t>IIO error checklist</t>
      </is>
    </nc>
  </rcc>
  <rcc rId="6366" sId="1">
    <nc r="C696" t="inlineStr">
      <is>
        <t>bios.iio</t>
      </is>
    </nc>
  </rcc>
  <rcc rId="6367" sId="1">
    <nc r="A697">
      <v>18020233623</v>
    </nc>
  </rcc>
  <rcc rId="6368" sId="1">
    <nc r="B697" t="inlineStr">
      <is>
        <t>ACPI GPIO Initialization Verification</t>
      </is>
    </nc>
  </rcc>
  <rcc rId="6369" sId="1">
    <nc r="C697" t="inlineStr">
      <is>
        <t>bios.pch</t>
      </is>
    </nc>
  </rcc>
  <rcc rId="6370" sId="1">
    <nc r="A698">
      <v>18020233741</v>
    </nc>
  </rcc>
  <rcc rId="6371" sId="1">
    <nc r="B698" t="inlineStr">
      <is>
        <t>IBL UART service initialization</t>
      </is>
    </nc>
  </rcc>
  <rcc rId="6372" sId="1">
    <nc r="C698" t="inlineStr">
      <is>
        <t>bios.pch</t>
      </is>
    </nc>
  </rcc>
  <rcc rId="6373" sId="1">
    <nc r="A699">
      <v>18020235609</v>
    </nc>
  </rcc>
  <rcc rId="6374" sId="1">
    <nc r="B699" t="inlineStr">
      <is>
        <t>Host warm reset using CF9 register</t>
      </is>
    </nc>
  </rcc>
  <rcc rId="6375" sId="1">
    <nc r="C699" t="inlineStr">
      <is>
        <t>bios.pch</t>
      </is>
    </nc>
  </rcc>
  <rcc rId="6376" sId="1">
    <nc r="A700">
      <v>18020235622</v>
    </nc>
  </rcc>
  <rcc rId="6377" sId="1">
    <nc r="B700" t="inlineStr">
      <is>
        <t>Host cold reset using CF9 register</t>
      </is>
    </nc>
  </rcc>
  <rcc rId="6378" sId="1">
    <nc r="C700" t="inlineStr">
      <is>
        <t>bios.pch</t>
      </is>
    </nc>
  </rcc>
  <rcc rId="6379" sId="1">
    <nc r="A701">
      <v>18020320235</v>
    </nc>
  </rcc>
  <rcc rId="6380" sId="1">
    <nc r="B701" t="inlineStr">
      <is>
        <t>State after G3 verification (S5 state)</t>
      </is>
    </nc>
  </rcc>
  <rcc rId="6381" sId="1">
    <nc r="C701" t="inlineStr">
      <is>
        <t>bios.pch</t>
      </is>
    </nc>
  </rcc>
  <rcc rId="6382" sId="1">
    <nc r="A702">
      <v>18020391143</v>
    </nc>
  </rcc>
  <rcc rId="6383" sId="1">
    <nc r="B702" t="inlineStr">
      <is>
        <t>'IOAPIC 24-119 Entries' BIOS Knob verification</t>
      </is>
    </nc>
  </rcc>
  <rcc rId="6384" sId="1">
    <nc r="C702" t="inlineStr">
      <is>
        <t>bios.pch</t>
      </is>
    </nc>
  </rcc>
  <rcc rId="6385" sId="1">
    <nc r="A703">
      <v>18020437963</v>
    </nc>
  </rcc>
  <rcc rId="6386" sId="1">
    <nc r="B703" t="inlineStr">
      <is>
        <t>Support CXL IDE for CXL.MEM verification</t>
      </is>
    </nc>
  </rcc>
  <rcc rId="6387" sId="1">
    <nc r="C703" t="inlineStr">
      <is>
        <t>bios.iio</t>
      </is>
    </nc>
  </rcc>
  <rcc rId="6388" sId="1">
    <nc r="A704">
      <v>18020497750</v>
    </nc>
  </rcc>
  <rcc rId="6389" sId="1">
    <nc r="B704" t="inlineStr">
      <is>
        <t>'Flash Protection Range Registers (FPRR)' BIOS Knob verification</t>
      </is>
    </nc>
  </rcc>
  <rcc rId="6390" sId="1">
    <nc r="C704" t="inlineStr">
      <is>
        <t>bios.pch</t>
      </is>
    </nc>
  </rcc>
  <rcc rId="6391" sId="1">
    <nc r="A705">
      <v>18020665981</v>
    </nc>
  </rcc>
  <rcc rId="6392" sId="1">
    <nc r="B705" t="inlineStr">
      <is>
        <t>SAI violation check</t>
      </is>
    </nc>
  </rcc>
  <rcc rId="6393" sId="1">
    <nc r="C705" t="inlineStr">
      <is>
        <t>bios.iio</t>
      </is>
    </nc>
  </rcc>
  <rcc rId="6394" sId="1">
    <nc r="A706">
      <v>18020724582</v>
    </nc>
  </rcc>
  <rcc rId="6395" sId="1">
    <nc r="B706" t="inlineStr">
      <is>
        <t>XPTDEF register programming verification</t>
      </is>
    </nc>
  </rcc>
  <rcc rId="6396" sId="1">
    <nc r="C706" t="inlineStr">
      <is>
        <t>bios.iio</t>
      </is>
    </nc>
  </rcc>
  <rcc rId="6397" sId="1">
    <nc r="A707">
      <v>18020821391</v>
    </nc>
  </rcc>
  <rcc rId="6398" sId="1">
    <nc r="B707" t="inlineStr">
      <is>
        <t>'After Type 8 Global Reset' BIOS Knob verification</t>
      </is>
    </nc>
  </rcc>
  <rcc rId="6399" sId="1">
    <nc r="C707" t="inlineStr">
      <is>
        <t>bios.pch</t>
      </is>
    </nc>
  </rcc>
  <rcc rId="6400" sId="1">
    <nc r="A708">
      <v>18020911129</v>
    </nc>
  </rcc>
  <rcc rId="6401" sId="1">
    <nc r="B708" t="inlineStr">
      <is>
        <t>PCI port numeration</t>
      </is>
    </nc>
  </rcc>
  <rcc rId="6402" sId="1">
    <nc r="C708" t="inlineStr">
      <is>
        <t>bios.iio</t>
      </is>
    </nc>
  </rcc>
  <rcc rId="6403" sId="1">
    <nc r="A709">
      <v>18020928624</v>
    </nc>
  </rcc>
  <rcc rId="6404" sId="1">
    <nc r="B709" t="inlineStr">
      <is>
        <t>GNR ECRC verification</t>
      </is>
    </nc>
  </rcc>
  <rcc rId="6405" sId="1">
    <nc r="C709" t="inlineStr">
      <is>
        <t>bios.iio</t>
      </is>
    </nc>
  </rcc>
  <rcc rId="6406" sId="1">
    <nc r="A710">
      <v>18020971636</v>
    </nc>
  </rcc>
  <rcc rId="6407" sId="1">
    <nc r="B710" t="inlineStr">
      <is>
        <t>PCIe IDE support</t>
      </is>
    </nc>
  </rcc>
  <rcc rId="6408" sId="1">
    <nc r="C710" t="inlineStr">
      <is>
        <t>bios.iio</t>
      </is>
    </nc>
  </rcc>
  <rcc rId="6409" sId="1">
    <nc r="A711">
      <v>18020999795</v>
    </nc>
  </rcc>
  <rcc rId="6410" sId="1">
    <nc r="B711" t="inlineStr">
      <is>
        <t>PIPECTL2 register programming</t>
      </is>
    </nc>
  </rcc>
  <rcc rId="6411" sId="1">
    <nc r="C711" t="inlineStr">
      <is>
        <t>bios.iio</t>
      </is>
    </nc>
  </rcc>
  <rcc rId="6412" sId="1">
    <nc r="A712">
      <v>18021007247</v>
    </nc>
  </rcc>
  <rcc rId="6413" sId="1">
    <nc r="B712" t="inlineStr">
      <is>
        <t>HIOP dynamic OOBMSM BAR size</t>
      </is>
    </nc>
  </rcc>
  <rcc rId="6414" sId="1">
    <nc r="C712" t="inlineStr">
      <is>
        <t>bios.iio</t>
      </is>
    </nc>
  </rcc>
  <rcc rId="6415" sId="1">
    <nc r="A713">
      <v>18021015987</v>
    </nc>
  </rcc>
  <rcc rId="6416" sId="1">
    <nc r="B713" t="inlineStr">
      <is>
        <t>IBL Dirty Warm Reset</t>
      </is>
    </nc>
  </rcc>
  <rcc rId="6417" sId="1">
    <nc r="C713" t="inlineStr">
      <is>
        <t>bios.pch</t>
      </is>
    </nc>
  </rcc>
  <rcc rId="6418" sId="1">
    <nc r="A714">
      <v>18021017451</v>
    </nc>
  </rcc>
  <rcc rId="6419" sId="1">
    <nc r="B714" t="inlineStr">
      <is>
        <t>CAPSR register programming</t>
      </is>
    </nc>
  </rcc>
  <rcc rId="6420" sId="1">
    <nc r="C714" t="inlineStr">
      <is>
        <t>bios.iio</t>
      </is>
    </nc>
  </rcc>
  <rcc rId="6421" sId="1">
    <nc r="A715">
      <v>18021017581</v>
    </nc>
  </rcc>
  <rcc rId="6422" sId="1">
    <nc r="B715" t="inlineStr">
      <is>
        <t>CXL memory isolation support</t>
      </is>
    </nc>
  </rcc>
  <rcc rId="6423" sId="1">
    <nc r="C715" t="inlineStr">
      <is>
        <t>bios.iio</t>
      </is>
    </nc>
  </rcc>
  <rcc rId="6424" sId="1">
    <nc r="A716">
      <v>18021119052</v>
    </nc>
  </rcc>
  <rcc rId="6425" sId="1">
    <nc r="B716" t="inlineStr">
      <is>
        <t>ACPI DSDT vs PCI check</t>
      </is>
    </nc>
  </rcc>
  <rcc rId="6426" sId="1">
    <nc r="C716" t="inlineStr">
      <is>
        <t>bios.iio</t>
      </is>
    </nc>
  </rcc>
  <rcc rId="6427" sId="1">
    <nc r="A717">
      <v>18021147741</v>
    </nc>
  </rcc>
  <rcc rId="6428" sId="1">
    <nc r="B717" t="inlineStr">
      <is>
        <t>NPK memory allocation verification (SNC)</t>
      </is>
    </nc>
  </rcc>
  <rcc rId="6429" sId="1">
    <nc r="C717" t="inlineStr">
      <is>
        <t>bios.iio</t>
      </is>
    </nc>
  </rcc>
  <rcc rId="6430" sId="1">
    <nc r="A718">
      <v>18021147799</v>
    </nc>
  </rcc>
  <rcc rId="6431" sId="1">
    <nc r="B718" t="inlineStr">
      <is>
        <t>NPK BAR programming (SNC)</t>
      </is>
    </nc>
  </rcc>
  <rcc rId="6432" sId="1">
    <nc r="C718" t="inlineStr">
      <is>
        <t>bios.iio</t>
      </is>
    </nc>
  </rcc>
  <rcc rId="6433" sId="1">
    <nc r="A719">
      <v>18021147802</v>
    </nc>
  </rcc>
  <rcc rId="6434" sId="1">
    <nc r="B719" t="inlineStr">
      <is>
        <t>SierraPeak memory allocation (SCF BAR space) (SNC)</t>
      </is>
    </nc>
  </rcc>
  <rcc rId="6435" sId="1">
    <nc r="C719" t="inlineStr">
      <is>
        <t>bios.iio</t>
      </is>
    </nc>
  </rcc>
  <rcc rId="6436" sId="1">
    <nc r="A720">
      <v>18021147806</v>
    </nc>
  </rcc>
  <rcc rId="6437" sId="1">
    <nc r="B720" t="inlineStr">
      <is>
        <t>Enable/Disable CPU Trace Hub for AET event tracing (SNC)</t>
      </is>
    </nc>
  </rcc>
  <rcc rId="6438" sId="1">
    <nc r="C720" t="inlineStr">
      <is>
        <t>bios.iio</t>
      </is>
    </nc>
  </rcc>
  <rcc rId="6439" sId="1">
    <nc r="A721">
      <v>18021181463</v>
    </nc>
  </rcc>
  <rcc rId="6440" sId="1">
    <nc r="B721" t="inlineStr">
      <is>
        <t>No resources conflict detected in Linux</t>
      </is>
    </nc>
  </rcc>
  <rcc rId="6441" sId="1">
    <nc r="C721" t="inlineStr">
      <is>
        <t>bios.iio</t>
      </is>
    </nc>
  </rcc>
  <rcc rId="6442" sId="1">
    <nc r="A722">
      <v>18021224181</v>
    </nc>
  </rcc>
  <rcc rId="6443" sId="1">
    <nc r="B722" t="inlineStr">
      <is>
        <t>HIOP bank decoder programming for TIP stack</t>
      </is>
    </nc>
  </rcc>
  <rcc rId="6444" sId="1">
    <nc r="C722" t="inlineStr">
      <is>
        <t>bios.iio</t>
      </is>
    </nc>
  </rcc>
  <rcc rId="6445" sId="1">
    <nc r="A723">
      <v>18021225124</v>
    </nc>
  </rcc>
  <rcc rId="6446" sId="1">
    <nc r="B723" t="inlineStr">
      <is>
        <t>Turbo IP (TIP) accelerator device initialization</t>
      </is>
    </nc>
  </rcc>
  <rcc rId="6447" sId="1">
    <nc r="C723" t="inlineStr">
      <is>
        <t>bios.iio</t>
      </is>
    </nc>
  </rcc>
  <rcc rId="6448" sId="1">
    <nc r="A724">
      <v>18021241759</v>
    </nc>
  </rcc>
  <rcc rId="6449" sId="1">
    <nc r="B724" t="inlineStr">
      <is>
        <t>HIOP bank decoder programming for NAC stack</t>
      </is>
    </nc>
  </rcc>
  <rcc rId="6450" sId="1">
    <nc r="C724" t="inlineStr">
      <is>
        <t>bios.iio</t>
      </is>
    </nc>
  </rcc>
  <rcc rId="6451" sId="1">
    <nc r="A725">
      <v>18021243112</v>
    </nc>
  </rcc>
  <rcc rId="6452" sId="1">
    <nc r="B725" t="inlineStr">
      <is>
        <t>Slot number unique verification</t>
      </is>
    </nc>
  </rcc>
  <rcc rId="6453" sId="1">
    <nc r="C725" t="inlineStr">
      <is>
        <t>bios.iio</t>
      </is>
    </nc>
  </rcc>
  <rcc rId="6454" sId="1">
    <nc r="A726">
      <v>18021398422</v>
    </nc>
  </rcc>
  <rcc rId="6455" sId="1">
    <nc r="B726" t="inlineStr">
      <is>
        <t>DevTLB invalidation timeout</t>
      </is>
    </nc>
  </rcc>
  <rcc rId="6456" sId="1">
    <nc r="C726" t="inlineStr">
      <is>
        <t>bios.iio</t>
      </is>
    </nc>
  </rcc>
  <rcc rId="6457" sId="1">
    <nc r="A727">
      <v>18021419182</v>
    </nc>
  </rcc>
  <rcc rId="6458" sId="1">
    <nc r="B727" t="inlineStr">
      <is>
        <t>Enable NOP check</t>
      </is>
    </nc>
  </rcc>
  <rcc rId="6459" sId="1">
    <nc r="C727" t="inlineStr">
      <is>
        <t>bios.iio</t>
      </is>
    </nc>
  </rcc>
  <rcc rId="6460" sId="1">
    <nc r="A728">
      <v>18021421167</v>
    </nc>
  </rcc>
  <rcc rId="6461" sId="1">
    <nc r="B728" t="inlineStr">
      <is>
        <t>PCIe and CXL1.1 devices on single stack</t>
      </is>
    </nc>
  </rcc>
  <rcc rId="6462" sId="1">
    <nc r="C728" t="inlineStr">
      <is>
        <t>bios.iio</t>
      </is>
    </nc>
  </rcc>
  <rcc rId="6463" sId="1">
    <nc r="A729">
      <v>18021593032</v>
    </nc>
  </rcc>
  <rcc rId="6464" sId="1">
    <nc r="B729" t="inlineStr">
      <is>
        <t>ARI support</t>
      </is>
    </nc>
  </rcc>
  <rcc rId="6465" sId="1">
    <nc r="C729" t="inlineStr">
      <is>
        <t>bios.iio</t>
      </is>
    </nc>
  </rcc>
  <rcc rId="6466" sId="1">
    <nc r="A730">
      <v>18021734933</v>
    </nc>
  </rcc>
  <rcc rId="6467" sId="1">
    <nc r="B730" t="inlineStr">
      <is>
        <t>Sending B2P IO CONFIG command</t>
      </is>
    </nc>
  </rcc>
  <rcc rId="6468" sId="1">
    <nc r="C730" t="inlineStr">
      <is>
        <t>bios.iio</t>
      </is>
    </nc>
  </rcc>
  <rcc rId="6469" sId="1">
    <nc r="A731">
      <v>18021750355</v>
    </nc>
  </rcc>
  <rcc rId="6470" sId="1">
    <nc r="B731" t="inlineStr">
      <is>
        <t>SPI and eSPI initialization verification - IBL</t>
      </is>
    </nc>
  </rcc>
  <rcc rId="6471" sId="1">
    <nc r="C731" t="inlineStr">
      <is>
        <t>bios.pch</t>
      </is>
    </nc>
  </rcc>
  <rcc rId="6472" sId="1">
    <nc r="A732">
      <v>18021972691</v>
    </nc>
  </rcc>
  <rcc rId="6473" sId="1">
    <nc r="B732" t="inlineStr">
      <is>
        <t>VMD enabled on all domains with MEMBAR check</t>
      </is>
    </nc>
  </rcc>
  <rcc rId="6474" sId="1">
    <nc r="C732" t="inlineStr">
      <is>
        <t>bios.iio</t>
      </is>
    </nc>
  </rcc>
  <rcc rId="6475" sId="1">
    <nc r="A733">
      <v>18022143033</v>
    </nc>
  </rcc>
  <rcc rId="6476" sId="1">
    <nc r="B733" t="inlineStr">
      <is>
        <t>B2B Shadow Threshold value for ITC pipe programming</t>
      </is>
    </nc>
  </rcc>
  <rcc rId="6477" sId="1">
    <nc r="C733" t="inlineStr">
      <is>
        <t>bios.iio</t>
      </is>
    </nc>
  </rcc>
  <rcc rId="6478" sId="1">
    <nc r="A734">
      <v>18022238998</v>
    </nc>
  </rcc>
  <rcc rId="6479" sId="1">
    <nc r="B734" t="inlineStr">
      <is>
        <t>Basic PCI device training test</t>
      </is>
    </nc>
  </rcc>
  <rcc rId="6480" sId="1">
    <nc r="C734" t="inlineStr">
      <is>
        <t>bios.iio</t>
      </is>
    </nc>
  </rcc>
  <rcc rId="6481" sId="1">
    <nc r="A735">
      <v>18022560768</v>
    </nc>
  </rcc>
  <rcc rId="6482" sId="1">
    <nc r="B735" t="inlineStr">
      <is>
        <t>IBL -Bios Lock Enable feature verification</t>
      </is>
    </nc>
  </rcc>
  <rcc rId="6483" sId="1">
    <nc r="C735" t="inlineStr">
      <is>
        <t>bios.pch</t>
      </is>
    </nc>
  </rcc>
  <rcc rId="6484" sId="1">
    <nc r="A736">
      <v>18023004533</v>
    </nc>
  </rcc>
  <rcc rId="6485" sId="1">
    <nc r="B736" t="inlineStr">
      <is>
        <t>PCIe Link disable verification</t>
      </is>
    </nc>
  </rcc>
  <rcc rId="6486" sId="1">
    <nc r="C736" t="inlineStr">
      <is>
        <t>bios.iio</t>
      </is>
    </nc>
  </rcc>
  <rcc rId="6487" sId="1">
    <nc r="A737">
      <v>18023258231</v>
    </nc>
  </rcc>
  <rcc rId="6488" sId="1">
    <nc r="B737" t="inlineStr">
      <is>
        <t>HQM device initialization</t>
      </is>
    </nc>
  </rcc>
  <rcc rId="6489" sId="1">
    <nc r="C737" t="inlineStr">
      <is>
        <t>bios.iio</t>
      </is>
    </nc>
  </rcc>
  <rcc rId="6490" sId="1">
    <nc r="A738">
      <v>18023258572</v>
    </nc>
  </rcc>
  <rcc rId="6491" sId="1">
    <nc r="B738" t="inlineStr">
      <is>
        <t>CPM device initialization</t>
      </is>
    </nc>
  </rcc>
  <rcc rId="6492" sId="1">
    <nc r="C738" t="inlineStr">
      <is>
        <t>bios.iio</t>
      </is>
    </nc>
  </rcc>
  <rcc rId="6493" sId="1">
    <nc r="A739">
      <v>18023259376</v>
    </nc>
  </rcc>
  <rcc rId="6494" sId="1">
    <nc r="B739" t="inlineStr">
      <is>
        <t>NTB Large BAR size (single board version)</t>
      </is>
    </nc>
  </rcc>
  <rcc rId="6495" sId="1">
    <nc r="C739" t="inlineStr">
      <is>
        <t>bios.iio</t>
      </is>
    </nc>
  </rcc>
  <rcc rId="6496" sId="1">
    <nc r="A740">
      <v>18023572732</v>
    </nc>
  </rcc>
  <rcc rId="6497" sId="1">
    <nc r="B740" t="inlineStr">
      <is>
        <t>Switching CXL.mem and CXL.cache capability for CXL2.0 device</t>
      </is>
    </nc>
  </rcc>
  <rcc rId="6498" sId="1">
    <nc r="C740" t="inlineStr">
      <is>
        <t>bios.iio</t>
      </is>
    </nc>
  </rcc>
  <rcc rId="6499" sId="1">
    <nc r="A741">
      <v>18023651864</v>
    </nc>
  </rcc>
  <rcc rId="6500" sId="1">
    <nc r="B741" t="inlineStr">
      <is>
        <t>Verification of BIOS KNOB for unhide UART device configuration space</t>
      </is>
    </nc>
  </rcc>
  <rcc rId="6501" sId="1">
    <nc r="C741" t="inlineStr">
      <is>
        <t>bios.pch</t>
      </is>
    </nc>
  </rcc>
  <rcc rId="6502" sId="1">
    <nc r="A742">
      <v>18024016972</v>
    </nc>
  </rcc>
  <rcc rId="6503" sId="1">
    <nc r="B742" t="inlineStr">
      <is>
        <t>OOBMSM PECI MMIO downstream access</t>
      </is>
    </nc>
  </rcc>
  <rcc rId="6504" sId="1">
    <nc r="C742" t="inlineStr">
      <is>
        <t>bios.iio</t>
      </is>
    </nc>
  </rcc>
  <rcc rId="6505" sId="1">
    <nc r="A743">
      <v>18024018812</v>
    </nc>
  </rcc>
  <rcc rId="6506" sId="1">
    <nc r="B743" t="inlineStr">
      <is>
        <t>CSR_EBDIS_LFCLK_EN_FIX programming</t>
      </is>
    </nc>
  </rcc>
  <rcc rId="6507" sId="1">
    <nc r="C743" t="inlineStr">
      <is>
        <t>bios.iio</t>
      </is>
    </nc>
  </rcc>
  <rcc rId="6508" sId="1">
    <nc r="A744">
      <v>18024020636</v>
    </nc>
  </rcc>
  <rcc rId="6509" sId="1">
    <nc r="B744" t="inlineStr">
      <is>
        <t>NAC capability lock programming</t>
      </is>
    </nc>
  </rcc>
  <rcc rId="6510" sId="1">
    <nc r="C744" t="inlineStr">
      <is>
        <t>bios.iio</t>
      </is>
    </nc>
  </rcc>
  <rcc rId="6511" sId="1">
    <nc r="A745">
      <v>18024318052</v>
    </nc>
  </rcc>
  <rcc rId="6512" sId="1">
    <nc r="B745" t="inlineStr">
      <is>
        <t>2xPCI switch and 8xCambriaW</t>
      </is>
    </nc>
  </rcc>
  <rcc rId="6513" sId="1">
    <nc r="C745" t="inlineStr">
      <is>
        <t>bios.iio</t>
      </is>
    </nc>
  </rcc>
  <rcc rId="6514" sId="1">
    <nc r="A746">
      <v>18024572678</v>
    </nc>
  </rcc>
  <rcc rId="6515" sId="1">
    <nc r="B746" t="inlineStr">
      <is>
        <t>vRP Capabilities programming for NAC stacks</t>
      </is>
    </nc>
  </rcc>
  <rcc rId="6516" sId="1">
    <nc r="C746" t="inlineStr">
      <is>
        <t>bios.iio</t>
      </is>
    </nc>
  </rcc>
  <rcc rId="6517" sId="1">
    <nc r="A747">
      <v>18024727122</v>
    </nc>
  </rcc>
  <rcc rId="6518" sId="1">
    <nc r="B747" t="inlineStr">
      <is>
        <t>Accelerator SR-IOV configuration</t>
      </is>
    </nc>
  </rcc>
  <rcc rId="6519" sId="1">
    <nc r="C747" t="inlineStr">
      <is>
        <t>bios.iio</t>
      </is>
    </nc>
  </rcc>
  <rcc rId="6520" sId="1">
    <nc r="A748">
      <v>22011878268</v>
    </nc>
  </rcc>
  <rcc rId="6521" sId="1">
    <nc r="B748" t="inlineStr">
      <is>
        <t>PCH information presence during system boot</t>
      </is>
    </nc>
  </rcc>
  <rcc rId="6522" sId="1">
    <nc r="C748" t="inlineStr">
      <is>
        <t>bios.pch</t>
      </is>
    </nc>
  </rcc>
  <rcc rId="6523" sId="1">
    <nc r="A749">
      <v>22011878319</v>
    </nc>
  </rcc>
  <rcc rId="6524" sId="1">
    <nc r="B749" t="inlineStr">
      <is>
        <t>HPET Timer initialization verification</t>
      </is>
    </nc>
  </rcc>
  <rcc rId="6525" sId="1">
    <nc r="C749" t="inlineStr">
      <is>
        <t>bios.pch</t>
      </is>
    </nc>
  </rcc>
  <rcc rId="6526" sId="1">
    <nc r="A750">
      <v>22011878324</v>
    </nc>
  </rcc>
  <rcc rId="6527" sId="1">
    <nc r="B750" t="inlineStr">
      <is>
        <t>Dirty Warm Reset Enablement</t>
      </is>
    </nc>
  </rcc>
  <rcc rId="6528" sId="1">
    <nc r="C750" t="inlineStr">
      <is>
        <t>bios.pch</t>
      </is>
    </nc>
  </rcc>
  <rcc rId="6529" sId="1">
    <nc r="A751">
      <v>22011878327</v>
    </nc>
  </rcc>
  <rcc rId="6530" sId="1">
    <nc r="B751" t="inlineStr">
      <is>
        <t>State after G3 verification (S0 state)</t>
      </is>
    </nc>
  </rcc>
  <rcc rId="6531" sId="1">
    <nc r="C751" t="inlineStr">
      <is>
        <t>bios.pch</t>
      </is>
    </nc>
  </rcc>
  <rcc rId="6532" sId="1">
    <nc r="A752">
      <v>22011878426</v>
    </nc>
  </rcc>
  <rcc rId="6533" sId="1">
    <nc r="B752" t="inlineStr">
      <is>
        <t>Check SPD write disable</t>
      </is>
    </nc>
  </rcc>
  <rcc rId="6534" sId="1">
    <nc r="C752" t="inlineStr">
      <is>
        <t>bios.pch</t>
      </is>
    </nc>
  </rcc>
  <rcc rId="6535" sId="1">
    <nc r="A753">
      <v>22011878933</v>
    </nc>
  </rcc>
  <rcc rId="6536" sId="1">
    <nc r="B753" t="inlineStr">
      <is>
        <t>NPK memory allocation verification</t>
      </is>
    </nc>
  </rcc>
  <rcc rId="6537" sId="1">
    <nc r="C753" t="inlineStr">
      <is>
        <t>bios.iio</t>
      </is>
    </nc>
  </rcc>
  <rcc rId="6538" sId="1">
    <nc r="A754">
      <v>22011879055</v>
    </nc>
  </rcc>
  <rcc rId="6539" sId="1">
    <nc r="B754" t="inlineStr">
      <is>
        <t>LTSSMSMSTS register programming verification</t>
      </is>
    </nc>
  </rcc>
  <rcc rId="6540" sId="1">
    <nc r="C754" t="inlineStr">
      <is>
        <t>bios.iio</t>
      </is>
    </nc>
  </rcc>
  <rcc rId="6541" sId="1">
    <nc r="A755">
      <v>22011879104</v>
    </nc>
  </rcc>
  <rcc rId="6542" sId="1">
    <nc r="B755" t="inlineStr">
      <is>
        <t>ADR options</t>
      </is>
    </nc>
  </rcc>
  <rcc rId="6543" sId="1">
    <nc r="C755" t="inlineStr">
      <is>
        <t>bios.pch</t>
      </is>
    </nc>
  </rcc>
  <rcc rId="6544" sId="1">
    <nc r="A756">
      <v>22011879115</v>
    </nc>
  </rcc>
  <rcc rId="6545" sId="1">
    <nc r="B756" t="inlineStr">
      <is>
        <t>Boot after enable SNC</t>
      </is>
    </nc>
  </rcc>
  <rcc rId="6546" sId="1">
    <nc r="C756" t="inlineStr">
      <is>
        <t>bios.iio</t>
      </is>
    </nc>
  </rcc>
  <rcc rId="6547" sId="1">
    <nc r="A757">
      <v>22011879361</v>
    </nc>
  </rcc>
  <rcc rId="6548" sId="1">
    <nc r="B757" t="inlineStr">
      <is>
        <t>No ME BIOS code on IBL</t>
      </is>
    </nc>
  </rcc>
  <rcc rId="6549" sId="1">
    <nc r="C757" t="inlineStr">
      <is>
        <t>bios.me,bios.pch</t>
      </is>
    </nc>
  </rcc>
  <rcc rId="6550" sId="1">
    <nc r="A758">
      <v>22011879368</v>
    </nc>
  </rcc>
  <rcc rId="6551" sId="1">
    <nc r="B758" t="inlineStr">
      <is>
        <t>CXL link encryption verification</t>
      </is>
    </nc>
  </rcc>
  <rcc rId="6552" sId="1">
    <nc r="C758" t="inlineStr">
      <is>
        <t>bios.iio</t>
      </is>
    </nc>
  </rcc>
  <rcc rId="6553" sId="1">
    <nc r="A759">
      <v>22011879384</v>
    </nc>
  </rcc>
  <rcc rId="6554" sId="1">
    <nc r="B759" t="inlineStr">
      <is>
        <t>MADT table verification</t>
      </is>
    </nc>
  </rcc>
  <rcc rId="6555" sId="1">
    <nc r="C759" t="inlineStr">
      <is>
        <t>bios.iio</t>
      </is>
    </nc>
  </rcc>
  <rcc rId="6556" sId="1">
    <nc r="A760">
      <v>22011879387</v>
    </nc>
  </rcc>
  <rcc rId="6557" sId="1">
    <nc r="B760" t="inlineStr">
      <is>
        <t>P2SB initialization verification</t>
      </is>
    </nc>
  </rcc>
  <rcc rId="6558" sId="1">
    <nc r="C760" t="inlineStr">
      <is>
        <t>bios.pch</t>
      </is>
    </nc>
  </rcc>
  <rcc rId="6559" sId="1">
    <nc r="A761">
      <v>22011879390</v>
    </nc>
  </rcc>
  <rcc rId="6560" sId="1">
    <nc r="B761" t="inlineStr">
      <is>
        <t>ACPI PM Service initialization verification</t>
      </is>
    </nc>
  </rcc>
  <rcc rId="6561" sId="1">
    <nc r="C761" t="inlineStr">
      <is>
        <t>bios.pch</t>
      </is>
    </nc>
  </rcc>
  <rcc rId="6562" sId="1">
    <nc r="A762">
      <v>22011879396</v>
    </nc>
  </rcc>
  <rcc rId="6563" sId="1">
    <nc r="B762" t="inlineStr">
      <is>
        <t>OOB bus ownership verification</t>
      </is>
    </nc>
  </rcc>
  <rcc rId="6564" sId="1">
    <nc r="C762" t="inlineStr">
      <is>
        <t>bios.iio</t>
      </is>
    </nc>
  </rcc>
  <rcc rId="6565" sId="1">
    <nc r="A763">
      <v>22011879397</v>
    </nc>
  </rcc>
  <rcc rId="6566" sId="1">
    <nc r="B763" t="inlineStr">
      <is>
        <t>DPC trigger and RP PIO status verification</t>
      </is>
    </nc>
  </rcc>
  <rcc rId="6567" sId="1">
    <nc r="C763" t="inlineStr">
      <is>
        <t>bios.iio</t>
      </is>
    </nc>
  </rcc>
  <rcc rId="6568" sId="1">
    <nc r="A764">
      <v>22011897477</v>
    </nc>
  </rcc>
  <rcc rId="6569" sId="1">
    <nc r="B764" t="inlineStr">
      <is>
        <t>Bifurcation Verification for GNR</t>
      </is>
    </nc>
  </rcc>
  <rcc rId="6570" sId="1">
    <nc r="C764" t="inlineStr">
      <is>
        <t>bios.iio</t>
      </is>
    </nc>
  </rcc>
  <rcc rId="6571" sId="1">
    <nc r="A765">
      <v>22014703032</v>
    </nc>
  </rcc>
  <rcc rId="6572" sId="1">
    <nc r="B765" t="inlineStr">
      <is>
        <t>IBL Global SMI Lock BIOS Knob verification</t>
      </is>
    </nc>
  </rcc>
  <rcc rId="6573" sId="1">
    <nc r="C765" t="inlineStr">
      <is>
        <t>bios.pch</t>
      </is>
    </nc>
  </rcc>
  <rcc rId="6574" sId="1">
    <nc r="E610" t="inlineStr">
      <is>
        <t>Pass</t>
      </is>
    </nc>
  </rcc>
  <rfmt sheetId="1" sqref="E610">
    <dxf>
      <fill>
        <patternFill>
          <bgColor rgb="FF92D050"/>
        </patternFill>
      </fill>
    </dxf>
  </rfmt>
  <rcc rId="6575" sId="1">
    <nc r="E611" t="inlineStr">
      <is>
        <t>Pass</t>
      </is>
    </nc>
  </rcc>
  <rfmt sheetId="1" sqref="E611">
    <dxf>
      <fill>
        <patternFill>
          <bgColor rgb="FF92D050"/>
        </patternFill>
      </fill>
    </dxf>
  </rfmt>
  <rcc rId="6576" sId="1">
    <nc r="E612" t="inlineStr">
      <is>
        <t>Pass</t>
      </is>
    </nc>
  </rcc>
  <rfmt sheetId="1" sqref="E612">
    <dxf>
      <fill>
        <patternFill>
          <bgColor rgb="FF92D050"/>
        </patternFill>
      </fill>
    </dxf>
  </rfmt>
  <rcc rId="6577" sId="1">
    <nc r="E613" t="inlineStr">
      <is>
        <t>Pass</t>
      </is>
    </nc>
  </rcc>
  <rfmt sheetId="1" sqref="E613">
    <dxf>
      <fill>
        <patternFill>
          <bgColor rgb="FF92D050"/>
        </patternFill>
      </fill>
    </dxf>
  </rfmt>
  <rcc rId="6578" sId="1">
    <nc r="E614" t="inlineStr">
      <is>
        <t>Pass</t>
      </is>
    </nc>
  </rcc>
  <rfmt sheetId="1" sqref="E614">
    <dxf>
      <fill>
        <patternFill>
          <bgColor rgb="FF92D050"/>
        </patternFill>
      </fill>
    </dxf>
  </rfmt>
  <rcc rId="6579" sId="1">
    <nc r="E615" t="inlineStr">
      <is>
        <t>Pass</t>
      </is>
    </nc>
  </rcc>
  <rfmt sheetId="1" sqref="E615">
    <dxf>
      <fill>
        <patternFill>
          <bgColor rgb="FF92D050"/>
        </patternFill>
      </fill>
    </dxf>
  </rfmt>
  <rcc rId="6580" sId="1">
    <nc r="E616" t="inlineStr">
      <is>
        <t>Pass</t>
      </is>
    </nc>
  </rcc>
  <rfmt sheetId="1" sqref="E616">
    <dxf>
      <fill>
        <patternFill>
          <bgColor rgb="FF92D050"/>
        </patternFill>
      </fill>
    </dxf>
  </rfmt>
  <rcc rId="6581" sId="1">
    <nc r="E617" t="inlineStr">
      <is>
        <t>Pass</t>
      </is>
    </nc>
  </rcc>
  <rfmt sheetId="1" sqref="E617">
    <dxf>
      <fill>
        <patternFill>
          <bgColor rgb="FF92D050"/>
        </patternFill>
      </fill>
    </dxf>
  </rfmt>
  <rcc rId="6582" sId="1">
    <nc r="E618" t="inlineStr">
      <is>
        <t>Pass</t>
      </is>
    </nc>
  </rcc>
  <rfmt sheetId="1" sqref="E618">
    <dxf>
      <fill>
        <patternFill>
          <bgColor rgb="FF92D050"/>
        </patternFill>
      </fill>
    </dxf>
  </rfmt>
  <rcc rId="6583" sId="1">
    <nc r="E620" t="inlineStr">
      <is>
        <t>Pass</t>
      </is>
    </nc>
  </rcc>
  <rfmt sheetId="1" sqref="E620">
    <dxf>
      <fill>
        <patternFill>
          <bgColor rgb="FF92D050"/>
        </patternFill>
      </fill>
    </dxf>
  </rfmt>
  <rcc rId="6584" sId="1">
    <nc r="E621" t="inlineStr">
      <is>
        <t>Pass</t>
      </is>
    </nc>
  </rcc>
  <rfmt sheetId="1" sqref="E621">
    <dxf>
      <fill>
        <patternFill>
          <bgColor rgb="FF92D050"/>
        </patternFill>
      </fill>
    </dxf>
  </rfmt>
  <rcc rId="6585" sId="1">
    <nc r="E622" t="inlineStr">
      <is>
        <t>Pass</t>
      </is>
    </nc>
  </rcc>
  <rfmt sheetId="1" sqref="E622">
    <dxf>
      <fill>
        <patternFill>
          <bgColor rgb="FF92D050"/>
        </patternFill>
      </fill>
    </dxf>
  </rfmt>
  <rcc rId="6586" sId="1">
    <nc r="E623" t="inlineStr">
      <is>
        <t>Pass</t>
      </is>
    </nc>
  </rcc>
  <rfmt sheetId="1" sqref="E623">
    <dxf>
      <fill>
        <patternFill>
          <bgColor rgb="FF92D050"/>
        </patternFill>
      </fill>
    </dxf>
  </rfmt>
  <rcc rId="6587" sId="1">
    <nc r="E624" t="inlineStr">
      <is>
        <t>Pass</t>
      </is>
    </nc>
  </rcc>
  <rfmt sheetId="1" sqref="E624">
    <dxf>
      <fill>
        <patternFill>
          <bgColor rgb="FF92D050"/>
        </patternFill>
      </fill>
    </dxf>
  </rfmt>
  <rcc rId="6588" sId="1">
    <nc r="E625" t="inlineStr">
      <is>
        <t>Pass</t>
      </is>
    </nc>
  </rcc>
  <rfmt sheetId="1" sqref="E625">
    <dxf>
      <fill>
        <patternFill>
          <bgColor rgb="FF92D050"/>
        </patternFill>
      </fill>
    </dxf>
  </rfmt>
  <rcc rId="6589" sId="1">
    <nc r="E626" t="inlineStr">
      <is>
        <t>Pass</t>
      </is>
    </nc>
  </rcc>
  <rfmt sheetId="1" sqref="E626">
    <dxf>
      <fill>
        <patternFill>
          <bgColor rgb="FF92D050"/>
        </patternFill>
      </fill>
    </dxf>
  </rfmt>
  <rcc rId="6590" sId="1">
    <nc r="E628" t="inlineStr">
      <is>
        <t>Pass</t>
      </is>
    </nc>
  </rcc>
  <rfmt sheetId="1" sqref="E628">
    <dxf>
      <fill>
        <patternFill>
          <bgColor rgb="FF92D050"/>
        </patternFill>
      </fill>
    </dxf>
  </rfmt>
  <rcc rId="6591" sId="1">
    <nc r="E629" t="inlineStr">
      <is>
        <t>Pass</t>
      </is>
    </nc>
  </rcc>
  <rfmt sheetId="1" sqref="E629">
    <dxf>
      <fill>
        <patternFill>
          <bgColor rgb="FF92D050"/>
        </patternFill>
      </fill>
    </dxf>
  </rfmt>
  <rcc rId="6592" sId="1">
    <nc r="E631" t="inlineStr">
      <is>
        <t>Pass</t>
      </is>
    </nc>
  </rcc>
  <rfmt sheetId="1" sqref="E631">
    <dxf>
      <fill>
        <patternFill>
          <bgColor rgb="FF92D050"/>
        </patternFill>
      </fill>
    </dxf>
  </rfmt>
  <rcc rId="6593" sId="1">
    <nc r="E633" t="inlineStr">
      <is>
        <t>Pass</t>
      </is>
    </nc>
  </rcc>
  <rfmt sheetId="1" sqref="E633">
    <dxf>
      <fill>
        <patternFill>
          <bgColor rgb="FF92D050"/>
        </patternFill>
      </fill>
    </dxf>
  </rfmt>
  <rcc rId="6594" sId="1">
    <nc r="E634" t="inlineStr">
      <is>
        <t>Pass</t>
      </is>
    </nc>
  </rcc>
  <rfmt sheetId="1" sqref="E634">
    <dxf>
      <fill>
        <patternFill>
          <bgColor rgb="FF92D050"/>
        </patternFill>
      </fill>
    </dxf>
  </rfmt>
  <rcc rId="6595" sId="1">
    <nc r="E635" t="inlineStr">
      <is>
        <t>Pass</t>
      </is>
    </nc>
  </rcc>
  <rfmt sheetId="1" sqref="E635">
    <dxf>
      <fill>
        <patternFill>
          <bgColor rgb="FF92D050"/>
        </patternFill>
      </fill>
    </dxf>
  </rfmt>
  <rcc rId="6596" sId="1">
    <nc r="E636" t="inlineStr">
      <is>
        <t>Pass</t>
      </is>
    </nc>
  </rcc>
  <rfmt sheetId="1" sqref="E636">
    <dxf>
      <fill>
        <patternFill>
          <bgColor rgb="FF92D050"/>
        </patternFill>
      </fill>
    </dxf>
  </rfmt>
  <rcc rId="6597" sId="1">
    <nc r="E639" t="inlineStr">
      <is>
        <t>Pass</t>
      </is>
    </nc>
  </rcc>
  <rfmt sheetId="1" sqref="E639">
    <dxf>
      <fill>
        <patternFill>
          <bgColor rgb="FF92D050"/>
        </patternFill>
      </fill>
    </dxf>
  </rfmt>
  <rcc rId="6598" sId="1">
    <nc r="E641" t="inlineStr">
      <is>
        <t>Pass</t>
      </is>
    </nc>
  </rcc>
  <rfmt sheetId="1" sqref="E641">
    <dxf>
      <fill>
        <patternFill>
          <bgColor rgb="FF92D050"/>
        </patternFill>
      </fill>
    </dxf>
  </rfmt>
  <rcc rId="6599" sId="1">
    <nc r="E642" t="inlineStr">
      <is>
        <t>Pass</t>
      </is>
    </nc>
  </rcc>
  <rfmt sheetId="1" sqref="E642">
    <dxf>
      <fill>
        <patternFill>
          <bgColor rgb="FF92D050"/>
        </patternFill>
      </fill>
    </dxf>
  </rfmt>
  <rcc rId="6600" sId="1">
    <nc r="E643" t="inlineStr">
      <is>
        <t>Pass</t>
      </is>
    </nc>
  </rcc>
  <rfmt sheetId="1" sqref="E643">
    <dxf>
      <fill>
        <patternFill>
          <bgColor rgb="FF92D050"/>
        </patternFill>
      </fill>
    </dxf>
  </rfmt>
  <rcc rId="6601" sId="1">
    <nc r="E644" t="inlineStr">
      <is>
        <t>Pass</t>
      </is>
    </nc>
  </rcc>
  <rfmt sheetId="1" sqref="E644">
    <dxf>
      <fill>
        <patternFill>
          <bgColor rgb="FF92D050"/>
        </patternFill>
      </fill>
    </dxf>
  </rfmt>
  <rcc rId="6602" sId="1">
    <nc r="E645" t="inlineStr">
      <is>
        <t>Pass</t>
      </is>
    </nc>
  </rcc>
  <rfmt sheetId="1" sqref="E645">
    <dxf>
      <fill>
        <patternFill>
          <bgColor rgb="FF92D050"/>
        </patternFill>
      </fill>
    </dxf>
  </rfmt>
  <rcc rId="6603" sId="1">
    <nc r="E646" t="inlineStr">
      <is>
        <t>Pass</t>
      </is>
    </nc>
  </rcc>
  <rfmt sheetId="1" sqref="E646">
    <dxf>
      <fill>
        <patternFill>
          <bgColor rgb="FF92D050"/>
        </patternFill>
      </fill>
    </dxf>
  </rfmt>
  <rcc rId="6604" sId="1">
    <nc r="E647" t="inlineStr">
      <is>
        <t>Pass</t>
      </is>
    </nc>
  </rcc>
  <rfmt sheetId="1" sqref="E647">
    <dxf>
      <fill>
        <patternFill>
          <bgColor rgb="FF92D050"/>
        </patternFill>
      </fill>
    </dxf>
  </rfmt>
  <rcc rId="6605" sId="1">
    <nc r="E648" t="inlineStr">
      <is>
        <t>Pass</t>
      </is>
    </nc>
  </rcc>
  <rfmt sheetId="1" sqref="E648">
    <dxf>
      <fill>
        <patternFill>
          <bgColor rgb="FF92D050"/>
        </patternFill>
      </fill>
    </dxf>
  </rfmt>
  <rcc rId="6606" sId="1">
    <nc r="E649" t="inlineStr">
      <is>
        <t>Pass</t>
      </is>
    </nc>
  </rcc>
  <rfmt sheetId="1" sqref="E649">
    <dxf>
      <fill>
        <patternFill>
          <bgColor rgb="FF92D050"/>
        </patternFill>
      </fill>
    </dxf>
  </rfmt>
  <rcc rId="6607" sId="1">
    <nc r="E650" t="inlineStr">
      <is>
        <t>Pass</t>
      </is>
    </nc>
  </rcc>
  <rfmt sheetId="1" sqref="E650">
    <dxf>
      <fill>
        <patternFill>
          <bgColor rgb="FF92D050"/>
        </patternFill>
      </fill>
    </dxf>
  </rfmt>
  <rcc rId="6608" sId="1">
    <nc r="E651" t="inlineStr">
      <is>
        <t>Pass</t>
      </is>
    </nc>
  </rcc>
  <rfmt sheetId="1" sqref="E651">
    <dxf>
      <fill>
        <patternFill>
          <bgColor rgb="FF92D050"/>
        </patternFill>
      </fill>
    </dxf>
  </rfmt>
  <rcc rId="6609" sId="1">
    <nc r="E652" t="inlineStr">
      <is>
        <t>Pass</t>
      </is>
    </nc>
  </rcc>
  <rfmt sheetId="1" sqref="E652">
    <dxf>
      <fill>
        <patternFill>
          <bgColor rgb="FF92D050"/>
        </patternFill>
      </fill>
    </dxf>
  </rfmt>
  <rcc rId="6610" sId="1">
    <nc r="E653" t="inlineStr">
      <is>
        <t>Pass</t>
      </is>
    </nc>
  </rcc>
  <rfmt sheetId="1" sqref="E653">
    <dxf>
      <fill>
        <patternFill>
          <bgColor rgb="FF92D050"/>
        </patternFill>
      </fill>
    </dxf>
  </rfmt>
  <rcc rId="6611" sId="1">
    <nc r="E654" t="inlineStr">
      <is>
        <t>Pass</t>
      </is>
    </nc>
  </rcc>
  <rfmt sheetId="1" sqref="E654">
    <dxf>
      <fill>
        <patternFill>
          <bgColor rgb="FF92D050"/>
        </patternFill>
      </fill>
    </dxf>
  </rfmt>
  <rcc rId="6612" sId="1">
    <nc r="E655" t="inlineStr">
      <is>
        <t>Pass</t>
      </is>
    </nc>
  </rcc>
  <rfmt sheetId="1" sqref="E655">
    <dxf>
      <fill>
        <patternFill>
          <bgColor rgb="FF92D050"/>
        </patternFill>
      </fill>
    </dxf>
  </rfmt>
  <rcc rId="6613" sId="1">
    <nc r="E656" t="inlineStr">
      <is>
        <t>Pass</t>
      </is>
    </nc>
  </rcc>
  <rfmt sheetId="1" sqref="E656">
    <dxf>
      <fill>
        <patternFill>
          <bgColor rgb="FF92D050"/>
        </patternFill>
      </fill>
    </dxf>
  </rfmt>
  <rcc rId="6614" sId="1">
    <nc r="E657" t="inlineStr">
      <is>
        <t>Pass</t>
      </is>
    </nc>
  </rcc>
  <rfmt sheetId="1" sqref="E657">
    <dxf>
      <fill>
        <patternFill>
          <bgColor rgb="FF92D050"/>
        </patternFill>
      </fill>
    </dxf>
  </rfmt>
  <rcc rId="6615" sId="1">
    <nc r="E658" t="inlineStr">
      <is>
        <t>Pass</t>
      </is>
    </nc>
  </rcc>
  <rfmt sheetId="1" sqref="E658">
    <dxf>
      <fill>
        <patternFill>
          <bgColor rgb="FF92D050"/>
        </patternFill>
      </fill>
    </dxf>
  </rfmt>
  <rcc rId="6616" sId="1">
    <nc r="E659" t="inlineStr">
      <is>
        <t>Pass</t>
      </is>
    </nc>
  </rcc>
  <rfmt sheetId="1" sqref="E659">
    <dxf>
      <fill>
        <patternFill>
          <bgColor rgb="FF92D050"/>
        </patternFill>
      </fill>
    </dxf>
  </rfmt>
  <rcc rId="6617" sId="1">
    <nc r="E660" t="inlineStr">
      <is>
        <t>Pass</t>
      </is>
    </nc>
  </rcc>
  <rfmt sheetId="1" sqref="E660">
    <dxf>
      <fill>
        <patternFill>
          <bgColor rgb="FF92D050"/>
        </patternFill>
      </fill>
    </dxf>
  </rfmt>
  <rcc rId="6618" sId="1">
    <nc r="E661" t="inlineStr">
      <is>
        <t>Pass</t>
      </is>
    </nc>
  </rcc>
  <rfmt sheetId="1" sqref="E661">
    <dxf>
      <fill>
        <patternFill>
          <bgColor rgb="FF92D050"/>
        </patternFill>
      </fill>
    </dxf>
  </rfmt>
  <rcc rId="6619" sId="1">
    <nc r="E662" t="inlineStr">
      <is>
        <t>Pass</t>
      </is>
    </nc>
  </rcc>
  <rfmt sheetId="1" sqref="E662">
    <dxf>
      <fill>
        <patternFill>
          <bgColor rgb="FF92D050"/>
        </patternFill>
      </fill>
    </dxf>
  </rfmt>
  <rcc rId="6620" sId="1">
    <nc r="E663" t="inlineStr">
      <is>
        <t>Pass</t>
      </is>
    </nc>
  </rcc>
  <rfmt sheetId="1" sqref="E663">
    <dxf>
      <fill>
        <patternFill>
          <bgColor rgb="FF92D050"/>
        </patternFill>
      </fill>
    </dxf>
  </rfmt>
  <rcc rId="6621" sId="1">
    <nc r="E664" t="inlineStr">
      <is>
        <t>Pass</t>
      </is>
    </nc>
  </rcc>
  <rfmt sheetId="1" sqref="E664">
    <dxf>
      <fill>
        <patternFill>
          <bgColor rgb="FF92D050"/>
        </patternFill>
      </fill>
    </dxf>
  </rfmt>
  <rcc rId="6622" sId="1">
    <nc r="E666" t="inlineStr">
      <is>
        <t>Pass</t>
      </is>
    </nc>
  </rcc>
  <rfmt sheetId="1" sqref="E666">
    <dxf>
      <fill>
        <patternFill>
          <bgColor rgb="FF92D050"/>
        </patternFill>
      </fill>
    </dxf>
  </rfmt>
  <rcc rId="6623" sId="1">
    <nc r="E667" t="inlineStr">
      <is>
        <t>Pass</t>
      </is>
    </nc>
  </rcc>
  <rfmt sheetId="1" sqref="E667">
    <dxf>
      <fill>
        <patternFill>
          <bgColor rgb="FF92D050"/>
        </patternFill>
      </fill>
    </dxf>
  </rfmt>
  <rcc rId="6624" sId="1">
    <nc r="E668" t="inlineStr">
      <is>
        <t>Pass</t>
      </is>
    </nc>
  </rcc>
  <rfmt sheetId="1" sqref="E668">
    <dxf>
      <fill>
        <patternFill>
          <bgColor rgb="FF92D050"/>
        </patternFill>
      </fill>
    </dxf>
  </rfmt>
  <rcc rId="6625" sId="1">
    <nc r="E669" t="inlineStr">
      <is>
        <t>Pass</t>
      </is>
    </nc>
  </rcc>
  <rfmt sheetId="1" sqref="E669">
    <dxf>
      <fill>
        <patternFill>
          <bgColor rgb="FF92D050"/>
        </patternFill>
      </fill>
    </dxf>
  </rfmt>
  <rcc rId="6626" sId="1">
    <nc r="E670" t="inlineStr">
      <is>
        <t>Pass</t>
      </is>
    </nc>
  </rcc>
  <rfmt sheetId="1" sqref="E670">
    <dxf>
      <fill>
        <patternFill>
          <bgColor rgb="FF92D050"/>
        </patternFill>
      </fill>
    </dxf>
  </rfmt>
  <rcc rId="6627" sId="1">
    <nc r="E671" t="inlineStr">
      <is>
        <t>Pass</t>
      </is>
    </nc>
  </rcc>
  <rfmt sheetId="1" sqref="E671">
    <dxf>
      <fill>
        <patternFill>
          <bgColor rgb="FF92D050"/>
        </patternFill>
      </fill>
    </dxf>
  </rfmt>
  <rcc rId="6628" sId="1">
    <nc r="E672" t="inlineStr">
      <is>
        <t>Pass</t>
      </is>
    </nc>
  </rcc>
  <rfmt sheetId="1" sqref="E672">
    <dxf>
      <fill>
        <patternFill>
          <bgColor rgb="FF92D050"/>
        </patternFill>
      </fill>
    </dxf>
  </rfmt>
  <rcc rId="6629" sId="1">
    <nc r="E675" t="inlineStr">
      <is>
        <t>Pass</t>
      </is>
    </nc>
  </rcc>
  <rfmt sheetId="1" sqref="E675">
    <dxf>
      <fill>
        <patternFill>
          <bgColor rgb="FF92D050"/>
        </patternFill>
      </fill>
    </dxf>
  </rfmt>
  <rcc rId="6630" sId="1">
    <nc r="E676" t="inlineStr">
      <is>
        <t>Pass</t>
      </is>
    </nc>
  </rcc>
  <rfmt sheetId="1" sqref="E676">
    <dxf>
      <fill>
        <patternFill>
          <bgColor rgb="FF92D050"/>
        </patternFill>
      </fill>
    </dxf>
  </rfmt>
  <rcc rId="6631" sId="1">
    <nc r="E677" t="inlineStr">
      <is>
        <t>Pass</t>
      </is>
    </nc>
  </rcc>
  <rfmt sheetId="1" sqref="E677">
    <dxf>
      <fill>
        <patternFill>
          <bgColor rgb="FF92D050"/>
        </patternFill>
      </fill>
    </dxf>
  </rfmt>
  <rcc rId="6632" sId="1">
    <nc r="E678" t="inlineStr">
      <is>
        <t>Pass</t>
      </is>
    </nc>
  </rcc>
  <rfmt sheetId="1" sqref="E678">
    <dxf>
      <fill>
        <patternFill>
          <bgColor rgb="FF92D050"/>
        </patternFill>
      </fill>
    </dxf>
  </rfmt>
  <rcc rId="6633" sId="1">
    <nc r="E679" t="inlineStr">
      <is>
        <t>Pass</t>
      </is>
    </nc>
  </rcc>
  <rfmt sheetId="1" sqref="E679">
    <dxf>
      <fill>
        <patternFill>
          <bgColor rgb="FF92D050"/>
        </patternFill>
      </fill>
    </dxf>
  </rfmt>
  <rcc rId="6634" sId="1">
    <nc r="E680" t="inlineStr">
      <is>
        <t>Pass</t>
      </is>
    </nc>
  </rcc>
  <rfmt sheetId="1" sqref="E680">
    <dxf>
      <fill>
        <patternFill>
          <bgColor rgb="FF92D050"/>
        </patternFill>
      </fill>
    </dxf>
  </rfmt>
  <rcc rId="6635" sId="1">
    <nc r="E681" t="inlineStr">
      <is>
        <t>Pass</t>
      </is>
    </nc>
  </rcc>
  <rfmt sheetId="1" sqref="E681">
    <dxf>
      <fill>
        <patternFill>
          <bgColor rgb="FF92D050"/>
        </patternFill>
      </fill>
    </dxf>
  </rfmt>
  <rcc rId="6636" sId="1">
    <nc r="E682" t="inlineStr">
      <is>
        <t>Pass</t>
      </is>
    </nc>
  </rcc>
  <rfmt sheetId="1" sqref="E682">
    <dxf>
      <fill>
        <patternFill>
          <bgColor rgb="FF92D050"/>
        </patternFill>
      </fill>
    </dxf>
  </rfmt>
  <rcc rId="6637" sId="1">
    <nc r="E683" t="inlineStr">
      <is>
        <t>Pass</t>
      </is>
    </nc>
  </rcc>
  <rfmt sheetId="1" sqref="E683">
    <dxf>
      <fill>
        <patternFill>
          <bgColor rgb="FF92D050"/>
        </patternFill>
      </fill>
    </dxf>
  </rfmt>
  <rcc rId="6638" sId="1">
    <nc r="E684" t="inlineStr">
      <is>
        <t>Pass</t>
      </is>
    </nc>
  </rcc>
  <rfmt sheetId="1" sqref="E684">
    <dxf>
      <fill>
        <patternFill>
          <bgColor rgb="FF92D050"/>
        </patternFill>
      </fill>
    </dxf>
  </rfmt>
  <rcc rId="6639" sId="1">
    <nc r="E685" t="inlineStr">
      <is>
        <t>Pass</t>
      </is>
    </nc>
  </rcc>
  <rfmt sheetId="1" sqref="E685">
    <dxf>
      <fill>
        <patternFill>
          <bgColor rgb="FF92D050"/>
        </patternFill>
      </fill>
    </dxf>
  </rfmt>
  <rcc rId="6640" sId="1">
    <nc r="E687" t="inlineStr">
      <is>
        <t>Pass</t>
      </is>
    </nc>
  </rcc>
  <rfmt sheetId="1" sqref="E687">
    <dxf>
      <fill>
        <patternFill>
          <bgColor rgb="FF92D050"/>
        </patternFill>
      </fill>
    </dxf>
  </rfmt>
  <rcc rId="6641" sId="1">
    <nc r="E688" t="inlineStr">
      <is>
        <t>Pass</t>
      </is>
    </nc>
  </rcc>
  <rfmt sheetId="1" sqref="E688">
    <dxf>
      <fill>
        <patternFill>
          <bgColor rgb="FF92D050"/>
        </patternFill>
      </fill>
    </dxf>
  </rfmt>
  <rcc rId="6642" sId="1">
    <nc r="E689" t="inlineStr">
      <is>
        <t>Pass</t>
      </is>
    </nc>
  </rcc>
  <rfmt sheetId="1" sqref="E689">
    <dxf>
      <fill>
        <patternFill>
          <bgColor rgb="FF92D050"/>
        </patternFill>
      </fill>
    </dxf>
  </rfmt>
  <rcc rId="6643" sId="1">
    <nc r="E690" t="inlineStr">
      <is>
        <t>Pass</t>
      </is>
    </nc>
  </rcc>
  <rfmt sheetId="1" sqref="E690">
    <dxf>
      <fill>
        <patternFill>
          <bgColor rgb="FF92D050"/>
        </patternFill>
      </fill>
    </dxf>
  </rfmt>
  <rcc rId="6644" sId="1">
    <nc r="E691" t="inlineStr">
      <is>
        <t>Pass</t>
      </is>
    </nc>
  </rcc>
  <rfmt sheetId="1" sqref="E691">
    <dxf>
      <fill>
        <patternFill>
          <bgColor rgb="FF92D050"/>
        </patternFill>
      </fill>
    </dxf>
  </rfmt>
  <rcc rId="6645" sId="1">
    <nc r="E692" t="inlineStr">
      <is>
        <t>Pass</t>
      </is>
    </nc>
  </rcc>
  <rfmt sheetId="1" sqref="E692">
    <dxf>
      <fill>
        <patternFill>
          <bgColor rgb="FF92D050"/>
        </patternFill>
      </fill>
    </dxf>
  </rfmt>
  <rcc rId="6646" sId="1">
    <nc r="E693" t="inlineStr">
      <is>
        <t>Pass</t>
      </is>
    </nc>
  </rcc>
  <rfmt sheetId="1" sqref="E693">
    <dxf>
      <fill>
        <patternFill>
          <bgColor rgb="FF92D050"/>
        </patternFill>
      </fill>
    </dxf>
  </rfmt>
  <rcc rId="6647" sId="1">
    <nc r="E694" t="inlineStr">
      <is>
        <t>Pass</t>
      </is>
    </nc>
  </rcc>
  <rfmt sheetId="1" sqref="E694">
    <dxf>
      <fill>
        <patternFill>
          <bgColor rgb="FF92D050"/>
        </patternFill>
      </fill>
    </dxf>
  </rfmt>
  <rcc rId="6648" sId="1">
    <nc r="E695" t="inlineStr">
      <is>
        <t>Pass</t>
      </is>
    </nc>
  </rcc>
  <rfmt sheetId="1" sqref="E695">
    <dxf>
      <fill>
        <patternFill>
          <bgColor rgb="FF92D050"/>
        </patternFill>
      </fill>
    </dxf>
  </rfmt>
  <rcc rId="6649" sId="1">
    <nc r="E696" t="inlineStr">
      <is>
        <t>Pass</t>
      </is>
    </nc>
  </rcc>
  <rfmt sheetId="1" sqref="E696">
    <dxf>
      <fill>
        <patternFill>
          <bgColor rgb="FF92D050"/>
        </patternFill>
      </fill>
    </dxf>
  </rfmt>
  <rcc rId="6650" sId="1">
    <nc r="E697" t="inlineStr">
      <is>
        <t>Pass</t>
      </is>
    </nc>
  </rcc>
  <rfmt sheetId="1" sqref="E697">
    <dxf>
      <fill>
        <patternFill>
          <bgColor rgb="FF92D050"/>
        </patternFill>
      </fill>
    </dxf>
  </rfmt>
  <rcc rId="6651" sId="1">
    <nc r="E699" t="inlineStr">
      <is>
        <t>Pass</t>
      </is>
    </nc>
  </rcc>
  <rfmt sheetId="1" sqref="E699">
    <dxf>
      <fill>
        <patternFill>
          <bgColor rgb="FF92D050"/>
        </patternFill>
      </fill>
    </dxf>
  </rfmt>
  <rcc rId="6652" sId="1">
    <nc r="E700" t="inlineStr">
      <is>
        <t>Pass</t>
      </is>
    </nc>
  </rcc>
  <rfmt sheetId="1" sqref="E700">
    <dxf>
      <fill>
        <patternFill>
          <bgColor rgb="FF92D050"/>
        </patternFill>
      </fill>
    </dxf>
  </rfmt>
  <rcc rId="6653" sId="1">
    <nc r="E701" t="inlineStr">
      <is>
        <t>Pass</t>
      </is>
    </nc>
  </rcc>
  <rfmt sheetId="1" sqref="E701">
    <dxf>
      <fill>
        <patternFill>
          <bgColor rgb="FF92D050"/>
        </patternFill>
      </fill>
    </dxf>
  </rfmt>
  <rcc rId="6654" sId="1">
    <nc r="E702" t="inlineStr">
      <is>
        <t>Pass</t>
      </is>
    </nc>
  </rcc>
  <rfmt sheetId="1" sqref="E702">
    <dxf>
      <fill>
        <patternFill>
          <bgColor rgb="FF92D050"/>
        </patternFill>
      </fill>
    </dxf>
  </rfmt>
  <rcc rId="6655" sId="1">
    <nc r="E703" t="inlineStr">
      <is>
        <t>Pass</t>
      </is>
    </nc>
  </rcc>
  <rfmt sheetId="1" sqref="E703">
    <dxf>
      <fill>
        <patternFill>
          <bgColor rgb="FF92D050"/>
        </patternFill>
      </fill>
    </dxf>
  </rfmt>
  <rcc rId="6656" sId="1">
    <nc r="E705" t="inlineStr">
      <is>
        <t>Pass</t>
      </is>
    </nc>
  </rcc>
  <rfmt sheetId="1" sqref="E705">
    <dxf>
      <fill>
        <patternFill>
          <bgColor rgb="FF92D050"/>
        </patternFill>
      </fill>
    </dxf>
  </rfmt>
  <rcc rId="6657" sId="1">
    <nc r="E706" t="inlineStr">
      <is>
        <t>Pass</t>
      </is>
    </nc>
  </rcc>
  <rfmt sheetId="1" sqref="E706">
    <dxf>
      <fill>
        <patternFill>
          <bgColor rgb="FF92D050"/>
        </patternFill>
      </fill>
    </dxf>
  </rfmt>
  <rcc rId="6658" sId="1">
    <nc r="E707" t="inlineStr">
      <is>
        <t>Pass</t>
      </is>
    </nc>
  </rcc>
  <rfmt sheetId="1" sqref="E707">
    <dxf>
      <fill>
        <patternFill>
          <bgColor rgb="FF92D050"/>
        </patternFill>
      </fill>
    </dxf>
  </rfmt>
  <rcc rId="6659" sId="1">
    <nc r="E708" t="inlineStr">
      <is>
        <t>Pass</t>
      </is>
    </nc>
  </rcc>
  <rfmt sheetId="1" sqref="E708">
    <dxf>
      <fill>
        <patternFill>
          <bgColor rgb="FF92D050"/>
        </patternFill>
      </fill>
    </dxf>
  </rfmt>
  <rcc rId="6660" sId="1">
    <nc r="E709" t="inlineStr">
      <is>
        <t>Pass</t>
      </is>
    </nc>
  </rcc>
  <rfmt sheetId="1" sqref="E709">
    <dxf>
      <fill>
        <patternFill>
          <bgColor rgb="FF92D050"/>
        </patternFill>
      </fill>
    </dxf>
  </rfmt>
  <rcc rId="6661" sId="1">
    <nc r="E710" t="inlineStr">
      <is>
        <t>Pass</t>
      </is>
    </nc>
  </rcc>
  <rfmt sheetId="1" sqref="E710">
    <dxf>
      <fill>
        <patternFill>
          <bgColor rgb="FF92D050"/>
        </patternFill>
      </fill>
    </dxf>
  </rfmt>
  <rcc rId="6662" sId="1">
    <nc r="E711" t="inlineStr">
      <is>
        <t>Pass</t>
      </is>
    </nc>
  </rcc>
  <rfmt sheetId="1" sqref="E711">
    <dxf>
      <fill>
        <patternFill>
          <bgColor rgb="FF92D050"/>
        </patternFill>
      </fill>
    </dxf>
  </rfmt>
  <rcc rId="6663" sId="1">
    <nc r="E712" t="inlineStr">
      <is>
        <t>Pass</t>
      </is>
    </nc>
  </rcc>
  <rfmt sheetId="1" sqref="E712">
    <dxf>
      <fill>
        <patternFill>
          <bgColor rgb="FF92D050"/>
        </patternFill>
      </fill>
    </dxf>
  </rfmt>
  <rcc rId="6664" sId="1">
    <nc r="E714" t="inlineStr">
      <is>
        <t>Pass</t>
      </is>
    </nc>
  </rcc>
  <rfmt sheetId="1" sqref="E714">
    <dxf>
      <fill>
        <patternFill>
          <bgColor rgb="FF92D050"/>
        </patternFill>
      </fill>
    </dxf>
  </rfmt>
  <rcc rId="6665" sId="1">
    <nc r="E715" t="inlineStr">
      <is>
        <t>Pass</t>
      </is>
    </nc>
  </rcc>
  <rfmt sheetId="1" sqref="E715">
    <dxf>
      <fill>
        <patternFill>
          <bgColor rgb="FF92D050"/>
        </patternFill>
      </fill>
    </dxf>
  </rfmt>
  <rcc rId="6666" sId="1">
    <nc r="E717" t="inlineStr">
      <is>
        <t>Pass</t>
      </is>
    </nc>
  </rcc>
  <rfmt sheetId="1" sqref="E717">
    <dxf>
      <fill>
        <patternFill>
          <bgColor rgb="FF92D050"/>
        </patternFill>
      </fill>
    </dxf>
  </rfmt>
  <rcc rId="6667" sId="1">
    <nc r="E718" t="inlineStr">
      <is>
        <t>Pass</t>
      </is>
    </nc>
  </rcc>
  <rfmt sheetId="1" sqref="E718">
    <dxf>
      <fill>
        <patternFill>
          <bgColor rgb="FF92D050"/>
        </patternFill>
      </fill>
    </dxf>
  </rfmt>
  <rcc rId="6668" sId="1">
    <nc r="E719" t="inlineStr">
      <is>
        <t>Pass</t>
      </is>
    </nc>
  </rcc>
  <rfmt sheetId="1" sqref="E719">
    <dxf>
      <fill>
        <patternFill>
          <bgColor rgb="FF92D050"/>
        </patternFill>
      </fill>
    </dxf>
  </rfmt>
  <rcc rId="6669" sId="1">
    <nc r="E720" t="inlineStr">
      <is>
        <t>Pass</t>
      </is>
    </nc>
  </rcc>
  <rfmt sheetId="1" sqref="E720">
    <dxf>
      <fill>
        <patternFill>
          <bgColor rgb="FF92D050"/>
        </patternFill>
      </fill>
    </dxf>
  </rfmt>
  <rcc rId="6670" sId="1">
    <nc r="E721" t="inlineStr">
      <is>
        <t>Pass</t>
      </is>
    </nc>
  </rcc>
  <rfmt sheetId="1" sqref="E721">
    <dxf>
      <fill>
        <patternFill>
          <bgColor rgb="FF92D050"/>
        </patternFill>
      </fill>
    </dxf>
  </rfmt>
  <rcc rId="6671" sId="1">
    <nc r="E722" t="inlineStr">
      <is>
        <t>Pass</t>
      </is>
    </nc>
  </rcc>
  <rfmt sheetId="1" sqref="E722">
    <dxf>
      <fill>
        <patternFill>
          <bgColor rgb="FF92D050"/>
        </patternFill>
      </fill>
    </dxf>
  </rfmt>
  <rcc rId="6672" sId="1">
    <nc r="E723" t="inlineStr">
      <is>
        <t>Pass</t>
      </is>
    </nc>
  </rcc>
  <rfmt sheetId="1" sqref="E723">
    <dxf>
      <fill>
        <patternFill>
          <bgColor rgb="FF92D050"/>
        </patternFill>
      </fill>
    </dxf>
  </rfmt>
  <rcc rId="6673" sId="1">
    <nc r="E724" t="inlineStr">
      <is>
        <t>Pass</t>
      </is>
    </nc>
  </rcc>
  <rfmt sheetId="1" sqref="E724">
    <dxf>
      <fill>
        <patternFill>
          <bgColor rgb="FF92D050"/>
        </patternFill>
      </fill>
    </dxf>
  </rfmt>
  <rcc rId="6674" sId="1">
    <nc r="E725" t="inlineStr">
      <is>
        <t>Pass</t>
      </is>
    </nc>
  </rcc>
  <rfmt sheetId="1" sqref="E725">
    <dxf>
      <fill>
        <patternFill>
          <bgColor rgb="FF92D050"/>
        </patternFill>
      </fill>
    </dxf>
  </rfmt>
  <rcc rId="6675" sId="1">
    <nc r="E726" t="inlineStr">
      <is>
        <t>Pass</t>
      </is>
    </nc>
  </rcc>
  <rfmt sheetId="1" sqref="E726">
    <dxf>
      <fill>
        <patternFill>
          <bgColor rgb="FF92D050"/>
        </patternFill>
      </fill>
    </dxf>
  </rfmt>
  <rcc rId="6676" sId="1">
    <nc r="E727" t="inlineStr">
      <is>
        <t>Pass</t>
      </is>
    </nc>
  </rcc>
  <rfmt sheetId="1" sqref="E727">
    <dxf>
      <fill>
        <patternFill>
          <bgColor rgb="FF92D050"/>
        </patternFill>
      </fill>
    </dxf>
  </rfmt>
  <rcc rId="6677" sId="1">
    <nc r="E730" t="inlineStr">
      <is>
        <t>Pass</t>
      </is>
    </nc>
  </rcc>
  <rfmt sheetId="1" sqref="E730">
    <dxf>
      <fill>
        <patternFill>
          <bgColor rgb="FF92D050"/>
        </patternFill>
      </fill>
    </dxf>
  </rfmt>
  <rcc rId="6678" sId="1">
    <nc r="E731" t="inlineStr">
      <is>
        <t>Pass</t>
      </is>
    </nc>
  </rcc>
  <rfmt sheetId="1" sqref="E731">
    <dxf>
      <fill>
        <patternFill>
          <bgColor rgb="FF92D050"/>
        </patternFill>
      </fill>
    </dxf>
  </rfmt>
  <rcc rId="6679" sId="1">
    <nc r="E733" t="inlineStr">
      <is>
        <t>Pass</t>
      </is>
    </nc>
  </rcc>
  <rfmt sheetId="1" sqref="E733">
    <dxf>
      <fill>
        <patternFill>
          <bgColor rgb="FF92D050"/>
        </patternFill>
      </fill>
    </dxf>
  </rfmt>
  <rcc rId="6680" sId="1">
    <nc r="E734" t="inlineStr">
      <is>
        <t>Pass</t>
      </is>
    </nc>
  </rcc>
  <rfmt sheetId="1" sqref="E734">
    <dxf>
      <fill>
        <patternFill>
          <bgColor rgb="FF92D050"/>
        </patternFill>
      </fill>
    </dxf>
  </rfmt>
  <rcc rId="6681" sId="1">
    <nc r="E735" t="inlineStr">
      <is>
        <t>Pass</t>
      </is>
    </nc>
  </rcc>
  <rfmt sheetId="1" sqref="E735">
    <dxf>
      <fill>
        <patternFill>
          <bgColor rgb="FF92D050"/>
        </patternFill>
      </fill>
    </dxf>
  </rfmt>
  <rcc rId="6682" sId="1">
    <nc r="E736" t="inlineStr">
      <is>
        <t>Pass</t>
      </is>
    </nc>
  </rcc>
  <rfmt sheetId="1" sqref="E736">
    <dxf>
      <fill>
        <patternFill>
          <bgColor rgb="FF92D050"/>
        </patternFill>
      </fill>
    </dxf>
  </rfmt>
  <rcc rId="6683" sId="1">
    <nc r="E737" t="inlineStr">
      <is>
        <t>Pass</t>
      </is>
    </nc>
  </rcc>
  <rfmt sheetId="1" sqref="E737">
    <dxf>
      <fill>
        <patternFill>
          <bgColor rgb="FF92D050"/>
        </patternFill>
      </fill>
    </dxf>
  </rfmt>
  <rcc rId="6684" sId="1">
    <nc r="E738" t="inlineStr">
      <is>
        <t>Pass</t>
      </is>
    </nc>
  </rcc>
  <rfmt sheetId="1" sqref="E738">
    <dxf>
      <fill>
        <patternFill>
          <bgColor rgb="FF92D050"/>
        </patternFill>
      </fill>
    </dxf>
  </rfmt>
  <rcc rId="6685" sId="1">
    <nc r="E739" t="inlineStr">
      <is>
        <t>Pass</t>
      </is>
    </nc>
  </rcc>
  <rfmt sheetId="1" sqref="E739">
    <dxf>
      <fill>
        <patternFill>
          <bgColor rgb="FF92D050"/>
        </patternFill>
      </fill>
    </dxf>
  </rfmt>
  <rcc rId="6686" sId="1">
    <nc r="E740" t="inlineStr">
      <is>
        <t>Pass</t>
      </is>
    </nc>
  </rcc>
  <rfmt sheetId="1" sqref="E740">
    <dxf>
      <fill>
        <patternFill>
          <bgColor rgb="FF92D050"/>
        </patternFill>
      </fill>
    </dxf>
  </rfmt>
  <rcc rId="6687" sId="1">
    <nc r="E742" t="inlineStr">
      <is>
        <t>Pass</t>
      </is>
    </nc>
  </rcc>
  <rfmt sheetId="1" sqref="E742">
    <dxf>
      <fill>
        <patternFill>
          <bgColor rgb="FF92D050"/>
        </patternFill>
      </fill>
    </dxf>
  </rfmt>
  <rcc rId="6688" sId="1">
    <nc r="E743" t="inlineStr">
      <is>
        <t>Pass</t>
      </is>
    </nc>
  </rcc>
  <rfmt sheetId="1" sqref="E743">
    <dxf>
      <fill>
        <patternFill>
          <bgColor rgb="FF92D050"/>
        </patternFill>
      </fill>
    </dxf>
  </rfmt>
  <rcc rId="6689" sId="1">
    <nc r="E745" t="inlineStr">
      <is>
        <t>Pass</t>
      </is>
    </nc>
  </rcc>
  <rfmt sheetId="1" sqref="E745">
    <dxf>
      <fill>
        <patternFill>
          <bgColor rgb="FF92D050"/>
        </patternFill>
      </fill>
    </dxf>
  </rfmt>
  <rcc rId="6690" sId="1">
    <nc r="E747" t="inlineStr">
      <is>
        <t>Pass</t>
      </is>
    </nc>
  </rcc>
  <rfmt sheetId="1" sqref="E747">
    <dxf>
      <fill>
        <patternFill>
          <bgColor rgb="FF92D050"/>
        </patternFill>
      </fill>
    </dxf>
  </rfmt>
  <rcc rId="6691" sId="1">
    <nc r="E748" t="inlineStr">
      <is>
        <t>Pass</t>
      </is>
    </nc>
  </rcc>
  <rfmt sheetId="1" sqref="E748">
    <dxf>
      <fill>
        <patternFill>
          <bgColor rgb="FF92D050"/>
        </patternFill>
      </fill>
    </dxf>
  </rfmt>
  <rcc rId="6692" sId="1">
    <nc r="E749" t="inlineStr">
      <is>
        <t>Pass</t>
      </is>
    </nc>
  </rcc>
  <rfmt sheetId="1" sqref="E749">
    <dxf>
      <fill>
        <patternFill>
          <bgColor rgb="FF92D050"/>
        </patternFill>
      </fill>
    </dxf>
  </rfmt>
  <rcc rId="6693" sId="1">
    <nc r="E750" t="inlineStr">
      <is>
        <t>Pass</t>
      </is>
    </nc>
  </rcc>
  <rfmt sheetId="1" sqref="E750">
    <dxf>
      <fill>
        <patternFill>
          <bgColor rgb="FF92D050"/>
        </patternFill>
      </fill>
    </dxf>
  </rfmt>
  <rcc rId="6694" sId="1">
    <nc r="E751" t="inlineStr">
      <is>
        <t>Pass</t>
      </is>
    </nc>
  </rcc>
  <rfmt sheetId="1" sqref="E751">
    <dxf>
      <fill>
        <patternFill>
          <bgColor rgb="FF92D050"/>
        </patternFill>
      </fill>
    </dxf>
  </rfmt>
  <rcc rId="6695" sId="1">
    <nc r="E752" t="inlineStr">
      <is>
        <t>Pass</t>
      </is>
    </nc>
  </rcc>
  <rfmt sheetId="1" sqref="E752">
    <dxf>
      <fill>
        <patternFill>
          <bgColor rgb="FF92D050"/>
        </patternFill>
      </fill>
    </dxf>
  </rfmt>
  <rcc rId="6696" sId="1">
    <nc r="E753" t="inlineStr">
      <is>
        <t>Pass</t>
      </is>
    </nc>
  </rcc>
  <rfmt sheetId="1" sqref="E753">
    <dxf>
      <fill>
        <patternFill>
          <bgColor rgb="FF92D050"/>
        </patternFill>
      </fill>
    </dxf>
  </rfmt>
  <rcc rId="6697" sId="1">
    <nc r="E754" t="inlineStr">
      <is>
        <t>Pass</t>
      </is>
    </nc>
  </rcc>
  <rfmt sheetId="1" sqref="E754">
    <dxf>
      <fill>
        <patternFill>
          <bgColor rgb="FF92D050"/>
        </patternFill>
      </fill>
    </dxf>
  </rfmt>
  <rcc rId="6698" sId="1">
    <nc r="E755" t="inlineStr">
      <is>
        <t>Pass</t>
      </is>
    </nc>
  </rcc>
  <rfmt sheetId="1" sqref="E755">
    <dxf>
      <fill>
        <patternFill>
          <bgColor rgb="FF92D050"/>
        </patternFill>
      </fill>
    </dxf>
  </rfmt>
  <rcc rId="6699" sId="1">
    <nc r="E757" t="inlineStr">
      <is>
        <t>Pass</t>
      </is>
    </nc>
  </rcc>
  <rfmt sheetId="1" sqref="E757">
    <dxf>
      <fill>
        <patternFill>
          <bgColor rgb="FF92D050"/>
        </patternFill>
      </fill>
    </dxf>
  </rfmt>
  <rcc rId="6700" sId="1">
    <nc r="E758" t="inlineStr">
      <is>
        <t>Pass</t>
      </is>
    </nc>
  </rcc>
  <rfmt sheetId="1" sqref="E758">
    <dxf>
      <fill>
        <patternFill>
          <bgColor rgb="FF92D050"/>
        </patternFill>
      </fill>
    </dxf>
  </rfmt>
  <rcc rId="6701" sId="1">
    <nc r="E759" t="inlineStr">
      <is>
        <t>Pass</t>
      </is>
    </nc>
  </rcc>
  <rfmt sheetId="1" sqref="E759">
    <dxf>
      <fill>
        <patternFill>
          <bgColor rgb="FF92D050"/>
        </patternFill>
      </fill>
    </dxf>
  </rfmt>
  <rcc rId="6702" sId="1">
    <nc r="E761" t="inlineStr">
      <is>
        <t>Pass</t>
      </is>
    </nc>
  </rcc>
  <rfmt sheetId="1" sqref="E761">
    <dxf>
      <fill>
        <patternFill>
          <bgColor rgb="FF92D050"/>
        </patternFill>
      </fill>
    </dxf>
  </rfmt>
  <rcc rId="6703" sId="1">
    <nc r="E762" t="inlineStr">
      <is>
        <t>Pass</t>
      </is>
    </nc>
  </rcc>
  <rfmt sheetId="1" sqref="E762">
    <dxf>
      <fill>
        <patternFill>
          <bgColor rgb="FF92D050"/>
        </patternFill>
      </fill>
    </dxf>
  </rfmt>
  <rcc rId="6704" sId="1">
    <nc r="E763" t="inlineStr">
      <is>
        <t>Pass</t>
      </is>
    </nc>
  </rcc>
  <rfmt sheetId="1" sqref="E763">
    <dxf>
      <fill>
        <patternFill>
          <bgColor rgb="FF92D050"/>
        </patternFill>
      </fill>
    </dxf>
  </rfmt>
  <rcc rId="6705" sId="1">
    <nc r="E764" t="inlineStr">
      <is>
        <t>Pass</t>
      </is>
    </nc>
  </rcc>
  <rfmt sheetId="1" sqref="E764">
    <dxf>
      <fill>
        <patternFill>
          <bgColor rgb="FF92D050"/>
        </patternFill>
      </fill>
    </dxf>
  </rfmt>
  <rcc rId="6706" sId="1">
    <nc r="E765" t="inlineStr">
      <is>
        <t>Pass</t>
      </is>
    </nc>
  </rcc>
  <rfmt sheetId="1" sqref="E765">
    <dxf>
      <fill>
        <patternFill>
          <bgColor rgb="FF92D050"/>
        </patternFill>
      </fill>
    </dxf>
  </rfmt>
  <rcc rId="6707" sId="1">
    <nc r="E619" t="inlineStr">
      <is>
        <t>Block</t>
      </is>
    </nc>
  </rcc>
  <rfmt sheetId="1" sqref="E619">
    <dxf>
      <fill>
        <patternFill>
          <bgColor rgb="FFFFFF00"/>
        </patternFill>
      </fill>
    </dxf>
  </rfmt>
  <rcc rId="6708" sId="1">
    <nc r="E627" t="inlineStr">
      <is>
        <t>Block</t>
      </is>
    </nc>
  </rcc>
  <rfmt sheetId="1" sqref="E627">
    <dxf>
      <fill>
        <patternFill>
          <bgColor rgb="FFFFFF00"/>
        </patternFill>
      </fill>
    </dxf>
  </rfmt>
  <rcc rId="6709" sId="1">
    <nc r="E630" t="inlineStr">
      <is>
        <t>Block</t>
      </is>
    </nc>
  </rcc>
  <rfmt sheetId="1" sqref="E630">
    <dxf>
      <fill>
        <patternFill>
          <bgColor rgb="FFFFFF00"/>
        </patternFill>
      </fill>
    </dxf>
  </rfmt>
  <rcc rId="6710" sId="1">
    <nc r="E632" t="inlineStr">
      <is>
        <t>Block</t>
      </is>
    </nc>
  </rcc>
  <rfmt sheetId="1" sqref="E632">
    <dxf>
      <fill>
        <patternFill>
          <bgColor rgb="FFFFFF00"/>
        </patternFill>
      </fill>
    </dxf>
  </rfmt>
  <rcc rId="6711" sId="1">
    <nc r="E638" t="inlineStr">
      <is>
        <t>Block</t>
      </is>
    </nc>
  </rcc>
  <rfmt sheetId="1" sqref="E638">
    <dxf>
      <fill>
        <patternFill>
          <bgColor rgb="FFFFFF00"/>
        </patternFill>
      </fill>
    </dxf>
  </rfmt>
  <rcc rId="6712" sId="1">
    <nc r="E674" t="inlineStr">
      <is>
        <t>Block</t>
      </is>
    </nc>
  </rcc>
  <rfmt sheetId="1" sqref="E674">
    <dxf>
      <fill>
        <patternFill>
          <bgColor rgb="FFFFFF00"/>
        </patternFill>
      </fill>
    </dxf>
  </rfmt>
  <rcc rId="6713" sId="1">
    <nc r="E686" t="inlineStr">
      <is>
        <t>Block</t>
      </is>
    </nc>
  </rcc>
  <rfmt sheetId="1" sqref="E686">
    <dxf>
      <fill>
        <patternFill>
          <bgColor rgb="FFFFFF00"/>
        </patternFill>
      </fill>
    </dxf>
  </rfmt>
  <rcc rId="6714" sId="1">
    <nc r="E732" t="inlineStr">
      <is>
        <t>Block</t>
      </is>
    </nc>
  </rcc>
  <rfmt sheetId="1" sqref="E732">
    <dxf>
      <fill>
        <patternFill>
          <bgColor rgb="FFFFFF00"/>
        </patternFill>
      </fill>
    </dxf>
  </rfmt>
  <rcc rId="6715" sId="1">
    <nc r="E744" t="inlineStr">
      <is>
        <t>Block</t>
      </is>
    </nc>
  </rcc>
  <rfmt sheetId="1" sqref="E744">
    <dxf>
      <fill>
        <patternFill>
          <bgColor rgb="FFFFFF00"/>
        </patternFill>
      </fill>
    </dxf>
  </rfmt>
  <rcc rId="6716" sId="1">
    <nc r="E756" t="inlineStr">
      <is>
        <t>Block</t>
      </is>
    </nc>
  </rcc>
  <rfmt sheetId="1" sqref="E756">
    <dxf>
      <fill>
        <patternFill>
          <bgColor rgb="FFFFFF00"/>
        </patternFill>
      </fill>
    </dxf>
  </rfmt>
  <rcc rId="6717" sId="1">
    <nc r="E637" t="inlineStr">
      <is>
        <t>Block</t>
      </is>
    </nc>
  </rcc>
  <rfmt sheetId="1" sqref="E637">
    <dxf>
      <fill>
        <patternFill>
          <bgColor rgb="FFFFFF00"/>
        </patternFill>
      </fill>
    </dxf>
  </rfmt>
  <rcc rId="6718" sId="1">
    <nc r="E640" t="inlineStr">
      <is>
        <t>Block</t>
      </is>
    </nc>
  </rcc>
  <rfmt sheetId="1" sqref="E640">
    <dxf>
      <fill>
        <patternFill>
          <bgColor rgb="FFFFFF00"/>
        </patternFill>
      </fill>
    </dxf>
  </rfmt>
  <rcc rId="6719" sId="1">
    <nc r="E665" t="inlineStr">
      <is>
        <t>Block</t>
      </is>
    </nc>
  </rcc>
  <rfmt sheetId="1" sqref="E665">
    <dxf>
      <fill>
        <patternFill>
          <bgColor rgb="FFFFFF00"/>
        </patternFill>
      </fill>
    </dxf>
  </rfmt>
  <rcc rId="6720" sId="1">
    <nc r="E673" t="inlineStr">
      <is>
        <t>Block</t>
      </is>
    </nc>
  </rcc>
  <rfmt sheetId="1" sqref="E673">
    <dxf>
      <fill>
        <patternFill>
          <bgColor rgb="FFFFFF00"/>
        </patternFill>
      </fill>
    </dxf>
  </rfmt>
  <rcc rId="6721" sId="1">
    <nc r="E698" t="inlineStr">
      <is>
        <t>Block</t>
      </is>
    </nc>
  </rcc>
  <rfmt sheetId="1" sqref="E698">
    <dxf>
      <fill>
        <patternFill>
          <bgColor rgb="FFFFFF00"/>
        </patternFill>
      </fill>
    </dxf>
  </rfmt>
  <rcc rId="6722" sId="1">
    <nc r="E704" t="inlineStr">
      <is>
        <t>Block</t>
      </is>
    </nc>
  </rcc>
  <rfmt sheetId="1" sqref="E704">
    <dxf>
      <fill>
        <patternFill>
          <bgColor rgb="FFFFFF00"/>
        </patternFill>
      </fill>
    </dxf>
  </rfmt>
  <rcc rId="6723" sId="1">
    <nc r="E713" t="inlineStr">
      <is>
        <t>Block</t>
      </is>
    </nc>
  </rcc>
  <rfmt sheetId="1" sqref="E713">
    <dxf>
      <fill>
        <patternFill>
          <bgColor rgb="FFFFFF00"/>
        </patternFill>
      </fill>
    </dxf>
  </rfmt>
  <rcc rId="6724" sId="1">
    <nc r="E741" t="inlineStr">
      <is>
        <t>Block</t>
      </is>
    </nc>
  </rcc>
  <rfmt sheetId="1" sqref="E741">
    <dxf>
      <fill>
        <patternFill>
          <bgColor rgb="FFFFFF00"/>
        </patternFill>
      </fill>
    </dxf>
  </rfmt>
  <rcc rId="6725" sId="1">
    <nc r="E746" t="inlineStr">
      <is>
        <t>Block</t>
      </is>
    </nc>
  </rcc>
  <rfmt sheetId="1" sqref="E746">
    <dxf>
      <fill>
        <patternFill>
          <bgColor rgb="FFFFFF00"/>
        </patternFill>
      </fill>
    </dxf>
  </rfmt>
  <rcc rId="6726" sId="1">
    <nc r="E760" t="inlineStr">
      <is>
        <t>Block</t>
      </is>
    </nc>
  </rcc>
  <rfmt sheetId="1" sqref="E760">
    <dxf>
      <fill>
        <patternFill>
          <bgColor rgb="FFFFFF00"/>
        </patternFill>
      </fill>
    </dxf>
  </rfmt>
  <rcc rId="6727" sId="1">
    <nc r="E716" t="inlineStr">
      <is>
        <t>Block</t>
      </is>
    </nc>
  </rcc>
  <rfmt sheetId="1" sqref="E716">
    <dxf>
      <fill>
        <patternFill>
          <bgColor rgb="FFFFFF00"/>
        </patternFill>
      </fill>
    </dxf>
  </rfmt>
  <rcc rId="6728" sId="1">
    <nc r="E729" t="inlineStr">
      <is>
        <t>Block</t>
      </is>
    </nc>
  </rcc>
  <rfmt sheetId="1" sqref="E729">
    <dxf>
      <fill>
        <patternFill>
          <bgColor rgb="FFFFFF00"/>
        </patternFill>
      </fill>
    </dxf>
  </rfmt>
  <rcc rId="6729" sId="1">
    <nc r="E728" t="inlineStr">
      <is>
        <t>Fail</t>
      </is>
    </nc>
  </rcc>
  <rfmt sheetId="1" sqref="E728">
    <dxf>
      <fill>
        <patternFill>
          <bgColor rgb="FFFF0000"/>
        </patternFill>
      </fill>
    </dxf>
  </rfmt>
  <rfmt sheetId="1" sqref="F610" start="0" length="0">
    <dxf>
      <alignment horizontal="general" vertical="bottom"/>
    </dxf>
  </rfmt>
  <rfmt sheetId="1" sqref="F611" start="0" length="0">
    <dxf>
      <alignment horizontal="general" vertical="bottom"/>
    </dxf>
  </rfmt>
  <rfmt sheetId="1" sqref="F612" start="0" length="0">
    <dxf>
      <alignment horizontal="general" vertical="bottom"/>
    </dxf>
  </rfmt>
  <rfmt sheetId="1" sqref="F613" start="0" length="0">
    <dxf>
      <alignment horizontal="general" vertical="bottom"/>
    </dxf>
  </rfmt>
  <rfmt sheetId="1" sqref="F614" start="0" length="0">
    <dxf>
      <alignment horizontal="general" vertical="bottom"/>
    </dxf>
  </rfmt>
  <rfmt sheetId="1" sqref="F615" start="0" length="0">
    <dxf>
      <alignment horizontal="general" vertical="bottom"/>
    </dxf>
  </rfmt>
  <rfmt sheetId="1" sqref="F616" start="0" length="0">
    <dxf>
      <alignment horizontal="general" vertical="bottom"/>
    </dxf>
  </rfmt>
  <rfmt sheetId="1" sqref="F617" start="0" length="0">
    <dxf>
      <alignment horizontal="general" vertical="bottom"/>
    </dxf>
  </rfmt>
  <rfmt sheetId="1" sqref="F618" start="0" length="0">
    <dxf>
      <alignment horizontal="general" vertical="bottom"/>
    </dxf>
  </rfmt>
  <rcc rId="6730" sId="1" odxf="1" dxf="1">
    <nc r="F619">
      <v>18021346127</v>
    </nc>
    <odxf>
      <alignment horizontal="left" vertical="top"/>
    </odxf>
    <ndxf>
      <alignment horizontal="general" vertical="bottom"/>
    </ndxf>
  </rcc>
  <rfmt sheetId="1" sqref="F620" start="0" length="0">
    <dxf>
      <alignment horizontal="general" vertical="bottom"/>
    </dxf>
  </rfmt>
  <rfmt sheetId="1" sqref="F621" start="0" length="0">
    <dxf>
      <alignment horizontal="general" vertical="bottom"/>
    </dxf>
  </rfmt>
  <rfmt sheetId="1" sqref="F622" start="0" length="0">
    <dxf>
      <alignment horizontal="general" vertical="bottom"/>
    </dxf>
  </rfmt>
  <rfmt sheetId="1" sqref="F623" start="0" length="0">
    <dxf>
      <alignment horizontal="general" vertical="bottom"/>
    </dxf>
  </rfmt>
  <rfmt sheetId="1" sqref="F624" start="0" length="0">
    <dxf>
      <alignment horizontal="general" vertical="bottom"/>
    </dxf>
  </rfmt>
  <rfmt sheetId="1" sqref="F625" start="0" length="0">
    <dxf>
      <alignment horizontal="general" vertical="bottom"/>
    </dxf>
  </rfmt>
  <rfmt sheetId="1" sqref="F626" start="0" length="0">
    <dxf>
      <alignment horizontal="general" vertical="bottom"/>
    </dxf>
  </rfmt>
  <rcc rId="6731" sId="1" odxf="1" dxf="1">
    <nc r="F627">
      <v>18021346127</v>
    </nc>
    <odxf>
      <alignment horizontal="left" vertical="top"/>
    </odxf>
    <ndxf>
      <alignment horizontal="general" vertical="bottom"/>
    </ndxf>
  </rcc>
  <rfmt sheetId="1" sqref="F628" start="0" length="0">
    <dxf>
      <alignment horizontal="general" vertical="bottom"/>
    </dxf>
  </rfmt>
  <rfmt sheetId="1" sqref="F629" start="0" length="0">
    <dxf>
      <alignment horizontal="general" vertical="bottom"/>
    </dxf>
  </rfmt>
  <rcc rId="6732" sId="1" odxf="1" dxf="1">
    <nc r="F630">
      <v>15011435965</v>
    </nc>
    <odxf>
      <alignment horizontal="left" vertical="top"/>
    </odxf>
    <ndxf>
      <alignment horizontal="general" vertical="bottom"/>
    </ndxf>
  </rcc>
  <rfmt sheetId="1" sqref="F631" start="0" length="0">
    <dxf>
      <alignment horizontal="general" vertical="bottom"/>
    </dxf>
  </rfmt>
  <rcc rId="6733" sId="1" odxf="1" dxf="1">
    <nc r="F632">
      <v>18022811492</v>
    </nc>
    <odxf>
      <alignment horizontal="left" vertical="top"/>
    </odxf>
    <ndxf>
      <alignment horizontal="general" vertical="bottom"/>
    </ndxf>
  </rcc>
  <rfmt sheetId="1" sqref="F633" start="0" length="0">
    <dxf>
      <alignment horizontal="general" vertical="bottom"/>
    </dxf>
  </rfmt>
  <rfmt sheetId="1" sqref="F634" start="0" length="0">
    <dxf>
      <alignment horizontal="general" vertical="bottom"/>
    </dxf>
  </rfmt>
  <rfmt sheetId="1" sqref="F635" start="0" length="0">
    <dxf>
      <alignment horizontal="general" vertical="bottom"/>
    </dxf>
  </rfmt>
  <rfmt sheetId="1" sqref="F636" start="0" length="0">
    <dxf>
      <alignment horizontal="general" vertical="bottom"/>
    </dxf>
  </rfmt>
  <rcc rId="6734" sId="1" odxf="1" dxf="1">
    <nc r="F637">
      <v>15011899181</v>
    </nc>
    <odxf>
      <alignment horizontal="left" vertical="top"/>
    </odxf>
    <ndxf>
      <alignment horizontal="general" vertical="bottom"/>
    </ndxf>
  </rcc>
  <rcc rId="6735" sId="1" odxf="1" dxf="1">
    <nc r="F638">
      <v>18022811492</v>
    </nc>
    <odxf>
      <alignment horizontal="left" vertical="top"/>
    </odxf>
    <ndxf>
      <alignment horizontal="general" vertical="bottom"/>
    </ndxf>
  </rcc>
  <rfmt sheetId="1" sqref="F639" start="0" length="0">
    <dxf>
      <alignment horizontal="general" vertical="bottom"/>
    </dxf>
  </rfmt>
  <rcc rId="6736" sId="1" odxf="1" dxf="1">
    <nc r="F640">
      <v>15011899181</v>
    </nc>
    <odxf>
      <alignment horizontal="left" vertical="top"/>
    </odxf>
    <ndxf>
      <alignment horizontal="general" vertical="bottom"/>
    </ndxf>
  </rcc>
  <rfmt sheetId="1" sqref="F641" start="0" length="0">
    <dxf>
      <alignment horizontal="general" vertical="bottom"/>
    </dxf>
  </rfmt>
  <rfmt sheetId="1" sqref="F642" start="0" length="0">
    <dxf>
      <alignment horizontal="general" vertical="bottom"/>
    </dxf>
  </rfmt>
  <rfmt sheetId="1" sqref="F643" start="0" length="0">
    <dxf>
      <alignment horizontal="general" vertical="bottom"/>
    </dxf>
  </rfmt>
  <rfmt sheetId="1" sqref="F644" start="0" length="0">
    <dxf>
      <alignment horizontal="general" vertical="bottom"/>
    </dxf>
  </rfmt>
  <rfmt sheetId="1" sqref="F645" start="0" length="0">
    <dxf>
      <alignment horizontal="general" vertical="bottom"/>
    </dxf>
  </rfmt>
  <rfmt sheetId="1" sqref="F646" start="0" length="0">
    <dxf>
      <alignment horizontal="general" vertical="bottom"/>
    </dxf>
  </rfmt>
  <rfmt sheetId="1" sqref="F647" start="0" length="0">
    <dxf>
      <alignment horizontal="general" vertical="bottom"/>
    </dxf>
  </rfmt>
  <rfmt sheetId="1" sqref="F648" start="0" length="0">
    <dxf>
      <alignment horizontal="general" vertical="bottom"/>
    </dxf>
  </rfmt>
  <rfmt sheetId="1" sqref="F649" start="0" length="0">
    <dxf>
      <alignment horizontal="general" vertical="bottom"/>
    </dxf>
  </rfmt>
  <rfmt sheetId="1" sqref="F650" start="0" length="0">
    <dxf>
      <alignment horizontal="general" vertical="bottom"/>
    </dxf>
  </rfmt>
  <rfmt sheetId="1" sqref="F651" start="0" length="0">
    <dxf>
      <alignment horizontal="general" vertical="bottom"/>
    </dxf>
  </rfmt>
  <rfmt sheetId="1" sqref="F652" start="0" length="0">
    <dxf>
      <alignment horizontal="general" vertical="bottom"/>
    </dxf>
  </rfmt>
  <rfmt sheetId="1" sqref="F653" start="0" length="0">
    <dxf>
      <alignment horizontal="general" vertical="bottom"/>
    </dxf>
  </rfmt>
  <rfmt sheetId="1" sqref="F654" start="0" length="0">
    <dxf>
      <alignment horizontal="general" vertical="bottom"/>
    </dxf>
  </rfmt>
  <rfmt sheetId="1" sqref="F655" start="0" length="0">
    <dxf>
      <alignment horizontal="general" vertical="bottom"/>
    </dxf>
  </rfmt>
  <rfmt sheetId="1" sqref="F656" start="0" length="0">
    <dxf>
      <alignment horizontal="general" vertical="bottom"/>
    </dxf>
  </rfmt>
  <rfmt sheetId="1" sqref="F657" start="0" length="0">
    <dxf>
      <alignment horizontal="general" vertical="bottom"/>
    </dxf>
  </rfmt>
  <rfmt sheetId="1" sqref="F658" start="0" length="0">
    <dxf>
      <alignment horizontal="general" vertical="bottom"/>
    </dxf>
  </rfmt>
  <rfmt sheetId="1" sqref="F659" start="0" length="0">
    <dxf>
      <alignment horizontal="general" vertical="bottom"/>
    </dxf>
  </rfmt>
  <rfmt sheetId="1" sqref="F660" start="0" length="0">
    <dxf>
      <alignment horizontal="general" vertical="bottom"/>
    </dxf>
  </rfmt>
  <rfmt sheetId="1" sqref="F661" start="0" length="0">
    <dxf>
      <alignment horizontal="general" vertical="bottom"/>
    </dxf>
  </rfmt>
  <rfmt sheetId="1" sqref="F662" start="0" length="0">
    <dxf>
      <alignment horizontal="general" vertical="bottom"/>
    </dxf>
  </rfmt>
  <rfmt sheetId="1" sqref="F663" start="0" length="0">
    <dxf>
      <alignment horizontal="general" vertical="bottom"/>
    </dxf>
  </rfmt>
  <rfmt sheetId="1" sqref="F664" start="0" length="0">
    <dxf>
      <alignment horizontal="general" vertical="bottom"/>
    </dxf>
  </rfmt>
  <rcc rId="6737" sId="1" odxf="1" dxf="1">
    <nc r="F665">
      <v>18025340006</v>
    </nc>
    <odxf>
      <alignment horizontal="left" vertical="top"/>
    </odxf>
    <ndxf>
      <alignment horizontal="general" vertical="bottom"/>
    </ndxf>
  </rcc>
  <rfmt sheetId="1" sqref="F666" start="0" length="0">
    <dxf>
      <alignment horizontal="general" vertical="bottom"/>
    </dxf>
  </rfmt>
  <rfmt sheetId="1" sqref="F667" start="0" length="0">
    <dxf>
      <alignment horizontal="general" vertical="bottom"/>
    </dxf>
  </rfmt>
  <rfmt sheetId="1" sqref="F668" start="0" length="0">
    <dxf>
      <alignment horizontal="general" vertical="bottom"/>
    </dxf>
  </rfmt>
  <rfmt sheetId="1" sqref="F669" start="0" length="0">
    <dxf>
      <alignment horizontal="general" vertical="bottom"/>
    </dxf>
  </rfmt>
  <rfmt sheetId="1" sqref="F670" start="0" length="0">
    <dxf>
      <alignment horizontal="general" vertical="bottom"/>
    </dxf>
  </rfmt>
  <rfmt sheetId="1" sqref="F671" start="0" length="0">
    <dxf>
      <alignment horizontal="general" vertical="bottom"/>
    </dxf>
  </rfmt>
  <rfmt sheetId="1" sqref="F672" start="0" length="0">
    <dxf>
      <alignment horizontal="general" vertical="bottom"/>
    </dxf>
  </rfmt>
  <rcc rId="6738" sId="1" odxf="1" dxf="1">
    <nc r="F673" t="inlineStr">
      <is>
        <t>18025340006, 14017496780</t>
      </is>
    </nc>
    <odxf>
      <alignment horizontal="left" vertical="top"/>
    </odxf>
    <ndxf>
      <alignment horizontal="general" vertical="bottom"/>
    </ndxf>
  </rcc>
  <rcc rId="6739" sId="1" odxf="1" dxf="1">
    <nc r="F674">
      <v>18021346127</v>
    </nc>
    <odxf>
      <alignment horizontal="left" vertical="top"/>
    </odxf>
    <ndxf>
      <alignment horizontal="general" vertical="bottom"/>
    </ndxf>
  </rcc>
  <rfmt sheetId="1" sqref="F675" start="0" length="0">
    <dxf>
      <alignment horizontal="general" vertical="bottom"/>
    </dxf>
  </rfmt>
  <rfmt sheetId="1" sqref="F676" start="0" length="0">
    <dxf>
      <alignment horizontal="general" vertical="bottom"/>
    </dxf>
  </rfmt>
  <rfmt sheetId="1" sqref="F677" start="0" length="0">
    <dxf>
      <alignment horizontal="general" vertical="bottom"/>
    </dxf>
  </rfmt>
  <rfmt sheetId="1" sqref="F678" start="0" length="0">
    <dxf>
      <alignment horizontal="general" vertical="bottom"/>
    </dxf>
  </rfmt>
  <rfmt sheetId="1" sqref="F679" start="0" length="0">
    <dxf>
      <alignment horizontal="general" vertical="bottom"/>
    </dxf>
  </rfmt>
  <rfmt sheetId="1" sqref="F680" start="0" length="0">
    <dxf>
      <alignment horizontal="general" vertical="bottom"/>
    </dxf>
  </rfmt>
  <rfmt sheetId="1" sqref="F681" start="0" length="0">
    <dxf>
      <alignment horizontal="general" vertical="bottom"/>
    </dxf>
  </rfmt>
  <rfmt sheetId="1" sqref="F682" start="0" length="0">
    <dxf>
      <alignment horizontal="general" vertical="bottom"/>
    </dxf>
  </rfmt>
  <rfmt sheetId="1" sqref="F683" start="0" length="0">
    <dxf>
      <alignment horizontal="general" vertical="bottom"/>
    </dxf>
  </rfmt>
  <rfmt sheetId="1" sqref="F684" start="0" length="0">
    <dxf>
      <alignment horizontal="general" vertical="bottom"/>
    </dxf>
  </rfmt>
  <rfmt sheetId="1" sqref="F685" start="0" length="0">
    <dxf>
      <alignment horizontal="general" vertical="bottom"/>
    </dxf>
  </rfmt>
  <rcc rId="6740" sId="1" odxf="1" dxf="1">
    <nc r="F686">
      <v>18022811492</v>
    </nc>
    <odxf>
      <alignment horizontal="left" vertical="top"/>
    </odxf>
    <ndxf>
      <alignment horizontal="general" vertical="bottom"/>
    </ndxf>
  </rcc>
  <rfmt sheetId="1" sqref="F687" start="0" length="0">
    <dxf>
      <alignment horizontal="general" vertical="bottom"/>
    </dxf>
  </rfmt>
  <rfmt sheetId="1" sqref="F688" start="0" length="0">
    <dxf>
      <alignment horizontal="general" vertical="bottom"/>
    </dxf>
  </rfmt>
  <rfmt sheetId="1" sqref="F689" start="0" length="0">
    <dxf>
      <alignment horizontal="general" vertical="bottom"/>
    </dxf>
  </rfmt>
  <rfmt sheetId="1" sqref="F690" start="0" length="0">
    <dxf>
      <alignment horizontal="general" vertical="bottom"/>
    </dxf>
  </rfmt>
  <rfmt sheetId="1" sqref="F691" start="0" length="0">
    <dxf>
      <alignment horizontal="general" vertical="bottom"/>
    </dxf>
  </rfmt>
  <rfmt sheetId="1" sqref="F692" start="0" length="0">
    <dxf>
      <alignment horizontal="general" vertical="bottom"/>
    </dxf>
  </rfmt>
  <rfmt sheetId="1" sqref="F693" start="0" length="0">
    <dxf>
      <alignment horizontal="general" vertical="bottom"/>
    </dxf>
  </rfmt>
  <rfmt sheetId="1" sqref="F694" start="0" length="0">
    <dxf>
      <alignment horizontal="general" vertical="bottom"/>
    </dxf>
  </rfmt>
  <rfmt sheetId="1" sqref="F695" start="0" length="0">
    <dxf>
      <alignment horizontal="general" vertical="bottom"/>
    </dxf>
  </rfmt>
  <rfmt sheetId="1" sqref="F696" start="0" length="0">
    <dxf>
      <alignment horizontal="general" vertical="bottom"/>
    </dxf>
  </rfmt>
  <rfmt sheetId="1" sqref="F697" start="0" length="0">
    <dxf>
      <alignment horizontal="general" vertical="bottom"/>
    </dxf>
  </rfmt>
  <rcc rId="6741" sId="1" odxf="1" dxf="1">
    <nc r="F698">
      <v>15011899181</v>
    </nc>
    <odxf>
      <alignment horizontal="left" vertical="top"/>
    </odxf>
    <ndxf>
      <alignment horizontal="general" vertical="bottom"/>
    </ndxf>
  </rcc>
  <rfmt sheetId="1" sqref="F699" start="0" length="0">
    <dxf>
      <alignment horizontal="general" vertical="bottom"/>
    </dxf>
  </rfmt>
  <rfmt sheetId="1" sqref="F700" start="0" length="0">
    <dxf>
      <alignment horizontal="general" vertical="bottom"/>
    </dxf>
  </rfmt>
  <rfmt sheetId="1" sqref="F701" start="0" length="0">
    <dxf>
      <alignment horizontal="general" vertical="bottom"/>
    </dxf>
  </rfmt>
  <rfmt sheetId="1" sqref="F702" start="0" length="0">
    <dxf>
      <alignment horizontal="general" vertical="bottom"/>
    </dxf>
  </rfmt>
  <rfmt sheetId="1" sqref="F703" start="0" length="0">
    <dxf>
      <alignment horizontal="general" vertical="bottom"/>
    </dxf>
  </rfmt>
  <rcc rId="6742" sId="1" odxf="1" dxf="1">
    <nc r="F704">
      <v>15011899181</v>
    </nc>
    <odxf>
      <alignment horizontal="left" vertical="top"/>
    </odxf>
    <ndxf>
      <alignment horizontal="general" vertical="bottom"/>
    </ndxf>
  </rcc>
  <rfmt sheetId="1" sqref="F705" start="0" length="0">
    <dxf>
      <alignment horizontal="general" vertical="bottom"/>
    </dxf>
  </rfmt>
  <rfmt sheetId="1" sqref="F706" start="0" length="0">
    <dxf>
      <alignment horizontal="general" vertical="bottom"/>
    </dxf>
  </rfmt>
  <rfmt sheetId="1" sqref="F707" start="0" length="0">
    <dxf>
      <alignment horizontal="general" vertical="bottom"/>
    </dxf>
  </rfmt>
  <rfmt sheetId="1" sqref="F708" start="0" length="0">
    <dxf>
      <alignment horizontal="general" vertical="bottom"/>
    </dxf>
  </rfmt>
  <rfmt sheetId="1" sqref="F709" start="0" length="0">
    <dxf>
      <alignment horizontal="general" vertical="bottom"/>
    </dxf>
  </rfmt>
  <rfmt sheetId="1" sqref="F710" start="0" length="0">
    <dxf>
      <alignment horizontal="general" vertical="bottom"/>
    </dxf>
  </rfmt>
  <rfmt sheetId="1" sqref="F711" start="0" length="0">
    <dxf>
      <alignment horizontal="general" vertical="bottom"/>
    </dxf>
  </rfmt>
  <rfmt sheetId="1" sqref="F712" start="0" length="0">
    <dxf>
      <alignment horizontal="general" vertical="bottom"/>
    </dxf>
  </rfmt>
  <rcc rId="6743" sId="1" odxf="1" dxf="1">
    <nc r="F713">
      <v>15011899181</v>
    </nc>
    <odxf>
      <alignment horizontal="left" vertical="top"/>
    </odxf>
    <ndxf>
      <alignment horizontal="general" vertical="bottom"/>
    </ndxf>
  </rcc>
  <rfmt sheetId="1" sqref="F714" start="0" length="0">
    <dxf>
      <alignment horizontal="general" vertical="bottom"/>
    </dxf>
  </rfmt>
  <rfmt sheetId="1" sqref="F715" start="0" length="0">
    <dxf>
      <alignment horizontal="general" vertical="bottom"/>
    </dxf>
  </rfmt>
  <rcc rId="6744" sId="1" odxf="1" dxf="1">
    <nc r="F716">
      <v>18024487270</v>
    </nc>
    <odxf>
      <alignment horizontal="left" vertical="top"/>
    </odxf>
    <ndxf>
      <alignment horizontal="general" vertical="bottom"/>
    </ndxf>
  </rcc>
  <rfmt sheetId="1" sqref="F717" start="0" length="0">
    <dxf>
      <alignment horizontal="general" vertical="bottom"/>
    </dxf>
  </rfmt>
  <rfmt sheetId="1" sqref="F718" start="0" length="0">
    <dxf>
      <alignment horizontal="general" vertical="bottom"/>
    </dxf>
  </rfmt>
  <rfmt sheetId="1" sqref="F719" start="0" length="0">
    <dxf>
      <alignment horizontal="general" vertical="bottom"/>
    </dxf>
  </rfmt>
  <rfmt sheetId="1" sqref="F720" start="0" length="0">
    <dxf>
      <alignment horizontal="general" vertical="bottom"/>
    </dxf>
  </rfmt>
  <rfmt sheetId="1" sqref="F721" start="0" length="0">
    <dxf>
      <alignment horizontal="general" vertical="bottom"/>
    </dxf>
  </rfmt>
  <rfmt sheetId="1" sqref="F722" start="0" length="0">
    <dxf>
      <alignment horizontal="general" vertical="bottom"/>
    </dxf>
  </rfmt>
  <rfmt sheetId="1" sqref="F723" start="0" length="0">
    <dxf>
      <alignment horizontal="general" vertical="bottom"/>
    </dxf>
  </rfmt>
  <rfmt sheetId="1" sqref="F724" start="0" length="0">
    <dxf>
      <alignment horizontal="general" vertical="bottom"/>
    </dxf>
  </rfmt>
  <rfmt sheetId="1" sqref="F725" start="0" length="0">
    <dxf>
      <alignment horizontal="general" vertical="bottom"/>
    </dxf>
  </rfmt>
  <rfmt sheetId="1" sqref="F726" start="0" length="0">
    <dxf>
      <alignment horizontal="general" vertical="bottom"/>
    </dxf>
  </rfmt>
  <rfmt sheetId="1" sqref="F727" start="0" length="0">
    <dxf>
      <alignment horizontal="general" vertical="bottom"/>
    </dxf>
  </rfmt>
  <rcc rId="6745" sId="1" odxf="1" dxf="1">
    <nc r="F728">
      <v>18025408665</v>
    </nc>
    <odxf>
      <alignment horizontal="left" vertical="top"/>
    </odxf>
    <ndxf>
      <alignment horizontal="general" vertical="bottom"/>
    </ndxf>
  </rcc>
  <rcc rId="6746" sId="1" odxf="1" dxf="1">
    <nc r="F729" t="inlineStr">
      <is>
        <t>18021555406, 18025142694</t>
      </is>
    </nc>
    <odxf>
      <alignment horizontal="left" vertical="top"/>
    </odxf>
    <ndxf>
      <alignment horizontal="general" vertical="bottom"/>
    </ndxf>
  </rcc>
  <rfmt sheetId="1" sqref="F730" start="0" length="0">
    <dxf>
      <alignment horizontal="general" vertical="bottom"/>
    </dxf>
  </rfmt>
  <rfmt sheetId="1" sqref="F731" start="0" length="0">
    <dxf>
      <alignment horizontal="general" vertical="bottom"/>
    </dxf>
  </rfmt>
  <rcc rId="6747" sId="1" odxf="1" dxf="1">
    <nc r="F732">
      <v>18022811492</v>
    </nc>
    <odxf>
      <alignment horizontal="left" vertical="top"/>
    </odxf>
    <ndxf>
      <alignment horizontal="general" vertical="bottom"/>
    </ndxf>
  </rcc>
  <rfmt sheetId="1" sqref="F733" start="0" length="0">
    <dxf>
      <alignment horizontal="general" vertical="bottom"/>
    </dxf>
  </rfmt>
  <rfmt sheetId="1" sqref="F734" start="0" length="0">
    <dxf>
      <alignment horizontal="general" vertical="bottom"/>
    </dxf>
  </rfmt>
  <rfmt sheetId="1" sqref="F735" start="0" length="0">
    <dxf>
      <alignment horizontal="general" vertical="bottom"/>
    </dxf>
  </rfmt>
  <rfmt sheetId="1" sqref="F736" start="0" length="0">
    <dxf>
      <alignment horizontal="general" vertical="bottom"/>
    </dxf>
  </rfmt>
  <rfmt sheetId="1" sqref="F737" start="0" length="0">
    <dxf>
      <alignment horizontal="general" vertical="bottom"/>
    </dxf>
  </rfmt>
  <rfmt sheetId="1" sqref="F738" start="0" length="0">
    <dxf>
      <alignment horizontal="general" vertical="bottom"/>
    </dxf>
  </rfmt>
  <rfmt sheetId="1" sqref="F739" start="0" length="0">
    <dxf>
      <alignment horizontal="general" vertical="bottom"/>
    </dxf>
  </rfmt>
  <rfmt sheetId="1" sqref="F740" start="0" length="0">
    <dxf>
      <alignment horizontal="general" vertical="bottom"/>
    </dxf>
  </rfmt>
  <rcc rId="6748" sId="1" odxf="1" dxf="1">
    <nc r="F741">
      <v>15011899181</v>
    </nc>
    <odxf>
      <alignment horizontal="left" vertical="top"/>
    </odxf>
    <ndxf>
      <alignment horizontal="general" vertical="bottom"/>
    </ndxf>
  </rcc>
  <rfmt sheetId="1" sqref="F742" start="0" length="0">
    <dxf>
      <alignment horizontal="general" vertical="bottom"/>
    </dxf>
  </rfmt>
  <rfmt sheetId="1" sqref="F743" start="0" length="0">
    <dxf>
      <alignment horizontal="general" vertical="bottom"/>
    </dxf>
  </rfmt>
  <rcc rId="6749" sId="1" odxf="1" dxf="1">
    <nc r="F744">
      <v>14017396701</v>
    </nc>
    <odxf>
      <alignment horizontal="left" vertical="top"/>
    </odxf>
    <ndxf>
      <alignment horizontal="general" vertical="bottom"/>
    </ndxf>
  </rcc>
  <rfmt sheetId="1" sqref="F745" start="0" length="0">
    <dxf>
      <alignment horizontal="general" vertical="bottom"/>
    </dxf>
  </rfmt>
  <rcc rId="6750" sId="1" odxf="1" dxf="1">
    <nc r="F746">
      <v>18025341136</v>
    </nc>
    <odxf>
      <alignment horizontal="left" vertical="top"/>
    </odxf>
    <ndxf>
      <alignment horizontal="general" vertical="bottom"/>
    </ndxf>
  </rcc>
  <rfmt sheetId="1" sqref="F747" start="0" length="0">
    <dxf>
      <alignment horizontal="general" vertical="bottom"/>
    </dxf>
  </rfmt>
  <rfmt sheetId="1" sqref="F748" start="0" length="0">
    <dxf>
      <alignment horizontal="general" vertical="bottom"/>
    </dxf>
  </rfmt>
  <rfmt sheetId="1" sqref="F749" start="0" length="0">
    <dxf>
      <alignment horizontal="general" vertical="bottom"/>
    </dxf>
  </rfmt>
  <rfmt sheetId="1" sqref="F750" start="0" length="0">
    <dxf>
      <alignment horizontal="general" vertical="bottom"/>
    </dxf>
  </rfmt>
  <rfmt sheetId="1" sqref="F751" start="0" length="0">
    <dxf>
      <alignment horizontal="general" vertical="bottom"/>
    </dxf>
  </rfmt>
  <rfmt sheetId="1" sqref="F752" start="0" length="0">
    <dxf>
      <alignment horizontal="general" vertical="bottom"/>
    </dxf>
  </rfmt>
  <rfmt sheetId="1" sqref="F753" start="0" length="0">
    <dxf>
      <alignment horizontal="general" vertical="bottom"/>
    </dxf>
  </rfmt>
  <rfmt sheetId="1" sqref="F754" start="0" length="0">
    <dxf>
      <alignment horizontal="general" vertical="bottom"/>
    </dxf>
  </rfmt>
  <rfmt sheetId="1" sqref="F755" start="0" length="0">
    <dxf>
      <alignment horizontal="general" vertical="bottom"/>
    </dxf>
  </rfmt>
  <rcc rId="6751" sId="1" odxf="1" dxf="1">
    <nc r="F756">
      <v>18024358096</v>
    </nc>
    <odxf>
      <alignment horizontal="left" vertical="top"/>
    </odxf>
    <ndxf>
      <alignment horizontal="general" vertical="bottom"/>
    </ndxf>
  </rcc>
  <rfmt sheetId="1" sqref="F757" start="0" length="0">
    <dxf>
      <alignment horizontal="general" vertical="bottom"/>
    </dxf>
  </rfmt>
  <rfmt sheetId="1" sqref="F758" start="0" length="0">
    <dxf>
      <alignment horizontal="general" vertical="bottom"/>
    </dxf>
  </rfmt>
  <rfmt sheetId="1" sqref="F759" start="0" length="0">
    <dxf>
      <alignment horizontal="general" vertical="bottom"/>
    </dxf>
  </rfmt>
  <rcc rId="6752" sId="1" odxf="1" dxf="1">
    <nc r="F760">
      <v>15012289069</v>
    </nc>
    <odxf>
      <alignment horizontal="left" vertical="top"/>
    </odxf>
    <ndxf>
      <alignment horizontal="general" vertical="bottom"/>
    </ndxf>
  </rcc>
  <rfmt sheetId="1" sqref="F761" start="0" length="0">
    <dxf>
      <alignment horizontal="general" vertical="bottom"/>
    </dxf>
  </rfmt>
  <rfmt sheetId="1" sqref="F762" start="0" length="0">
    <dxf>
      <alignment horizontal="general" vertical="bottom"/>
    </dxf>
  </rfmt>
  <rfmt sheetId="1" sqref="F763" start="0" length="0">
    <dxf>
      <alignment horizontal="general" vertical="bottom"/>
    </dxf>
  </rfmt>
  <rfmt sheetId="1" sqref="F764" start="0" length="0">
    <dxf>
      <alignment horizontal="general" vertical="bottom"/>
    </dxf>
  </rfmt>
  <rfmt sheetId="1" sqref="F765" start="0" length="0">
    <dxf>
      <alignment horizontal="general" vertical="bottom"/>
    </dxf>
  </rfmt>
  <rcv guid="{23909824-A0E2-48C7-9B69-FF02D77AF5D0}" action="delete"/>
  <rdn rId="0" localSheetId="1" customView="1" name="Z_23909824_A0E2_48C7_9B69_FF02D77AF5D0_.wvu.FilterData" hidden="1" oldHidden="1">
    <formula>GNRD_Blue_8_D43!$A$1:$R$609</formula>
    <oldFormula>GNRD_Blue_8_D43!$A$1:$R$609</oldFormula>
  </rdn>
  <rcv guid="{23909824-A0E2-48C7-9B69-FF02D77AF5D0}" action="add"/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:F1048576">
    <dxf>
      <alignment vertical="center"/>
    </dxf>
  </rfmt>
  <rfmt sheetId="1" sqref="F1:F1048576">
    <dxf>
      <alignment vertical="bottom"/>
    </dxf>
  </rfmt>
  <rfmt sheetId="1" sqref="F1:F1048576">
    <dxf>
      <alignment horizontal="center"/>
    </dxf>
  </rfmt>
  <rfmt sheetId="1" sqref="A1:A1048576" start="0" length="0">
    <dxf>
      <border>
        <left style="thin">
          <color indexed="64"/>
        </left>
      </border>
    </dxf>
  </rfmt>
  <rfmt sheetId="1" sqref="A1:XFD1" start="0" length="0">
    <dxf>
      <border>
        <top style="thin">
          <color indexed="64"/>
        </top>
      </border>
    </dxf>
  </rfmt>
  <rfmt sheetId="1" sqref="XFD1:XFD1048576" start="0" length="0">
    <dxf>
      <border>
        <right style="thin">
          <color indexed="64"/>
        </right>
      </border>
    </dxf>
  </rfmt>
  <rfmt sheetId="1" sqref="A1048576:XFD1048576" start="0" length="0">
    <dxf>
      <border>
        <bottom style="thin">
          <color indexed="64"/>
        </bottom>
      </border>
    </dxf>
  </rfmt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4" sId="2">
    <oc r="B3">
      <v>411</v>
    </oc>
    <nc r="B3">
      <v>574</v>
    </nc>
  </rcc>
  <rcc rId="6755" sId="2">
    <oc r="B5">
      <v>115</v>
    </oc>
    <nc r="B5">
      <v>155</v>
    </nc>
  </rcc>
  <rcc rId="6756" sId="2">
    <oc r="B4">
      <v>13</v>
    </oc>
    <nc r="B4">
      <v>36</v>
    </nc>
  </rcc>
  <rrc rId="6757" sId="2" ref="A6:XFD6" action="deleteRow">
    <undo index="0" exp="ref" v="1" dr="B6" r="B13" sId="2"/>
    <undo index="65535" exp="area" dr="B3:B6" r="B7" sId="2"/>
    <rfmt sheetId="2" xfDxf="1" sqref="A6:XFD6" start="0" length="0"/>
    <rcc rId="0" sId="2" dxf="1">
      <nc r="A6" t="inlineStr">
        <is>
          <t>NA</t>
        </is>
      </nc>
      <n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6">
        <v>6</v>
      </nc>
      <ndxf>
        <font>
          <sz val="9.5"/>
          <color rgb="FF000000"/>
          <name val="Intel Clear"/>
          <family val="2"/>
          <scheme val="none"/>
        </font>
        <alignment horizontal="righ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6758" sId="2" ref="A12:XFD12" action="deleteRow">
    <rfmt sheetId="2" xfDxf="1" sqref="A12:XFD12" start="0" length="0"/>
    <rcc rId="0" sId="2" dxf="1">
      <nc r="A12" t="inlineStr">
        <is>
          <t>NA</t>
        </is>
      </nc>
      <ndxf>
        <font>
          <sz val="9.5"/>
          <color rgb="FF000000"/>
          <name val="Intel Clear"/>
          <family val="2"/>
          <scheme val="none"/>
        </font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12">
        <f>(#REF!/B6)*100</f>
      </nc>
      <n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9" sId="1" xfDxf="1" dxf="1">
    <nc r="F53">
      <v>16018861169</v>
    </nc>
    <n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60" sId="1">
    <nc r="F66">
      <v>16018861169</v>
    </nc>
  </rcc>
  <rcc rId="6761" sId="1">
    <nc r="F74">
      <v>16018861169</v>
    </nc>
  </rcc>
  <rcc rId="6762" sId="1" odxf="1" dxf="1">
    <nc r="F136">
      <v>16018861169</v>
    </nc>
    <odxf>
      <alignment horizontal="general" vertical="bottom"/>
    </odxf>
    <ndxf>
      <alignment horizontal="left" vertical="top"/>
    </ndxf>
  </rcc>
  <rcc rId="6763" sId="1" odxf="1" dxf="1">
    <nc r="F155">
      <v>16018861169</v>
    </nc>
    <odxf>
      <alignment horizontal="general" vertical="bottom"/>
    </odxf>
    <ndxf>
      <alignment horizontal="left" vertical="top"/>
    </ndxf>
  </rcc>
  <rcc rId="6764" sId="1" odxf="1" dxf="1">
    <nc r="F280">
      <v>16018861169</v>
    </nc>
    <odxf>
      <alignment horizontal="general" vertical="bottom"/>
    </odxf>
    <ndxf>
      <alignment horizontal="left" vertical="top"/>
    </ndxf>
  </rcc>
  <rcc rId="6765" sId="1" odxf="1" dxf="1">
    <nc r="F324">
      <v>16018861169</v>
    </nc>
    <odxf>
      <alignment horizontal="general" vertical="bottom"/>
    </odxf>
    <ndxf>
      <alignment horizontal="left" vertical="top"/>
    </ndxf>
  </rcc>
  <rcc rId="6766" sId="1" odxf="1" dxf="1">
    <nc r="F341">
      <v>16018861169</v>
    </nc>
    <odxf>
      <alignment horizontal="general" vertical="bottom"/>
    </odxf>
    <ndxf>
      <alignment horizontal="left" vertical="top"/>
    </ndxf>
  </rcc>
  <rcc rId="6767" sId="1" odxf="1" dxf="1">
    <nc r="F342">
      <v>16018861169</v>
    </nc>
    <odxf>
      <alignment horizontal="general" vertical="bottom"/>
    </odxf>
    <ndxf>
      <alignment horizontal="left" vertical="top"/>
    </ndxf>
  </rcc>
  <rcc rId="6768" sId="1" odxf="1" dxf="1">
    <nc r="F359">
      <v>16018861169</v>
    </nc>
    <odxf>
      <alignment horizontal="general" vertical="bottom"/>
    </odxf>
    <ndxf>
      <alignment horizontal="left" vertical="top"/>
    </ndxf>
  </rcc>
  <rcc rId="6769" sId="1" odxf="1" dxf="1">
    <nc r="F363">
      <v>16018861169</v>
    </nc>
    <odxf>
      <alignment horizontal="general" vertical="bottom"/>
    </odxf>
    <ndxf>
      <alignment horizontal="left" vertical="top"/>
    </ndxf>
  </rcc>
  <rcc rId="6770" sId="1" odxf="1" dxf="1">
    <nc r="F368">
      <v>16018861169</v>
    </nc>
    <odxf>
      <alignment horizontal="general" vertical="bottom"/>
    </odxf>
    <ndxf>
      <alignment horizontal="left" vertical="top"/>
    </ndxf>
  </rcc>
  <rcc rId="6771" sId="1" odxf="1" dxf="1">
    <nc r="F376">
      <v>16018861169</v>
    </nc>
    <odxf>
      <alignment horizontal="general" vertical="bottom"/>
    </odxf>
    <ndxf>
      <alignment horizontal="left" vertical="top"/>
    </ndxf>
  </rcc>
  <rcc rId="6772" sId="1" odxf="1" dxf="1">
    <nc r="F382">
      <v>16018861169</v>
    </nc>
    <odxf>
      <alignment horizontal="general" vertical="bottom"/>
    </odxf>
    <ndxf>
      <alignment horizontal="left" vertical="top"/>
    </ndxf>
  </rcc>
  <rcc rId="6773" sId="1" odxf="1" dxf="1">
    <nc r="F385">
      <v>16018861169</v>
    </nc>
    <odxf>
      <alignment horizontal="general" vertical="bottom"/>
    </odxf>
    <ndxf>
      <alignment horizontal="left" vertical="top"/>
    </ndxf>
  </rcc>
  <rcc rId="6774" sId="1" odxf="1" dxf="1">
    <nc r="F432">
      <v>16018861169</v>
    </nc>
    <odxf>
      <alignment horizontal="general" vertical="bottom"/>
    </odxf>
    <ndxf>
      <alignment horizontal="left" vertical="top"/>
    </ndxf>
  </rcc>
  <rcc rId="6775" sId="1" odxf="1" dxf="1">
    <nc r="F433">
      <v>16018861169</v>
    </nc>
    <odxf>
      <alignment horizontal="general" vertical="bottom"/>
    </odxf>
    <ndxf>
      <alignment horizontal="left" vertical="top"/>
    </ndxf>
  </rcc>
  <rcc rId="6776" sId="1" odxf="1" dxf="1">
    <nc r="F446">
      <v>16018861169</v>
    </nc>
    <odxf>
      <alignment horizontal="general" vertical="bottom"/>
    </odxf>
    <ndxf>
      <alignment horizontal="left" vertical="top"/>
    </ndxf>
  </rcc>
  <rcc rId="6777" sId="1" odxf="1" dxf="1">
    <nc r="F459">
      <v>16018861169</v>
    </nc>
    <odxf>
      <alignment horizontal="general" vertical="bottom"/>
    </odxf>
    <ndxf>
      <alignment horizontal="left" vertical="top"/>
    </ndxf>
  </rcc>
  <rcc rId="6778" sId="1" odxf="1" dxf="1">
    <nc r="F461">
      <v>16018861169</v>
    </nc>
    <odxf>
      <alignment horizontal="general" vertical="bottom"/>
    </odxf>
    <ndxf>
      <alignment horizontal="left" vertical="top"/>
    </ndxf>
  </rcc>
  <rcc rId="6779" sId="1" odxf="1" dxf="1">
    <nc r="F467">
      <v>16018861169</v>
    </nc>
    <odxf>
      <alignment horizontal="general" vertical="bottom"/>
    </odxf>
    <ndxf>
      <alignment horizontal="left" vertical="top"/>
    </ndxf>
  </rcc>
  <rcc rId="6780" sId="1" odxf="1" dxf="1">
    <nc r="F506">
      <v>16018861169</v>
    </nc>
    <odxf>
      <alignment horizontal="general" vertical="bottom"/>
    </odxf>
    <ndxf>
      <alignment horizontal="left" vertical="top"/>
    </ndxf>
  </rcc>
  <rcc rId="6781" sId="1" odxf="1" dxf="1">
    <nc r="F508">
      <v>16018861169</v>
    </nc>
    <odxf>
      <alignment horizontal="general" vertical="bottom"/>
    </odxf>
    <ndxf>
      <alignment horizontal="left" vertical="top"/>
    </ndxf>
  </rcc>
  <rcc rId="6782" sId="1" odxf="1" dxf="1">
    <nc r="F518">
      <v>16018861169</v>
    </nc>
    <odxf>
      <alignment horizontal="general" vertical="bottom"/>
    </odxf>
    <ndxf>
      <alignment horizontal="left" vertical="top"/>
    </ndxf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:F1048576">
    <dxf>
      <alignment vertical="center"/>
    </dxf>
  </rfmt>
  <rfmt sheetId="1" sqref="F1:F1048576">
    <dxf>
      <alignment horizontal="general"/>
    </dxf>
  </rfmt>
  <rfmt sheetId="1" sqref="F1:F1048576">
    <dxf>
      <alignment horizontal="center"/>
    </dxf>
  </rfmt>
  <rfmt sheetId="1" sqref="A1:A1048576" start="0" length="0">
    <dxf>
      <border>
        <left style="thin">
          <color indexed="64"/>
        </left>
      </border>
    </dxf>
  </rfmt>
  <rfmt sheetId="1" sqref="XFD1:XFD1048576" start="0" length="0">
    <dxf>
      <border>
        <right style="thin">
          <color indexed="64"/>
        </right>
      </border>
    </dxf>
  </rfmt>
  <rcc rId="6783" sId="2">
    <oc r="B4">
      <v>36</v>
    </oc>
    <nc r="B4">
      <v>35</v>
    </nc>
  </rcc>
  <rcv guid="{23909824-A0E2-48C7-9B69-FF02D77AF5D0}" action="delete"/>
  <rdn rId="0" localSheetId="1" customView="1" name="Z_23909824_A0E2_48C7_9B69_FF02D77AF5D0_.wvu.FilterData" hidden="1" oldHidden="1">
    <formula>GNRD_Blue_8_D43!$A$1:$K$765</formula>
    <oldFormula>GNRD_Blue_8_D43!$A$1:$R$609</oldFormula>
  </rdn>
  <rcv guid="{23909824-A0E2-48C7-9B69-FF02D77AF5D0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" sId="1">
    <nc r="F4" t="inlineStr">
      <is>
        <t>fail</t>
      </is>
    </nc>
  </rcc>
  <rcc rId="719" sId="1" odxf="1" dxf="1">
    <nc r="G4">
      <v>16017528924</v>
    </nc>
    <odxf>
      <font>
        <sz val="11"/>
        <color theme="1"/>
        <name val="Shruti"/>
        <family val="2"/>
        <scheme val="minor"/>
      </font>
    </odxf>
    <ndxf>
      <font>
        <sz val="9"/>
        <color rgb="FF242424"/>
        <name val="Segoe UI"/>
        <family val="2"/>
        <scheme val="none"/>
      </font>
    </ndxf>
  </rcc>
  <rfmt sheetId="1" sqref="G4">
    <dxf>
      <alignment horizontal="left"/>
    </dxf>
  </rfmt>
  <rcc rId="720" sId="1" odxf="1" dxf="1">
    <nc r="L4" t="inlineStr">
      <is>
        <t>in block and fail list failed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1" sId="1">
    <nc r="F3" t="inlineStr">
      <is>
        <t>pass</t>
      </is>
    </nc>
  </rcc>
  <rcc rId="722" sId="1">
    <nc r="H3">
      <v>42</v>
    </nc>
  </rcc>
  <rcc rId="723" sId="1">
    <nc r="I3" t="inlineStr">
      <is>
        <t>HCC</t>
      </is>
    </nc>
  </rcc>
  <rcc rId="724" sId="1">
    <nc r="J3" t="inlineStr">
      <is>
        <t>BMOD</t>
      </is>
    </nc>
  </rcc>
  <rcc rId="725" sId="1">
    <nc r="K3" t="inlineStr">
      <is>
        <t>Debug ipclean</t>
      </is>
    </nc>
  </rcc>
  <rcc rId="726" sId="1">
    <nc r="F5" t="inlineStr">
      <is>
        <t>pass</t>
      </is>
    </nc>
  </rcc>
  <rcc rId="727" sId="1">
    <nc r="H5">
      <v>42</v>
    </nc>
  </rcc>
  <rcc rId="728" sId="1">
    <nc r="I5" t="inlineStr">
      <is>
        <t>HCC</t>
      </is>
    </nc>
  </rcc>
  <rcc rId="729" sId="1">
    <nc r="J5" t="inlineStr">
      <is>
        <t>BMOD</t>
      </is>
    </nc>
  </rcc>
  <rcc rId="730" sId="1">
    <nc r="K5" t="inlineStr">
      <is>
        <t>Debug ipclean</t>
      </is>
    </nc>
  </rcc>
  <rcc rId="731" sId="1">
    <nc r="F6" t="inlineStr">
      <is>
        <t>pass</t>
      </is>
    </nc>
  </rcc>
  <rcc rId="732" sId="1">
    <nc r="H6">
      <v>42</v>
    </nc>
  </rcc>
  <rcc rId="733" sId="1">
    <nc r="I6" t="inlineStr">
      <is>
        <t>HCC</t>
      </is>
    </nc>
  </rcc>
  <rcc rId="734" sId="1">
    <nc r="J6" t="inlineStr">
      <is>
        <t>BMOD</t>
      </is>
    </nc>
  </rcc>
  <rcc rId="735" sId="1">
    <nc r="K6" t="inlineStr">
      <is>
        <t>Release IPClean</t>
      </is>
    </nc>
  </rcc>
  <rcc rId="736" sId="1">
    <nc r="F7" t="inlineStr">
      <is>
        <t>Block</t>
      </is>
    </nc>
  </rcc>
  <rcc rId="737" sId="1">
    <nc r="H7">
      <v>42</v>
    </nc>
  </rcc>
  <rcc rId="738" sId="1">
    <nc r="I7" t="inlineStr">
      <is>
        <t>HCC</t>
      </is>
    </nc>
  </rcc>
  <rcc rId="739" sId="1">
    <nc r="J7" t="inlineStr">
      <is>
        <t>BMOD</t>
      </is>
    </nc>
  </rcc>
  <rcc rId="740" sId="1">
    <nc r="K7" t="inlineStr">
      <is>
        <t>Debug ipclean</t>
      </is>
    </nc>
  </rcc>
  <rcc rId="741" sId="1" odxf="1" dxf="1">
    <nc r="G8">
      <v>16015631966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2" sId="1">
    <nc r="F8" t="inlineStr">
      <is>
        <t>Block</t>
      </is>
    </nc>
  </rcc>
  <rcc rId="743" sId="1" odxf="1" dxf="1">
    <nc r="L8" t="inlineStr">
      <is>
        <t>Feature not enabled - RAS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" sId="1">
    <nc r="F10" t="inlineStr">
      <is>
        <t>pass</t>
      </is>
    </nc>
  </rcc>
  <rcc rId="745" sId="1">
    <nc r="H10">
      <v>42</v>
    </nc>
  </rcc>
  <rcc rId="746" sId="1">
    <nc r="I10" t="inlineStr">
      <is>
        <t>HCC</t>
      </is>
    </nc>
  </rcc>
  <rcc rId="747" sId="1">
    <nc r="J10" t="inlineStr">
      <is>
        <t>BMOD</t>
      </is>
    </nc>
  </rcc>
  <rcc rId="748" sId="1">
    <nc r="K10" t="inlineStr">
      <is>
        <t>Debug ipclean</t>
      </is>
    </nc>
  </rcc>
  <rcc rId="749" sId="1">
    <nc r="L11" t="inlineStr">
      <is>
        <t>step 2: "RMT  Debug Messages" knob is not present.</t>
      </is>
    </nc>
  </rcc>
  <rcc rId="750" sId="1">
    <nc r="F11" t="inlineStr">
      <is>
        <t>Block</t>
      </is>
    </nc>
  </rcc>
  <rcc rId="751" sId="1">
    <nc r="H11">
      <v>42</v>
    </nc>
  </rcc>
  <rcc rId="752" sId="1">
    <nc r="I11" t="inlineStr">
      <is>
        <t>HCC</t>
      </is>
    </nc>
  </rcc>
  <rcc rId="753" sId="1">
    <nc r="J11" t="inlineStr">
      <is>
        <t>BMOD</t>
      </is>
    </nc>
  </rcc>
  <rcc rId="754" sId="1">
    <nc r="K11" t="inlineStr">
      <is>
        <t>Debug ipclean</t>
      </is>
    </nc>
  </rcc>
  <rcc rId="755" sId="1">
    <nc r="F12" t="inlineStr">
      <is>
        <t>pass</t>
      </is>
    </nc>
  </rcc>
  <rcc rId="756" sId="1">
    <nc r="H12">
      <v>42</v>
    </nc>
  </rcc>
  <rcc rId="757" sId="1">
    <nc r="I12" t="inlineStr">
      <is>
        <t>HCC</t>
      </is>
    </nc>
  </rcc>
  <rcc rId="758" sId="1">
    <nc r="J12" t="inlineStr">
      <is>
        <t>BMOD</t>
      </is>
    </nc>
  </rcc>
  <rcc rId="759" sId="1">
    <nc r="K12" t="inlineStr">
      <is>
        <t>Debug ipclean</t>
      </is>
    </nc>
  </rcc>
  <rcc rId="760" sId="1">
    <nc r="F13" t="inlineStr">
      <is>
        <t>pass</t>
      </is>
    </nc>
  </rcc>
  <rcc rId="761" sId="1">
    <nc r="H13">
      <v>42</v>
    </nc>
  </rcc>
  <rcc rId="762" sId="1">
    <nc r="I13" t="inlineStr">
      <is>
        <t>HCC</t>
      </is>
    </nc>
  </rcc>
  <rcc rId="763" sId="1">
    <nc r="J13" t="inlineStr">
      <is>
        <t>BMOD</t>
      </is>
    </nc>
  </rcc>
  <rcc rId="764" sId="1">
    <nc r="K13" t="inlineStr">
      <is>
        <t>Debug ipclean</t>
      </is>
    </nc>
  </rcc>
  <rcc rId="765" sId="1">
    <nc r="F14" t="inlineStr">
      <is>
        <t>pass</t>
      </is>
    </nc>
  </rcc>
  <rcc rId="766" sId="1">
    <nc r="H14">
      <v>42</v>
    </nc>
  </rcc>
  <rcc rId="767" sId="1">
    <nc r="I14" t="inlineStr">
      <is>
        <t>HCC</t>
      </is>
    </nc>
  </rcc>
  <rcc rId="768" sId="1">
    <nc r="J14" t="inlineStr">
      <is>
        <t>BMOD</t>
      </is>
    </nc>
  </rcc>
  <rcc rId="769" sId="1">
    <nc r="K14" t="inlineStr">
      <is>
        <t>Debug ipclean</t>
      </is>
    </nc>
  </rcc>
  <rcc rId="770" sId="1">
    <nc r="F15" t="inlineStr">
      <is>
        <t>fail</t>
      </is>
    </nc>
  </rcc>
  <rcc rId="771" sId="1">
    <nc r="G15">
      <v>16017448392</v>
    </nc>
  </rcc>
  <rfmt sheetId="1" sqref="L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2" sId="1">
    <nc r="L15" t="inlineStr">
      <is>
        <t>FMOD TCs</t>
      </is>
    </nc>
  </rcc>
  <rcc rId="773" sId="1">
    <nc r="F16" t="inlineStr">
      <is>
        <t>Block</t>
      </is>
    </nc>
  </rcc>
  <rcc rId="774" sId="1">
    <nc r="H16">
      <v>42</v>
    </nc>
  </rcc>
  <rcc rId="775" sId="1">
    <nc r="I16" t="inlineStr">
      <is>
        <t>HCC</t>
      </is>
    </nc>
  </rcc>
  <rcc rId="776" sId="1">
    <nc r="J16" t="inlineStr">
      <is>
        <t>BMOD</t>
      </is>
    </nc>
  </rcc>
  <rcc rId="777" sId="1">
    <nc r="K16" t="inlineStr">
      <is>
        <t>Debug ipclean</t>
      </is>
    </nc>
  </rcc>
  <rcc rId="778" sId="1">
    <nc r="L16" t="inlineStr">
      <is>
        <t>step 3: python cmd is not working ("cli_impl.CliError: Read transaction was not successful, RSP = 1").</t>
      </is>
    </nc>
  </rcc>
  <rcc rId="779" sId="1">
    <nc r="F18" t="inlineStr">
      <is>
        <t>pass</t>
      </is>
    </nc>
  </rcc>
  <rcc rId="780" sId="1">
    <nc r="H18">
      <v>42</v>
    </nc>
  </rcc>
  <rcc rId="781" sId="1">
    <nc r="I18" t="inlineStr">
      <is>
        <t>HCC</t>
      </is>
    </nc>
  </rcc>
  <rcc rId="782" sId="1">
    <nc r="J18" t="inlineStr">
      <is>
        <t>BMOD</t>
      </is>
    </nc>
  </rcc>
  <rcc rId="783" sId="1">
    <nc r="K18" t="inlineStr">
      <is>
        <t>Debug</t>
      </is>
    </nc>
  </rcc>
  <rcc rId="784" sId="1">
    <nc r="F19" t="inlineStr">
      <is>
        <t>pass</t>
      </is>
    </nc>
  </rcc>
  <rcc rId="785" sId="1">
    <nc r="H19">
      <v>42</v>
    </nc>
  </rcc>
  <rcc rId="786" sId="1">
    <nc r="I19" t="inlineStr">
      <is>
        <t>HCC</t>
      </is>
    </nc>
  </rcc>
  <rcc rId="787" sId="1">
    <nc r="J19" t="inlineStr">
      <is>
        <t>BMOD</t>
      </is>
    </nc>
  </rcc>
  <rcc rId="788" sId="1">
    <nc r="K19" t="inlineStr">
      <is>
        <t>Debug ipclean</t>
      </is>
    </nc>
  </rcc>
  <rcc rId="789" sId="1">
    <nc r="L21" t="inlineStr">
      <is>
        <t>step 3: python cmd is not working  ("cli_impl.CliError: Read transaction was not successful, RSP = 1").</t>
      </is>
    </nc>
  </rcc>
  <rcc rId="790" sId="1">
    <nc r="K21" t="inlineStr">
      <is>
        <t>Debug ipclean</t>
      </is>
    </nc>
  </rcc>
  <rcc rId="791" sId="1">
    <nc r="J21" t="inlineStr">
      <is>
        <t>BMOD</t>
      </is>
    </nc>
  </rcc>
  <rcc rId="792" sId="1">
    <nc r="I21" t="inlineStr">
      <is>
        <t>HCC</t>
      </is>
    </nc>
  </rcc>
  <rcc rId="793" sId="1">
    <nc r="H21">
      <v>42</v>
    </nc>
  </rcc>
  <rcc rId="794" sId="1">
    <nc r="F21" t="inlineStr">
      <is>
        <t>Block</t>
      </is>
    </nc>
  </rcc>
  <rcc rId="795" sId="1">
    <nc r="L7" t="inlineStr">
      <is>
        <t>step 5: python cmd is not working ("cli_impl.CliError: Read transaction was not successful, RSP = 1").</t>
      </is>
    </nc>
  </rcc>
  <rcc rId="796" sId="1">
    <oc r="L2" t="inlineStr">
      <is>
        <t>simics-CXL feature block</t>
      </is>
    </oc>
    <nc r="L2" t="inlineStr">
      <is>
        <t xml:space="preserve"> </t>
      </is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85" sId="1">
    <oc r="A1" t="inlineStr">
      <is>
        <t>id</t>
      </is>
    </oc>
    <nc r="A1" t="inlineStr">
      <is>
        <t>TCD_ID</t>
      </is>
    </nc>
  </rcc>
  <rcc rId="6786" sId="1">
    <oc r="B1" t="inlineStr">
      <is>
        <t>title</t>
      </is>
    </oc>
    <nc r="B1" t="inlineStr">
      <is>
        <t>TCD_Title</t>
      </is>
    </nc>
  </rcc>
  <rdn rId="0" localSheetId="1" customView="1" name="Z_6314AEF1_5E21_41A6_9459_CF0C73B79394_.wvu.FilterData" hidden="1" oldHidden="1">
    <formula>GNRD_Blue_8_D43!$A$1:$K$765</formula>
  </rdn>
  <rcv guid="{6314AEF1-5E21-41A6-9459-CF0C73B79394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" sId="1">
    <nc r="F98" t="inlineStr">
      <is>
        <t>pass</t>
      </is>
    </nc>
  </rcc>
  <rcc rId="798" sId="1">
    <nc r="H98">
      <v>42</v>
    </nc>
  </rcc>
  <rcc rId="799" sId="1">
    <nc r="I98" t="inlineStr">
      <is>
        <t>HCC</t>
      </is>
    </nc>
  </rcc>
  <rcc rId="800" sId="1">
    <nc r="J98" t="inlineStr">
      <is>
        <t>BMOD</t>
      </is>
    </nc>
  </rcc>
  <rcc rId="801" sId="1">
    <nc r="K98" t="inlineStr">
      <is>
        <t>Release IPClean</t>
      </is>
    </nc>
  </rcc>
  <rcc rId="802" sId="1">
    <nc r="F99" t="inlineStr">
      <is>
        <t>pass</t>
      </is>
    </nc>
  </rcc>
  <rcc rId="803" sId="1">
    <nc r="H99">
      <v>42</v>
    </nc>
  </rcc>
  <rcc rId="804" sId="1">
    <nc r="I99" t="inlineStr">
      <is>
        <t>HCC</t>
      </is>
    </nc>
  </rcc>
  <rcc rId="805" sId="1">
    <nc r="J99" t="inlineStr">
      <is>
        <t>BMOD</t>
      </is>
    </nc>
  </rcc>
  <rcc rId="806" sId="1">
    <nc r="K99" t="inlineStr">
      <is>
        <t>Debug IPClean</t>
      </is>
    </nc>
  </rcc>
  <rcc rId="807" sId="1">
    <nc r="F100" t="inlineStr">
      <is>
        <t>pass</t>
      </is>
    </nc>
  </rcc>
  <rcc rId="808" sId="1">
    <nc r="H100">
      <v>42</v>
    </nc>
  </rcc>
  <rcc rId="809" sId="1">
    <nc r="I100" t="inlineStr">
      <is>
        <t>HCC</t>
      </is>
    </nc>
  </rcc>
  <rcc rId="810" sId="1">
    <nc r="J100" t="inlineStr">
      <is>
        <t>BMOD</t>
      </is>
    </nc>
  </rcc>
  <rcc rId="811" sId="1">
    <nc r="K100" t="inlineStr">
      <is>
        <t>Debug IPClean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" sId="1">
    <nc r="F205" t="inlineStr">
      <is>
        <t>Pass</t>
      </is>
    </nc>
  </rcc>
  <rcc rId="813" sId="1">
    <nc r="H205">
      <v>42</v>
    </nc>
  </rcc>
  <rcc rId="814" sId="1">
    <nc r="I205" t="inlineStr">
      <is>
        <t>HCC</t>
      </is>
    </nc>
  </rcc>
  <rcc rId="815" sId="1">
    <nc r="J205" t="inlineStr">
      <is>
        <t>BMOD</t>
      </is>
    </nc>
  </rcc>
  <rcc rId="816" sId="1">
    <nc r="K205" t="inlineStr">
      <is>
        <t>DebugIpClean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1">
    <oc r="F100" t="inlineStr">
      <is>
        <t>pass</t>
      </is>
    </oc>
    <nc r="F100"/>
  </rcc>
  <rcc rId="818" sId="1">
    <oc r="H100">
      <v>42</v>
    </oc>
    <nc r="H100"/>
  </rcc>
  <rcc rId="819" sId="1">
    <oc r="I100" t="inlineStr">
      <is>
        <t>HCC</t>
      </is>
    </oc>
    <nc r="I100"/>
  </rcc>
  <rcc rId="820" sId="1">
    <oc r="J100" t="inlineStr">
      <is>
        <t>BMOD</t>
      </is>
    </oc>
    <nc r="J100"/>
  </rcc>
  <rcc rId="821" sId="1">
    <oc r="K100" t="inlineStr">
      <is>
        <t>Debug IPClean</t>
      </is>
    </oc>
    <nc r="K100"/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2" sId="1">
    <nc r="F303" t="inlineStr">
      <is>
        <t>PASS</t>
      </is>
    </nc>
  </rcc>
  <rcc rId="823" sId="1">
    <nc r="I303" t="inlineStr">
      <is>
        <t>HCC</t>
      </is>
    </nc>
  </rcc>
  <rcc rId="824" sId="1">
    <nc r="J303" t="inlineStr">
      <is>
        <t>bmod</t>
      </is>
    </nc>
  </rcc>
  <rcc rId="825" sId="1">
    <nc r="K303" t="inlineStr">
      <is>
        <t>Debug IPClean</t>
      </is>
    </nc>
  </rcc>
  <rfmt sheetId="1" sqref="F303">
    <dxf>
      <fill>
        <patternFill patternType="solid">
          <bgColor rgb="FF00B050"/>
        </patternFill>
      </fill>
    </dxf>
  </rfmt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" sId="1">
    <nc r="F211" t="inlineStr">
      <is>
        <t>Pass</t>
      </is>
    </nc>
  </rcc>
  <rcc rId="827" sId="1">
    <nc r="H211">
      <v>42</v>
    </nc>
  </rcc>
  <rcc rId="828" sId="1">
    <nc r="I211" t="inlineStr">
      <is>
        <t>HCC</t>
      </is>
    </nc>
  </rcc>
  <rcc rId="829" sId="1">
    <nc r="J211" t="inlineStr">
      <is>
        <t>BMOD</t>
      </is>
    </nc>
  </rcc>
  <rcc rId="830" sId="1">
    <nc r="K211" t="inlineStr">
      <is>
        <t>DebugIpClean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1" sId="1">
    <nc r="F101" t="inlineStr">
      <is>
        <t>pass</t>
      </is>
    </nc>
  </rcc>
  <rcc rId="832" sId="1">
    <nc r="H101">
      <v>42</v>
    </nc>
  </rcc>
  <rcc rId="833" sId="1">
    <nc r="I101" t="inlineStr">
      <is>
        <t>HCC</t>
      </is>
    </nc>
  </rcc>
  <rcc rId="834" sId="1">
    <nc r="J101" t="inlineStr">
      <is>
        <t>BMOD</t>
      </is>
    </nc>
  </rcc>
  <rcc rId="835" sId="1">
    <nc r="K101" t="inlineStr">
      <is>
        <t>Release IPClean</t>
      </is>
    </nc>
  </rcc>
  <rcc rId="836" sId="1">
    <nc r="F103" t="inlineStr">
      <is>
        <t>pass</t>
      </is>
    </nc>
  </rcc>
  <rcc rId="837" sId="1">
    <nc r="H103">
      <v>42</v>
    </nc>
  </rcc>
  <rcc rId="838" sId="1">
    <nc r="I103" t="inlineStr">
      <is>
        <t>HCC</t>
      </is>
    </nc>
  </rcc>
  <rcc rId="839" sId="1">
    <nc r="J103" t="inlineStr">
      <is>
        <t>BMOD</t>
      </is>
    </nc>
  </rcc>
  <rcc rId="840" sId="1">
    <nc r="K103" t="inlineStr">
      <is>
        <t>Debug IPClean</t>
      </is>
    </nc>
  </rcc>
  <rcc rId="841" sId="1">
    <nc r="L105" t="inlineStr">
      <is>
        <t>Full DIMM Population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2" sId="1">
    <nc r="F108" t="inlineStr">
      <is>
        <t>pass</t>
      </is>
    </nc>
  </rcc>
  <rcc rId="843" sId="1">
    <nc r="H108">
      <v>42</v>
    </nc>
  </rcc>
  <rcc rId="844" sId="1">
    <nc r="I108" t="inlineStr">
      <is>
        <t>HCC</t>
      </is>
    </nc>
  </rcc>
  <rcc rId="845" sId="1">
    <nc r="J108" t="inlineStr">
      <is>
        <t>BMOD</t>
      </is>
    </nc>
  </rcc>
  <rcc rId="846" sId="1">
    <nc r="K108" t="inlineStr">
      <is>
        <t>Release IPClean</t>
      </is>
    </nc>
  </rcc>
  <rcv guid="{44EAC4BD-FB2B-4D07-ABE9-3D16D6E3E0C4}" action="delete"/>
  <rdn rId="0" localSheetId="1" customView="1" name="Z_44EAC4BD_FB2B_4D07_ABE9_3D16D6E3E0C4_.wvu.FilterData" hidden="1" oldHidden="1">
    <formula>GNRD_Blue_8_D43!$A$1:$L$546</formula>
    <oldFormula>GNRD_Blue_8_D43!$A$1:$L$546</oldFormula>
  </rdn>
  <rcv guid="{44EAC4BD-FB2B-4D07-ABE9-3D16D6E3E0C4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1">
    <nc r="F233" t="inlineStr">
      <is>
        <t>Pass</t>
      </is>
    </nc>
  </rcc>
  <rcc rId="849" sId="1">
    <nc r="H233">
      <v>42</v>
    </nc>
  </rcc>
  <rcc rId="850" sId="1">
    <nc r="I233" t="inlineStr">
      <is>
        <t>HCC</t>
      </is>
    </nc>
  </rcc>
  <rcc rId="851" sId="1">
    <nc r="J233" t="inlineStr">
      <is>
        <t>BMOD</t>
      </is>
    </nc>
  </rcc>
  <rcc rId="852" sId="1">
    <nc r="K233" t="inlineStr">
      <is>
        <t>DebugIpClean</t>
      </is>
    </nc>
  </rcc>
  <rcc rId="853" sId="1">
    <nc r="L233" t="inlineStr">
      <is>
        <t>use 4 dimms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1">
    <nc r="F213" t="inlineStr">
      <is>
        <t>Pass</t>
      </is>
    </nc>
  </rcc>
  <rcc rId="855" sId="1">
    <nc r="H213">
      <v>42</v>
    </nc>
  </rcc>
  <rcc rId="856" sId="1">
    <nc r="I213" t="inlineStr">
      <is>
        <t>HCC</t>
      </is>
    </nc>
  </rcc>
  <rcc rId="857" sId="1">
    <nc r="J213" t="inlineStr">
      <is>
        <t>BMOD</t>
      </is>
    </nc>
  </rcc>
  <rcc rId="858" sId="1">
    <nc r="K213" t="inlineStr">
      <is>
        <t>ReleaseIpClean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" sId="1">
    <nc r="F251" t="inlineStr">
      <is>
        <t>NA</t>
      </is>
    </nc>
  </rcc>
  <rcc rId="860" sId="1">
    <nc r="H251">
      <v>42</v>
    </nc>
  </rcc>
  <rcc rId="861" sId="1">
    <nc r="I251" t="inlineStr">
      <is>
        <t>HCC</t>
      </is>
    </nc>
  </rcc>
  <rcc rId="862" sId="1">
    <nc r="J251" t="inlineStr">
      <is>
        <t>BMOD</t>
      </is>
    </nc>
  </rcc>
  <rcc rId="863" sId="1">
    <nc r="K251" t="inlineStr">
      <is>
        <t>ReleaseIpClean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1">
    <nc r="L251" t="inlineStr">
      <is>
        <t>Simics doesnot support precondition as per comments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" sId="1">
    <nc r="F218" t="inlineStr">
      <is>
        <t>Pass</t>
      </is>
    </nc>
  </rcc>
  <rcc rId="866" sId="1">
    <nc r="H218">
      <v>42</v>
    </nc>
  </rcc>
  <rcc rId="867" sId="1">
    <nc r="I218" t="inlineStr">
      <is>
        <t>HCC</t>
      </is>
    </nc>
  </rcc>
  <rcc rId="868" sId="1">
    <nc r="J218" t="inlineStr">
      <is>
        <t>BMOD</t>
      </is>
    </nc>
  </rcc>
  <rcc rId="869" sId="1">
    <nc r="K218" t="inlineStr">
      <is>
        <t>DebugIpClean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" sId="1">
    <nc r="F224" t="inlineStr">
      <is>
        <t>Pass</t>
      </is>
    </nc>
  </rcc>
  <rcc rId="871" sId="1">
    <nc r="H224">
      <v>42</v>
    </nc>
  </rcc>
  <rcc rId="872" sId="1">
    <nc r="I224" t="inlineStr">
      <is>
        <t>HCC</t>
      </is>
    </nc>
  </rcc>
  <rcc rId="873" sId="1">
    <nc r="J224" t="inlineStr">
      <is>
        <t>BMOD</t>
      </is>
    </nc>
  </rcc>
  <rcc rId="874" sId="1">
    <nc r="K224" t="inlineStr">
      <is>
        <t>DebugIpClean</t>
      </is>
    </nc>
  </rcc>
  <rcc rId="875" sId="1">
    <nc r="L224" t="inlineStr">
      <is>
        <t>Used4 dimms instaed of full/8 dimms</t>
      </is>
    </nc>
  </rcc>
  <rcc rId="876" sId="1">
    <nc r="F199" t="inlineStr">
      <is>
        <t>Pass</t>
      </is>
    </nc>
  </rcc>
  <rcc rId="877" sId="1">
    <nc r="H199">
      <v>42</v>
    </nc>
  </rcc>
  <rcc rId="878" sId="1">
    <nc r="I199" t="inlineStr">
      <is>
        <t>HCC</t>
      </is>
    </nc>
  </rcc>
  <rcc rId="879" sId="1">
    <nc r="J199" t="inlineStr">
      <is>
        <t>BMOD</t>
      </is>
    </nc>
  </rcc>
  <rcc rId="880" sId="1">
    <nc r="K199" t="inlineStr">
      <is>
        <t>ReleaseIpClean</t>
      </is>
    </nc>
  </rcc>
  <rcc rId="881" sId="1">
    <nc r="L199" t="inlineStr">
      <is>
        <t>155/py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" sId="1">
    <nc r="F285" t="inlineStr">
      <is>
        <t>PASS</t>
      </is>
    </nc>
  </rcc>
  <rfmt sheetId="1" sqref="F285">
    <dxf>
      <fill>
        <patternFill patternType="solid">
          <fgColor indexed="64"/>
          <bgColor rgb="FF00B050"/>
        </patternFill>
      </fill>
    </dxf>
  </rfmt>
  <rcc rId="883" sId="1">
    <nc r="I285" t="inlineStr">
      <is>
        <t>HCC</t>
      </is>
    </nc>
  </rcc>
  <rcc rId="884" sId="1">
    <nc r="J285" t="inlineStr">
      <is>
        <t>BMOD</t>
      </is>
    </nc>
  </rcc>
  <rcc rId="885" sId="1">
    <nc r="K285" t="inlineStr">
      <is>
        <t>Debug IPClean</t>
      </is>
    </nc>
  </rcc>
  <rcc rId="886" sId="1">
    <nc r="F307" t="inlineStr">
      <is>
        <t>PASS</t>
      </is>
    </nc>
  </rcc>
  <rcc rId="887" sId="1">
    <nc r="I307" t="inlineStr">
      <is>
        <t>HCC</t>
      </is>
    </nc>
  </rcc>
  <rcc rId="888" sId="1">
    <nc r="K307" t="inlineStr">
      <is>
        <t>Debug ipclean</t>
      </is>
    </nc>
  </rcc>
  <rfmt sheetId="1" sqref="F307">
    <dxf>
      <fill>
        <patternFill patternType="solid">
          <bgColor rgb="FF00B050"/>
        </patternFill>
      </fill>
    </dxf>
  </rfmt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" sId="1">
    <nc r="F311" t="inlineStr">
      <is>
        <t>PASS</t>
      </is>
    </nc>
  </rcc>
  <rfmt sheetId="1" sqref="F311">
    <dxf>
      <fill>
        <patternFill patternType="solid">
          <fgColor indexed="64"/>
          <bgColor rgb="FF00B050"/>
        </patternFill>
      </fill>
    </dxf>
  </rfmt>
  <rcc rId="890" sId="1">
    <nc r="I311" t="inlineStr">
      <is>
        <t>HCC</t>
      </is>
    </nc>
  </rcc>
  <rcc rId="891" sId="1">
    <nc r="J311" t="inlineStr">
      <is>
        <t>BMOD</t>
      </is>
    </nc>
  </rcc>
  <rcc rId="892" sId="1">
    <nc r="K311" t="inlineStr">
      <is>
        <t>Debugipclean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" sId="1">
    <nc r="F276" t="inlineStr">
      <is>
        <t>PASS</t>
      </is>
    </nc>
  </rcc>
  <rfmt sheetId="1" sqref="F276">
    <dxf>
      <fill>
        <patternFill patternType="solid">
          <bgColor rgb="FF00B050"/>
        </patternFill>
      </fill>
    </dxf>
  </rfmt>
  <rcc rId="894" sId="1">
    <nc r="I276" t="inlineStr">
      <is>
        <t>HCC</t>
      </is>
    </nc>
  </rcc>
  <rcc rId="895" sId="1">
    <nc r="J276" t="inlineStr">
      <is>
        <t>BMOD</t>
      </is>
    </nc>
  </rcc>
  <rcc rId="896" sId="1">
    <nc r="K276" t="inlineStr">
      <is>
        <t>Debug Ipclean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" sId="1">
    <nc r="F236" t="inlineStr">
      <is>
        <t>Pass</t>
      </is>
    </nc>
  </rcc>
  <rcc rId="898" sId="1">
    <nc r="H236">
      <v>42</v>
    </nc>
  </rcc>
  <rcc rId="899" sId="1">
    <nc r="I236" t="inlineStr">
      <is>
        <t>HCC</t>
      </is>
    </nc>
  </rcc>
  <rcc rId="900" sId="1">
    <nc r="J236" t="inlineStr">
      <is>
        <t>BMOD</t>
      </is>
    </nc>
  </rcc>
  <rcc rId="901" sId="1">
    <nc r="K236" t="inlineStr">
      <is>
        <t>ReleaseIpClean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" sId="1">
    <nc r="F331" t="inlineStr">
      <is>
        <t>PASS</t>
      </is>
    </nc>
  </rcc>
  <rcc rId="903" sId="1">
    <nc r="K331" t="inlineStr">
      <is>
        <t>Debug Ipclean</t>
      </is>
    </nc>
  </rcc>
  <rfmt sheetId="1" sqref="F331">
    <dxf>
      <fill>
        <patternFill patternType="solid">
          <bgColor rgb="FF00B050"/>
        </patternFill>
      </fill>
    </dxf>
  </rfmt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" sId="1">
    <nc r="F210" t="inlineStr">
      <is>
        <t>Pass</t>
      </is>
    </nc>
  </rcc>
  <rcc rId="905" sId="1">
    <nc r="H210">
      <v>42</v>
    </nc>
  </rcc>
  <rcc rId="906" sId="1">
    <nc r="I210" t="inlineStr">
      <is>
        <t>HCC</t>
      </is>
    </nc>
  </rcc>
  <rcc rId="907" sId="1">
    <nc r="J210" t="inlineStr">
      <is>
        <t>BMOD</t>
      </is>
    </nc>
  </rcc>
  <rcc rId="908" sId="1">
    <nc r="K210" t="inlineStr">
      <is>
        <t>ReleaseIpClean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" sId="1">
    <nc r="F189" t="inlineStr">
      <is>
        <t>Block</t>
      </is>
    </nc>
  </rcc>
  <rcc rId="910" sId="1" odxf="1" dxf="1">
    <nc r="G189">
      <v>16016890011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sz val="10"/>
        <color theme="1"/>
        <name val="Segoe UI"/>
        <family val="2"/>
        <scheme val="none"/>
      </font>
      <fill>
        <patternFill patternType="solid">
          <bgColor rgb="FFFFFFFF"/>
        </patternFill>
      </fill>
      <alignment horizontal="right" vertical="center"/>
      <border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ndxf>
  </rcc>
  <rcc rId="911" sId="1">
    <nc r="H189">
      <v>42</v>
    </nc>
  </rcc>
  <rcc rId="912" sId="1">
    <nc r="I189" t="inlineStr">
      <is>
        <t>HCC</t>
      </is>
    </nc>
  </rcc>
  <rcc rId="913" sId="1">
    <nc r="J189" t="inlineStr">
      <is>
        <t>BMOD</t>
      </is>
    </nc>
  </rcc>
  <rcc rId="914" sId="1" odxf="1" dxf="1">
    <nc r="L189" t="inlineStr">
      <is>
        <t>Simics : BMC feature block</t>
      </is>
    </nc>
    <odxf>
      <alignment vertical="bottom" wrapText="0"/>
    </odxf>
    <ndxf>
      <alignment vertical="top" wrapText="1"/>
    </ndxf>
  </rcc>
  <rcc rId="915" sId="1">
    <nc r="K189" t="inlineStr">
      <is>
        <t>ReleaseIPClean</t>
      </is>
    </nc>
  </rcc>
  <rcc rId="916" sId="1">
    <nc r="F259" t="inlineStr">
      <is>
        <t>Block</t>
      </is>
    </nc>
  </rcc>
  <rcc rId="917" sId="1" odxf="1" dxf="1">
    <nc r="G259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8" sId="1">
    <nc r="H259">
      <v>42</v>
    </nc>
  </rcc>
  <rcc rId="919" sId="1">
    <nc r="I259" t="inlineStr">
      <is>
        <t>HCC</t>
      </is>
    </nc>
  </rcc>
  <rcc rId="920" sId="1">
    <nc r="J259" t="inlineStr">
      <is>
        <t>BMOD</t>
      </is>
    </nc>
  </rcc>
  <rcc rId="921" sId="1">
    <nc r="K259" t="inlineStr">
      <is>
        <t>ReleaseIpClean</t>
      </is>
    </nc>
  </rcc>
  <rcc rId="922" sId="1" odxf="1" dxf="1">
    <nc r="L259" t="inlineStr">
      <is>
        <t xml:space="preserve">Simics-Ras feature block 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" sId="1">
    <nc r="F364" t="inlineStr">
      <is>
        <t>PASS</t>
      </is>
    </nc>
  </rcc>
  <rcc rId="924" sId="1">
    <nc r="K364" t="inlineStr">
      <is>
        <t>Debug IPClean</t>
      </is>
    </nc>
  </rcc>
  <rfmt sheetId="1" sqref="F364">
    <dxf>
      <fill>
        <patternFill patternType="solid">
          <bgColor rgb="FF00B050"/>
        </patternFill>
      </fill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079A5398_B237_4DBB_94D4_EA3156E00E48_.wvu.FilterData" hidden="1" oldHidden="1">
    <formula>GNRD_Blue_8_D43!$A$1:$D$546</formula>
  </rdn>
  <rcv guid="{079A5398-B237-4DBB-94D4-EA3156E00E48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" sId="1">
    <oc r="L251" t="inlineStr">
      <is>
        <t>Simics doesnot support precondition as per comments</t>
      </is>
    </oc>
    <nc r="L251" t="inlineStr">
      <is>
        <t>Not applicable for pre-silicon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" sId="1">
    <nc r="F238" t="inlineStr">
      <is>
        <t>NA</t>
      </is>
    </nc>
  </rcc>
  <rcc rId="927" sId="1">
    <nc r="H238">
      <v>42</v>
    </nc>
  </rcc>
  <rcc rId="928" sId="1">
    <nc r="I238" t="inlineStr">
      <is>
        <t>HCC</t>
      </is>
    </nc>
  </rcc>
  <rcc rId="929" sId="1">
    <nc r="J238" t="inlineStr">
      <is>
        <t>BMOD</t>
      </is>
    </nc>
  </rcc>
  <rcc rId="930" sId="1">
    <nc r="K238" t="inlineStr">
      <is>
        <t>ReleaseIpClean</t>
      </is>
    </nc>
  </rcc>
  <rcc rId="931" sId="1" odxf="1" dxf="1">
    <nc r="L238" t="inlineStr">
      <is>
        <t>SNC option is droped out for GNRD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" sId="1">
    <nc r="F26" t="inlineStr">
      <is>
        <t>pass</t>
      </is>
    </nc>
  </rcc>
  <rcc rId="933" sId="1">
    <nc r="H26">
      <v>42</v>
    </nc>
  </rcc>
  <rcc rId="934" sId="1">
    <nc r="I26" t="inlineStr">
      <is>
        <t>HCC</t>
      </is>
    </nc>
  </rcc>
  <rcc rId="935" sId="1">
    <nc r="J26" t="inlineStr">
      <is>
        <t>BMOD</t>
      </is>
    </nc>
  </rcc>
  <rcc rId="936" sId="1">
    <nc r="K26" t="inlineStr">
      <is>
        <t>Debug</t>
      </is>
    </nc>
  </rcc>
  <rcc rId="937" sId="1">
    <nc r="F27" t="inlineStr">
      <is>
        <t>pass</t>
      </is>
    </nc>
  </rcc>
  <rcc rId="938" sId="1">
    <nc r="F28" t="inlineStr">
      <is>
        <t>pass</t>
      </is>
    </nc>
  </rcc>
  <rcc rId="939" sId="1">
    <nc r="H27">
      <v>42</v>
    </nc>
  </rcc>
  <rcc rId="940" sId="1">
    <nc r="I27" t="inlineStr">
      <is>
        <t>HCC</t>
      </is>
    </nc>
  </rcc>
  <rcc rId="941" sId="1">
    <nc r="J27" t="inlineStr">
      <is>
        <t>BMOD</t>
      </is>
    </nc>
  </rcc>
  <rcc rId="942" sId="1">
    <nc r="K27" t="inlineStr">
      <is>
        <t>Debug ipclean</t>
      </is>
    </nc>
  </rcc>
  <rcc rId="943" sId="1">
    <nc r="K28" t="inlineStr">
      <is>
        <t>Debug ipclean</t>
      </is>
    </nc>
  </rcc>
  <rcc rId="944" sId="1">
    <nc r="J28" t="inlineStr">
      <is>
        <t>BMOD</t>
      </is>
    </nc>
  </rcc>
  <rcc rId="945" sId="1">
    <nc r="I28" t="inlineStr">
      <is>
        <t>HCC</t>
      </is>
    </nc>
  </rcc>
  <rcc rId="946" sId="1">
    <nc r="H28">
      <v>42</v>
    </nc>
  </rcc>
  <rfmt sheetId="1" sqref="G4">
    <dxf>
      <alignment vertical="top"/>
    </dxf>
  </rfmt>
  <rfmt sheetId="1" sqref="G4">
    <dxf>
      <alignment horizontal="general"/>
    </dxf>
  </rfmt>
  <rfmt sheetId="1" sqref="G4">
    <dxf>
      <alignment horizontal="left"/>
    </dxf>
  </rfmt>
  <rfmt sheetId="1" sqref="G8">
    <dxf>
      <alignment vertical="top"/>
    </dxf>
  </rfmt>
  <rfmt sheetId="1" sqref="G8">
    <dxf>
      <alignment horizontal="left"/>
    </dxf>
  </rfmt>
  <rfmt sheetId="1" sqref="G15">
    <dxf>
      <alignment vertical="top"/>
    </dxf>
  </rfmt>
  <rfmt sheetId="1" sqref="G15">
    <dxf>
      <alignment horizontal="left"/>
    </dxf>
  </rfmt>
  <rcc rId="947" sId="1">
    <nc r="G5">
      <v>16017528924</v>
    </nc>
  </rcc>
  <rfmt sheetId="1" sqref="G5">
    <dxf>
      <alignment vertical="top"/>
    </dxf>
  </rfmt>
  <rfmt sheetId="1" sqref="G5">
    <dxf>
      <alignment vertical="bottom"/>
    </dxf>
  </rfmt>
  <rfmt sheetId="1" sqref="G5">
    <dxf>
      <alignment horizontal="left"/>
    </dxf>
  </rfmt>
  <rm rId="948" sheetId="1" source="G5" destination="G4" sourceSheetId="1">
    <rcc rId="0" sId="1" dxf="1">
      <nc r="G4">
        <v>16017528924</v>
      </nc>
      <ndxf>
        <font>
          <sz val="9"/>
          <color rgb="FF242424"/>
          <name val="Segoe UI"/>
          <family val="2"/>
          <scheme val="none"/>
        </font>
        <alignment horizontal="left" vertical="top"/>
      </ndxf>
    </rcc>
  </rm>
  <rcc rId="949" sId="1">
    <oc r="L2" t="inlineStr">
      <is>
        <t xml:space="preserve"> </t>
      </is>
    </oc>
    <nc r="L2" t="inlineStr">
      <is>
        <t>Simics-CXL Feature block</t>
      </is>
    </nc>
  </rcc>
  <rcc rId="950" sId="1">
    <nc r="F29" t="inlineStr">
      <is>
        <t>pass</t>
      </is>
    </nc>
  </rcc>
  <rcc rId="951" sId="1">
    <nc r="H29">
      <v>42</v>
    </nc>
  </rcc>
  <rcc rId="952" sId="1">
    <nc r="I29" t="inlineStr">
      <is>
        <t>HCC</t>
      </is>
    </nc>
  </rcc>
  <rcc rId="953" sId="1">
    <nc r="J29" t="inlineStr">
      <is>
        <t>BMOD</t>
      </is>
    </nc>
  </rcc>
  <rcc rId="954" sId="1">
    <nc r="K29" t="inlineStr">
      <is>
        <t>Debug ipclean</t>
      </is>
    </nc>
  </rcc>
  <rcc rId="955" sId="1">
    <nc r="F30" t="inlineStr">
      <is>
        <t>pass</t>
      </is>
    </nc>
  </rcc>
  <rcc rId="956" sId="1">
    <nc r="H30">
      <v>42</v>
    </nc>
  </rcc>
  <rcc rId="957" sId="1">
    <nc r="I30" t="inlineStr">
      <is>
        <t>HCC</t>
      </is>
    </nc>
  </rcc>
  <rcc rId="958" sId="1">
    <nc r="J30" t="inlineStr">
      <is>
        <t>BMOD</t>
      </is>
    </nc>
  </rcc>
  <rcc rId="959" sId="1">
    <nc r="K30" t="inlineStr">
      <is>
        <t>Debug ipclean</t>
      </is>
    </nc>
  </rcc>
  <rcc rId="960" sId="1">
    <nc r="F33" t="inlineStr">
      <is>
        <t>pass</t>
      </is>
    </nc>
  </rcc>
  <rcc rId="961" sId="1">
    <nc r="H33">
      <v>42</v>
    </nc>
  </rcc>
  <rcc rId="962" sId="1">
    <nc r="I33" t="inlineStr">
      <is>
        <t>HCC</t>
      </is>
    </nc>
  </rcc>
  <rcc rId="963" sId="1">
    <nc r="J33" t="inlineStr">
      <is>
        <t>BMOD</t>
      </is>
    </nc>
  </rcc>
  <rcc rId="964" sId="1">
    <nc r="K33" t="inlineStr">
      <is>
        <t>Debug ipclean</t>
      </is>
    </nc>
  </rcc>
  <rcc rId="965" sId="1">
    <nc r="F34" t="inlineStr">
      <is>
        <t>pass</t>
      </is>
    </nc>
  </rcc>
  <rcc rId="966" sId="1">
    <nc r="H34">
      <v>42</v>
    </nc>
  </rcc>
  <rcc rId="967" sId="1">
    <nc r="I34" t="inlineStr">
      <is>
        <t>HCC</t>
      </is>
    </nc>
  </rcc>
  <rcc rId="968" sId="1">
    <nc r="J34" t="inlineStr">
      <is>
        <t>BMOD</t>
      </is>
    </nc>
  </rcc>
  <rcc rId="969" sId="1">
    <nc r="K34" t="inlineStr">
      <is>
        <t>Debug ipclean</t>
      </is>
    </nc>
  </rcc>
  <rcc rId="970" sId="1">
    <nc r="F43" t="inlineStr">
      <is>
        <t>fail</t>
      </is>
    </nc>
  </rcc>
  <rcv guid="{9D7428A7-3B14-4A28-9139-9E7C7A7BBB53}" action="delete"/>
  <rdn rId="0" localSheetId="1" customView="1" name="Z_9D7428A7_3B14_4A28_9139_9E7C7A7BBB53_.wvu.FilterData" hidden="1" oldHidden="1">
    <formula>GNRD_Blue_8_D43!$A$1:$L$546</formula>
    <oldFormula>GNRD_Blue_8_D43!$A$1:$L$546</oldFormula>
  </rdn>
  <rcv guid="{9D7428A7-3B14-4A28-9139-9E7C7A7BBB53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2" sId="1">
    <nc r="F365" t="inlineStr">
      <is>
        <t>BLOCK</t>
      </is>
    </nc>
  </rcc>
  <rcc rId="973" sId="1" xfDxf="1" dxf="1">
    <nc r="L365" t="inlineStr">
      <is>
        <t xml:space="preserve">Simics-Ras feature block </t>
      </is>
    </nc>
  </rcc>
  <rcc rId="974" sId="1">
    <nc r="K365" t="inlineStr">
      <is>
        <t>Debug IPClean</t>
      </is>
    </nc>
  </rcc>
  <rcc rId="975" sId="1">
    <nc r="I365" t="inlineStr">
      <is>
        <t>hcc</t>
      </is>
    </nc>
  </rcc>
  <rfmt sheetId="1" sqref="F365">
    <dxf>
      <fill>
        <patternFill patternType="solid">
          <bgColor rgb="FFFFFF00"/>
        </patternFill>
      </fill>
    </dxf>
  </rfmt>
  <rcc rId="976" sId="1">
    <nc r="G365">
      <v>16015631966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" sId="1">
    <nc r="F200" t="inlineStr">
      <is>
        <t>Pass</t>
      </is>
    </nc>
  </rcc>
  <rcc rId="978" sId="1">
    <nc r="H200">
      <v>42</v>
    </nc>
  </rcc>
  <rcc rId="979" sId="1">
    <nc r="I200" t="inlineStr">
      <is>
        <t>HCC</t>
      </is>
    </nc>
  </rcc>
  <rcc rId="980" sId="1">
    <nc r="J200" t="inlineStr">
      <is>
        <t>BMOD</t>
      </is>
    </nc>
  </rcc>
  <rcc rId="981" sId="1">
    <nc r="K200" t="inlineStr">
      <is>
        <t>DebugIpClean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" sId="1">
    <nc r="F148" t="inlineStr">
      <is>
        <t>pass</t>
      </is>
    </nc>
  </rcc>
  <rcc rId="983" sId="1">
    <nc r="H148">
      <v>42</v>
    </nc>
  </rcc>
  <rcc rId="984" sId="1">
    <nc r="I148" t="inlineStr">
      <is>
        <t>HCC</t>
      </is>
    </nc>
  </rcc>
  <rcc rId="985" sId="1">
    <nc r="J148" t="inlineStr">
      <is>
        <t>BMOD</t>
      </is>
    </nc>
  </rcc>
  <rcc rId="986" sId="1">
    <nc r="K148" t="inlineStr">
      <is>
        <t>Debug IPClean</t>
      </is>
    </nc>
  </rcc>
  <rcc rId="987" sId="1">
    <nc r="L149" t="inlineStr">
      <is>
        <t>need to check with old simics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" sId="1">
    <nc r="F244" t="inlineStr">
      <is>
        <t>Pass</t>
      </is>
    </nc>
  </rcc>
  <rcc rId="989" sId="1">
    <nc r="H244">
      <v>42</v>
    </nc>
  </rcc>
  <rcc rId="990" sId="1">
    <nc r="I244" t="inlineStr">
      <is>
        <t>HCC</t>
      </is>
    </nc>
  </rcc>
  <rcc rId="991" sId="1">
    <nc r="J244" t="inlineStr">
      <is>
        <t>BMOD</t>
      </is>
    </nc>
  </rcc>
  <rcc rId="992" sId="1">
    <nc r="K244" t="inlineStr">
      <is>
        <t>DebugIpClean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" sId="1">
    <nc r="F260" t="inlineStr">
      <is>
        <t>Pass</t>
      </is>
    </nc>
  </rcc>
  <rcc rId="994" sId="1">
    <nc r="H260">
      <v>42</v>
    </nc>
  </rcc>
  <rcc rId="995" sId="1">
    <nc r="I260" t="inlineStr">
      <is>
        <t>HCC</t>
      </is>
    </nc>
  </rcc>
  <rcc rId="996" sId="1">
    <nc r="J260" t="inlineStr">
      <is>
        <t>BMOD</t>
      </is>
    </nc>
  </rcc>
  <rcc rId="997" sId="1">
    <nc r="K260" t="inlineStr">
      <is>
        <t>DebugIpClean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" sId="1">
    <nc r="F346" t="inlineStr">
      <is>
        <t>BLOCK</t>
      </is>
    </nc>
  </rcc>
  <rcc rId="999" sId="1">
    <nc r="I346" t="inlineStr">
      <is>
        <t>HCC</t>
      </is>
    </nc>
  </rcc>
  <rcc rId="1000" sId="1">
    <nc r="K346" t="inlineStr">
      <is>
        <t>Debug IPClean</t>
      </is>
    </nc>
  </rcc>
  <rcc rId="1001" sId="1" xfDxf="1" dxf="1">
    <nc r="L346" t="inlineStr">
      <is>
        <t xml:space="preserve">PythonSV command issue </t>
      </is>
    </nc>
  </rcc>
  <rfmt sheetId="1" sqref="F346">
    <dxf>
      <fill>
        <patternFill patternType="solid">
          <bgColor rgb="FFFFFF00"/>
        </patternFill>
      </fill>
    </dxf>
  </rfmt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" sId="1">
    <nc r="F219" t="inlineStr">
      <is>
        <t>Pass</t>
      </is>
    </nc>
  </rcc>
  <rcc rId="1003" sId="1">
    <nc r="H219">
      <v>42</v>
    </nc>
  </rcc>
  <rcc rId="1004" sId="1">
    <nc r="I219" t="inlineStr">
      <is>
        <t>HCC</t>
      </is>
    </nc>
  </rcc>
  <rcc rId="1005" sId="1">
    <nc r="J219" t="inlineStr">
      <is>
        <t>BMOD</t>
      </is>
    </nc>
  </rcc>
  <rcc rId="1006" sId="1">
    <nc r="K219" t="inlineStr">
      <is>
        <t>ReleaseIpClean</t>
      </is>
    </nc>
  </rcc>
  <rcc rId="1007" sId="1">
    <nc r="L219">
      <v>155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" sId="1">
    <nc r="F302" t="inlineStr">
      <is>
        <t>PASS</t>
      </is>
    </nc>
  </rcc>
  <rfmt sheetId="1" sqref="G284">
    <dxf>
      <fill>
        <patternFill patternType="none">
          <bgColor auto="1"/>
        </patternFill>
      </fill>
    </dxf>
  </rfmt>
  <rcc rId="471" sId="1">
    <nc r="K302" t="inlineStr">
      <is>
        <t>Release Ipclean</t>
      </is>
    </nc>
  </rcc>
  <rfmt sheetId="1" sqref="F302">
    <dxf>
      <fill>
        <patternFill patternType="solid">
          <bgColor rgb="FF00B050"/>
        </patternFill>
      </fill>
    </dxf>
  </rfmt>
  <rcc rId="472" sId="1">
    <nc r="I302" t="inlineStr">
      <is>
        <t>hcc</t>
      </is>
    </nc>
  </rcc>
  <rcc rId="473" sId="1">
    <nc r="J302" t="inlineStr">
      <is>
        <t>bmod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" sId="1">
    <nc r="F256" t="inlineStr">
      <is>
        <t>Pass</t>
      </is>
    </nc>
  </rcc>
  <rcc rId="1009" sId="1">
    <nc r="H256">
      <v>42</v>
    </nc>
  </rcc>
  <rcc rId="1010" sId="1">
    <nc r="I256" t="inlineStr">
      <is>
        <t>HCC</t>
      </is>
    </nc>
  </rcc>
  <rcc rId="1011" sId="1">
    <nc r="J256" t="inlineStr">
      <is>
        <t>BMOD</t>
      </is>
    </nc>
  </rcc>
  <rcc rId="1012" sId="1">
    <nc r="K256" t="inlineStr">
      <is>
        <t>DebugIpClean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" sId="1">
    <nc r="L253" t="inlineStr">
      <is>
        <t>py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" sId="1">
    <nc r="F247" t="inlineStr">
      <is>
        <t>Pass</t>
      </is>
    </nc>
  </rcc>
  <rcc rId="1015" sId="1">
    <nc r="H247">
      <v>42</v>
    </nc>
  </rcc>
  <rcc rId="1016" sId="1">
    <nc r="I247" t="inlineStr">
      <is>
        <t>HCC</t>
      </is>
    </nc>
  </rcc>
  <rcc rId="1017" sId="1">
    <nc r="J247" t="inlineStr">
      <is>
        <t>BMOD</t>
      </is>
    </nc>
  </rcc>
  <rcc rId="1018" sId="1">
    <nc r="K247" t="inlineStr">
      <is>
        <t>ReleaseIpClean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9" sId="1">
    <nc r="L264" t="inlineStr">
      <is>
        <t>py</t>
      </is>
    </nc>
  </rcc>
  <rcc rId="1020" sId="1">
    <nc r="F239" t="inlineStr">
      <is>
        <t>Pass</t>
      </is>
    </nc>
  </rcc>
  <rcc rId="1021" sId="1">
    <nc r="H239">
      <v>42</v>
    </nc>
  </rcc>
  <rcc rId="1022" sId="1">
    <nc r="I239" t="inlineStr">
      <is>
        <t>HCC</t>
      </is>
    </nc>
  </rcc>
  <rcc rId="1023" sId="1">
    <nc r="J239" t="inlineStr">
      <is>
        <t>BMOD</t>
      </is>
    </nc>
  </rcc>
  <rcc rId="1024" sId="1">
    <nc r="K239" t="inlineStr">
      <is>
        <t>DebugIpClean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5" sId="1">
    <nc r="F457" t="inlineStr">
      <is>
        <t>Block</t>
      </is>
    </nc>
  </rcc>
  <rcc rId="1026" sId="1">
    <nc r="L457" t="inlineStr">
      <is>
        <t xml:space="preserve">Python sv command issue RSP read transaction failure </t>
      </is>
    </nc>
  </rcc>
  <rcc rId="1027" sId="1">
    <oc r="D2">
      <f>VLOOKUP(A2,'C:\Users\sajjadmx\Downloads\[GNRD_Blue_0008_D04.xlsx]FIV_KVL_D_Blue_TC_Bios_only (3)'!$A:$E,5,0)</f>
    </oc>
    <nc r="D2">
      <f>VLOOKUP(A2,'C:\Users\sajjadmx\Downloads\[GNRD_Blue_0008_D04.xlsx]FIV_KVL_D_Blue_TC_Bios_only (3)'!$A:$E,5,0)</f>
    </nc>
  </rcc>
  <rcc rId="1028" sId="1">
    <oc r="D3">
      <f>VLOOKUP(A3,'C:\Users\sajjadmx\Downloads\[GNRD_Blue_0008_D04.xlsx]FIV_KVL_D_Blue_TC_Bios_only (3)'!$A:$E,5,0)</f>
    </oc>
    <nc r="D3">
      <f>VLOOKUP(A3,'C:\Users\sajjadmx\Downloads\[GNRD_Blue_0008_D04.xlsx]FIV_KVL_D_Blue_TC_Bios_only (3)'!$A:$E,5,0)</f>
    </nc>
  </rcc>
  <rcc rId="1029" sId="1">
    <oc r="D4">
      <f>VLOOKUP(A4,'C:\Users\sajjadmx\Downloads\[GNRD_Blue_0008_D04.xlsx]FIV_KVL_D_Blue_TC_Bios_only (3)'!$A:$E,5,0)</f>
    </oc>
    <nc r="D4">
      <f>VLOOKUP(A4,'C:\Users\sajjadmx\Downloads\[GNRD_Blue_0008_D04.xlsx]FIV_KVL_D_Blue_TC_Bios_only (3)'!$A:$E,5,0)</f>
    </nc>
  </rcc>
  <rcc rId="1030" sId="1">
    <oc r="D5">
      <f>VLOOKUP(A5,'C:\Users\sajjadmx\Downloads\[GNRD_Blue_0008_D04.xlsx]FIV_KVL_D_Blue_TC_Bios_only (3)'!$A:$E,5,0)</f>
    </oc>
    <nc r="D5">
      <f>VLOOKUP(A5,'C:\Users\sajjadmx\Downloads\[GNRD_Blue_0008_D04.xlsx]FIV_KVL_D_Blue_TC_Bios_only (3)'!$A:$E,5,0)</f>
    </nc>
  </rcc>
  <rcc rId="1031" sId="1">
    <oc r="D6">
      <f>VLOOKUP(A6,'C:\Users\sajjadmx\Downloads\[GNRD_Blue_0008_D04.xlsx]FIV_KVL_D_Blue_TC_Bios_only (3)'!$A:$E,5,0)</f>
    </oc>
    <nc r="D6">
      <f>VLOOKUP(A6,'C:\Users\sajjadmx\Downloads\[GNRD_Blue_0008_D04.xlsx]FIV_KVL_D_Blue_TC_Bios_only (3)'!$A:$E,5,0)</f>
    </nc>
  </rcc>
  <rcc rId="1032" sId="1">
    <oc r="D7">
      <f>VLOOKUP(A7,'C:\Users\sajjadmx\Downloads\[GNRD_Blue_0008_D04.xlsx]FIV_KVL_D_Blue_TC_Bios_only (3)'!$A:$E,5,0)</f>
    </oc>
    <nc r="D7">
      <f>VLOOKUP(A7,'C:\Users\sajjadmx\Downloads\[GNRD_Blue_0008_D04.xlsx]FIV_KVL_D_Blue_TC_Bios_only (3)'!$A:$E,5,0)</f>
    </nc>
  </rcc>
  <rcc rId="1033" sId="1">
    <oc r="D8">
      <f>VLOOKUP(A8,'C:\Users\sajjadmx\Downloads\[GNRD_Blue_0008_D04.xlsx]FIV_KVL_D_Blue_TC_Bios_only (3)'!$A:$E,5,0)</f>
    </oc>
    <nc r="D8">
      <f>VLOOKUP(A8,'C:\Users\sajjadmx\Downloads\[GNRD_Blue_0008_D04.xlsx]FIV_KVL_D_Blue_TC_Bios_only (3)'!$A:$E,5,0)</f>
    </nc>
  </rcc>
  <rcc rId="1034" sId="1">
    <oc r="D10">
      <f>VLOOKUP(A10,'C:\Users\sajjadmx\Downloads\[GNRD_Blue_0008_D04.xlsx]FIV_KVL_D_Blue_TC_Bios_only (3)'!$A:$E,5,0)</f>
    </oc>
    <nc r="D10">
      <f>VLOOKUP(A10,'C:\Users\sajjadmx\Downloads\[GNRD_Blue_0008_D04.xlsx]FIV_KVL_D_Blue_TC_Bios_only (3)'!$A:$E,5,0)</f>
    </nc>
  </rcc>
  <rcc rId="1035" sId="1">
    <oc r="D11">
      <f>VLOOKUP(A11,'C:\Users\sajjadmx\Downloads\[GNRD_Blue_0008_D04.xlsx]FIV_KVL_D_Blue_TC_Bios_only (3)'!$A:$E,5,0)</f>
    </oc>
    <nc r="D11">
      <f>VLOOKUP(A11,'C:\Users\sajjadmx\Downloads\[GNRD_Blue_0008_D04.xlsx]FIV_KVL_D_Blue_TC_Bios_only (3)'!$A:$E,5,0)</f>
    </nc>
  </rcc>
  <rcc rId="1036" sId="1">
    <oc r="D12">
      <f>VLOOKUP(A12,'C:\Users\sajjadmx\Downloads\[GNRD_Blue_0008_D04.xlsx]FIV_KVL_D_Blue_TC_Bios_only (3)'!$A:$E,5,0)</f>
    </oc>
    <nc r="D12">
      <f>VLOOKUP(A12,'C:\Users\sajjadmx\Downloads\[GNRD_Blue_0008_D04.xlsx]FIV_KVL_D_Blue_TC_Bios_only (3)'!$A:$E,5,0)</f>
    </nc>
  </rcc>
  <rcc rId="1037" sId="1">
    <oc r="D13">
      <f>VLOOKUP(A13,'C:\Users\sajjadmx\Downloads\[GNRD_Blue_0008_D04.xlsx]FIV_KVL_D_Blue_TC_Bios_only (3)'!$A:$E,5,0)</f>
    </oc>
    <nc r="D13">
      <f>VLOOKUP(A13,'C:\Users\sajjadmx\Downloads\[GNRD_Blue_0008_D04.xlsx]FIV_KVL_D_Blue_TC_Bios_only (3)'!$A:$E,5,0)</f>
    </nc>
  </rcc>
  <rcc rId="1038" sId="1">
    <oc r="D14">
      <f>VLOOKUP(A14,'C:\Users\sajjadmx\Downloads\[GNRD_Blue_0008_D04.xlsx]FIV_KVL_D_Blue_TC_Bios_only (3)'!$A:$E,5,0)</f>
    </oc>
    <nc r="D14">
      <f>VLOOKUP(A14,'C:\Users\sajjadmx\Downloads\[GNRD_Blue_0008_D04.xlsx]FIV_KVL_D_Blue_TC_Bios_only (3)'!$A:$E,5,0)</f>
    </nc>
  </rcc>
  <rcc rId="1039" sId="1">
    <oc r="D15">
      <f>VLOOKUP(A15,'C:\Users\sajjadmx\Downloads\[GNRD_Blue_0008_D04.xlsx]FIV_KVL_D_Blue_TC_Bios_only (3)'!$A:$E,5,0)</f>
    </oc>
    <nc r="D15">
      <f>VLOOKUP(A15,'C:\Users\sajjadmx\Downloads\[GNRD_Blue_0008_D04.xlsx]FIV_KVL_D_Blue_TC_Bios_only (3)'!$A:$E,5,0)</f>
    </nc>
  </rcc>
  <rcc rId="1040" sId="1">
    <oc r="D16">
      <f>VLOOKUP(A16,'C:\Users\sajjadmx\Downloads\[GNRD_Blue_0008_D04.xlsx]FIV_KVL_D_Blue_TC_Bios_only (3)'!$A:$E,5,0)</f>
    </oc>
    <nc r="D16">
      <f>VLOOKUP(A16,'C:\Users\sajjadmx\Downloads\[GNRD_Blue_0008_D04.xlsx]FIV_KVL_D_Blue_TC_Bios_only (3)'!$A:$E,5,0)</f>
    </nc>
  </rcc>
  <rcc rId="1041" sId="1">
    <oc r="D17">
      <f>VLOOKUP(A17,'C:\Users\sajjadmx\Downloads\[GNRD_Blue_0008_D04.xlsx]FIV_KVL_D_Blue_TC_Bios_only (3)'!$A:$E,5,0)</f>
    </oc>
    <nc r="D17">
      <f>VLOOKUP(A17,'C:\Users\sajjadmx\Downloads\[GNRD_Blue_0008_D04.xlsx]FIV_KVL_D_Blue_TC_Bios_only (3)'!$A:$E,5,0)</f>
    </nc>
  </rcc>
  <rcc rId="1042" sId="1">
    <oc r="D18">
      <f>VLOOKUP(A18,'C:\Users\sajjadmx\Downloads\[GNRD_Blue_0008_D04.xlsx]FIV_KVL_D_Blue_TC_Bios_only (3)'!$A:$E,5,0)</f>
    </oc>
    <nc r="D18">
      <f>VLOOKUP(A18,'C:\Users\sajjadmx\Downloads\[GNRD_Blue_0008_D04.xlsx]FIV_KVL_D_Blue_TC_Bios_only (3)'!$A:$E,5,0)</f>
    </nc>
  </rcc>
  <rcc rId="1043" sId="1">
    <oc r="D19">
      <f>VLOOKUP(A19,'C:\Users\sajjadmx\Downloads\[GNRD_Blue_0008_D04.xlsx]FIV_KVL_D_Blue_TC_Bios_only (3)'!$A:$E,5,0)</f>
    </oc>
    <nc r="D19">
      <f>VLOOKUP(A19,'C:\Users\sajjadmx\Downloads\[GNRD_Blue_0008_D04.xlsx]FIV_KVL_D_Blue_TC_Bios_only (3)'!$A:$E,5,0)</f>
    </nc>
  </rcc>
  <rcc rId="1044" sId="1">
    <oc r="D20">
      <f>VLOOKUP(A20,'C:\Users\sajjadmx\Downloads\[GNRD_Blue_0008_D04.xlsx]FIV_KVL_D_Blue_TC_Bios_only (3)'!$A:$E,5,0)</f>
    </oc>
    <nc r="D20">
      <f>VLOOKUP(A20,'C:\Users\sajjadmx\Downloads\[GNRD_Blue_0008_D04.xlsx]FIV_KVL_D_Blue_TC_Bios_only (3)'!$A:$E,5,0)</f>
    </nc>
  </rcc>
  <rcc rId="1045" sId="1">
    <oc r="D21">
      <f>VLOOKUP(A21,'C:\Users\sajjadmx\Downloads\[GNRD_Blue_0008_D04.xlsx]FIV_KVL_D_Blue_TC_Bios_only (3)'!$A:$E,5,0)</f>
    </oc>
    <nc r="D21">
      <f>VLOOKUP(A21,'C:\Users\sajjadmx\Downloads\[GNRD_Blue_0008_D04.xlsx]FIV_KVL_D_Blue_TC_Bios_only (3)'!$A:$E,5,0)</f>
    </nc>
  </rcc>
  <rcc rId="1046" sId="1">
    <oc r="D22">
      <f>VLOOKUP(A22,'C:\Users\sajjadmx\Downloads\[GNRD_Blue_0008_D04.xlsx]FIV_KVL_D_Blue_TC_Bios_only (3)'!$A:$E,5,0)</f>
    </oc>
    <nc r="D22">
      <f>VLOOKUP(A22,'C:\Users\sajjadmx\Downloads\[GNRD_Blue_0008_D04.xlsx]FIV_KVL_D_Blue_TC_Bios_only (3)'!$A:$E,5,0)</f>
    </nc>
  </rcc>
  <rcc rId="1047" sId="1">
    <oc r="D23">
      <f>VLOOKUP(A23,'C:\Users\sajjadmx\Downloads\[GNRD_Blue_0008_D04.xlsx]FIV_KVL_D_Blue_TC_Bios_only (3)'!$A:$E,5,0)</f>
    </oc>
    <nc r="D23">
      <f>VLOOKUP(A23,'C:\Users\sajjadmx\Downloads\[GNRD_Blue_0008_D04.xlsx]FIV_KVL_D_Blue_TC_Bios_only (3)'!$A:$E,5,0)</f>
    </nc>
  </rcc>
  <rcc rId="1048" sId="1">
    <oc r="D24">
      <f>VLOOKUP(A24,'C:\Users\sajjadmx\Downloads\[GNRD_Blue_0008_D04.xlsx]FIV_KVL_D_Blue_TC_Bios_only (3)'!$A:$E,5,0)</f>
    </oc>
    <nc r="D24">
      <f>VLOOKUP(A24,'C:\Users\sajjadmx\Downloads\[GNRD_Blue_0008_D04.xlsx]FIV_KVL_D_Blue_TC_Bios_only (3)'!$A:$E,5,0)</f>
    </nc>
  </rcc>
  <rcc rId="1049" sId="1">
    <oc r="D25">
      <f>VLOOKUP(A25,'C:\Users\sajjadmx\Downloads\[GNRD_Blue_0008_D04.xlsx]FIV_KVL_D_Blue_TC_Bios_only (3)'!$A:$E,5,0)</f>
    </oc>
    <nc r="D25">
      <f>VLOOKUP(A25,'C:\Users\sajjadmx\Downloads\[GNRD_Blue_0008_D04.xlsx]FIV_KVL_D_Blue_TC_Bios_only (3)'!$A:$E,5,0)</f>
    </nc>
  </rcc>
  <rcc rId="1050" sId="1">
    <oc r="D26">
      <f>VLOOKUP(A26,'C:\Users\sajjadmx\Downloads\[GNRD_Blue_0008_D04.xlsx]FIV_KVL_D_Blue_TC_Bios_only (3)'!$A:$E,5,0)</f>
    </oc>
    <nc r="D26">
      <f>VLOOKUP(A26,'C:\Users\sajjadmx\Downloads\[GNRD_Blue_0008_D04.xlsx]FIV_KVL_D_Blue_TC_Bios_only (3)'!$A:$E,5,0)</f>
    </nc>
  </rcc>
  <rcc rId="1051" sId="1">
    <oc r="D27">
      <f>VLOOKUP(A27,'C:\Users\sajjadmx\Downloads\[GNRD_Blue_0008_D04.xlsx]FIV_KVL_D_Blue_TC_Bios_only (3)'!$A:$E,5,0)</f>
    </oc>
    <nc r="D27">
      <f>VLOOKUP(A27,'C:\Users\sajjadmx\Downloads\[GNRD_Blue_0008_D04.xlsx]FIV_KVL_D_Blue_TC_Bios_only (3)'!$A:$E,5,0)</f>
    </nc>
  </rcc>
  <rcc rId="1052" sId="1">
    <oc r="D28">
      <f>VLOOKUP(A28,'C:\Users\sajjadmx\Downloads\[GNRD_Blue_0008_D04.xlsx]FIV_KVL_D_Blue_TC_Bios_only (3)'!$A:$E,5,0)</f>
    </oc>
    <nc r="D28">
      <f>VLOOKUP(A28,'C:\Users\sajjadmx\Downloads\[GNRD_Blue_0008_D04.xlsx]FIV_KVL_D_Blue_TC_Bios_only (3)'!$A:$E,5,0)</f>
    </nc>
  </rcc>
  <rcc rId="1053" sId="1">
    <oc r="D29">
      <f>VLOOKUP(A29,'C:\Users\sajjadmx\Downloads\[GNRD_Blue_0008_D04.xlsx]FIV_KVL_D_Blue_TC_Bios_only (3)'!$A:$E,5,0)</f>
    </oc>
    <nc r="D29">
      <f>VLOOKUP(A29,'C:\Users\sajjadmx\Downloads\[GNRD_Blue_0008_D04.xlsx]FIV_KVL_D_Blue_TC_Bios_only (3)'!$A:$E,5,0)</f>
    </nc>
  </rcc>
  <rcc rId="1054" sId="1">
    <oc r="D30">
      <f>VLOOKUP(A30,'C:\Users\sajjadmx\Downloads\[GNRD_Blue_0008_D04.xlsx]FIV_KVL_D_Blue_TC_Bios_only (3)'!$A:$E,5,0)</f>
    </oc>
    <nc r="D30">
      <f>VLOOKUP(A30,'C:\Users\sajjadmx\Downloads\[GNRD_Blue_0008_D04.xlsx]FIV_KVL_D_Blue_TC_Bios_only (3)'!$A:$E,5,0)</f>
    </nc>
  </rcc>
  <rcc rId="1055" sId="1">
    <oc r="D31">
      <f>VLOOKUP(A31,'C:\Users\sajjadmx\Downloads\[GNRD_Blue_0008_D04.xlsx]FIV_KVL_D_Blue_TC_Bios_only (3)'!$A:$E,5,0)</f>
    </oc>
    <nc r="D31">
      <f>VLOOKUP(A31,'C:\Users\sajjadmx\Downloads\[GNRD_Blue_0008_D04.xlsx]FIV_KVL_D_Blue_TC_Bios_only (3)'!$A:$E,5,0)</f>
    </nc>
  </rcc>
  <rcc rId="1056" sId="1">
    <oc r="D32">
      <f>VLOOKUP(A32,'C:\Users\sajjadmx\Downloads\[GNRD_Blue_0008_D04.xlsx]FIV_KVL_D_Blue_TC_Bios_only (3)'!$A:$E,5,0)</f>
    </oc>
    <nc r="D32">
      <f>VLOOKUP(A32,'C:\Users\sajjadmx\Downloads\[GNRD_Blue_0008_D04.xlsx]FIV_KVL_D_Blue_TC_Bios_only (3)'!$A:$E,5,0)</f>
    </nc>
  </rcc>
  <rcc rId="1057" sId="1">
    <oc r="D33">
      <f>VLOOKUP(A33,'C:\Users\sajjadmx\Downloads\[GNRD_Blue_0008_D04.xlsx]FIV_KVL_D_Blue_TC_Bios_only (3)'!$A:$E,5,0)</f>
    </oc>
    <nc r="D33">
      <f>VLOOKUP(A33,'C:\Users\sajjadmx\Downloads\[GNRD_Blue_0008_D04.xlsx]FIV_KVL_D_Blue_TC_Bios_only (3)'!$A:$E,5,0)</f>
    </nc>
  </rcc>
  <rcc rId="1058" sId="1">
    <oc r="D34">
      <f>VLOOKUP(A34,'C:\Users\sajjadmx\Downloads\[GNRD_Blue_0008_D04.xlsx]FIV_KVL_D_Blue_TC_Bios_only (3)'!$A:$E,5,0)</f>
    </oc>
    <nc r="D34">
      <f>VLOOKUP(A34,'C:\Users\sajjadmx\Downloads\[GNRD_Blue_0008_D04.xlsx]FIV_KVL_D_Blue_TC_Bios_only (3)'!$A:$E,5,0)</f>
    </nc>
  </rcc>
  <rcc rId="1059" sId="1">
    <oc r="D35">
      <f>VLOOKUP(A35,'C:\Users\sajjadmx\Downloads\[GNRD_Blue_0008_D04.xlsx]FIV_KVL_D_Blue_TC_Bios_only (3)'!$A:$E,5,0)</f>
    </oc>
    <nc r="D35">
      <f>VLOOKUP(A35,'C:\Users\sajjadmx\Downloads\[GNRD_Blue_0008_D04.xlsx]FIV_KVL_D_Blue_TC_Bios_only (3)'!$A:$E,5,0)</f>
    </nc>
  </rcc>
  <rcc rId="1060" sId="1">
    <oc r="D36">
      <f>VLOOKUP(A36,'C:\Users\sajjadmx\Downloads\[GNRD_Blue_0008_D04.xlsx]FIV_KVL_D_Blue_TC_Bios_only (3)'!$A:$E,5,0)</f>
    </oc>
    <nc r="D36">
      <f>VLOOKUP(A36,'C:\Users\sajjadmx\Downloads\[GNRD_Blue_0008_D04.xlsx]FIV_KVL_D_Blue_TC_Bios_only (3)'!$A:$E,5,0)</f>
    </nc>
  </rcc>
  <rcc rId="1061" sId="1">
    <oc r="D37">
      <f>VLOOKUP(A37,'C:\Users\sajjadmx\Downloads\[GNRD_Blue_0008_D04.xlsx]FIV_KVL_D_Blue_TC_Bios_only (3)'!$A:$E,5,0)</f>
    </oc>
    <nc r="D37">
      <f>VLOOKUP(A37,'C:\Users\sajjadmx\Downloads\[GNRD_Blue_0008_D04.xlsx]FIV_KVL_D_Blue_TC_Bios_only (3)'!$A:$E,5,0)</f>
    </nc>
  </rcc>
  <rcc rId="1062" sId="1">
    <oc r="D38">
      <f>VLOOKUP(A38,'C:\Users\sajjadmx\Downloads\[GNRD_Blue_0008_D04.xlsx]FIV_KVL_D_Blue_TC_Bios_only (3)'!$A:$E,5,0)</f>
    </oc>
    <nc r="D38">
      <f>VLOOKUP(A38,'C:\Users\sajjadmx\Downloads\[GNRD_Blue_0008_D04.xlsx]FIV_KVL_D_Blue_TC_Bios_only (3)'!$A:$E,5,0)</f>
    </nc>
  </rcc>
  <rcc rId="1063" sId="1">
    <oc r="D39">
      <f>VLOOKUP(A39,'C:\Users\sajjadmx\Downloads\[GNRD_Blue_0008_D04.xlsx]FIV_KVL_D_Blue_TC_Bios_only (3)'!$A:$E,5,0)</f>
    </oc>
    <nc r="D39">
      <f>VLOOKUP(A39,'C:\Users\sajjadmx\Downloads\[GNRD_Blue_0008_D04.xlsx]FIV_KVL_D_Blue_TC_Bios_only (3)'!$A:$E,5,0)</f>
    </nc>
  </rcc>
  <rcc rId="1064" sId="1">
    <oc r="D40">
      <f>VLOOKUP(A40,'C:\Users\sajjadmx\Downloads\[GNRD_Blue_0008_D04.xlsx]FIV_KVL_D_Blue_TC_Bios_only (3)'!$A:$E,5,0)</f>
    </oc>
    <nc r="D40">
      <f>VLOOKUP(A40,'C:\Users\sajjadmx\Downloads\[GNRD_Blue_0008_D04.xlsx]FIV_KVL_D_Blue_TC_Bios_only (3)'!$A:$E,5,0)</f>
    </nc>
  </rcc>
  <rcc rId="1065" sId="1">
    <oc r="D41">
      <f>VLOOKUP(A41,'C:\Users\sajjadmx\Downloads\[GNRD_Blue_0008_D04.xlsx]FIV_KVL_D_Blue_TC_Bios_only (3)'!$A:$E,5,0)</f>
    </oc>
    <nc r="D41">
      <f>VLOOKUP(A41,'C:\Users\sajjadmx\Downloads\[GNRD_Blue_0008_D04.xlsx]FIV_KVL_D_Blue_TC_Bios_only (3)'!$A:$E,5,0)</f>
    </nc>
  </rcc>
  <rcc rId="1066" sId="1">
    <oc r="D42">
      <f>VLOOKUP(A42,'C:\Users\sajjadmx\Downloads\[GNRD_Blue_0008_D04.xlsx]FIV_KVL_D_Blue_TC_Bios_only (3)'!$A:$E,5,0)</f>
    </oc>
    <nc r="D42">
      <f>VLOOKUP(A42,'C:\Users\sajjadmx\Downloads\[GNRD_Blue_0008_D04.xlsx]FIV_KVL_D_Blue_TC_Bios_only (3)'!$A:$E,5,0)</f>
    </nc>
  </rcc>
  <rcc rId="1067" sId="1">
    <oc r="D43">
      <f>VLOOKUP(A43,'C:\Users\sajjadmx\Downloads\[GNRD_Blue_0008_D04.xlsx]FIV_KVL_D_Blue_TC_Bios_only (3)'!$A:$E,5,0)</f>
    </oc>
    <nc r="D43">
      <f>VLOOKUP(A43,'C:\Users\sajjadmx\Downloads\[GNRD_Blue_0008_D04.xlsx]FIV_KVL_D_Blue_TC_Bios_only (3)'!$A:$E,5,0)</f>
    </nc>
  </rcc>
  <rcc rId="1068" sId="1">
    <oc r="D44">
      <f>VLOOKUP(A44,'C:\Users\sajjadmx\Downloads\[GNRD_Blue_0008_D04.xlsx]FIV_KVL_D_Blue_TC_Bios_only (3)'!$A:$E,5,0)</f>
    </oc>
    <nc r="D44">
      <f>VLOOKUP(A44,'C:\Users\sajjadmx\Downloads\[GNRD_Blue_0008_D04.xlsx]FIV_KVL_D_Blue_TC_Bios_only (3)'!$A:$E,5,0)</f>
    </nc>
  </rcc>
  <rcc rId="1069" sId="1">
    <oc r="D45">
      <f>VLOOKUP(A45,'C:\Users\sajjadmx\Downloads\[GNRD_Blue_0008_D04.xlsx]FIV_KVL_D_Blue_TC_Bios_only (3)'!$A:$E,5,0)</f>
    </oc>
    <nc r="D45">
      <f>VLOOKUP(A45,'C:\Users\sajjadmx\Downloads\[GNRD_Blue_0008_D04.xlsx]FIV_KVL_D_Blue_TC_Bios_only (3)'!$A:$E,5,0)</f>
    </nc>
  </rcc>
  <rcc rId="1070" sId="1">
    <oc r="D46">
      <f>VLOOKUP(A46,'C:\Users\sajjadmx\Downloads\[GNRD_Blue_0008_D04.xlsx]FIV_KVL_D_Blue_TC_Bios_only (3)'!$A:$E,5,0)</f>
    </oc>
    <nc r="D46">
      <f>VLOOKUP(A46,'C:\Users\sajjadmx\Downloads\[GNRD_Blue_0008_D04.xlsx]FIV_KVL_D_Blue_TC_Bios_only (3)'!$A:$E,5,0)</f>
    </nc>
  </rcc>
  <rcc rId="1071" sId="1">
    <oc r="D47">
      <f>VLOOKUP(A47,'C:\Users\sajjadmx\Downloads\[GNRD_Blue_0008_D04.xlsx]FIV_KVL_D_Blue_TC_Bios_only (3)'!$A:$E,5,0)</f>
    </oc>
    <nc r="D47">
      <f>VLOOKUP(A47,'C:\Users\sajjadmx\Downloads\[GNRD_Blue_0008_D04.xlsx]FIV_KVL_D_Blue_TC_Bios_only (3)'!$A:$E,5,0)</f>
    </nc>
  </rcc>
  <rcc rId="1072" sId="1">
    <oc r="D48">
      <f>VLOOKUP(A48,'C:\Users\sajjadmx\Downloads\[GNRD_Blue_0008_D04.xlsx]FIV_KVL_D_Blue_TC_Bios_only (3)'!$A:$E,5,0)</f>
    </oc>
    <nc r="D48">
      <f>VLOOKUP(A48,'C:\Users\sajjadmx\Downloads\[GNRD_Blue_0008_D04.xlsx]FIV_KVL_D_Blue_TC_Bios_only (3)'!$A:$E,5,0)</f>
    </nc>
  </rcc>
  <rcc rId="1073" sId="1">
    <oc r="D49">
      <f>VLOOKUP(A49,'C:\Users\sajjadmx\Downloads\[GNRD_Blue_0008_D04.xlsx]FIV_KVL_D_Blue_TC_Bios_only (3)'!$A:$E,5,0)</f>
    </oc>
    <nc r="D49">
      <f>VLOOKUP(A49,'C:\Users\sajjadmx\Downloads\[GNRD_Blue_0008_D04.xlsx]FIV_KVL_D_Blue_TC_Bios_only (3)'!$A:$E,5,0)</f>
    </nc>
  </rcc>
  <rcc rId="1074" sId="1">
    <oc r="D51">
      <f>VLOOKUP(A51,'C:\Users\sajjadmx\Downloads\[GNRD_Blue_0008_D04.xlsx]FIV_KVL_D_Blue_TC_Bios_only (3)'!$A:$E,5,0)</f>
    </oc>
    <nc r="D51">
      <f>VLOOKUP(A51,'C:\Users\sajjadmx\Downloads\[GNRD_Blue_0008_D04.xlsx]FIV_KVL_D_Blue_TC_Bios_only (3)'!$A:$E,5,0)</f>
    </nc>
  </rcc>
  <rcc rId="1075" sId="1">
    <oc r="D52">
      <f>VLOOKUP(A52,'C:\Users\sajjadmx\Downloads\[GNRD_Blue_0008_D04.xlsx]FIV_KVL_D_Blue_TC_Bios_only (3)'!$A:$E,5,0)</f>
    </oc>
    <nc r="D52">
      <f>VLOOKUP(A52,'C:\Users\sajjadmx\Downloads\[GNRD_Blue_0008_D04.xlsx]FIV_KVL_D_Blue_TC_Bios_only (3)'!$A:$E,5,0)</f>
    </nc>
  </rcc>
  <rcc rId="1076" sId="1">
    <oc r="D53">
      <f>VLOOKUP(A53,'C:\Users\sajjadmx\Downloads\[GNRD_Blue_0008_D04.xlsx]FIV_KVL_D_Blue_TC_Bios_only (3)'!$A:$E,5,0)</f>
    </oc>
    <nc r="D53">
      <f>VLOOKUP(A53,'C:\Users\sajjadmx\Downloads\[GNRD_Blue_0008_D04.xlsx]FIV_KVL_D_Blue_TC_Bios_only (3)'!$A:$E,5,0)</f>
    </nc>
  </rcc>
  <rcc rId="1077" sId="1">
    <oc r="D54">
      <f>VLOOKUP(A54,'C:\Users\sajjadmx\Downloads\[GNRD_Blue_0008_D04.xlsx]FIV_KVL_D_Blue_TC_Bios_only (3)'!$A:$E,5,0)</f>
    </oc>
    <nc r="D54">
      <f>VLOOKUP(A54,'C:\Users\sajjadmx\Downloads\[GNRD_Blue_0008_D04.xlsx]FIV_KVL_D_Blue_TC_Bios_only (3)'!$A:$E,5,0)</f>
    </nc>
  </rcc>
  <rcc rId="1078" sId="1">
    <oc r="D55">
      <f>VLOOKUP(A55,'C:\Users\sajjadmx\Downloads\[GNRD_Blue_0008_D04.xlsx]FIV_KVL_D_Blue_TC_Bios_only (3)'!$A:$E,5,0)</f>
    </oc>
    <nc r="D55">
      <f>VLOOKUP(A55,'C:\Users\sajjadmx\Downloads\[GNRD_Blue_0008_D04.xlsx]FIV_KVL_D_Blue_TC_Bios_only (3)'!$A:$E,5,0)</f>
    </nc>
  </rcc>
  <rcc rId="1079" sId="1">
    <oc r="D56">
      <f>VLOOKUP(A56,'C:\Users\sajjadmx\Downloads\[GNRD_Blue_0008_D04.xlsx]FIV_KVL_D_Blue_TC_Bios_only (3)'!$A:$E,5,0)</f>
    </oc>
    <nc r="D56">
      <f>VLOOKUP(A56,'C:\Users\sajjadmx\Downloads\[GNRD_Blue_0008_D04.xlsx]FIV_KVL_D_Blue_TC_Bios_only (3)'!$A:$E,5,0)</f>
    </nc>
  </rcc>
  <rcc rId="1080" sId="1">
    <oc r="D57">
      <f>VLOOKUP(A57,'C:\Users\sajjadmx\Downloads\[GNRD_Blue_0008_D04.xlsx]FIV_KVL_D_Blue_TC_Bios_only (3)'!$A:$E,5,0)</f>
    </oc>
    <nc r="D57">
      <f>VLOOKUP(A57,'C:\Users\sajjadmx\Downloads\[GNRD_Blue_0008_D04.xlsx]FIV_KVL_D_Blue_TC_Bios_only (3)'!$A:$E,5,0)</f>
    </nc>
  </rcc>
  <rcc rId="1081" sId="1">
    <oc r="D58">
      <f>VLOOKUP(A58,'C:\Users\sajjadmx\Downloads\[GNRD_Blue_0008_D04.xlsx]FIV_KVL_D_Blue_TC_Bios_only (3)'!$A:$E,5,0)</f>
    </oc>
    <nc r="D58">
      <f>VLOOKUP(A58,'C:\Users\sajjadmx\Downloads\[GNRD_Blue_0008_D04.xlsx]FIV_KVL_D_Blue_TC_Bios_only (3)'!$A:$E,5,0)</f>
    </nc>
  </rcc>
  <rcc rId="1082" sId="1">
    <oc r="D59">
      <f>VLOOKUP(A59,'C:\Users\sajjadmx\Downloads\[GNRD_Blue_0008_D04.xlsx]FIV_KVL_D_Blue_TC_Bios_only (3)'!$A:$E,5,0)</f>
    </oc>
    <nc r="D59">
      <f>VLOOKUP(A59,'C:\Users\sajjadmx\Downloads\[GNRD_Blue_0008_D04.xlsx]FIV_KVL_D_Blue_TC_Bios_only (3)'!$A:$E,5,0)</f>
    </nc>
  </rcc>
  <rcc rId="1083" sId="1">
    <oc r="D60">
      <f>VLOOKUP(A60,'C:\Users\sajjadmx\Downloads\[GNRD_Blue_0008_D04.xlsx]FIV_KVL_D_Blue_TC_Bios_only (3)'!$A:$E,5,0)</f>
    </oc>
    <nc r="D60">
      <f>VLOOKUP(A60,'C:\Users\sajjadmx\Downloads\[GNRD_Blue_0008_D04.xlsx]FIV_KVL_D_Blue_TC_Bios_only (3)'!$A:$E,5,0)</f>
    </nc>
  </rcc>
  <rcc rId="1084" sId="1">
    <oc r="D61">
      <f>VLOOKUP(A61,'C:\Users\sajjadmx\Downloads\[GNRD_Blue_0008_D04.xlsx]FIV_KVL_D_Blue_TC_Bios_only (3)'!$A:$E,5,0)</f>
    </oc>
    <nc r="D61">
      <f>VLOOKUP(A61,'C:\Users\sajjadmx\Downloads\[GNRD_Blue_0008_D04.xlsx]FIV_KVL_D_Blue_TC_Bios_only (3)'!$A:$E,5,0)</f>
    </nc>
  </rcc>
  <rcc rId="1085" sId="1">
    <oc r="D62">
      <f>VLOOKUP(A62,'C:\Users\sajjadmx\Downloads\[GNRD_Blue_0008_D04.xlsx]FIV_KVL_D_Blue_TC_Bios_only (3)'!$A:$E,5,0)</f>
    </oc>
    <nc r="D62">
      <f>VLOOKUP(A62,'C:\Users\sajjadmx\Downloads\[GNRD_Blue_0008_D04.xlsx]FIV_KVL_D_Blue_TC_Bios_only (3)'!$A:$E,5,0)</f>
    </nc>
  </rcc>
  <rcc rId="1086" sId="1">
    <oc r="D63">
      <f>VLOOKUP(A63,'C:\Users\sajjadmx\Downloads\[GNRD_Blue_0008_D04.xlsx]FIV_KVL_D_Blue_TC_Bios_only (3)'!$A:$E,5,0)</f>
    </oc>
    <nc r="D63">
      <f>VLOOKUP(A63,'C:\Users\sajjadmx\Downloads\[GNRD_Blue_0008_D04.xlsx]FIV_KVL_D_Blue_TC_Bios_only (3)'!$A:$E,5,0)</f>
    </nc>
  </rcc>
  <rcc rId="1087" sId="1">
    <oc r="D64">
      <f>VLOOKUP(A64,'C:\Users\sajjadmx\Downloads\[GNRD_Blue_0008_D04.xlsx]FIV_KVL_D_Blue_TC_Bios_only (3)'!$A:$E,5,0)</f>
    </oc>
    <nc r="D64">
      <f>VLOOKUP(A64,'C:\Users\sajjadmx\Downloads\[GNRD_Blue_0008_D04.xlsx]FIV_KVL_D_Blue_TC_Bios_only (3)'!$A:$E,5,0)</f>
    </nc>
  </rcc>
  <rcc rId="1088" sId="1">
    <oc r="D65">
      <f>VLOOKUP(A65,'C:\Users\sajjadmx\Downloads\[GNRD_Blue_0008_D04.xlsx]FIV_KVL_D_Blue_TC_Bios_only (3)'!$A:$E,5,0)</f>
    </oc>
    <nc r="D65">
      <f>VLOOKUP(A65,'C:\Users\sajjadmx\Downloads\[GNRD_Blue_0008_D04.xlsx]FIV_KVL_D_Blue_TC_Bios_only (3)'!$A:$E,5,0)</f>
    </nc>
  </rcc>
  <rcc rId="1089" sId="1">
    <oc r="D66">
      <f>VLOOKUP(A66,'C:\Users\sajjadmx\Downloads\[GNRD_Blue_0008_D04.xlsx]FIV_KVL_D_Blue_TC_Bios_only (3)'!$A:$E,5,0)</f>
    </oc>
    <nc r="D66">
      <f>VLOOKUP(A66,'C:\Users\sajjadmx\Downloads\[GNRD_Blue_0008_D04.xlsx]FIV_KVL_D_Blue_TC_Bios_only (3)'!$A:$E,5,0)</f>
    </nc>
  </rcc>
  <rcc rId="1090" sId="1">
    <oc r="D67">
      <f>VLOOKUP(A67,'C:\Users\sajjadmx\Downloads\[GNRD_Blue_0008_D04.xlsx]FIV_KVL_D_Blue_TC_Bios_only (3)'!$A:$E,5,0)</f>
    </oc>
    <nc r="D67">
      <f>VLOOKUP(A67,'C:\Users\sajjadmx\Downloads\[GNRD_Blue_0008_D04.xlsx]FIV_KVL_D_Blue_TC_Bios_only (3)'!$A:$E,5,0)</f>
    </nc>
  </rcc>
  <rcc rId="1091" sId="1">
    <oc r="D68">
      <f>VLOOKUP(A68,'C:\Users\sajjadmx\Downloads\[GNRD_Blue_0008_D04.xlsx]FIV_KVL_D_Blue_TC_Bios_only (3)'!$A:$E,5,0)</f>
    </oc>
    <nc r="D68">
      <f>VLOOKUP(A68,'C:\Users\sajjadmx\Downloads\[GNRD_Blue_0008_D04.xlsx]FIV_KVL_D_Blue_TC_Bios_only (3)'!$A:$E,5,0)</f>
    </nc>
  </rcc>
  <rcc rId="1092" sId="1">
    <oc r="D69">
      <f>VLOOKUP(A69,'C:\Users\sajjadmx\Downloads\[GNRD_Blue_0008_D04.xlsx]FIV_KVL_D_Blue_TC_Bios_only (3)'!$A:$E,5,0)</f>
    </oc>
    <nc r="D69">
      <f>VLOOKUP(A69,'C:\Users\sajjadmx\Downloads\[GNRD_Blue_0008_D04.xlsx]FIV_KVL_D_Blue_TC_Bios_only (3)'!$A:$E,5,0)</f>
    </nc>
  </rcc>
  <rcc rId="1093" sId="1">
    <oc r="D70">
      <f>VLOOKUP(A70,'C:\Users\sajjadmx\Downloads\[GNRD_Blue_0008_D04.xlsx]FIV_KVL_D_Blue_TC_Bios_only (3)'!$A:$E,5,0)</f>
    </oc>
    <nc r="D70">
      <f>VLOOKUP(A70,'C:\Users\sajjadmx\Downloads\[GNRD_Blue_0008_D04.xlsx]FIV_KVL_D_Blue_TC_Bios_only (3)'!$A:$E,5,0)</f>
    </nc>
  </rcc>
  <rcc rId="1094" sId="1">
    <oc r="D71">
      <f>VLOOKUP(A71,'C:\Users\sajjadmx\Downloads\[GNRD_Blue_0008_D04.xlsx]FIV_KVL_D_Blue_TC_Bios_only (3)'!$A:$E,5,0)</f>
    </oc>
    <nc r="D71">
      <f>VLOOKUP(A71,'C:\Users\sajjadmx\Downloads\[GNRD_Blue_0008_D04.xlsx]FIV_KVL_D_Blue_TC_Bios_only (3)'!$A:$E,5,0)</f>
    </nc>
  </rcc>
  <rcc rId="1095" sId="1">
    <oc r="D72">
      <f>VLOOKUP(A72,'C:\Users\sajjadmx\Downloads\[GNRD_Blue_0008_D04.xlsx]FIV_KVL_D_Blue_TC_Bios_only (3)'!$A:$E,5,0)</f>
    </oc>
    <nc r="D72">
      <f>VLOOKUP(A72,'C:\Users\sajjadmx\Downloads\[GNRD_Blue_0008_D04.xlsx]FIV_KVL_D_Blue_TC_Bios_only (3)'!$A:$E,5,0)</f>
    </nc>
  </rcc>
  <rcc rId="1096" sId="1">
    <oc r="D73">
      <f>VLOOKUP(A73,'C:\Users\sajjadmx\Downloads\[GNRD_Blue_0008_D04.xlsx]FIV_KVL_D_Blue_TC_Bios_only (3)'!$A:$E,5,0)</f>
    </oc>
    <nc r="D73">
      <f>VLOOKUP(A73,'C:\Users\sajjadmx\Downloads\[GNRD_Blue_0008_D04.xlsx]FIV_KVL_D_Blue_TC_Bios_only (3)'!$A:$E,5,0)</f>
    </nc>
  </rcc>
  <rcc rId="1097" sId="1">
    <oc r="D74">
      <f>VLOOKUP(A74,'C:\Users\sajjadmx\Downloads\[GNRD_Blue_0008_D04.xlsx]FIV_KVL_D_Blue_TC_Bios_only (3)'!$A:$E,5,0)</f>
    </oc>
    <nc r="D74">
      <f>VLOOKUP(A74,'C:\Users\sajjadmx\Downloads\[GNRD_Blue_0008_D04.xlsx]FIV_KVL_D_Blue_TC_Bios_only (3)'!$A:$E,5,0)</f>
    </nc>
  </rcc>
  <rcc rId="1098" sId="1">
    <oc r="D75">
      <f>VLOOKUP(A75,'C:\Users\sajjadmx\Downloads\[GNRD_Blue_0008_D04.xlsx]FIV_KVL_D_Blue_TC_Bios_only (3)'!$A:$E,5,0)</f>
    </oc>
    <nc r="D75">
      <f>VLOOKUP(A75,'C:\Users\sajjadmx\Downloads\[GNRD_Blue_0008_D04.xlsx]FIV_KVL_D_Blue_TC_Bios_only (3)'!$A:$E,5,0)</f>
    </nc>
  </rcc>
  <rcc rId="1099" sId="1">
    <oc r="D76">
      <f>VLOOKUP(A76,'C:\Users\sajjadmx\Downloads\[GNRD_Blue_0008_D04.xlsx]FIV_KVL_D_Blue_TC_Bios_only (3)'!$A:$E,5,0)</f>
    </oc>
    <nc r="D76">
      <f>VLOOKUP(A76,'C:\Users\sajjadmx\Downloads\[GNRD_Blue_0008_D04.xlsx]FIV_KVL_D_Blue_TC_Bios_only (3)'!$A:$E,5,0)</f>
    </nc>
  </rcc>
  <rcc rId="1100" sId="1">
    <oc r="D77">
      <f>VLOOKUP(A77,'C:\Users\sajjadmx\Downloads\[GNRD_Blue_0008_D04.xlsx]FIV_KVL_D_Blue_TC_Bios_only (3)'!$A:$E,5,0)</f>
    </oc>
    <nc r="D77">
      <f>VLOOKUP(A77,'C:\Users\sajjadmx\Downloads\[GNRD_Blue_0008_D04.xlsx]FIV_KVL_D_Blue_TC_Bios_only (3)'!$A:$E,5,0)</f>
    </nc>
  </rcc>
  <rcc rId="1101" sId="1">
    <oc r="D78">
      <f>VLOOKUP(A78,'C:\Users\sajjadmx\Downloads\[GNRD_Blue_0008_D04.xlsx]FIV_KVL_D_Blue_TC_Bios_only (3)'!$A:$E,5,0)</f>
    </oc>
    <nc r="D78">
      <f>VLOOKUP(A78,'C:\Users\sajjadmx\Downloads\[GNRD_Blue_0008_D04.xlsx]FIV_KVL_D_Blue_TC_Bios_only (3)'!$A:$E,5,0)</f>
    </nc>
  </rcc>
  <rcc rId="1102" sId="1">
    <oc r="D79">
      <f>VLOOKUP(A79,'C:\Users\sajjadmx\Downloads\[GNRD_Blue_0008_D04.xlsx]FIV_KVL_D_Blue_TC_Bios_only (3)'!$A:$E,5,0)</f>
    </oc>
    <nc r="D79">
      <f>VLOOKUP(A79,'C:\Users\sajjadmx\Downloads\[GNRD_Blue_0008_D04.xlsx]FIV_KVL_D_Blue_TC_Bios_only (3)'!$A:$E,5,0)</f>
    </nc>
  </rcc>
  <rcc rId="1103" sId="1">
    <oc r="D80">
      <f>VLOOKUP(A80,'C:\Users\sajjadmx\Downloads\[GNRD_Blue_0008_D04.xlsx]FIV_KVL_D_Blue_TC_Bios_only (3)'!$A:$E,5,0)</f>
    </oc>
    <nc r="D80">
      <f>VLOOKUP(A80,'C:\Users\sajjadmx\Downloads\[GNRD_Blue_0008_D04.xlsx]FIV_KVL_D_Blue_TC_Bios_only (3)'!$A:$E,5,0)</f>
    </nc>
  </rcc>
  <rcc rId="1104" sId="1">
    <oc r="D81">
      <f>VLOOKUP(A81,'C:\Users\sajjadmx\Downloads\[GNRD_Blue_0008_D04.xlsx]FIV_KVL_D_Blue_TC_Bios_only (3)'!$A:$E,5,0)</f>
    </oc>
    <nc r="D81">
      <f>VLOOKUP(A81,'C:\Users\sajjadmx\Downloads\[GNRD_Blue_0008_D04.xlsx]FIV_KVL_D_Blue_TC_Bios_only (3)'!$A:$E,5,0)</f>
    </nc>
  </rcc>
  <rcc rId="1105" sId="1">
    <oc r="D82">
      <f>VLOOKUP(A82,'C:\Users\sajjadmx\Downloads\[GNRD_Blue_0008_D04.xlsx]FIV_KVL_D_Blue_TC_Bios_only (3)'!$A:$E,5,0)</f>
    </oc>
    <nc r="D82">
      <f>VLOOKUP(A82,'C:\Users\sajjadmx\Downloads\[GNRD_Blue_0008_D04.xlsx]FIV_KVL_D_Blue_TC_Bios_only (3)'!$A:$E,5,0)</f>
    </nc>
  </rcc>
  <rcc rId="1106" sId="1">
    <oc r="D83">
      <f>VLOOKUP(A83,'C:\Users\sajjadmx\Downloads\[GNRD_Blue_0008_D04.xlsx]FIV_KVL_D_Blue_TC_Bios_only (3)'!$A:$E,5,0)</f>
    </oc>
    <nc r="D83">
      <f>VLOOKUP(A83,'C:\Users\sajjadmx\Downloads\[GNRD_Blue_0008_D04.xlsx]FIV_KVL_D_Blue_TC_Bios_only (3)'!$A:$E,5,0)</f>
    </nc>
  </rcc>
  <rcc rId="1107" sId="1">
    <oc r="D84">
      <f>VLOOKUP(A84,'C:\Users\sajjadmx\Downloads\[GNRD_Blue_0008_D04.xlsx]FIV_KVL_D_Blue_TC_Bios_only (3)'!$A:$E,5,0)</f>
    </oc>
    <nc r="D84">
      <f>VLOOKUP(A84,'C:\Users\sajjadmx\Downloads\[GNRD_Blue_0008_D04.xlsx]FIV_KVL_D_Blue_TC_Bios_only (3)'!$A:$E,5,0)</f>
    </nc>
  </rcc>
  <rcc rId="1108" sId="1">
    <oc r="D85">
      <f>VLOOKUP(A85,'C:\Users\sajjadmx\Downloads\[GNRD_Blue_0008_D04.xlsx]FIV_KVL_D_Blue_TC_Bios_only (3)'!$A:$E,5,0)</f>
    </oc>
    <nc r="D85">
      <f>VLOOKUP(A85,'C:\Users\sajjadmx\Downloads\[GNRD_Blue_0008_D04.xlsx]FIV_KVL_D_Blue_TC_Bios_only (3)'!$A:$E,5,0)</f>
    </nc>
  </rcc>
  <rcc rId="1109" sId="1">
    <oc r="D86">
      <f>VLOOKUP(A86,'C:\Users\sajjadmx\Downloads\[GNRD_Blue_0008_D04.xlsx]FIV_KVL_D_Blue_TC_Bios_only (3)'!$A:$E,5,0)</f>
    </oc>
    <nc r="D86">
      <f>VLOOKUP(A86,'C:\Users\sajjadmx\Downloads\[GNRD_Blue_0008_D04.xlsx]FIV_KVL_D_Blue_TC_Bios_only (3)'!$A:$E,5,0)</f>
    </nc>
  </rcc>
  <rcc rId="1110" sId="1">
    <oc r="D87">
      <f>VLOOKUP(A87,'C:\Users\sajjadmx\Downloads\[GNRD_Blue_0008_D04.xlsx]FIV_KVL_D_Blue_TC_Bios_only (3)'!$A:$E,5,0)</f>
    </oc>
    <nc r="D87">
      <f>VLOOKUP(A87,'C:\Users\sajjadmx\Downloads\[GNRD_Blue_0008_D04.xlsx]FIV_KVL_D_Blue_TC_Bios_only (3)'!$A:$E,5,0)</f>
    </nc>
  </rcc>
  <rcc rId="1111" sId="1">
    <oc r="D88">
      <f>VLOOKUP(A88,'C:\Users\sajjadmx\Downloads\[GNRD_Blue_0008_D04.xlsx]FIV_KVL_D_Blue_TC_Bios_only (3)'!$A:$E,5,0)</f>
    </oc>
    <nc r="D88">
      <f>VLOOKUP(A88,'C:\Users\sajjadmx\Downloads\[GNRD_Blue_0008_D04.xlsx]FIV_KVL_D_Blue_TC_Bios_only (3)'!$A:$E,5,0)</f>
    </nc>
  </rcc>
  <rcc rId="1112" sId="1">
    <oc r="D89">
      <f>VLOOKUP(A89,'C:\Users\sajjadmx\Downloads\[GNRD_Blue_0008_D04.xlsx]FIV_KVL_D_Blue_TC_Bios_only (3)'!$A:$E,5,0)</f>
    </oc>
    <nc r="D89">
      <f>VLOOKUP(A89,'C:\Users\sajjadmx\Downloads\[GNRD_Blue_0008_D04.xlsx]FIV_KVL_D_Blue_TC_Bios_only (3)'!$A:$E,5,0)</f>
    </nc>
  </rcc>
  <rcc rId="1113" sId="1">
    <oc r="D90">
      <f>VLOOKUP(A90,'C:\Users\sajjadmx\Downloads\[GNRD_Blue_0008_D04.xlsx]FIV_KVL_D_Blue_TC_Bios_only (3)'!$A:$E,5,0)</f>
    </oc>
    <nc r="D90">
      <f>VLOOKUP(A90,'C:\Users\sajjadmx\Downloads\[GNRD_Blue_0008_D04.xlsx]FIV_KVL_D_Blue_TC_Bios_only (3)'!$A:$E,5,0)</f>
    </nc>
  </rcc>
  <rcc rId="1114" sId="1">
    <oc r="D92">
      <f>VLOOKUP(A92,'C:\Users\sajjadmx\Downloads\[GNRD_Blue_0008_D04.xlsx]FIV_KVL_D_Blue_TC_Bios_only (3)'!$A:$E,5,0)</f>
    </oc>
    <nc r="D92">
      <f>VLOOKUP(A92,'C:\Users\sajjadmx\Downloads\[GNRD_Blue_0008_D04.xlsx]FIV_KVL_D_Blue_TC_Bios_only (3)'!$A:$E,5,0)</f>
    </nc>
  </rcc>
  <rcc rId="1115" sId="1">
    <oc r="D93">
      <f>VLOOKUP(A93,'C:\Users\sajjadmx\Downloads\[GNRD_Blue_0008_D04.xlsx]FIV_KVL_D_Blue_TC_Bios_only (3)'!$A:$E,5,0)</f>
    </oc>
    <nc r="D93">
      <f>VLOOKUP(A93,'C:\Users\sajjadmx\Downloads\[GNRD_Blue_0008_D04.xlsx]FIV_KVL_D_Blue_TC_Bios_only (3)'!$A:$E,5,0)</f>
    </nc>
  </rcc>
  <rcc rId="1116" sId="1">
    <oc r="D94">
      <f>VLOOKUP(A94,'C:\Users\sajjadmx\Downloads\[GNRD_Blue_0008_D04.xlsx]FIV_KVL_D_Blue_TC_Bios_only (3)'!$A:$E,5,0)</f>
    </oc>
    <nc r="D94">
      <f>VLOOKUP(A94,'C:\Users\sajjadmx\Downloads\[GNRD_Blue_0008_D04.xlsx]FIV_KVL_D_Blue_TC_Bios_only (3)'!$A:$E,5,0)</f>
    </nc>
  </rcc>
  <rcc rId="1117" sId="1">
    <oc r="D95">
      <f>VLOOKUP(A95,'C:\Users\sajjadmx\Downloads\[GNRD_Blue_0008_D04.xlsx]FIV_KVL_D_Blue_TC_Bios_only (3)'!$A:$E,5,0)</f>
    </oc>
    <nc r="D95">
      <f>VLOOKUP(A95,'C:\Users\sajjadmx\Downloads\[GNRD_Blue_0008_D04.xlsx]FIV_KVL_D_Blue_TC_Bios_only (3)'!$A:$E,5,0)</f>
    </nc>
  </rcc>
  <rcc rId="1118" sId="1">
    <oc r="D96">
      <f>VLOOKUP(A96,'C:\Users\sajjadmx\Downloads\[GNRD_Blue_0008_D04.xlsx]FIV_KVL_D_Blue_TC_Bios_only (3)'!$A:$E,5,0)</f>
    </oc>
    <nc r="D96">
      <f>VLOOKUP(A96,'C:\Users\sajjadmx\Downloads\[GNRD_Blue_0008_D04.xlsx]FIV_KVL_D_Blue_TC_Bios_only (3)'!$A:$E,5,0)</f>
    </nc>
  </rcc>
  <rcc rId="1119" sId="1">
    <oc r="D97">
      <f>VLOOKUP(A97,'C:\Users\sajjadmx\Downloads\[GNRD_Blue_0008_D04.xlsx]FIV_KVL_D_Blue_TC_Bios_only (3)'!$A:$E,5,0)</f>
    </oc>
    <nc r="D97">
      <f>VLOOKUP(A97,'C:\Users\sajjadmx\Downloads\[GNRD_Blue_0008_D04.xlsx]FIV_KVL_D_Blue_TC_Bios_only (3)'!$A:$E,5,0)</f>
    </nc>
  </rcc>
  <rcc rId="1120" sId="1">
    <oc r="D98">
      <f>VLOOKUP(A98,'C:\Users\sajjadmx\Downloads\[GNRD_Blue_0008_D04.xlsx]FIV_KVL_D_Blue_TC_Bios_only (3)'!$A:$E,5,0)</f>
    </oc>
    <nc r="D98">
      <f>VLOOKUP(A98,'C:\Users\sajjadmx\Downloads\[GNRD_Blue_0008_D04.xlsx]FIV_KVL_D_Blue_TC_Bios_only (3)'!$A:$E,5,0)</f>
    </nc>
  </rcc>
  <rcc rId="1121" sId="1">
    <oc r="D99">
      <f>VLOOKUP(A99,'C:\Users\sajjadmx\Downloads\[GNRD_Blue_0008_D04.xlsx]FIV_KVL_D_Blue_TC_Bios_only (3)'!$A:$E,5,0)</f>
    </oc>
    <nc r="D99">
      <f>VLOOKUP(A99,'C:\Users\sajjadmx\Downloads\[GNRD_Blue_0008_D04.xlsx]FIV_KVL_D_Blue_TC_Bios_only (3)'!$A:$E,5,0)</f>
    </nc>
  </rcc>
  <rcc rId="1122" sId="1">
    <oc r="D100">
      <f>VLOOKUP(A100,'C:\Users\sajjadmx\Downloads\[GNRD_Blue_0008_D04.xlsx]FIV_KVL_D_Blue_TC_Bios_only (3)'!$A:$E,5,0)</f>
    </oc>
    <nc r="D100">
      <f>VLOOKUP(A100,'C:\Users\sajjadmx\Downloads\[GNRD_Blue_0008_D04.xlsx]FIV_KVL_D_Blue_TC_Bios_only (3)'!$A:$E,5,0)</f>
    </nc>
  </rcc>
  <rcc rId="1123" sId="1">
    <oc r="D101">
      <f>VLOOKUP(A101,'C:\Users\sajjadmx\Downloads\[GNRD_Blue_0008_D04.xlsx]FIV_KVL_D_Blue_TC_Bios_only (3)'!$A:$E,5,0)</f>
    </oc>
    <nc r="D101">
      <f>VLOOKUP(A101,'C:\Users\sajjadmx\Downloads\[GNRD_Blue_0008_D04.xlsx]FIV_KVL_D_Blue_TC_Bios_only (3)'!$A:$E,5,0)</f>
    </nc>
  </rcc>
  <rcc rId="1124" sId="1">
    <oc r="D102">
      <f>VLOOKUP(A102,'C:\Users\sajjadmx\Downloads\[GNRD_Blue_0008_D04.xlsx]FIV_KVL_D_Blue_TC_Bios_only (3)'!$A:$E,5,0)</f>
    </oc>
    <nc r="D102">
      <f>VLOOKUP(A102,'C:\Users\sajjadmx\Downloads\[GNRD_Blue_0008_D04.xlsx]FIV_KVL_D_Blue_TC_Bios_only (3)'!$A:$E,5,0)</f>
    </nc>
  </rcc>
  <rcc rId="1125" sId="1">
    <oc r="D103">
      <f>VLOOKUP(A103,'C:\Users\sajjadmx\Downloads\[GNRD_Blue_0008_D04.xlsx]FIV_KVL_D_Blue_TC_Bios_only (3)'!$A:$E,5,0)</f>
    </oc>
    <nc r="D103">
      <f>VLOOKUP(A103,'C:\Users\sajjadmx\Downloads\[GNRD_Blue_0008_D04.xlsx]FIV_KVL_D_Blue_TC_Bios_only (3)'!$A:$E,5,0)</f>
    </nc>
  </rcc>
  <rcc rId="1126" sId="1">
    <oc r="D104">
      <f>VLOOKUP(A104,'C:\Users\sajjadmx\Downloads\[GNRD_Blue_0008_D04.xlsx]FIV_KVL_D_Blue_TC_Bios_only (3)'!$A:$E,5,0)</f>
    </oc>
    <nc r="D104">
      <f>VLOOKUP(A104,'C:\Users\sajjadmx\Downloads\[GNRD_Blue_0008_D04.xlsx]FIV_KVL_D_Blue_TC_Bios_only (3)'!$A:$E,5,0)</f>
    </nc>
  </rcc>
  <rcc rId="1127" sId="1">
    <oc r="D105">
      <f>VLOOKUP(A105,'C:\Users\sajjadmx\Downloads\[GNRD_Blue_0008_D04.xlsx]FIV_KVL_D_Blue_TC_Bios_only (3)'!$A:$E,5,0)</f>
    </oc>
    <nc r="D105">
      <f>VLOOKUP(A105,'C:\Users\sajjadmx\Downloads\[GNRD_Blue_0008_D04.xlsx]FIV_KVL_D_Blue_TC_Bios_only (3)'!$A:$E,5,0)</f>
    </nc>
  </rcc>
  <rcc rId="1128" sId="1">
    <oc r="D106">
      <f>VLOOKUP(A106,'C:\Users\sajjadmx\Downloads\[GNRD_Blue_0008_D04.xlsx]FIV_KVL_D_Blue_TC_Bios_only (3)'!$A:$E,5,0)</f>
    </oc>
    <nc r="D106">
      <f>VLOOKUP(A106,'C:\Users\sajjadmx\Downloads\[GNRD_Blue_0008_D04.xlsx]FIV_KVL_D_Blue_TC_Bios_only (3)'!$A:$E,5,0)</f>
    </nc>
  </rcc>
  <rcc rId="1129" sId="1">
    <oc r="D107">
      <f>VLOOKUP(A107,'C:\Users\sajjadmx\Downloads\[GNRD_Blue_0008_D04.xlsx]FIV_KVL_D_Blue_TC_Bios_only (3)'!$A:$E,5,0)</f>
    </oc>
    <nc r="D107">
      <f>VLOOKUP(A107,'C:\Users\sajjadmx\Downloads\[GNRD_Blue_0008_D04.xlsx]FIV_KVL_D_Blue_TC_Bios_only (3)'!$A:$E,5,0)</f>
    </nc>
  </rcc>
  <rcc rId="1130" sId="1">
    <oc r="D108">
      <f>VLOOKUP(A108,'C:\Users\sajjadmx\Downloads\[GNRD_Blue_0008_D04.xlsx]FIV_KVL_D_Blue_TC_Bios_only (3)'!$A:$E,5,0)</f>
    </oc>
    <nc r="D108">
      <f>VLOOKUP(A108,'C:\Users\sajjadmx\Downloads\[GNRD_Blue_0008_D04.xlsx]FIV_KVL_D_Blue_TC_Bios_only (3)'!$A:$E,5,0)</f>
    </nc>
  </rcc>
  <rcc rId="1131" sId="1">
    <oc r="D109">
      <f>VLOOKUP(A109,'C:\Users\sajjadmx\Downloads\[GNRD_Blue_0008_D04.xlsx]FIV_KVL_D_Blue_TC_Bios_only (3)'!$A:$E,5,0)</f>
    </oc>
    <nc r="D109">
      <f>VLOOKUP(A109,'C:\Users\sajjadmx\Downloads\[GNRD_Blue_0008_D04.xlsx]FIV_KVL_D_Blue_TC_Bios_only (3)'!$A:$E,5,0)</f>
    </nc>
  </rcc>
  <rcc rId="1132" sId="1">
    <oc r="D110">
      <f>VLOOKUP(A110,'C:\Users\sajjadmx\Downloads\[GNRD_Blue_0008_D04.xlsx]FIV_KVL_D_Blue_TC_Bios_only (3)'!$A:$E,5,0)</f>
    </oc>
    <nc r="D110">
      <f>VLOOKUP(A110,'C:\Users\sajjadmx\Downloads\[GNRD_Blue_0008_D04.xlsx]FIV_KVL_D_Blue_TC_Bios_only (3)'!$A:$E,5,0)</f>
    </nc>
  </rcc>
  <rcc rId="1133" sId="1">
    <oc r="D111">
      <f>VLOOKUP(A111,'C:\Users\sajjadmx\Downloads\[GNRD_Blue_0008_D04.xlsx]FIV_KVL_D_Blue_TC_Bios_only (3)'!$A:$E,5,0)</f>
    </oc>
    <nc r="D111">
      <f>VLOOKUP(A111,'C:\Users\sajjadmx\Downloads\[GNRD_Blue_0008_D04.xlsx]FIV_KVL_D_Blue_TC_Bios_only (3)'!$A:$E,5,0)</f>
    </nc>
  </rcc>
  <rcc rId="1134" sId="1">
    <oc r="D112">
      <f>VLOOKUP(A112,'C:\Users\sajjadmx\Downloads\[GNRD_Blue_0008_D04.xlsx]FIV_KVL_D_Blue_TC_Bios_only (3)'!$A:$E,5,0)</f>
    </oc>
    <nc r="D112">
      <f>VLOOKUP(A112,'C:\Users\sajjadmx\Downloads\[GNRD_Blue_0008_D04.xlsx]FIV_KVL_D_Blue_TC_Bios_only (3)'!$A:$E,5,0)</f>
    </nc>
  </rcc>
  <rcc rId="1135" sId="1">
    <oc r="D113">
      <f>VLOOKUP(A113,'C:\Users\sajjadmx\Downloads\[GNRD_Blue_0008_D04.xlsx]FIV_KVL_D_Blue_TC_Bios_only (3)'!$A:$E,5,0)</f>
    </oc>
    <nc r="D113">
      <f>VLOOKUP(A113,'C:\Users\sajjadmx\Downloads\[GNRD_Blue_0008_D04.xlsx]FIV_KVL_D_Blue_TC_Bios_only (3)'!$A:$E,5,0)</f>
    </nc>
  </rcc>
  <rcc rId="1136" sId="1">
    <oc r="D114">
      <f>VLOOKUP(A114,'C:\Users\sajjadmx\Downloads\[GNRD_Blue_0008_D04.xlsx]FIV_KVL_D_Blue_TC_Bios_only (3)'!$A:$E,5,0)</f>
    </oc>
    <nc r="D114">
      <f>VLOOKUP(A114,'C:\Users\sajjadmx\Downloads\[GNRD_Blue_0008_D04.xlsx]FIV_KVL_D_Blue_TC_Bios_only (3)'!$A:$E,5,0)</f>
    </nc>
  </rcc>
  <rcc rId="1137" sId="1">
    <oc r="D115">
      <f>VLOOKUP(A115,'C:\Users\sajjadmx\Downloads\[GNRD_Blue_0008_D04.xlsx]FIV_KVL_D_Blue_TC_Bios_only (3)'!$A:$E,5,0)</f>
    </oc>
    <nc r="D115">
      <f>VLOOKUP(A115,'C:\Users\sajjadmx\Downloads\[GNRD_Blue_0008_D04.xlsx]FIV_KVL_D_Blue_TC_Bios_only (3)'!$A:$E,5,0)</f>
    </nc>
  </rcc>
  <rcc rId="1138" sId="1">
    <oc r="D116">
      <f>VLOOKUP(A116,'C:\Users\sajjadmx\Downloads\[GNRD_Blue_0008_D04.xlsx]FIV_KVL_D_Blue_TC_Bios_only (3)'!$A:$E,5,0)</f>
    </oc>
    <nc r="D116">
      <f>VLOOKUP(A116,'C:\Users\sajjadmx\Downloads\[GNRD_Blue_0008_D04.xlsx]FIV_KVL_D_Blue_TC_Bios_only (3)'!$A:$E,5,0)</f>
    </nc>
  </rcc>
  <rcc rId="1139" sId="1">
    <oc r="D117">
      <f>VLOOKUP(A117,'C:\Users\sajjadmx\Downloads\[GNRD_Blue_0008_D04.xlsx]FIV_KVL_D_Blue_TC_Bios_only (3)'!$A:$E,5,0)</f>
    </oc>
    <nc r="D117">
      <f>VLOOKUP(A117,'C:\Users\sajjadmx\Downloads\[GNRD_Blue_0008_D04.xlsx]FIV_KVL_D_Blue_TC_Bios_only (3)'!$A:$E,5,0)</f>
    </nc>
  </rcc>
  <rcc rId="1140" sId="1">
    <oc r="D118">
      <f>VLOOKUP(A118,'C:\Users\sajjadmx\Downloads\[GNRD_Blue_0008_D04.xlsx]FIV_KVL_D_Blue_TC_Bios_only (3)'!$A:$E,5,0)</f>
    </oc>
    <nc r="D118">
      <f>VLOOKUP(A118,'C:\Users\sajjadmx\Downloads\[GNRD_Blue_0008_D04.xlsx]FIV_KVL_D_Blue_TC_Bios_only (3)'!$A:$E,5,0)</f>
    </nc>
  </rcc>
  <rcc rId="1141" sId="1">
    <oc r="D119">
      <f>VLOOKUP(A119,'C:\Users\sajjadmx\Downloads\[GNRD_Blue_0008_D04.xlsx]FIV_KVL_D_Blue_TC_Bios_only (3)'!$A:$E,5,0)</f>
    </oc>
    <nc r="D119">
      <f>VLOOKUP(A119,'C:\Users\sajjadmx\Downloads\[GNRD_Blue_0008_D04.xlsx]FIV_KVL_D_Blue_TC_Bios_only (3)'!$A:$E,5,0)</f>
    </nc>
  </rcc>
  <rcc rId="1142" sId="1">
    <oc r="D120">
      <f>VLOOKUP(A120,'C:\Users\sajjadmx\Downloads\[GNRD_Blue_0008_D04.xlsx]FIV_KVL_D_Blue_TC_Bios_only (3)'!$A:$E,5,0)</f>
    </oc>
    <nc r="D120">
      <f>VLOOKUP(A120,'C:\Users\sajjadmx\Downloads\[GNRD_Blue_0008_D04.xlsx]FIV_KVL_D_Blue_TC_Bios_only (3)'!$A:$E,5,0)</f>
    </nc>
  </rcc>
  <rcc rId="1143" sId="1">
    <oc r="D121">
      <f>VLOOKUP(A121,'C:\Users\sajjadmx\Downloads\[GNRD_Blue_0008_D04.xlsx]FIV_KVL_D_Blue_TC_Bios_only (3)'!$A:$E,5,0)</f>
    </oc>
    <nc r="D121">
      <f>VLOOKUP(A121,'C:\Users\sajjadmx\Downloads\[GNRD_Blue_0008_D04.xlsx]FIV_KVL_D_Blue_TC_Bios_only (3)'!$A:$E,5,0)</f>
    </nc>
  </rcc>
  <rcc rId="1144" sId="1">
    <oc r="D122">
      <f>VLOOKUP(A122,'C:\Users\sajjadmx\Downloads\[GNRD_Blue_0008_D04.xlsx]FIV_KVL_D_Blue_TC_Bios_only (3)'!$A:$E,5,0)</f>
    </oc>
    <nc r="D122">
      <f>VLOOKUP(A122,'C:\Users\sajjadmx\Downloads\[GNRD_Blue_0008_D04.xlsx]FIV_KVL_D_Blue_TC_Bios_only (3)'!$A:$E,5,0)</f>
    </nc>
  </rcc>
  <rcc rId="1145" sId="1">
    <oc r="D123">
      <f>VLOOKUP(A123,'C:\Users\sajjadmx\Downloads\[GNRD_Blue_0008_D04.xlsx]FIV_KVL_D_Blue_TC_Bios_only (3)'!$A:$E,5,0)</f>
    </oc>
    <nc r="D123">
      <f>VLOOKUP(A123,'C:\Users\sajjadmx\Downloads\[GNRD_Blue_0008_D04.xlsx]FIV_KVL_D_Blue_TC_Bios_only (3)'!$A:$E,5,0)</f>
    </nc>
  </rcc>
  <rcc rId="1146" sId="1">
    <oc r="D124">
      <f>VLOOKUP(A124,'C:\Users\sajjadmx\Downloads\[GNRD_Blue_0008_D04.xlsx]FIV_KVL_D_Blue_TC_Bios_only (3)'!$A:$E,5,0)</f>
    </oc>
    <nc r="D124">
      <f>VLOOKUP(A124,'C:\Users\sajjadmx\Downloads\[GNRD_Blue_0008_D04.xlsx]FIV_KVL_D_Blue_TC_Bios_only (3)'!$A:$E,5,0)</f>
    </nc>
  </rcc>
  <rcc rId="1147" sId="1">
    <oc r="D125">
      <f>VLOOKUP(A125,'C:\Users\sajjadmx\Downloads\[GNRD_Blue_0008_D04.xlsx]FIV_KVL_D_Blue_TC_Bios_only (3)'!$A:$E,5,0)</f>
    </oc>
    <nc r="D125">
      <f>VLOOKUP(A125,'C:\Users\sajjadmx\Downloads\[GNRD_Blue_0008_D04.xlsx]FIV_KVL_D_Blue_TC_Bios_only (3)'!$A:$E,5,0)</f>
    </nc>
  </rcc>
  <rcc rId="1148" sId="1">
    <oc r="D126">
      <f>VLOOKUP(A126,'C:\Users\sajjadmx\Downloads\[GNRD_Blue_0008_D04.xlsx]FIV_KVL_D_Blue_TC_Bios_only (3)'!$A:$E,5,0)</f>
    </oc>
    <nc r="D126">
      <f>VLOOKUP(A126,'C:\Users\sajjadmx\Downloads\[GNRD_Blue_0008_D04.xlsx]FIV_KVL_D_Blue_TC_Bios_only (3)'!$A:$E,5,0)</f>
    </nc>
  </rcc>
  <rcc rId="1149" sId="1">
    <oc r="D127">
      <f>VLOOKUP(A127,'C:\Users\sajjadmx\Downloads\[GNRD_Blue_0008_D04.xlsx]FIV_KVL_D_Blue_TC_Bios_only (3)'!$A:$E,5,0)</f>
    </oc>
    <nc r="D127">
      <f>VLOOKUP(A127,'C:\Users\sajjadmx\Downloads\[GNRD_Blue_0008_D04.xlsx]FIV_KVL_D_Blue_TC_Bios_only (3)'!$A:$E,5,0)</f>
    </nc>
  </rcc>
  <rcc rId="1150" sId="1">
    <oc r="D128">
      <f>VLOOKUP(A128,'C:\Users\sajjadmx\Downloads\[GNRD_Blue_0008_D04.xlsx]FIV_KVL_D_Blue_TC_Bios_only (3)'!$A:$E,5,0)</f>
    </oc>
    <nc r="D128">
      <f>VLOOKUP(A128,'C:\Users\sajjadmx\Downloads\[GNRD_Blue_0008_D04.xlsx]FIV_KVL_D_Blue_TC_Bios_only (3)'!$A:$E,5,0)</f>
    </nc>
  </rcc>
  <rcc rId="1151" sId="1">
    <oc r="D129">
      <f>VLOOKUP(A129,'C:\Users\sajjadmx\Downloads\[GNRD_Blue_0008_D04.xlsx]FIV_KVL_D_Blue_TC_Bios_only (3)'!$A:$E,5,0)</f>
    </oc>
    <nc r="D129">
      <f>VLOOKUP(A129,'C:\Users\sajjadmx\Downloads\[GNRD_Blue_0008_D04.xlsx]FIV_KVL_D_Blue_TC_Bios_only (3)'!$A:$E,5,0)</f>
    </nc>
  </rcc>
  <rcc rId="1152" sId="1">
    <oc r="D130">
      <f>VLOOKUP(A130,'C:\Users\sajjadmx\Downloads\[GNRD_Blue_0008_D04.xlsx]FIV_KVL_D_Blue_TC_Bios_only (3)'!$A:$E,5,0)</f>
    </oc>
    <nc r="D130">
      <f>VLOOKUP(A130,'C:\Users\sajjadmx\Downloads\[GNRD_Blue_0008_D04.xlsx]FIV_KVL_D_Blue_TC_Bios_only (3)'!$A:$E,5,0)</f>
    </nc>
  </rcc>
  <rcc rId="1153" sId="1">
    <oc r="D131">
      <f>VLOOKUP(A131,'C:\Users\sajjadmx\Downloads\[GNRD_Blue_0008_D04.xlsx]FIV_KVL_D_Blue_TC_Bios_only (3)'!$A:$E,5,0)</f>
    </oc>
    <nc r="D131">
      <f>VLOOKUP(A131,'C:\Users\sajjadmx\Downloads\[GNRD_Blue_0008_D04.xlsx]FIV_KVL_D_Blue_TC_Bios_only (3)'!$A:$E,5,0)</f>
    </nc>
  </rcc>
  <rcc rId="1154" sId="1">
    <oc r="D132">
      <f>VLOOKUP(A132,'C:\Users\sajjadmx\Downloads\[GNRD_Blue_0008_D04.xlsx]FIV_KVL_D_Blue_TC_Bios_only (3)'!$A:$E,5,0)</f>
    </oc>
    <nc r="D132">
      <f>VLOOKUP(A132,'C:\Users\sajjadmx\Downloads\[GNRD_Blue_0008_D04.xlsx]FIV_KVL_D_Blue_TC_Bios_only (3)'!$A:$E,5,0)</f>
    </nc>
  </rcc>
  <rcc rId="1155" sId="1">
    <oc r="D133">
      <f>VLOOKUP(A133,'C:\Users\sajjadmx\Downloads\[GNRD_Blue_0008_D04.xlsx]FIV_KVL_D_Blue_TC_Bios_only (3)'!$A:$E,5,0)</f>
    </oc>
    <nc r="D133">
      <f>VLOOKUP(A133,'C:\Users\sajjadmx\Downloads\[GNRD_Blue_0008_D04.xlsx]FIV_KVL_D_Blue_TC_Bios_only (3)'!$A:$E,5,0)</f>
    </nc>
  </rcc>
  <rcc rId="1156" sId="1">
    <oc r="D134">
      <f>VLOOKUP(A134,'C:\Users\sajjadmx\Downloads\[GNRD_Blue_0008_D04.xlsx]FIV_KVL_D_Blue_TC_Bios_only (3)'!$A:$E,5,0)</f>
    </oc>
    <nc r="D134">
      <f>VLOOKUP(A134,'C:\Users\sajjadmx\Downloads\[GNRD_Blue_0008_D04.xlsx]FIV_KVL_D_Blue_TC_Bios_only (3)'!$A:$E,5,0)</f>
    </nc>
  </rcc>
  <rcc rId="1157" sId="1">
    <oc r="D135">
      <f>VLOOKUP(A135,'C:\Users\sajjadmx\Downloads\[GNRD_Blue_0008_D04.xlsx]FIV_KVL_D_Blue_TC_Bios_only (3)'!$A:$E,5,0)</f>
    </oc>
    <nc r="D135">
      <f>VLOOKUP(A135,'C:\Users\sajjadmx\Downloads\[GNRD_Blue_0008_D04.xlsx]FIV_KVL_D_Blue_TC_Bios_only (3)'!$A:$E,5,0)</f>
    </nc>
  </rcc>
  <rcc rId="1158" sId="1">
    <oc r="D136">
      <f>VLOOKUP(A136,'C:\Users\sajjadmx\Downloads\[GNRD_Blue_0008_D04.xlsx]FIV_KVL_D_Blue_TC_Bios_only (3)'!$A:$E,5,0)</f>
    </oc>
    <nc r="D136">
      <f>VLOOKUP(A136,'C:\Users\sajjadmx\Downloads\[GNRD_Blue_0008_D04.xlsx]FIV_KVL_D_Blue_TC_Bios_only (3)'!$A:$E,5,0)</f>
    </nc>
  </rcc>
  <rcc rId="1159" sId="1">
    <oc r="D137">
      <f>VLOOKUP(A137,'C:\Users\sajjadmx\Downloads\[GNRD_Blue_0008_D04.xlsx]FIV_KVL_D_Blue_TC_Bios_only (3)'!$A:$E,5,0)</f>
    </oc>
    <nc r="D137">
      <f>VLOOKUP(A137,'C:\Users\sajjadmx\Downloads\[GNRD_Blue_0008_D04.xlsx]FIV_KVL_D_Blue_TC_Bios_only (3)'!$A:$E,5,0)</f>
    </nc>
  </rcc>
  <rcc rId="1160" sId="1">
    <oc r="D138">
      <f>VLOOKUP(A138,'C:\Users\sajjadmx\Downloads\[GNRD_Blue_0008_D04.xlsx]FIV_KVL_D_Blue_TC_Bios_only (3)'!$A:$E,5,0)</f>
    </oc>
    <nc r="D138">
      <f>VLOOKUP(A138,'C:\Users\sajjadmx\Downloads\[GNRD_Blue_0008_D04.xlsx]FIV_KVL_D_Blue_TC_Bios_only (3)'!$A:$E,5,0)</f>
    </nc>
  </rcc>
  <rcc rId="1161" sId="1">
    <oc r="D139">
      <f>VLOOKUP(A139,'C:\Users\sajjadmx\Downloads\[GNRD_Blue_0008_D04.xlsx]FIV_KVL_D_Blue_TC_Bios_only (3)'!$A:$E,5,0)</f>
    </oc>
    <nc r="D139">
      <f>VLOOKUP(A139,'C:\Users\sajjadmx\Downloads\[GNRD_Blue_0008_D04.xlsx]FIV_KVL_D_Blue_TC_Bios_only (3)'!$A:$E,5,0)</f>
    </nc>
  </rcc>
  <rcc rId="1162" sId="1">
    <oc r="D140">
      <f>VLOOKUP(A140,'C:\Users\sajjadmx\Downloads\[GNRD_Blue_0008_D04.xlsx]FIV_KVL_D_Blue_TC_Bios_only (3)'!$A:$E,5,0)</f>
    </oc>
    <nc r="D140">
      <f>VLOOKUP(A140,'C:\Users\sajjadmx\Downloads\[GNRD_Blue_0008_D04.xlsx]FIV_KVL_D_Blue_TC_Bios_only (3)'!$A:$E,5,0)</f>
    </nc>
  </rcc>
  <rcc rId="1163" sId="1">
    <oc r="D141">
      <f>VLOOKUP(A141,'C:\Users\sajjadmx\Downloads\[GNRD_Blue_0008_D04.xlsx]FIV_KVL_D_Blue_TC_Bios_only (3)'!$A:$E,5,0)</f>
    </oc>
    <nc r="D141">
      <f>VLOOKUP(A141,'C:\Users\sajjadmx\Downloads\[GNRD_Blue_0008_D04.xlsx]FIV_KVL_D_Blue_TC_Bios_only (3)'!$A:$E,5,0)</f>
    </nc>
  </rcc>
  <rcc rId="1164" sId="1">
    <oc r="D143">
      <f>VLOOKUP(A143,'C:\Users\sajjadmx\Downloads\[GNRD_Blue_0008_D04.xlsx]FIV_KVL_D_Blue_TC_Bios_only (3)'!$A:$E,5,0)</f>
    </oc>
    <nc r="D143">
      <f>VLOOKUP(A143,'C:\Users\sajjadmx\Downloads\[GNRD_Blue_0008_D04.xlsx]FIV_KVL_D_Blue_TC_Bios_only (3)'!$A:$E,5,0)</f>
    </nc>
  </rcc>
  <rcc rId="1165" sId="1">
    <oc r="D144">
      <f>VLOOKUP(A144,'C:\Users\sajjadmx\Downloads\[GNRD_Blue_0008_D04.xlsx]FIV_KVL_D_Blue_TC_Bios_only (3)'!$A:$E,5,0)</f>
    </oc>
    <nc r="D144">
      <f>VLOOKUP(A144,'C:\Users\sajjadmx\Downloads\[GNRD_Blue_0008_D04.xlsx]FIV_KVL_D_Blue_TC_Bios_only (3)'!$A:$E,5,0)</f>
    </nc>
  </rcc>
  <rcc rId="1166" sId="1">
    <oc r="D145">
      <f>VLOOKUP(A145,'C:\Users\sajjadmx\Downloads\[GNRD_Blue_0008_D04.xlsx]FIV_KVL_D_Blue_TC_Bios_only (3)'!$A:$E,5,0)</f>
    </oc>
    <nc r="D145">
      <f>VLOOKUP(A145,'C:\Users\sajjadmx\Downloads\[GNRD_Blue_0008_D04.xlsx]FIV_KVL_D_Blue_TC_Bios_only (3)'!$A:$E,5,0)</f>
    </nc>
  </rcc>
  <rcc rId="1167" sId="1">
    <oc r="D146">
      <f>VLOOKUP(A146,'C:\Users\sajjadmx\Downloads\[GNRD_Blue_0008_D04.xlsx]FIV_KVL_D_Blue_TC_Bios_only (3)'!$A:$E,5,0)</f>
    </oc>
    <nc r="D146">
      <f>VLOOKUP(A146,'C:\Users\sajjadmx\Downloads\[GNRD_Blue_0008_D04.xlsx]FIV_KVL_D_Blue_TC_Bios_only (3)'!$A:$E,5,0)</f>
    </nc>
  </rcc>
  <rcc rId="1168" sId="1">
    <oc r="D147">
      <f>VLOOKUP(A147,'C:\Users\sajjadmx\Downloads\[GNRD_Blue_0008_D04.xlsx]FIV_KVL_D_Blue_TC_Bios_only (3)'!$A:$E,5,0)</f>
    </oc>
    <nc r="D147">
      <f>VLOOKUP(A147,'C:\Users\sajjadmx\Downloads\[GNRD_Blue_0008_D04.xlsx]FIV_KVL_D_Blue_TC_Bios_only (3)'!$A:$E,5,0)</f>
    </nc>
  </rcc>
  <rcc rId="1169" sId="1">
    <oc r="D148">
      <f>VLOOKUP(A148,'C:\Users\sajjadmx\Downloads\[GNRD_Blue_0008_D04.xlsx]FIV_KVL_D_Blue_TC_Bios_only (3)'!$A:$E,5,0)</f>
    </oc>
    <nc r="D148">
      <f>VLOOKUP(A148,'C:\Users\sajjadmx\Downloads\[GNRD_Blue_0008_D04.xlsx]FIV_KVL_D_Blue_TC_Bios_only (3)'!$A:$E,5,0)</f>
    </nc>
  </rcc>
  <rcc rId="1170" sId="1">
    <oc r="D149">
      <f>VLOOKUP(A149,'C:\Users\sajjadmx\Downloads\[GNRD_Blue_0008_D04.xlsx]FIV_KVL_D_Blue_TC_Bios_only (3)'!$A:$E,5,0)</f>
    </oc>
    <nc r="D149">
      <f>VLOOKUP(A149,'C:\Users\sajjadmx\Downloads\[GNRD_Blue_0008_D04.xlsx]FIV_KVL_D_Blue_TC_Bios_only (3)'!$A:$E,5,0)</f>
    </nc>
  </rcc>
  <rcc rId="1171" sId="1">
    <oc r="D150">
      <f>VLOOKUP(A150,'C:\Users\sajjadmx\Downloads\[GNRD_Blue_0008_D04.xlsx]FIV_KVL_D_Blue_TC_Bios_only (3)'!$A:$E,5,0)</f>
    </oc>
    <nc r="D150">
      <f>VLOOKUP(A150,'C:\Users\sajjadmx\Downloads\[GNRD_Blue_0008_D04.xlsx]FIV_KVL_D_Blue_TC_Bios_only (3)'!$A:$E,5,0)</f>
    </nc>
  </rcc>
  <rcc rId="1172" sId="1">
    <oc r="D151">
      <f>VLOOKUP(A151,'C:\Users\sajjadmx\Downloads\[GNRD_Blue_0008_D04.xlsx]FIV_KVL_D_Blue_TC_Bios_only (3)'!$A:$E,5,0)</f>
    </oc>
    <nc r="D151">
      <f>VLOOKUP(A151,'C:\Users\sajjadmx\Downloads\[GNRD_Blue_0008_D04.xlsx]FIV_KVL_D_Blue_TC_Bios_only (3)'!$A:$E,5,0)</f>
    </nc>
  </rcc>
  <rcc rId="1173" sId="1">
    <oc r="D152">
      <f>VLOOKUP(A152,'C:\Users\sajjadmx\Downloads\[GNRD_Blue_0008_D04.xlsx]FIV_KVL_D_Blue_TC_Bios_only (3)'!$A:$E,5,0)</f>
    </oc>
    <nc r="D152">
      <f>VLOOKUP(A152,'C:\Users\sajjadmx\Downloads\[GNRD_Blue_0008_D04.xlsx]FIV_KVL_D_Blue_TC_Bios_only (3)'!$A:$E,5,0)</f>
    </nc>
  </rcc>
  <rcc rId="1174" sId="1">
    <oc r="D154">
      <f>VLOOKUP(A154,'C:\Users\sajjadmx\Downloads\[GNRD_Blue_0008_D04.xlsx]FIV_KVL_D_Blue_TC_Bios_only (3)'!$A:$E,5,0)</f>
    </oc>
    <nc r="D154">
      <f>VLOOKUP(A154,'C:\Users\sajjadmx\Downloads\[GNRD_Blue_0008_D04.xlsx]FIV_KVL_D_Blue_TC_Bios_only (3)'!$A:$E,5,0)</f>
    </nc>
  </rcc>
  <rcc rId="1175" sId="1">
    <oc r="D155">
      <f>VLOOKUP(A155,'C:\Users\sajjadmx\Downloads\[GNRD_Blue_0008_D04.xlsx]FIV_KVL_D_Blue_TC_Bios_only (3)'!$A:$E,5,0)</f>
    </oc>
    <nc r="D155">
      <f>VLOOKUP(A155,'C:\Users\sajjadmx\Downloads\[GNRD_Blue_0008_D04.xlsx]FIV_KVL_D_Blue_TC_Bios_only (3)'!$A:$E,5,0)</f>
    </nc>
  </rcc>
  <rcc rId="1176" sId="1">
    <oc r="D156">
      <f>VLOOKUP(A156,'C:\Users\sajjadmx\Downloads\[GNRD_Blue_0008_D04.xlsx]FIV_KVL_D_Blue_TC_Bios_only (3)'!$A:$E,5,0)</f>
    </oc>
    <nc r="D156">
      <f>VLOOKUP(A156,'C:\Users\sajjadmx\Downloads\[GNRD_Blue_0008_D04.xlsx]FIV_KVL_D_Blue_TC_Bios_only (3)'!$A:$E,5,0)</f>
    </nc>
  </rcc>
  <rcc rId="1177" sId="1">
    <oc r="D157">
      <f>VLOOKUP(A157,'C:\Users\sajjadmx\Downloads\[GNRD_Blue_0008_D04.xlsx]FIV_KVL_D_Blue_TC_Bios_only (3)'!$A:$E,5,0)</f>
    </oc>
    <nc r="D157">
      <f>VLOOKUP(A157,'C:\Users\sajjadmx\Downloads\[GNRD_Blue_0008_D04.xlsx]FIV_KVL_D_Blue_TC_Bios_only (3)'!$A:$E,5,0)</f>
    </nc>
  </rcc>
  <rcc rId="1178" sId="1">
    <oc r="D158">
      <f>VLOOKUP(A158,'C:\Users\sajjadmx\Downloads\[GNRD_Blue_0008_D04.xlsx]FIV_KVL_D_Blue_TC_Bios_only (3)'!$A:$E,5,0)</f>
    </oc>
    <nc r="D158">
      <f>VLOOKUP(A158,'C:\Users\sajjadmx\Downloads\[GNRD_Blue_0008_D04.xlsx]FIV_KVL_D_Blue_TC_Bios_only (3)'!$A:$E,5,0)</f>
    </nc>
  </rcc>
  <rcc rId="1179" sId="1">
    <oc r="D159">
      <f>VLOOKUP(A159,'C:\Users\sajjadmx\Downloads\[GNRD_Blue_0008_D04.xlsx]FIV_KVL_D_Blue_TC_Bios_only (3)'!$A:$E,5,0)</f>
    </oc>
    <nc r="D159">
      <f>VLOOKUP(A159,'C:\Users\sajjadmx\Downloads\[GNRD_Blue_0008_D04.xlsx]FIV_KVL_D_Blue_TC_Bios_only (3)'!$A:$E,5,0)</f>
    </nc>
  </rcc>
  <rcc rId="1180" sId="1">
    <oc r="D160">
      <f>VLOOKUP(A160,'C:\Users\sajjadmx\Downloads\[GNRD_Blue_0008_D04.xlsx]FIV_KVL_D_Blue_TC_Bios_only (3)'!$A:$E,5,0)</f>
    </oc>
    <nc r="D160">
      <f>VLOOKUP(A160,'C:\Users\sajjadmx\Downloads\[GNRD_Blue_0008_D04.xlsx]FIV_KVL_D_Blue_TC_Bios_only (3)'!$A:$E,5,0)</f>
    </nc>
  </rcc>
  <rcc rId="1181" sId="1">
    <oc r="D161">
      <f>VLOOKUP(A161,'C:\Users\sajjadmx\Downloads\[GNRD_Blue_0008_D04.xlsx]FIV_KVL_D_Blue_TC_Bios_only (3)'!$A:$E,5,0)</f>
    </oc>
    <nc r="D161">
      <f>VLOOKUP(A161,'C:\Users\sajjadmx\Downloads\[GNRD_Blue_0008_D04.xlsx]FIV_KVL_D_Blue_TC_Bios_only (3)'!$A:$E,5,0)</f>
    </nc>
  </rcc>
  <rcc rId="1182" sId="1">
    <oc r="D162">
      <f>VLOOKUP(A162,'C:\Users\sajjadmx\Downloads\[GNRD_Blue_0008_D04.xlsx]FIV_KVL_D_Blue_TC_Bios_only (3)'!$A:$E,5,0)</f>
    </oc>
    <nc r="D162">
      <f>VLOOKUP(A162,'C:\Users\sajjadmx\Downloads\[GNRD_Blue_0008_D04.xlsx]FIV_KVL_D_Blue_TC_Bios_only (3)'!$A:$E,5,0)</f>
    </nc>
  </rcc>
  <rcc rId="1183" sId="1">
    <oc r="D163">
      <f>VLOOKUP(A163,'C:\Users\sajjadmx\Downloads\[GNRD_Blue_0008_D04.xlsx]FIV_KVL_D_Blue_TC_Bios_only (3)'!$A:$E,5,0)</f>
    </oc>
    <nc r="D163">
      <f>VLOOKUP(A163,'C:\Users\sajjadmx\Downloads\[GNRD_Blue_0008_D04.xlsx]FIV_KVL_D_Blue_TC_Bios_only (3)'!$A:$E,5,0)</f>
    </nc>
  </rcc>
  <rcc rId="1184" sId="1">
    <oc r="D164">
      <f>VLOOKUP(A164,'C:\Users\sajjadmx\Downloads\[GNRD_Blue_0008_D04.xlsx]FIV_KVL_D_Blue_TC_Bios_only (3)'!$A:$E,5,0)</f>
    </oc>
    <nc r="D164">
      <f>VLOOKUP(A164,'C:\Users\sajjadmx\Downloads\[GNRD_Blue_0008_D04.xlsx]FIV_KVL_D_Blue_TC_Bios_only (3)'!$A:$E,5,0)</f>
    </nc>
  </rcc>
  <rcc rId="1185" sId="1">
    <oc r="D165">
      <f>VLOOKUP(A165,'C:\Users\sajjadmx\Downloads\[GNRD_Blue_0008_D04.xlsx]FIV_KVL_D_Blue_TC_Bios_only (3)'!$A:$E,5,0)</f>
    </oc>
    <nc r="D165">
      <f>VLOOKUP(A165,'C:\Users\sajjadmx\Downloads\[GNRD_Blue_0008_D04.xlsx]FIV_KVL_D_Blue_TC_Bios_only (3)'!$A:$E,5,0)</f>
    </nc>
  </rcc>
  <rcc rId="1186" sId="1">
    <oc r="D166">
      <f>VLOOKUP(A166,'C:\Users\sajjadmx\Downloads\[GNRD_Blue_0008_D04.xlsx]FIV_KVL_D_Blue_TC_Bios_only (3)'!$A:$E,5,0)</f>
    </oc>
    <nc r="D166">
      <f>VLOOKUP(A166,'C:\Users\sajjadmx\Downloads\[GNRD_Blue_0008_D04.xlsx]FIV_KVL_D_Blue_TC_Bios_only (3)'!$A:$E,5,0)</f>
    </nc>
  </rcc>
  <rcc rId="1187" sId="1">
    <oc r="D167">
      <f>VLOOKUP(A167,'C:\Users\sajjadmx\Downloads\[GNRD_Blue_0008_D04.xlsx]FIV_KVL_D_Blue_TC_Bios_only (3)'!$A:$E,5,0)</f>
    </oc>
    <nc r="D167">
      <f>VLOOKUP(A167,'C:\Users\sajjadmx\Downloads\[GNRD_Blue_0008_D04.xlsx]FIV_KVL_D_Blue_TC_Bios_only (3)'!$A:$E,5,0)</f>
    </nc>
  </rcc>
  <rcc rId="1188" sId="1">
    <oc r="D168">
      <f>VLOOKUP(A168,'C:\Users\sajjadmx\Downloads\[GNRD_Blue_0008_D04.xlsx]FIV_KVL_D_Blue_TC_Bios_only (3)'!$A:$E,5,0)</f>
    </oc>
    <nc r="D168">
      <f>VLOOKUP(A168,'C:\Users\sajjadmx\Downloads\[GNRD_Blue_0008_D04.xlsx]FIV_KVL_D_Blue_TC_Bios_only (3)'!$A:$E,5,0)</f>
    </nc>
  </rcc>
  <rcc rId="1189" sId="1">
    <oc r="D169">
      <f>VLOOKUP(A169,'C:\Users\sajjadmx\Downloads\[GNRD_Blue_0008_D04.xlsx]FIV_KVL_D_Blue_TC_Bios_only (3)'!$A:$E,5,0)</f>
    </oc>
    <nc r="D169">
      <f>VLOOKUP(A169,'C:\Users\sajjadmx\Downloads\[GNRD_Blue_0008_D04.xlsx]FIV_KVL_D_Blue_TC_Bios_only (3)'!$A:$E,5,0)</f>
    </nc>
  </rcc>
  <rcc rId="1190" sId="1">
    <oc r="D170">
      <f>VLOOKUP(A170,'C:\Users\sajjadmx\Downloads\[GNRD_Blue_0008_D04.xlsx]FIV_KVL_D_Blue_TC_Bios_only (3)'!$A:$E,5,0)</f>
    </oc>
    <nc r="D170">
      <f>VLOOKUP(A170,'C:\Users\sajjadmx\Downloads\[GNRD_Blue_0008_D04.xlsx]FIV_KVL_D_Blue_TC_Bios_only (3)'!$A:$E,5,0)</f>
    </nc>
  </rcc>
  <rcc rId="1191" sId="1">
    <oc r="D171">
      <f>VLOOKUP(A171,'C:\Users\sajjadmx\Downloads\[GNRD_Blue_0008_D04.xlsx]FIV_KVL_D_Blue_TC_Bios_only (3)'!$A:$E,5,0)</f>
    </oc>
    <nc r="D171">
      <f>VLOOKUP(A171,'C:\Users\sajjadmx\Downloads\[GNRD_Blue_0008_D04.xlsx]FIV_KVL_D_Blue_TC_Bios_only (3)'!$A:$E,5,0)</f>
    </nc>
  </rcc>
  <rcc rId="1192" sId="1">
    <oc r="D172">
      <f>VLOOKUP(A172,'C:\Users\sajjadmx\Downloads\[GNRD_Blue_0008_D04.xlsx]FIV_KVL_D_Blue_TC_Bios_only (3)'!$A:$E,5,0)</f>
    </oc>
    <nc r="D172">
      <f>VLOOKUP(A172,'C:\Users\sajjadmx\Downloads\[GNRD_Blue_0008_D04.xlsx]FIV_KVL_D_Blue_TC_Bios_only (3)'!$A:$E,5,0)</f>
    </nc>
  </rcc>
  <rcc rId="1193" sId="1">
    <oc r="D173">
      <f>VLOOKUP(A173,'C:\Users\sajjadmx\Downloads\[GNRD_Blue_0008_D04.xlsx]FIV_KVL_D_Blue_TC_Bios_only (3)'!$A:$E,5,0)</f>
    </oc>
    <nc r="D173">
      <f>VLOOKUP(A173,'C:\Users\sajjadmx\Downloads\[GNRD_Blue_0008_D04.xlsx]FIV_KVL_D_Blue_TC_Bios_only (3)'!$A:$E,5,0)</f>
    </nc>
  </rcc>
  <rcc rId="1194" sId="1">
    <oc r="D174">
      <f>VLOOKUP(A174,'C:\Users\sajjadmx\Downloads\[GNRD_Blue_0008_D04.xlsx]FIV_KVL_D_Blue_TC_Bios_only (3)'!$A:$E,5,0)</f>
    </oc>
    <nc r="D174">
      <f>VLOOKUP(A174,'C:\Users\sajjadmx\Downloads\[GNRD_Blue_0008_D04.xlsx]FIV_KVL_D_Blue_TC_Bios_only (3)'!$A:$E,5,0)</f>
    </nc>
  </rcc>
  <rcc rId="1195" sId="1">
    <oc r="D175">
      <f>VLOOKUP(A175,'C:\Users\sajjadmx\Downloads\[GNRD_Blue_0008_D04.xlsx]FIV_KVL_D_Blue_TC_Bios_only (3)'!$A:$E,5,0)</f>
    </oc>
    <nc r="D175">
      <f>VLOOKUP(A175,'C:\Users\sajjadmx\Downloads\[GNRD_Blue_0008_D04.xlsx]FIV_KVL_D_Blue_TC_Bios_only (3)'!$A:$E,5,0)</f>
    </nc>
  </rcc>
  <rcc rId="1196" sId="1">
    <oc r="D176">
      <f>VLOOKUP(A176,'C:\Users\sajjadmx\Downloads\[GNRD_Blue_0008_D04.xlsx]FIV_KVL_D_Blue_TC_Bios_only (3)'!$A:$E,5,0)</f>
    </oc>
    <nc r="D176">
      <f>VLOOKUP(A176,'C:\Users\sajjadmx\Downloads\[GNRD_Blue_0008_D04.xlsx]FIV_KVL_D_Blue_TC_Bios_only (3)'!$A:$E,5,0)</f>
    </nc>
  </rcc>
  <rcc rId="1197" sId="1">
    <oc r="D177">
      <f>VLOOKUP(A177,'C:\Users\sajjadmx\Downloads\[GNRD_Blue_0008_D04.xlsx]FIV_KVL_D_Blue_TC_Bios_only (3)'!$A:$E,5,0)</f>
    </oc>
    <nc r="D177">
      <f>VLOOKUP(A177,'C:\Users\sajjadmx\Downloads\[GNRD_Blue_0008_D04.xlsx]FIV_KVL_D_Blue_TC_Bios_only (3)'!$A:$E,5,0)</f>
    </nc>
  </rcc>
  <rcc rId="1198" sId="1">
    <oc r="D178">
      <f>VLOOKUP(A178,'C:\Users\sajjadmx\Downloads\[GNRD_Blue_0008_D04.xlsx]FIV_KVL_D_Blue_TC_Bios_only (3)'!$A:$E,5,0)</f>
    </oc>
    <nc r="D178">
      <f>VLOOKUP(A178,'C:\Users\sajjadmx\Downloads\[GNRD_Blue_0008_D04.xlsx]FIV_KVL_D_Blue_TC_Bios_only (3)'!$A:$E,5,0)</f>
    </nc>
  </rcc>
  <rcc rId="1199" sId="1">
    <oc r="D179">
      <f>VLOOKUP(A179,'C:\Users\sajjadmx\Downloads\[GNRD_Blue_0008_D04.xlsx]FIV_KVL_D_Blue_TC_Bios_only (3)'!$A:$E,5,0)</f>
    </oc>
    <nc r="D179">
      <f>VLOOKUP(A179,'C:\Users\sajjadmx\Downloads\[GNRD_Blue_0008_D04.xlsx]FIV_KVL_D_Blue_TC_Bios_only (3)'!$A:$E,5,0)</f>
    </nc>
  </rcc>
  <rcc rId="1200" sId="1">
    <oc r="D180">
      <f>VLOOKUP(A180,'C:\Users\sajjadmx\Downloads\[GNRD_Blue_0008_D04.xlsx]FIV_KVL_D_Blue_TC_Bios_only (3)'!$A:$E,5,0)</f>
    </oc>
    <nc r="D180">
      <f>VLOOKUP(A180,'C:\Users\sajjadmx\Downloads\[GNRD_Blue_0008_D04.xlsx]FIV_KVL_D_Blue_TC_Bios_only (3)'!$A:$E,5,0)</f>
    </nc>
  </rcc>
  <rcc rId="1201" sId="1">
    <oc r="D181">
      <f>VLOOKUP(A181,'C:\Users\sajjadmx\Downloads\[GNRD_Blue_0008_D04.xlsx]FIV_KVL_D_Blue_TC_Bios_only (3)'!$A:$E,5,0)</f>
    </oc>
    <nc r="D181">
      <f>VLOOKUP(A181,'C:\Users\sajjadmx\Downloads\[GNRD_Blue_0008_D04.xlsx]FIV_KVL_D_Blue_TC_Bios_only (3)'!$A:$E,5,0)</f>
    </nc>
  </rcc>
  <rcc rId="1202" sId="1">
    <oc r="D182">
      <f>VLOOKUP(A182,'C:\Users\sajjadmx\Downloads\[GNRD_Blue_0008_D04.xlsx]FIV_KVL_D_Blue_TC_Bios_only (3)'!$A:$E,5,0)</f>
    </oc>
    <nc r="D182">
      <f>VLOOKUP(A182,'C:\Users\sajjadmx\Downloads\[GNRD_Blue_0008_D04.xlsx]FIV_KVL_D_Blue_TC_Bios_only (3)'!$A:$E,5,0)</f>
    </nc>
  </rcc>
  <rcc rId="1203" sId="1">
    <oc r="D183">
      <f>VLOOKUP(A183,'C:\Users\sajjadmx\Downloads\[GNRD_Blue_0008_D04.xlsx]FIV_KVL_D_Blue_TC_Bios_only (3)'!$A:$E,5,0)</f>
    </oc>
    <nc r="D183">
      <f>VLOOKUP(A183,'C:\Users\sajjadmx\Downloads\[GNRD_Blue_0008_D04.xlsx]FIV_KVL_D_Blue_TC_Bios_only (3)'!$A:$E,5,0)</f>
    </nc>
  </rcc>
  <rcc rId="1204" sId="1">
    <oc r="D184">
      <f>VLOOKUP(A184,'C:\Users\sajjadmx\Downloads\[GNRD_Blue_0008_D04.xlsx]FIV_KVL_D_Blue_TC_Bios_only (3)'!$A:$E,5,0)</f>
    </oc>
    <nc r="D184">
      <f>VLOOKUP(A184,'C:\Users\sajjadmx\Downloads\[GNRD_Blue_0008_D04.xlsx]FIV_KVL_D_Blue_TC_Bios_only (3)'!$A:$E,5,0)</f>
    </nc>
  </rcc>
  <rcc rId="1205" sId="1">
    <oc r="D185">
      <f>VLOOKUP(A185,'C:\Users\sajjadmx\Downloads\[GNRD_Blue_0008_D04.xlsx]FIV_KVL_D_Blue_TC_Bios_only (3)'!$A:$E,5,0)</f>
    </oc>
    <nc r="D185">
      <f>VLOOKUP(A185,'C:\Users\sajjadmx\Downloads\[GNRD_Blue_0008_D04.xlsx]FIV_KVL_D_Blue_TC_Bios_only (3)'!$A:$E,5,0)</f>
    </nc>
  </rcc>
  <rcc rId="1206" sId="1">
    <oc r="D186">
      <f>VLOOKUP(A186,'C:\Users\sajjadmx\Downloads\[GNRD_Blue_0008_D04.xlsx]FIV_KVL_D_Blue_TC_Bios_only (3)'!$A:$E,5,0)</f>
    </oc>
    <nc r="D186">
      <f>VLOOKUP(A186,'C:\Users\sajjadmx\Downloads\[GNRD_Blue_0008_D04.xlsx]FIV_KVL_D_Blue_TC_Bios_only (3)'!$A:$E,5,0)</f>
    </nc>
  </rcc>
  <rcc rId="1207" sId="1">
    <oc r="D187">
      <f>VLOOKUP(A187,'C:\Users\sajjadmx\Downloads\[GNRD_Blue_0008_D04.xlsx]FIV_KVL_D_Blue_TC_Bios_only (3)'!$A:$E,5,0)</f>
    </oc>
    <nc r="D187">
      <f>VLOOKUP(A187,'C:\Users\sajjadmx\Downloads\[GNRD_Blue_0008_D04.xlsx]FIV_KVL_D_Blue_TC_Bios_only (3)'!$A:$E,5,0)</f>
    </nc>
  </rcc>
  <rcc rId="1208" sId="1">
    <oc r="D188">
      <f>VLOOKUP(A188,'C:\Users\sajjadmx\Downloads\[GNRD_Blue_0008_D04.xlsx]FIV_KVL_D_Blue_TC_Bios_only (3)'!$A:$E,5,0)</f>
    </oc>
    <nc r="D188">
      <f>VLOOKUP(A188,'C:\Users\sajjadmx\Downloads\[GNRD_Blue_0008_D04.xlsx]FIV_KVL_D_Blue_TC_Bios_only (3)'!$A:$E,5,0)</f>
    </nc>
  </rcc>
  <rcc rId="1209" sId="1">
    <oc r="D189">
      <f>VLOOKUP(A189,'C:\Users\sajjadmx\Downloads\[GNRD_Blue_0008_D04.xlsx]FIV_KVL_D_Blue_TC_Bios_only (3)'!$A:$E,5,0)</f>
    </oc>
    <nc r="D189">
      <f>VLOOKUP(A189,'C:\Users\sajjadmx\Downloads\[GNRD_Blue_0008_D04.xlsx]FIV_KVL_D_Blue_TC_Bios_only (3)'!$A:$E,5,0)</f>
    </nc>
  </rcc>
  <rcc rId="1210" sId="1">
    <oc r="D190">
      <f>VLOOKUP(A190,'C:\Users\sajjadmx\Downloads\[GNRD_Blue_0008_D04.xlsx]FIV_KVL_D_Blue_TC_Bios_only (3)'!$A:$E,5,0)</f>
    </oc>
    <nc r="D190">
      <f>VLOOKUP(A190,'C:\Users\sajjadmx\Downloads\[GNRD_Blue_0008_D04.xlsx]FIV_KVL_D_Blue_TC_Bios_only (3)'!$A:$E,5,0)</f>
    </nc>
  </rcc>
  <rcc rId="1211" sId="1">
    <oc r="D191">
      <f>VLOOKUP(A191,'C:\Users\sajjadmx\Downloads\[GNRD_Blue_0008_D04.xlsx]FIV_KVL_D_Blue_TC_Bios_only (3)'!$A:$E,5,0)</f>
    </oc>
    <nc r="D191">
      <f>VLOOKUP(A191,'C:\Users\sajjadmx\Downloads\[GNRD_Blue_0008_D04.xlsx]FIV_KVL_D_Blue_TC_Bios_only (3)'!$A:$E,5,0)</f>
    </nc>
  </rcc>
  <rcc rId="1212" sId="1">
    <oc r="D197">
      <f>VLOOKUP(A197,'C:\Users\sajjadmx\Downloads\[GNRD_Blue_0008_D04.xlsx]FIV_KVL_D_Blue_TC_Bios_only (3)'!$A:$E,5,0)</f>
    </oc>
    <nc r="D197">
      <f>VLOOKUP(A197,'C:\Users\sajjadmx\Downloads\[GNRD_Blue_0008_D04.xlsx]FIV_KVL_D_Blue_TC_Bios_only (3)'!$A:$E,5,0)</f>
    </nc>
  </rcc>
  <rcc rId="1213" sId="1">
    <oc r="D198">
      <f>VLOOKUP(A198,'C:\Users\sajjadmx\Downloads\[GNRD_Blue_0008_D04.xlsx]FIV_KVL_D_Blue_TC_Bios_only (3)'!$A:$E,5,0)</f>
    </oc>
    <nc r="D198">
      <f>VLOOKUP(A198,'C:\Users\sajjadmx\Downloads\[GNRD_Blue_0008_D04.xlsx]FIV_KVL_D_Blue_TC_Bios_only (3)'!$A:$E,5,0)</f>
    </nc>
  </rcc>
  <rcc rId="1214" sId="1">
    <oc r="D199">
      <f>VLOOKUP(A199,'C:\Users\sajjadmx\Downloads\[GNRD_Blue_0008_D04.xlsx]FIV_KVL_D_Blue_TC_Bios_only (3)'!$A:$E,5,0)</f>
    </oc>
    <nc r="D199">
      <f>VLOOKUP(A199,'C:\Users\sajjadmx\Downloads\[GNRD_Blue_0008_D04.xlsx]FIV_KVL_D_Blue_TC_Bios_only (3)'!$A:$E,5,0)</f>
    </nc>
  </rcc>
  <rcc rId="1215" sId="1">
    <oc r="D201">
      <f>VLOOKUP(A201,'C:\Users\sajjadmx\Downloads\[GNRD_Blue_0008_D04.xlsx]FIV_KVL_D_Blue_TC_Bios_only (3)'!$A:$E,5,0)</f>
    </oc>
    <nc r="D201">
      <f>VLOOKUP(A201,'C:\Users\sajjadmx\Downloads\[GNRD_Blue_0008_D04.xlsx]FIV_KVL_D_Blue_TC_Bios_only (3)'!$A:$E,5,0)</f>
    </nc>
  </rcc>
  <rcc rId="1216" sId="1">
    <oc r="D202">
      <f>VLOOKUP(A202,'C:\Users\sajjadmx\Downloads\[GNRD_Blue_0008_D04.xlsx]FIV_KVL_D_Blue_TC_Bios_only (3)'!$A:$E,5,0)</f>
    </oc>
    <nc r="D202">
      <f>VLOOKUP(A202,'C:\Users\sajjadmx\Downloads\[GNRD_Blue_0008_D04.xlsx]FIV_KVL_D_Blue_TC_Bios_only (3)'!$A:$E,5,0)</f>
    </nc>
  </rcc>
  <rcc rId="1217" sId="1">
    <oc r="D203">
      <f>VLOOKUP(A203,'C:\Users\sajjadmx\Downloads\[GNRD_Blue_0008_D04.xlsx]FIV_KVL_D_Blue_TC_Bios_only (3)'!$A:$E,5,0)</f>
    </oc>
    <nc r="D203">
      <f>VLOOKUP(A203,'C:\Users\sajjadmx\Downloads\[GNRD_Blue_0008_D04.xlsx]FIV_KVL_D_Blue_TC_Bios_only (3)'!$A:$E,5,0)</f>
    </nc>
  </rcc>
  <rcc rId="1218" sId="1">
    <oc r="D204">
      <f>VLOOKUP(A204,'C:\Users\sajjadmx\Downloads\[GNRD_Blue_0008_D04.xlsx]FIV_KVL_D_Blue_TC_Bios_only (3)'!$A:$E,5,0)</f>
    </oc>
    <nc r="D204">
      <f>VLOOKUP(A204,'C:\Users\sajjadmx\Downloads\[GNRD_Blue_0008_D04.xlsx]FIV_KVL_D_Blue_TC_Bios_only (3)'!$A:$E,5,0)</f>
    </nc>
  </rcc>
  <rcc rId="1219" sId="1">
    <oc r="D205">
      <f>VLOOKUP(A205,'C:\Users\sajjadmx\Downloads\[GNRD_Blue_0008_D04.xlsx]FIV_KVL_D_Blue_TC_Bios_only (3)'!$A:$E,5,0)</f>
    </oc>
    <nc r="D205">
      <f>VLOOKUP(A205,'C:\Users\sajjadmx\Downloads\[GNRD_Blue_0008_D04.xlsx]FIV_KVL_D_Blue_TC_Bios_only (3)'!$A:$E,5,0)</f>
    </nc>
  </rcc>
  <rcc rId="1220" sId="1">
    <oc r="D206">
      <f>VLOOKUP(A206,'C:\Users\sajjadmx\Downloads\[GNRD_Blue_0008_D04.xlsx]FIV_KVL_D_Blue_TC_Bios_only (3)'!$A:$E,5,0)</f>
    </oc>
    <nc r="D206">
      <f>VLOOKUP(A206,'C:\Users\sajjadmx\Downloads\[GNRD_Blue_0008_D04.xlsx]FIV_KVL_D_Blue_TC_Bios_only (3)'!$A:$E,5,0)</f>
    </nc>
  </rcc>
  <rcc rId="1221" sId="1">
    <oc r="D207">
      <f>VLOOKUP(A207,'C:\Users\sajjadmx\Downloads\[GNRD_Blue_0008_D04.xlsx]FIV_KVL_D_Blue_TC_Bios_only (3)'!$A:$E,5,0)</f>
    </oc>
    <nc r="D207">
      <f>VLOOKUP(A207,'C:\Users\sajjadmx\Downloads\[GNRD_Blue_0008_D04.xlsx]FIV_KVL_D_Blue_TC_Bios_only (3)'!$A:$E,5,0)</f>
    </nc>
  </rcc>
  <rcc rId="1222" sId="1">
    <oc r="D208">
      <f>VLOOKUP(A208,'C:\Users\sajjadmx\Downloads\[GNRD_Blue_0008_D04.xlsx]FIV_KVL_D_Blue_TC_Bios_only (3)'!$A:$E,5,0)</f>
    </oc>
    <nc r="D208">
      <f>VLOOKUP(A208,'C:\Users\sajjadmx\Downloads\[GNRD_Blue_0008_D04.xlsx]FIV_KVL_D_Blue_TC_Bios_only (3)'!$A:$E,5,0)</f>
    </nc>
  </rcc>
  <rcc rId="1223" sId="1">
    <oc r="D209">
      <f>VLOOKUP(A209,'C:\Users\sajjadmx\Downloads\[GNRD_Blue_0008_D04.xlsx]FIV_KVL_D_Blue_TC_Bios_only (3)'!$A:$E,5,0)</f>
    </oc>
    <nc r="D209">
      <f>VLOOKUP(A209,'C:\Users\sajjadmx\Downloads\[GNRD_Blue_0008_D04.xlsx]FIV_KVL_D_Blue_TC_Bios_only (3)'!$A:$E,5,0)</f>
    </nc>
  </rcc>
  <rcc rId="1224" sId="1">
    <oc r="D210">
      <f>VLOOKUP(A210,'C:\Users\sajjadmx\Downloads\[GNRD_Blue_0008_D04.xlsx]FIV_KVL_D_Blue_TC_Bios_only (3)'!$A:$E,5,0)</f>
    </oc>
    <nc r="D210">
      <f>VLOOKUP(A210,'C:\Users\sajjadmx\Downloads\[GNRD_Blue_0008_D04.xlsx]FIV_KVL_D_Blue_TC_Bios_only (3)'!$A:$E,5,0)</f>
    </nc>
  </rcc>
  <rcc rId="1225" sId="1">
    <oc r="D211">
      <f>VLOOKUP(A211,'C:\Users\sajjadmx\Downloads\[GNRD_Blue_0008_D04.xlsx]FIV_KVL_D_Blue_TC_Bios_only (3)'!$A:$E,5,0)</f>
    </oc>
    <nc r="D211">
      <f>VLOOKUP(A211,'C:\Users\sajjadmx\Downloads\[GNRD_Blue_0008_D04.xlsx]FIV_KVL_D_Blue_TC_Bios_only (3)'!$A:$E,5,0)</f>
    </nc>
  </rcc>
  <rcc rId="1226" sId="1">
    <oc r="D213">
      <f>VLOOKUP(A213,'C:\Users\sajjadmx\Downloads\[GNRD_Blue_0008_D04.xlsx]FIV_KVL_D_Blue_TC_Bios_only (3)'!$A:$E,5,0)</f>
    </oc>
    <nc r="D213">
      <f>VLOOKUP(A213,'C:\Users\sajjadmx\Downloads\[GNRD_Blue_0008_D04.xlsx]FIV_KVL_D_Blue_TC_Bios_only (3)'!$A:$E,5,0)</f>
    </nc>
  </rcc>
  <rcc rId="1227" sId="1">
    <oc r="D218">
      <f>VLOOKUP(A218,'C:\Users\sajjadmx\Downloads\[GNRD_Blue_0008_D04.xlsx]FIV_KVL_D_Blue_TC_Bios_only (3)'!$A:$E,5,0)</f>
    </oc>
    <nc r="D218">
      <f>VLOOKUP(A218,'C:\Users\sajjadmx\Downloads\[GNRD_Blue_0008_D04.xlsx]FIV_KVL_D_Blue_TC_Bios_only (3)'!$A:$E,5,0)</f>
    </nc>
  </rcc>
  <rcc rId="1228" sId="1">
    <oc r="D219">
      <f>VLOOKUP(A219,'C:\Users\sajjadmx\Downloads\[GNRD_Blue_0008_D04.xlsx]FIV_KVL_D_Blue_TC_Bios_only (3)'!$A:$E,5,0)</f>
    </oc>
    <nc r="D219">
      <f>VLOOKUP(A219,'C:\Users\sajjadmx\Downloads\[GNRD_Blue_0008_D04.xlsx]FIV_KVL_D_Blue_TC_Bios_only (3)'!$A:$E,5,0)</f>
    </nc>
  </rcc>
  <rcc rId="1229" sId="1">
    <oc r="D224">
      <f>VLOOKUP(A224,'C:\Users\sajjadmx\Downloads\[GNRD_Blue_0008_D04.xlsx]FIV_KVL_D_Blue_TC_Bios_only (3)'!$A:$E,5,0)</f>
    </oc>
    <nc r="D224">
      <f>VLOOKUP(A224,'C:\Users\sajjadmx\Downloads\[GNRD_Blue_0008_D04.xlsx]FIV_KVL_D_Blue_TC_Bios_only (3)'!$A:$E,5,0)</f>
    </nc>
  </rcc>
  <rcc rId="1230" sId="1">
    <oc r="D233">
      <f>VLOOKUP(A233,'C:\Users\sajjadmx\Downloads\[GNRD_Blue_0008_D04.xlsx]FIV_KVL_D_Blue_TC_Bios_only (3)'!$A:$E,5,0)</f>
    </oc>
    <nc r="D233">
      <f>VLOOKUP(A233,'C:\Users\sajjadmx\Downloads\[GNRD_Blue_0008_D04.xlsx]FIV_KVL_D_Blue_TC_Bios_only (3)'!$A:$E,5,0)</f>
    </nc>
  </rcc>
  <rcc rId="1231" sId="1">
    <oc r="D235">
      <f>VLOOKUP(A235,'C:\Users\sajjadmx\Downloads\[GNRD_Blue_0008_D04.xlsx]FIV_KVL_D_Blue_TC_Bios_only (3)'!$A:$E,5,0)</f>
    </oc>
    <nc r="D235">
      <f>VLOOKUP(A235,'C:\Users\sajjadmx\Downloads\[GNRD_Blue_0008_D04.xlsx]FIV_KVL_D_Blue_TC_Bios_only (3)'!$A:$E,5,0)</f>
    </nc>
  </rcc>
  <rcc rId="1232" sId="1">
    <oc r="D236">
      <f>VLOOKUP(A236,'C:\Users\sajjadmx\Downloads\[GNRD_Blue_0008_D04.xlsx]FIV_KVL_D_Blue_TC_Bios_only (3)'!$A:$E,5,0)</f>
    </oc>
    <nc r="D236">
      <f>VLOOKUP(A236,'C:\Users\sajjadmx\Downloads\[GNRD_Blue_0008_D04.xlsx]FIV_KVL_D_Blue_TC_Bios_only (3)'!$A:$E,5,0)</f>
    </nc>
  </rcc>
  <rcc rId="1233" sId="1">
    <oc r="D237">
      <f>VLOOKUP(A237,'C:\Users\sajjadmx\Downloads\[GNRD_Blue_0008_D04.xlsx]FIV_KVL_D_Blue_TC_Bios_only (3)'!$A:$E,5,0)</f>
    </oc>
    <nc r="D237">
      <f>VLOOKUP(A237,'C:\Users\sajjadmx\Downloads\[GNRD_Blue_0008_D04.xlsx]FIV_KVL_D_Blue_TC_Bios_only (3)'!$A:$E,5,0)</f>
    </nc>
  </rcc>
  <rcc rId="1234" sId="1">
    <oc r="D238">
      <f>VLOOKUP(A238,'C:\Users\sajjadmx\Downloads\[GNRD_Blue_0008_D04.xlsx]FIV_KVL_D_Blue_TC_Bios_only (3)'!$A:$E,5,0)</f>
    </oc>
    <nc r="D238">
      <f>VLOOKUP(A238,'C:\Users\sajjadmx\Downloads\[GNRD_Blue_0008_D04.xlsx]FIV_KVL_D_Blue_TC_Bios_only (3)'!$A:$E,5,0)</f>
    </nc>
  </rcc>
  <rcc rId="1235" sId="1">
    <oc r="D239">
      <f>VLOOKUP(A239,'C:\Users\sajjadmx\Downloads\[GNRD_Blue_0008_D04.xlsx]FIV_KVL_D_Blue_TC_Bios_only (3)'!$A:$E,5,0)</f>
    </oc>
    <nc r="D239">
      <f>VLOOKUP(A239,'C:\Users\sajjadmx\Downloads\[GNRD_Blue_0008_D04.xlsx]FIV_KVL_D_Blue_TC_Bios_only (3)'!$A:$E,5,0)</f>
    </nc>
  </rcc>
  <rcc rId="1236" sId="1">
    <oc r="D243">
      <f>VLOOKUP(A243,'C:\Users\sajjadmx\Downloads\[GNRD_Blue_0008_D04.xlsx]FIV_KVL_D_Blue_TC_Bios_only (3)'!$A:$E,5,0)</f>
    </oc>
    <nc r="D243">
      <f>VLOOKUP(A243,'C:\Users\sajjadmx\Downloads\[GNRD_Blue_0008_D04.xlsx]FIV_KVL_D_Blue_TC_Bios_only (3)'!$A:$E,5,0)</f>
    </nc>
  </rcc>
  <rcc rId="1237" sId="1">
    <oc r="D244">
      <f>VLOOKUP(A244,'C:\Users\sajjadmx\Downloads\[GNRD_Blue_0008_D04.xlsx]FIV_KVL_D_Blue_TC_Bios_only (3)'!$A:$E,5,0)</f>
    </oc>
    <nc r="D244">
      <f>VLOOKUP(A244,'C:\Users\sajjadmx\Downloads\[GNRD_Blue_0008_D04.xlsx]FIV_KVL_D_Blue_TC_Bios_only (3)'!$A:$E,5,0)</f>
    </nc>
  </rcc>
  <rcc rId="1238" sId="1">
    <oc r="D247">
      <f>VLOOKUP(A247,'C:\Users\sajjadmx\Downloads\[GNRD_Blue_0008_D04.xlsx]FIV_KVL_D_Blue_TC_Bios_only (3)'!$A:$E,5,0)</f>
    </oc>
    <nc r="D247">
      <f>VLOOKUP(A247,'C:\Users\sajjadmx\Downloads\[GNRD_Blue_0008_D04.xlsx]FIV_KVL_D_Blue_TC_Bios_only (3)'!$A:$E,5,0)</f>
    </nc>
  </rcc>
  <rcc rId="1239" sId="1">
    <oc r="D250">
      <f>VLOOKUP(A250,'C:\Users\sajjadmx\Downloads\[GNRD_Blue_0008_D04.xlsx]FIV_KVL_D_Blue_TC_Bios_only (3)'!$A:$E,5,0)</f>
    </oc>
    <nc r="D250">
      <f>VLOOKUP(A250,'C:\Users\sajjadmx\Downloads\[GNRD_Blue_0008_D04.xlsx]FIV_KVL_D_Blue_TC_Bios_only (3)'!$A:$E,5,0)</f>
    </nc>
  </rcc>
  <rcc rId="1240" sId="1">
    <oc r="D251">
      <f>VLOOKUP(A251,'C:\Users\sajjadmx\Downloads\[GNRD_Blue_0008_D04.xlsx]FIV_KVL_D_Blue_TC_Bios_only (3)'!$A:$E,5,0)</f>
    </oc>
    <nc r="D251">
      <f>VLOOKUP(A251,'C:\Users\sajjadmx\Downloads\[GNRD_Blue_0008_D04.xlsx]FIV_KVL_D_Blue_TC_Bios_only (3)'!$A:$E,5,0)</f>
    </nc>
  </rcc>
  <rcc rId="1241" sId="1">
    <oc r="D252">
      <f>VLOOKUP(A252,'C:\Users\sajjadmx\Downloads\[GNRD_Blue_0008_D04.xlsx]FIV_KVL_D_Blue_TC_Bios_only (3)'!$A:$E,5,0)</f>
    </oc>
    <nc r="D252">
      <f>VLOOKUP(A252,'C:\Users\sajjadmx\Downloads\[GNRD_Blue_0008_D04.xlsx]FIV_KVL_D_Blue_TC_Bios_only (3)'!$A:$E,5,0)</f>
    </nc>
  </rcc>
  <rcc rId="1242" sId="1">
    <oc r="D253">
      <f>VLOOKUP(A253,'C:\Users\sajjadmx\Downloads\[GNRD_Blue_0008_D04.xlsx]FIV_KVL_D_Blue_TC_Bios_only (3)'!$A:$E,5,0)</f>
    </oc>
    <nc r="D253">
      <f>VLOOKUP(A253,'C:\Users\sajjadmx\Downloads\[GNRD_Blue_0008_D04.xlsx]FIV_KVL_D_Blue_TC_Bios_only (3)'!$A:$E,5,0)</f>
    </nc>
  </rcc>
  <rcc rId="1243" sId="1">
    <oc r="D256">
      <f>VLOOKUP(A256,'C:\Users\sajjadmx\Downloads\[GNRD_Blue_0008_D04.xlsx]FIV_KVL_D_Blue_TC_Bios_only (3)'!$A:$E,5,0)</f>
    </oc>
    <nc r="D256">
      <f>VLOOKUP(A256,'C:\Users\sajjadmx\Downloads\[GNRD_Blue_0008_D04.xlsx]FIV_KVL_D_Blue_TC_Bios_only (3)'!$A:$E,5,0)</f>
    </nc>
  </rcc>
  <rcc rId="1244" sId="1">
    <oc r="D257">
      <f>VLOOKUP(A257,'C:\Users\sajjadmx\Downloads\[GNRD_Blue_0008_D04.xlsx]FIV_KVL_D_Blue_TC_Bios_only (3)'!$A:$E,5,0)</f>
    </oc>
    <nc r="D257">
      <f>VLOOKUP(A257,'C:\Users\sajjadmx\Downloads\[GNRD_Blue_0008_D04.xlsx]FIV_KVL_D_Blue_TC_Bios_only (3)'!$A:$E,5,0)</f>
    </nc>
  </rcc>
  <rcc rId="1245" sId="1">
    <oc r="D258">
      <f>VLOOKUP(A258,'C:\Users\sajjadmx\Downloads\[GNRD_Blue_0008_D04.xlsx]FIV_KVL_D_Blue_TC_Bios_only (3)'!$A:$E,5,0)</f>
    </oc>
    <nc r="D258">
      <f>VLOOKUP(A258,'C:\Users\sajjadmx\Downloads\[GNRD_Blue_0008_D04.xlsx]FIV_KVL_D_Blue_TC_Bios_only (3)'!$A:$E,5,0)</f>
    </nc>
  </rcc>
  <rcc rId="1246" sId="1">
    <oc r="D259">
      <f>VLOOKUP(A259,'C:\Users\sajjadmx\Downloads\[GNRD_Blue_0008_D04.xlsx]FIV_KVL_D_Blue_TC_Bios_only (3)'!$A:$E,5,0)</f>
    </oc>
    <nc r="D259">
      <f>VLOOKUP(A259,'C:\Users\sajjadmx\Downloads\[GNRD_Blue_0008_D04.xlsx]FIV_KVL_D_Blue_TC_Bios_only (3)'!$A:$E,5,0)</f>
    </nc>
  </rcc>
  <rcc rId="1247" sId="1">
    <oc r="D260">
      <f>VLOOKUP(A260,'C:\Users\sajjadmx\Downloads\[GNRD_Blue_0008_D04.xlsx]FIV_KVL_D_Blue_TC_Bios_only (3)'!$A:$E,5,0)</f>
    </oc>
    <nc r="D260">
      <f>VLOOKUP(A260,'C:\Users\sajjadmx\Downloads\[GNRD_Blue_0008_D04.xlsx]FIV_KVL_D_Blue_TC_Bios_only (3)'!$A:$E,5,0)</f>
    </nc>
  </rcc>
  <rcc rId="1248" sId="1">
    <oc r="D264">
      <f>VLOOKUP(A264,'C:\Users\sajjadmx\Downloads\[GNRD_Blue_0008_D04.xlsx]FIV_KVL_D_Blue_TC_Bios_only (3)'!$A:$E,5,0)</f>
    </oc>
    <nc r="D264">
      <f>VLOOKUP(A264,'C:\Users\sajjadmx\Downloads\[GNRD_Blue_0008_D04.xlsx]FIV_KVL_D_Blue_TC_Bios_only (3)'!$A:$E,5,0)</f>
    </nc>
  </rcc>
  <rcc rId="1249" sId="1">
    <oc r="D275">
      <f>VLOOKUP(A275,'C:\Users\sajjadmx\Downloads\[GNRD_Blue_0008_D04.xlsx]FIV_KVL_D_Blue_TC_Bios_only (3)'!$A:$E,5,0)</f>
    </oc>
    <nc r="D275">
      <f>VLOOKUP(A275,'C:\Users\sajjadmx\Downloads\[GNRD_Blue_0008_D04.xlsx]FIV_KVL_D_Blue_TC_Bios_only (3)'!$A:$E,5,0)</f>
    </nc>
  </rcc>
  <rcc rId="1250" sId="1">
    <oc r="D276">
      <f>VLOOKUP(A276,'C:\Users\sajjadmx\Downloads\[GNRD_Blue_0008_D04.xlsx]FIV_KVL_D_Blue_TC_Bios_only (3)'!$A:$E,5,0)</f>
    </oc>
    <nc r="D276">
      <f>VLOOKUP(A276,'C:\Users\sajjadmx\Downloads\[GNRD_Blue_0008_D04.xlsx]FIV_KVL_D_Blue_TC_Bios_only (3)'!$A:$E,5,0)</f>
    </nc>
  </rcc>
  <rcc rId="1251" sId="1">
    <oc r="D277">
      <f>VLOOKUP(A277,'C:\Users\sajjadmx\Downloads\[GNRD_Blue_0008_D04.xlsx]FIV_KVL_D_Blue_TC_Bios_only (3)'!$A:$E,5,0)</f>
    </oc>
    <nc r="D277">
      <f>VLOOKUP(A277,'C:\Users\sajjadmx\Downloads\[GNRD_Blue_0008_D04.xlsx]FIV_KVL_D_Blue_TC_Bios_only (3)'!$A:$E,5,0)</f>
    </nc>
  </rcc>
  <rcc rId="1252" sId="1">
    <oc r="D278">
      <f>VLOOKUP(A278,'C:\Users\sajjadmx\Downloads\[GNRD_Blue_0008_D04.xlsx]FIV_KVL_D_Blue_TC_Bios_only (3)'!$A:$E,5,0)</f>
    </oc>
    <nc r="D278">
      <f>VLOOKUP(A278,'C:\Users\sajjadmx\Downloads\[GNRD_Blue_0008_D04.xlsx]FIV_KVL_D_Blue_TC_Bios_only (3)'!$A:$E,5,0)</f>
    </nc>
  </rcc>
  <rcc rId="1253" sId="1">
    <oc r="D279">
      <f>VLOOKUP(A279,'C:\Users\sajjadmx\Downloads\[GNRD_Blue_0008_D04.xlsx]FIV_KVL_D_Blue_TC_Bios_only (3)'!$A:$E,5,0)</f>
    </oc>
    <nc r="D279">
      <f>VLOOKUP(A279,'C:\Users\sajjadmx\Downloads\[GNRD_Blue_0008_D04.xlsx]FIV_KVL_D_Blue_TC_Bios_only (3)'!$A:$E,5,0)</f>
    </nc>
  </rcc>
  <rcc rId="1254" sId="1">
    <oc r="D280">
      <f>VLOOKUP(A280,'C:\Users\sajjadmx\Downloads\[GNRD_Blue_0008_D04.xlsx]FIV_KVL_D_Blue_TC_Bios_only (3)'!$A:$E,5,0)</f>
    </oc>
    <nc r="D280">
      <f>VLOOKUP(A280,'C:\Users\sajjadmx\Downloads\[GNRD_Blue_0008_D04.xlsx]FIV_KVL_D_Blue_TC_Bios_only (3)'!$A:$E,5,0)</f>
    </nc>
  </rcc>
  <rcc rId="1255" sId="1">
    <oc r="D281">
      <f>VLOOKUP(A281,'C:\Users\sajjadmx\Downloads\[GNRD_Blue_0008_D04.xlsx]FIV_KVL_D_Blue_TC_Bios_only (3)'!$A:$E,5,0)</f>
    </oc>
    <nc r="D281">
      <f>VLOOKUP(A281,'C:\Users\sajjadmx\Downloads\[GNRD_Blue_0008_D04.xlsx]FIV_KVL_D_Blue_TC_Bios_only (3)'!$A:$E,5,0)</f>
    </nc>
  </rcc>
  <rcc rId="1256" sId="1">
    <oc r="D282">
      <f>VLOOKUP(A282,'C:\Users\sajjadmx\Downloads\[GNRD_Blue_0008_D04.xlsx]FIV_KVL_D_Blue_TC_Bios_only (3)'!$A:$E,5,0)</f>
    </oc>
    <nc r="D282">
      <f>VLOOKUP(A282,'C:\Users\sajjadmx\Downloads\[GNRD_Blue_0008_D04.xlsx]FIV_KVL_D_Blue_TC_Bios_only (3)'!$A:$E,5,0)</f>
    </nc>
  </rcc>
  <rcc rId="1257" sId="1">
    <oc r="D283">
      <f>VLOOKUP(A283,'C:\Users\sajjadmx\Downloads\[GNRD_Blue_0008_D04.xlsx]FIV_KVL_D_Blue_TC_Bios_only (3)'!$A:$E,5,0)</f>
    </oc>
    <nc r="D283">
      <f>VLOOKUP(A283,'C:\Users\sajjadmx\Downloads\[GNRD_Blue_0008_D04.xlsx]FIV_KVL_D_Blue_TC_Bios_only (3)'!$A:$E,5,0)</f>
    </nc>
  </rcc>
  <rcc rId="1258" sId="1">
    <oc r="D284">
      <f>VLOOKUP(A284,'C:\Users\sajjadmx\Downloads\[GNRD_Blue_0008_D04.xlsx]FIV_KVL_D_Blue_TC_Bios_only (3)'!$A:$E,5,0)</f>
    </oc>
    <nc r="D284">
      <f>VLOOKUP(A284,'C:\Users\sajjadmx\Downloads\[GNRD_Blue_0008_D04.xlsx]FIV_KVL_D_Blue_TC_Bios_only (3)'!$A:$E,5,0)</f>
    </nc>
  </rcc>
  <rcc rId="1259" sId="1">
    <oc r="D285">
      <f>VLOOKUP(A285,'C:\Users\sajjadmx\Downloads\[GNRD_Blue_0008_D04.xlsx]FIV_KVL_D_Blue_TC_Bios_only (3)'!$A:$E,5,0)</f>
    </oc>
    <nc r="D285">
      <f>VLOOKUP(A285,'C:\Users\sajjadmx\Downloads\[GNRD_Blue_0008_D04.xlsx]FIV_KVL_D_Blue_TC_Bios_only (3)'!$A:$E,5,0)</f>
    </nc>
  </rcc>
  <rcc rId="1260" sId="1">
    <oc r="D289">
      <f>VLOOKUP(A289,'C:\Users\sajjadmx\Downloads\[GNRD_Blue_0008_D04.xlsx]FIV_KVL_D_Blue_TC_Bios_only (3)'!$A:$E,5,0)</f>
    </oc>
    <nc r="D289">
      <f>VLOOKUP(A289,'C:\Users\sajjadmx\Downloads\[GNRD_Blue_0008_D04.xlsx]FIV_KVL_D_Blue_TC_Bios_only (3)'!$A:$E,5,0)</f>
    </nc>
  </rcc>
  <rcc rId="1261" sId="1">
    <oc r="D296">
      <f>VLOOKUP(A296,'C:\Users\sajjadmx\Downloads\[GNRD_Blue_0008_D04.xlsx]FIV_KVL_D_Blue_TC_Bios_only (3)'!$A:$E,5,0)</f>
    </oc>
    <nc r="D296">
      <f>VLOOKUP(A296,'C:\Users\sajjadmx\Downloads\[GNRD_Blue_0008_D04.xlsx]FIV_KVL_D_Blue_TC_Bios_only (3)'!$A:$E,5,0)</f>
    </nc>
  </rcc>
  <rcc rId="1262" sId="1">
    <oc r="D297">
      <f>VLOOKUP(A297,'C:\Users\sajjadmx\Downloads\[GNRD_Blue_0008_D04.xlsx]FIV_KVL_D_Blue_TC_Bios_only (3)'!$A:$E,5,0)</f>
    </oc>
    <nc r="D297">
      <f>VLOOKUP(A297,'C:\Users\sajjadmx\Downloads\[GNRD_Blue_0008_D04.xlsx]FIV_KVL_D_Blue_TC_Bios_only (3)'!$A:$E,5,0)</f>
    </nc>
  </rcc>
  <rcc rId="1263" sId="1">
    <oc r="D298">
      <f>VLOOKUP(A298,'C:\Users\sajjadmx\Downloads\[GNRD_Blue_0008_D04.xlsx]FIV_KVL_D_Blue_TC_Bios_only (3)'!$A:$E,5,0)</f>
    </oc>
    <nc r="D298">
      <f>VLOOKUP(A298,'C:\Users\sajjadmx\Downloads\[GNRD_Blue_0008_D04.xlsx]FIV_KVL_D_Blue_TC_Bios_only (3)'!$A:$E,5,0)</f>
    </nc>
  </rcc>
  <rcc rId="1264" sId="1">
    <oc r="D299">
      <f>VLOOKUP(A299,'C:\Users\sajjadmx\Downloads\[GNRD_Blue_0008_D04.xlsx]FIV_KVL_D_Blue_TC_Bios_only (3)'!$A:$E,5,0)</f>
    </oc>
    <nc r="D299">
      <f>VLOOKUP(A299,'C:\Users\sajjadmx\Downloads\[GNRD_Blue_0008_D04.xlsx]FIV_KVL_D_Blue_TC_Bios_only (3)'!$A:$E,5,0)</f>
    </nc>
  </rcc>
  <rcc rId="1265" sId="1">
    <oc r="D300">
      <f>VLOOKUP(A300,'C:\Users\sajjadmx\Downloads\[GNRD_Blue_0008_D04.xlsx]FIV_KVL_D_Blue_TC_Bios_only (3)'!$A:$E,5,0)</f>
    </oc>
    <nc r="D300">
      <f>VLOOKUP(A300,'C:\Users\sajjadmx\Downloads\[GNRD_Blue_0008_D04.xlsx]FIV_KVL_D_Blue_TC_Bios_only (3)'!$A:$E,5,0)</f>
    </nc>
  </rcc>
  <rcc rId="1266" sId="1">
    <oc r="D301">
      <f>VLOOKUP(A301,'C:\Users\sajjadmx\Downloads\[GNRD_Blue_0008_D04.xlsx]FIV_KVL_D_Blue_TC_Bios_only (3)'!$A:$E,5,0)</f>
    </oc>
    <nc r="D301">
      <f>VLOOKUP(A301,'C:\Users\sajjadmx\Downloads\[GNRD_Blue_0008_D04.xlsx]FIV_KVL_D_Blue_TC_Bios_only (3)'!$A:$E,5,0)</f>
    </nc>
  </rcc>
  <rcc rId="1267" sId="1">
    <oc r="D302">
      <f>VLOOKUP(A302,'C:\Users\sajjadmx\Downloads\[GNRD_Blue_0008_D04.xlsx]FIV_KVL_D_Blue_TC_Bios_only (3)'!$A:$E,5,0)</f>
    </oc>
    <nc r="D302">
      <f>VLOOKUP(A302,'C:\Users\sajjadmx\Downloads\[GNRD_Blue_0008_D04.xlsx]FIV_KVL_D_Blue_TC_Bios_only (3)'!$A:$E,5,0)</f>
    </nc>
  </rcc>
  <rcc rId="1268" sId="1">
    <oc r="D303">
      <f>VLOOKUP(A303,'C:\Users\sajjadmx\Downloads\[GNRD_Blue_0008_D04.xlsx]FIV_KVL_D_Blue_TC_Bios_only (3)'!$A:$E,5,0)</f>
    </oc>
    <nc r="D303">
      <f>VLOOKUP(A303,'C:\Users\sajjadmx\Downloads\[GNRD_Blue_0008_D04.xlsx]FIV_KVL_D_Blue_TC_Bios_only (3)'!$A:$E,5,0)</f>
    </nc>
  </rcc>
  <rcc rId="1269" sId="1">
    <oc r="D304">
      <f>VLOOKUP(A304,'C:\Users\sajjadmx\Downloads\[GNRD_Blue_0008_D04.xlsx]FIV_KVL_D_Blue_TC_Bios_only (3)'!$A:$E,5,0)</f>
    </oc>
    <nc r="D304">
      <f>VLOOKUP(A304,'C:\Users\sajjadmx\Downloads\[GNRD_Blue_0008_D04.xlsx]FIV_KVL_D_Blue_TC_Bios_only (3)'!$A:$E,5,0)</f>
    </nc>
  </rcc>
  <rcc rId="1270" sId="1">
    <oc r="D306">
      <f>VLOOKUP(A306,'C:\Users\sajjadmx\Downloads\[GNRD_Blue_0008_D04.xlsx]FIV_KVL_D_Blue_TC_Bios_only (3)'!$A:$E,5,0)</f>
    </oc>
    <nc r="D306">
      <f>VLOOKUP(A306,'C:\Users\sajjadmx\Downloads\[GNRD_Blue_0008_D04.xlsx]FIV_KVL_D_Blue_TC_Bios_only (3)'!$A:$E,5,0)</f>
    </nc>
  </rcc>
  <rcc rId="1271" sId="1">
    <oc r="D307">
      <f>VLOOKUP(A307,'C:\Users\sajjadmx\Downloads\[GNRD_Blue_0008_D04.xlsx]FIV_KVL_D_Blue_TC_Bios_only (3)'!$A:$E,5,0)</f>
    </oc>
    <nc r="D307">
      <f>VLOOKUP(A307,'C:\Users\sajjadmx\Downloads\[GNRD_Blue_0008_D04.xlsx]FIV_KVL_D_Blue_TC_Bios_only (3)'!$A:$E,5,0)</f>
    </nc>
  </rcc>
  <rcc rId="1272" sId="1">
    <oc r="D309">
      <f>VLOOKUP(A309,'C:\Users\sajjadmx\Downloads\[GNRD_Blue_0008_D04.xlsx]FIV_KVL_D_Blue_TC_Bios_only (3)'!$A:$E,5,0)</f>
    </oc>
    <nc r="D309">
      <f>VLOOKUP(A309,'C:\Users\sajjadmx\Downloads\[GNRD_Blue_0008_D04.xlsx]FIV_KVL_D_Blue_TC_Bios_only (3)'!$A:$E,5,0)</f>
    </nc>
  </rcc>
  <rcc rId="1273" sId="1">
    <oc r="D310">
      <f>VLOOKUP(A310,'C:\Users\sajjadmx\Downloads\[GNRD_Blue_0008_D04.xlsx]FIV_KVL_D_Blue_TC_Bios_only (3)'!$A:$E,5,0)</f>
    </oc>
    <nc r="D310">
      <f>VLOOKUP(A310,'C:\Users\sajjadmx\Downloads\[GNRD_Blue_0008_D04.xlsx]FIV_KVL_D_Blue_TC_Bios_only (3)'!$A:$E,5,0)</f>
    </nc>
  </rcc>
  <rcc rId="1274" sId="1">
    <oc r="D311">
      <f>VLOOKUP(A311,'C:\Users\sajjadmx\Downloads\[GNRD_Blue_0008_D04.xlsx]FIV_KVL_D_Blue_TC_Bios_only (3)'!$A:$E,5,0)</f>
    </oc>
    <nc r="D311">
      <f>VLOOKUP(A311,'C:\Users\sajjadmx\Downloads\[GNRD_Blue_0008_D04.xlsx]FIV_KVL_D_Blue_TC_Bios_only (3)'!$A:$E,5,0)</f>
    </nc>
  </rcc>
  <rcc rId="1275" sId="1">
    <oc r="D312">
      <f>VLOOKUP(A312,'C:\Users\sajjadmx\Downloads\[GNRD_Blue_0008_D04.xlsx]FIV_KVL_D_Blue_TC_Bios_only (3)'!$A:$E,5,0)</f>
    </oc>
    <nc r="D312">
      <f>VLOOKUP(A312,'C:\Users\sajjadmx\Downloads\[GNRD_Blue_0008_D04.xlsx]FIV_KVL_D_Blue_TC_Bios_only (3)'!$A:$E,5,0)</f>
    </nc>
  </rcc>
  <rcc rId="1276" sId="1">
    <oc r="D313">
      <f>VLOOKUP(A313,'C:\Users\sajjadmx\Downloads\[GNRD_Blue_0008_D04.xlsx]FIV_KVL_D_Blue_TC_Bios_only (3)'!$A:$E,5,0)</f>
    </oc>
    <nc r="D313">
      <f>VLOOKUP(A313,'C:\Users\sajjadmx\Downloads\[GNRD_Blue_0008_D04.xlsx]FIV_KVL_D_Blue_TC_Bios_only (3)'!$A:$E,5,0)</f>
    </nc>
  </rcc>
  <rcc rId="1277" sId="1">
    <oc r="D314">
      <f>VLOOKUP(A314,'C:\Users\sajjadmx\Downloads\[GNRD_Blue_0008_D04.xlsx]FIV_KVL_D_Blue_TC_Bios_only (3)'!$A:$E,5,0)</f>
    </oc>
    <nc r="D314">
      <f>VLOOKUP(A314,'C:\Users\sajjadmx\Downloads\[GNRD_Blue_0008_D04.xlsx]FIV_KVL_D_Blue_TC_Bios_only (3)'!$A:$E,5,0)</f>
    </nc>
  </rcc>
  <rcc rId="1278" sId="1">
    <oc r="D315">
      <f>VLOOKUP(A315,'C:\Users\sajjadmx\Downloads\[GNRD_Blue_0008_D04.xlsx]FIV_KVL_D_Blue_TC_Bios_only (3)'!$A:$E,5,0)</f>
    </oc>
    <nc r="D315">
      <f>VLOOKUP(A315,'C:\Users\sajjadmx\Downloads\[GNRD_Blue_0008_D04.xlsx]FIV_KVL_D_Blue_TC_Bios_only (3)'!$A:$E,5,0)</f>
    </nc>
  </rcc>
  <rcc rId="1279" sId="1">
    <oc r="D316">
      <f>VLOOKUP(A316,'C:\Users\sajjadmx\Downloads\[GNRD_Blue_0008_D04.xlsx]FIV_KVL_D_Blue_TC_Bios_only (3)'!$A:$E,5,0)</f>
    </oc>
    <nc r="D316">
      <f>VLOOKUP(A316,'C:\Users\sajjadmx\Downloads\[GNRD_Blue_0008_D04.xlsx]FIV_KVL_D_Blue_TC_Bios_only (3)'!$A:$E,5,0)</f>
    </nc>
  </rcc>
  <rcc rId="1280" sId="1">
    <oc r="D317">
      <f>VLOOKUP(A317,'C:\Users\sajjadmx\Downloads\[GNRD_Blue_0008_D04.xlsx]FIV_KVL_D_Blue_TC_Bios_only (3)'!$A:$E,5,0)</f>
    </oc>
    <nc r="D317">
      <f>VLOOKUP(A317,'C:\Users\sajjadmx\Downloads\[GNRD_Blue_0008_D04.xlsx]FIV_KVL_D_Blue_TC_Bios_only (3)'!$A:$E,5,0)</f>
    </nc>
  </rcc>
  <rcc rId="1281" sId="1">
    <oc r="D318">
      <f>VLOOKUP(A318,'C:\Users\sajjadmx\Downloads\[GNRD_Blue_0008_D04.xlsx]FIV_KVL_D_Blue_TC_Bios_only (3)'!$A:$E,5,0)</f>
    </oc>
    <nc r="D318">
      <f>VLOOKUP(A318,'C:\Users\sajjadmx\Downloads\[GNRD_Blue_0008_D04.xlsx]FIV_KVL_D_Blue_TC_Bios_only (3)'!$A:$E,5,0)</f>
    </nc>
  </rcc>
  <rcc rId="1282" sId="1">
    <oc r="D319">
      <f>VLOOKUP(A319,'C:\Users\sajjadmx\Downloads\[GNRD_Blue_0008_D04.xlsx]FIV_KVL_D_Blue_TC_Bios_only (3)'!$A:$E,5,0)</f>
    </oc>
    <nc r="D319">
      <f>VLOOKUP(A319,'C:\Users\sajjadmx\Downloads\[GNRD_Blue_0008_D04.xlsx]FIV_KVL_D_Blue_TC_Bios_only (3)'!$A:$E,5,0)</f>
    </nc>
  </rcc>
  <rcc rId="1283" sId="1">
    <oc r="D320">
      <f>VLOOKUP(A320,'C:\Users\sajjadmx\Downloads\[GNRD_Blue_0008_D04.xlsx]FIV_KVL_D_Blue_TC_Bios_only (3)'!$A:$E,5,0)</f>
    </oc>
    <nc r="D320">
      <f>VLOOKUP(A320,'C:\Users\sajjadmx\Downloads\[GNRD_Blue_0008_D04.xlsx]FIV_KVL_D_Blue_TC_Bios_only (3)'!$A:$E,5,0)</f>
    </nc>
  </rcc>
  <rcc rId="1284" sId="1">
    <oc r="D321">
      <f>VLOOKUP(A321,'C:\Users\sajjadmx\Downloads\[GNRD_Blue_0008_D04.xlsx]FIV_KVL_D_Blue_TC_Bios_only (3)'!$A:$E,5,0)</f>
    </oc>
    <nc r="D321">
      <f>VLOOKUP(A321,'C:\Users\sajjadmx\Downloads\[GNRD_Blue_0008_D04.xlsx]FIV_KVL_D_Blue_TC_Bios_only (3)'!$A:$E,5,0)</f>
    </nc>
  </rcc>
  <rcc rId="1285" sId="1">
    <oc r="D323">
      <f>VLOOKUP(A323,'C:\Users\sajjadmx\Downloads\[GNRD_Blue_0008_D04.xlsx]FIV_KVL_D_Blue_TC_Bios_only (3)'!$A:$E,5,0)</f>
    </oc>
    <nc r="D323">
      <f>VLOOKUP(A323,'C:\Users\sajjadmx\Downloads\[GNRD_Blue_0008_D04.xlsx]FIV_KVL_D_Blue_TC_Bios_only (3)'!$A:$E,5,0)</f>
    </nc>
  </rcc>
  <rcc rId="1286" sId="1">
    <oc r="D324">
      <f>VLOOKUP(A324,'C:\Users\sajjadmx\Downloads\[GNRD_Blue_0008_D04.xlsx]FIV_KVL_D_Blue_TC_Bios_only (3)'!$A:$E,5,0)</f>
    </oc>
    <nc r="D324">
      <f>VLOOKUP(A324,'C:\Users\sajjadmx\Downloads\[GNRD_Blue_0008_D04.xlsx]FIV_KVL_D_Blue_TC_Bios_only (3)'!$A:$E,5,0)</f>
    </nc>
  </rcc>
  <rcc rId="1287" sId="1">
    <oc r="D325">
      <f>VLOOKUP(A325,'C:\Users\sajjadmx\Downloads\[GNRD_Blue_0008_D04.xlsx]FIV_KVL_D_Blue_TC_Bios_only (3)'!$A:$E,5,0)</f>
    </oc>
    <nc r="D325">
      <f>VLOOKUP(A325,'C:\Users\sajjadmx\Downloads\[GNRD_Blue_0008_D04.xlsx]FIV_KVL_D_Blue_TC_Bios_only (3)'!$A:$E,5,0)</f>
    </nc>
  </rcc>
  <rcc rId="1288" sId="1">
    <oc r="D326">
      <f>VLOOKUP(A326,'C:\Users\sajjadmx\Downloads\[GNRD_Blue_0008_D04.xlsx]FIV_KVL_D_Blue_TC_Bios_only (3)'!$A:$E,5,0)</f>
    </oc>
    <nc r="D326">
      <f>VLOOKUP(A326,'C:\Users\sajjadmx\Downloads\[GNRD_Blue_0008_D04.xlsx]FIV_KVL_D_Blue_TC_Bios_only (3)'!$A:$E,5,0)</f>
    </nc>
  </rcc>
  <rcc rId="1289" sId="1">
    <oc r="D327">
      <f>VLOOKUP(A327,'C:\Users\sajjadmx\Downloads\[GNRD_Blue_0008_D04.xlsx]FIV_KVL_D_Blue_TC_Bios_only (3)'!$A:$E,5,0)</f>
    </oc>
    <nc r="D327">
      <f>VLOOKUP(A327,'C:\Users\sajjadmx\Downloads\[GNRD_Blue_0008_D04.xlsx]FIV_KVL_D_Blue_TC_Bios_only (3)'!$A:$E,5,0)</f>
    </nc>
  </rcc>
  <rcc rId="1290" sId="1">
    <oc r="D328">
      <f>VLOOKUP(A328,'C:\Users\sajjadmx\Downloads\[GNRD_Blue_0008_D04.xlsx]FIV_KVL_D_Blue_TC_Bios_only (3)'!$A:$E,5,0)</f>
    </oc>
    <nc r="D328">
      <f>VLOOKUP(A328,'C:\Users\sajjadmx\Downloads\[GNRD_Blue_0008_D04.xlsx]FIV_KVL_D_Blue_TC_Bios_only (3)'!$A:$E,5,0)</f>
    </nc>
  </rcc>
  <rcc rId="1291" sId="1">
    <oc r="D329">
      <f>VLOOKUP(A329,'C:\Users\sajjadmx\Downloads\[GNRD_Blue_0008_D04.xlsx]FIV_KVL_D_Blue_TC_Bios_only (3)'!$A:$E,5,0)</f>
    </oc>
    <nc r="D329">
      <f>VLOOKUP(A329,'C:\Users\sajjadmx\Downloads\[GNRD_Blue_0008_D04.xlsx]FIV_KVL_D_Blue_TC_Bios_only (3)'!$A:$E,5,0)</f>
    </nc>
  </rcc>
  <rcc rId="1292" sId="1">
    <oc r="D330">
      <f>VLOOKUP(A330,'C:\Users\sajjadmx\Downloads\[GNRD_Blue_0008_D04.xlsx]FIV_KVL_D_Blue_TC_Bios_only (3)'!$A:$E,5,0)</f>
    </oc>
    <nc r="D330">
      <f>VLOOKUP(A330,'C:\Users\sajjadmx\Downloads\[GNRD_Blue_0008_D04.xlsx]FIV_KVL_D_Blue_TC_Bios_only (3)'!$A:$E,5,0)</f>
    </nc>
  </rcc>
  <rcc rId="1293" sId="1">
    <oc r="D331">
      <f>VLOOKUP(A331,'C:\Users\sajjadmx\Downloads\[GNRD_Blue_0008_D04.xlsx]FIV_KVL_D_Blue_TC_Bios_only (3)'!$A:$E,5,0)</f>
    </oc>
    <nc r="D331">
      <f>VLOOKUP(A331,'C:\Users\sajjadmx\Downloads\[GNRD_Blue_0008_D04.xlsx]FIV_KVL_D_Blue_TC_Bios_only (3)'!$A:$E,5,0)</f>
    </nc>
  </rcc>
  <rcc rId="1294" sId="1">
    <oc r="D332">
      <f>VLOOKUP(A332,'C:\Users\sajjadmx\Downloads\[GNRD_Blue_0008_D04.xlsx]FIV_KVL_D_Blue_TC_Bios_only (3)'!$A:$E,5,0)</f>
    </oc>
    <nc r="D332">
      <f>VLOOKUP(A332,'C:\Users\sajjadmx\Downloads\[GNRD_Blue_0008_D04.xlsx]FIV_KVL_D_Blue_TC_Bios_only (3)'!$A:$E,5,0)</f>
    </nc>
  </rcc>
  <rcc rId="1295" sId="1">
    <oc r="D333">
      <f>VLOOKUP(A333,'C:\Users\sajjadmx\Downloads\[GNRD_Blue_0008_D04.xlsx]FIV_KVL_D_Blue_TC_Bios_only (3)'!$A:$E,5,0)</f>
    </oc>
    <nc r="D333">
      <f>VLOOKUP(A333,'C:\Users\sajjadmx\Downloads\[GNRD_Blue_0008_D04.xlsx]FIV_KVL_D_Blue_TC_Bios_only (3)'!$A:$E,5,0)</f>
    </nc>
  </rcc>
  <rcc rId="1296" sId="1">
    <oc r="D336">
      <f>VLOOKUP(A336,'C:\Users\sajjadmx\Downloads\[GNRD_Blue_0008_D04.xlsx]FIV_KVL_D_Blue_TC_Bios_only (3)'!$A:$E,5,0)</f>
    </oc>
    <nc r="D336">
      <f>VLOOKUP(A336,'C:\Users\sajjadmx\Downloads\[GNRD_Blue_0008_D04.xlsx]FIV_KVL_D_Blue_TC_Bios_only (3)'!$A:$E,5,0)</f>
    </nc>
  </rcc>
  <rcc rId="1297" sId="1">
    <oc r="D338">
      <f>VLOOKUP(A338,'C:\Users\sajjadmx\Downloads\[GNRD_Blue_0008_D04.xlsx]FIV_KVL_D_Blue_TC_Bios_only (3)'!$A:$E,5,0)</f>
    </oc>
    <nc r="D338">
      <f>VLOOKUP(A338,'C:\Users\sajjadmx\Downloads\[GNRD_Blue_0008_D04.xlsx]FIV_KVL_D_Blue_TC_Bios_only (3)'!$A:$E,5,0)</f>
    </nc>
  </rcc>
  <rcc rId="1298" sId="1">
    <oc r="D341">
      <f>VLOOKUP(A341,'C:\Users\sajjadmx\Downloads\[GNRD_Blue_0008_D04.xlsx]FIV_KVL_D_Blue_TC_Bios_only (3)'!$A:$E,5,0)</f>
    </oc>
    <nc r="D341">
      <f>VLOOKUP(A341,'C:\Users\sajjadmx\Downloads\[GNRD_Blue_0008_D04.xlsx]FIV_KVL_D_Blue_TC_Bios_only (3)'!$A:$E,5,0)</f>
    </nc>
  </rcc>
  <rcc rId="1299" sId="1">
    <oc r="D342">
      <f>VLOOKUP(A342,'C:\Users\sajjadmx\Downloads\[GNRD_Blue_0008_D04.xlsx]FIV_KVL_D_Blue_TC_Bios_only (3)'!$A:$E,5,0)</f>
    </oc>
    <nc r="D342">
      <f>VLOOKUP(A342,'C:\Users\sajjadmx\Downloads\[GNRD_Blue_0008_D04.xlsx]FIV_KVL_D_Blue_TC_Bios_only (3)'!$A:$E,5,0)</f>
    </nc>
  </rcc>
  <rcc rId="1300" sId="1">
    <oc r="D343">
      <f>VLOOKUP(A343,'C:\Users\sajjadmx\Downloads\[GNRD_Blue_0008_D04.xlsx]FIV_KVL_D_Blue_TC_Bios_only (3)'!$A:$E,5,0)</f>
    </oc>
    <nc r="D343">
      <f>VLOOKUP(A343,'C:\Users\sajjadmx\Downloads\[GNRD_Blue_0008_D04.xlsx]FIV_KVL_D_Blue_TC_Bios_only (3)'!$A:$E,5,0)</f>
    </nc>
  </rcc>
  <rcc rId="1301" sId="1">
    <oc r="D344">
      <f>VLOOKUP(A344,'C:\Users\sajjadmx\Downloads\[GNRD_Blue_0008_D04.xlsx]FIV_KVL_D_Blue_TC_Bios_only (3)'!$A:$E,5,0)</f>
    </oc>
    <nc r="D344">
      <f>VLOOKUP(A344,'C:\Users\sajjadmx\Downloads\[GNRD_Blue_0008_D04.xlsx]FIV_KVL_D_Blue_TC_Bios_only (3)'!$A:$E,5,0)</f>
    </nc>
  </rcc>
  <rcc rId="1302" sId="1">
    <oc r="D345">
      <f>VLOOKUP(A345,'C:\Users\sajjadmx\Downloads\[GNRD_Blue_0008_D04.xlsx]FIV_KVL_D_Blue_TC_Bios_only (3)'!$A:$E,5,0)</f>
    </oc>
    <nc r="D345">
      <f>VLOOKUP(A345,'C:\Users\sajjadmx\Downloads\[GNRD_Blue_0008_D04.xlsx]FIV_KVL_D_Blue_TC_Bios_only (3)'!$A:$E,5,0)</f>
    </nc>
  </rcc>
  <rcc rId="1303" sId="1">
    <oc r="D346">
      <f>VLOOKUP(A346,'C:\Users\sajjadmx\Downloads\[GNRD_Blue_0008_D04.xlsx]FIV_KVL_D_Blue_TC_Bios_only (3)'!$A:$E,5,0)</f>
    </oc>
    <nc r="D346">
      <f>VLOOKUP(A346,'C:\Users\sajjadmx\Downloads\[GNRD_Blue_0008_D04.xlsx]FIV_KVL_D_Blue_TC_Bios_only (3)'!$A:$E,5,0)</f>
    </nc>
  </rcc>
  <rcc rId="1304" sId="1">
    <oc r="D347">
      <f>VLOOKUP(A347,'C:\Users\sajjadmx\Downloads\[GNRD_Blue_0008_D04.xlsx]FIV_KVL_D_Blue_TC_Bios_only (3)'!$A:$E,5,0)</f>
    </oc>
    <nc r="D347">
      <f>VLOOKUP(A347,'C:\Users\sajjadmx\Downloads\[GNRD_Blue_0008_D04.xlsx]FIV_KVL_D_Blue_TC_Bios_only (3)'!$A:$E,5,0)</f>
    </nc>
  </rcc>
  <rcc rId="1305" sId="1">
    <oc r="D348">
      <f>VLOOKUP(A348,'C:\Users\sajjadmx\Downloads\[GNRD_Blue_0008_D04.xlsx]FIV_KVL_D_Blue_TC_Bios_only (3)'!$A:$E,5,0)</f>
    </oc>
    <nc r="D348">
      <f>VLOOKUP(A348,'C:\Users\sajjadmx\Downloads\[GNRD_Blue_0008_D04.xlsx]FIV_KVL_D_Blue_TC_Bios_only (3)'!$A:$E,5,0)</f>
    </nc>
  </rcc>
  <rcc rId="1306" sId="1">
    <oc r="D349">
      <f>VLOOKUP(A349,'C:\Users\sajjadmx\Downloads\[GNRD_Blue_0008_D04.xlsx]FIV_KVL_D_Blue_TC_Bios_only (3)'!$A:$E,5,0)</f>
    </oc>
    <nc r="D349">
      <f>VLOOKUP(A349,'C:\Users\sajjadmx\Downloads\[GNRD_Blue_0008_D04.xlsx]FIV_KVL_D_Blue_TC_Bios_only (3)'!$A:$E,5,0)</f>
    </nc>
  </rcc>
  <rcc rId="1307" sId="1">
    <oc r="D350">
      <f>VLOOKUP(A350,'C:\Users\sajjadmx\Downloads\[GNRD_Blue_0008_D04.xlsx]FIV_KVL_D_Blue_TC_Bios_only (3)'!$A:$E,5,0)</f>
    </oc>
    <nc r="D350">
      <f>VLOOKUP(A350,'C:\Users\sajjadmx\Downloads\[GNRD_Blue_0008_D04.xlsx]FIV_KVL_D_Blue_TC_Bios_only (3)'!$A:$E,5,0)</f>
    </nc>
  </rcc>
  <rcc rId="1308" sId="1">
    <oc r="D351">
      <f>VLOOKUP(A351,'C:\Users\sajjadmx\Downloads\[GNRD_Blue_0008_D04.xlsx]FIV_KVL_D_Blue_TC_Bios_only (3)'!$A:$E,5,0)</f>
    </oc>
    <nc r="D351">
      <f>VLOOKUP(A351,'C:\Users\sajjadmx\Downloads\[GNRD_Blue_0008_D04.xlsx]FIV_KVL_D_Blue_TC_Bios_only (3)'!$A:$E,5,0)</f>
    </nc>
  </rcc>
  <rcc rId="1309" sId="1">
    <oc r="D356">
      <f>VLOOKUP(A356,'C:\Users\sajjadmx\Downloads\[GNRD_Blue_0008_D04.xlsx]FIV_KVL_D_Blue_TC_Bios_only (3)'!$A:$E,5,0)</f>
    </oc>
    <nc r="D356">
      <f>VLOOKUP(A356,'C:\Users\sajjadmx\Downloads\[GNRD_Blue_0008_D04.xlsx]FIV_KVL_D_Blue_TC_Bios_only (3)'!$A:$E,5,0)</f>
    </nc>
  </rcc>
  <rcc rId="1310" sId="1">
    <oc r="D357">
      <f>VLOOKUP(A357,'C:\Users\sajjadmx\Downloads\[GNRD_Blue_0008_D04.xlsx]FIV_KVL_D_Blue_TC_Bios_only (3)'!$A:$E,5,0)</f>
    </oc>
    <nc r="D357">
      <f>VLOOKUP(A357,'C:\Users\sajjadmx\Downloads\[GNRD_Blue_0008_D04.xlsx]FIV_KVL_D_Blue_TC_Bios_only (3)'!$A:$E,5,0)</f>
    </nc>
  </rcc>
  <rcc rId="1311" sId="1">
    <oc r="D358">
      <f>VLOOKUP(A358,'C:\Users\sajjadmx\Downloads\[GNRD_Blue_0008_D04.xlsx]FIV_KVL_D_Blue_TC_Bios_only (3)'!$A:$E,5,0)</f>
    </oc>
    <nc r="D358">
      <f>VLOOKUP(A358,'C:\Users\sajjadmx\Downloads\[GNRD_Blue_0008_D04.xlsx]FIV_KVL_D_Blue_TC_Bios_only (3)'!$A:$E,5,0)</f>
    </nc>
  </rcc>
  <rcc rId="1312" sId="1">
    <oc r="D359">
      <f>VLOOKUP(A359,'C:\Users\sajjadmx\Downloads\[GNRD_Blue_0008_D04.xlsx]FIV_KVL_D_Blue_TC_Bios_only (3)'!$A:$E,5,0)</f>
    </oc>
    <nc r="D359">
      <f>VLOOKUP(A359,'C:\Users\sajjadmx\Downloads\[GNRD_Blue_0008_D04.xlsx]FIV_KVL_D_Blue_TC_Bios_only (3)'!$A:$E,5,0)</f>
    </nc>
  </rcc>
  <rcc rId="1313" sId="1">
    <oc r="D360">
      <f>VLOOKUP(A360,'C:\Users\sajjadmx\Downloads\[GNRD_Blue_0008_D04.xlsx]FIV_KVL_D_Blue_TC_Bios_only (3)'!$A:$E,5,0)</f>
    </oc>
    <nc r="D360">
      <f>VLOOKUP(A360,'C:\Users\sajjadmx\Downloads\[GNRD_Blue_0008_D04.xlsx]FIV_KVL_D_Blue_TC_Bios_only (3)'!$A:$E,5,0)</f>
    </nc>
  </rcc>
  <rcc rId="1314" sId="1">
    <oc r="D361">
      <f>VLOOKUP(A361,'C:\Users\sajjadmx\Downloads\[GNRD_Blue_0008_D04.xlsx]FIV_KVL_D_Blue_TC_Bios_only (3)'!$A:$E,5,0)</f>
    </oc>
    <nc r="D361">
      <f>VLOOKUP(A361,'C:\Users\sajjadmx\Downloads\[GNRD_Blue_0008_D04.xlsx]FIV_KVL_D_Blue_TC_Bios_only (3)'!$A:$E,5,0)</f>
    </nc>
  </rcc>
  <rcc rId="1315" sId="1">
    <oc r="D362">
      <f>VLOOKUP(A362,'C:\Users\sajjadmx\Downloads\[GNRD_Blue_0008_D04.xlsx]FIV_KVL_D_Blue_TC_Bios_only (3)'!$A:$E,5,0)</f>
    </oc>
    <nc r="D362">
      <f>VLOOKUP(A362,'C:\Users\sajjadmx\Downloads\[GNRD_Blue_0008_D04.xlsx]FIV_KVL_D_Blue_TC_Bios_only (3)'!$A:$E,5,0)</f>
    </nc>
  </rcc>
  <rcc rId="1316" sId="1">
    <oc r="D363">
      <f>VLOOKUP(A363,'C:\Users\sajjadmx\Downloads\[GNRD_Blue_0008_D04.xlsx]FIV_KVL_D_Blue_TC_Bios_only (3)'!$A:$E,5,0)</f>
    </oc>
    <nc r="D363">
      <f>VLOOKUP(A363,'C:\Users\sajjadmx\Downloads\[GNRD_Blue_0008_D04.xlsx]FIV_KVL_D_Blue_TC_Bios_only (3)'!$A:$E,5,0)</f>
    </nc>
  </rcc>
  <rcc rId="1317" sId="1">
    <oc r="D364">
      <f>VLOOKUP(A364,'C:\Users\sajjadmx\Downloads\[GNRD_Blue_0008_D04.xlsx]FIV_KVL_D_Blue_TC_Bios_only (3)'!$A:$E,5,0)</f>
    </oc>
    <nc r="D364">
      <f>VLOOKUP(A364,'C:\Users\sajjadmx\Downloads\[GNRD_Blue_0008_D04.xlsx]FIV_KVL_D_Blue_TC_Bios_only (3)'!$A:$E,5,0)</f>
    </nc>
  </rcc>
  <rcc rId="1318" sId="1">
    <oc r="D365">
      <f>VLOOKUP(A365,'C:\Users\sajjadmx\Downloads\[GNRD_Blue_0008_D04.xlsx]FIV_KVL_D_Blue_TC_Bios_only (3)'!$A:$E,5,0)</f>
    </oc>
    <nc r="D365">
      <f>VLOOKUP(A365,'C:\Users\sajjadmx\Downloads\[GNRD_Blue_0008_D04.xlsx]FIV_KVL_D_Blue_TC_Bios_only (3)'!$A:$E,5,0)</f>
    </nc>
  </rcc>
  <rcc rId="1319" sId="1">
    <oc r="D366">
      <f>VLOOKUP(A366,'C:\Users\sajjadmx\Downloads\[GNRD_Blue_0008_D04.xlsx]FIV_KVL_D_Blue_TC_Bios_only (3)'!$A:$E,5,0)</f>
    </oc>
    <nc r="D366">
      <f>VLOOKUP(A366,'C:\Users\sajjadmx\Downloads\[GNRD_Blue_0008_D04.xlsx]FIV_KVL_D_Blue_TC_Bios_only (3)'!$A:$E,5,0)</f>
    </nc>
  </rcc>
  <rcc rId="1320" sId="1">
    <oc r="D367">
      <f>VLOOKUP(A367,'C:\Users\sajjadmx\Downloads\[GNRD_Blue_0008_D04.xlsx]FIV_KVL_D_Blue_TC_Bios_only (3)'!$A:$E,5,0)</f>
    </oc>
    <nc r="D367">
      <f>VLOOKUP(A367,'C:\Users\sajjadmx\Downloads\[GNRD_Blue_0008_D04.xlsx]FIV_KVL_D_Blue_TC_Bios_only (3)'!$A:$E,5,0)</f>
    </nc>
  </rcc>
  <rcc rId="1321" sId="1">
    <oc r="D368">
      <f>VLOOKUP(A368,'C:\Users\sajjadmx\Downloads\[GNRD_Blue_0008_D04.xlsx]FIV_KVL_D_Blue_TC_Bios_only (3)'!$A:$E,5,0)</f>
    </oc>
    <nc r="D368">
      <f>VLOOKUP(A368,'C:\Users\sajjadmx\Downloads\[GNRD_Blue_0008_D04.xlsx]FIV_KVL_D_Blue_TC_Bios_only (3)'!$A:$E,5,0)</f>
    </nc>
  </rcc>
  <rcc rId="1322" sId="1">
    <oc r="D369">
      <f>VLOOKUP(A369,'C:\Users\sajjadmx\Downloads\[GNRD_Blue_0008_D04.xlsx]FIV_KVL_D_Blue_TC_Bios_only (3)'!$A:$E,5,0)</f>
    </oc>
    <nc r="D369">
      <f>VLOOKUP(A369,'C:\Users\sajjadmx\Downloads\[GNRD_Blue_0008_D04.xlsx]FIV_KVL_D_Blue_TC_Bios_only (3)'!$A:$E,5,0)</f>
    </nc>
  </rcc>
  <rcc rId="1323" sId="1">
    <oc r="D370">
      <f>VLOOKUP(A370,'C:\Users\sajjadmx\Downloads\[GNRD_Blue_0008_D04.xlsx]FIV_KVL_D_Blue_TC_Bios_only (3)'!$A:$E,5,0)</f>
    </oc>
    <nc r="D370">
      <f>VLOOKUP(A370,'C:\Users\sajjadmx\Downloads\[GNRD_Blue_0008_D04.xlsx]FIV_KVL_D_Blue_TC_Bios_only (3)'!$A:$E,5,0)</f>
    </nc>
  </rcc>
  <rcc rId="1324" sId="1">
    <oc r="D371">
      <f>VLOOKUP(A371,'C:\Users\sajjadmx\Downloads\[GNRD_Blue_0008_D04.xlsx]FIV_KVL_D_Blue_TC_Bios_only (3)'!$A:$E,5,0)</f>
    </oc>
    <nc r="D371">
      <f>VLOOKUP(A371,'C:\Users\sajjadmx\Downloads\[GNRD_Blue_0008_D04.xlsx]FIV_KVL_D_Blue_TC_Bios_only (3)'!$A:$E,5,0)</f>
    </nc>
  </rcc>
  <rcc rId="1325" sId="1">
    <oc r="D372">
      <f>VLOOKUP(A372,'C:\Users\sajjadmx\Downloads\[GNRD_Blue_0008_D04.xlsx]FIV_KVL_D_Blue_TC_Bios_only (3)'!$A:$E,5,0)</f>
    </oc>
    <nc r="D372">
      <f>VLOOKUP(A372,'C:\Users\sajjadmx\Downloads\[GNRD_Blue_0008_D04.xlsx]FIV_KVL_D_Blue_TC_Bios_only (3)'!$A:$E,5,0)</f>
    </nc>
  </rcc>
  <rcc rId="1326" sId="1">
    <oc r="D373">
      <f>VLOOKUP(A373,'C:\Users\sajjadmx\Downloads\[GNRD_Blue_0008_D04.xlsx]FIV_KVL_D_Blue_TC_Bios_only (3)'!$A:$E,5,0)</f>
    </oc>
    <nc r="D373">
      <f>VLOOKUP(A373,'C:\Users\sajjadmx\Downloads\[GNRD_Blue_0008_D04.xlsx]FIV_KVL_D_Blue_TC_Bios_only (3)'!$A:$E,5,0)</f>
    </nc>
  </rcc>
  <rcc rId="1327" sId="1">
    <oc r="D374">
      <f>VLOOKUP(A374,'C:\Users\sajjadmx\Downloads\[GNRD_Blue_0008_D04.xlsx]FIV_KVL_D_Blue_TC_Bios_only (3)'!$A:$E,5,0)</f>
    </oc>
    <nc r="D374">
      <f>VLOOKUP(A374,'C:\Users\sajjadmx\Downloads\[GNRD_Blue_0008_D04.xlsx]FIV_KVL_D_Blue_TC_Bios_only (3)'!$A:$E,5,0)</f>
    </nc>
  </rcc>
  <rcc rId="1328" sId="1">
    <oc r="D375">
      <f>VLOOKUP(A375,'C:\Users\sajjadmx\Downloads\[GNRD_Blue_0008_D04.xlsx]FIV_KVL_D_Blue_TC_Bios_only (3)'!$A:$E,5,0)</f>
    </oc>
    <nc r="D375">
      <f>VLOOKUP(A375,'C:\Users\sajjadmx\Downloads\[GNRD_Blue_0008_D04.xlsx]FIV_KVL_D_Blue_TC_Bios_only (3)'!$A:$E,5,0)</f>
    </nc>
  </rcc>
  <rcc rId="1329" sId="1">
    <oc r="D376">
      <f>VLOOKUP(A376,'C:\Users\sajjadmx\Downloads\[GNRD_Blue_0008_D04.xlsx]FIV_KVL_D_Blue_TC_Bios_only (3)'!$A:$E,5,0)</f>
    </oc>
    <nc r="D376">
      <f>VLOOKUP(A376,'C:\Users\sajjadmx\Downloads\[GNRD_Blue_0008_D04.xlsx]FIV_KVL_D_Blue_TC_Bios_only (3)'!$A:$E,5,0)</f>
    </nc>
  </rcc>
  <rcc rId="1330" sId="1">
    <oc r="D377">
      <f>VLOOKUP(A377,'C:\Users\sajjadmx\Downloads\[GNRD_Blue_0008_D04.xlsx]FIV_KVL_D_Blue_TC_Bios_only (3)'!$A:$E,5,0)</f>
    </oc>
    <nc r="D377">
      <f>VLOOKUP(A377,'C:\Users\sajjadmx\Downloads\[GNRD_Blue_0008_D04.xlsx]FIV_KVL_D_Blue_TC_Bios_only (3)'!$A:$E,5,0)</f>
    </nc>
  </rcc>
  <rcc rId="1331" sId="1">
    <oc r="D378">
      <f>VLOOKUP(A378,'C:\Users\sajjadmx\Downloads\[GNRD_Blue_0008_D04.xlsx]FIV_KVL_D_Blue_TC_Bios_only (3)'!$A:$E,5,0)</f>
    </oc>
    <nc r="D378">
      <f>VLOOKUP(A378,'C:\Users\sajjadmx\Downloads\[GNRD_Blue_0008_D04.xlsx]FIV_KVL_D_Blue_TC_Bios_only (3)'!$A:$E,5,0)</f>
    </nc>
  </rcc>
  <rcc rId="1332" sId="1">
    <oc r="D379">
      <f>VLOOKUP(A379,'C:\Users\sajjadmx\Downloads\[GNRD_Blue_0008_D04.xlsx]FIV_KVL_D_Blue_TC_Bios_only (3)'!$A:$E,5,0)</f>
    </oc>
    <nc r="D379">
      <f>VLOOKUP(A379,'C:\Users\sajjadmx\Downloads\[GNRD_Blue_0008_D04.xlsx]FIV_KVL_D_Blue_TC_Bios_only (3)'!$A:$E,5,0)</f>
    </nc>
  </rcc>
  <rcc rId="1333" sId="1">
    <oc r="D380">
      <f>VLOOKUP(A380,'C:\Users\sajjadmx\Downloads\[GNRD_Blue_0008_D04.xlsx]FIV_KVL_D_Blue_TC_Bios_only (3)'!$A:$E,5,0)</f>
    </oc>
    <nc r="D380">
      <f>VLOOKUP(A380,'C:\Users\sajjadmx\Downloads\[GNRD_Blue_0008_D04.xlsx]FIV_KVL_D_Blue_TC_Bios_only (3)'!$A:$E,5,0)</f>
    </nc>
  </rcc>
  <rcc rId="1334" sId="1">
    <oc r="D381">
      <f>VLOOKUP(A381,'C:\Users\sajjadmx\Downloads\[GNRD_Blue_0008_D04.xlsx]FIV_KVL_D_Blue_TC_Bios_only (3)'!$A:$E,5,0)</f>
    </oc>
    <nc r="D381">
      <f>VLOOKUP(A381,'C:\Users\sajjadmx\Downloads\[GNRD_Blue_0008_D04.xlsx]FIV_KVL_D_Blue_TC_Bios_only (3)'!$A:$E,5,0)</f>
    </nc>
  </rcc>
  <rcc rId="1335" sId="1">
    <oc r="D382">
      <f>VLOOKUP(A382,'C:\Users\sajjadmx\Downloads\[GNRD_Blue_0008_D04.xlsx]FIV_KVL_D_Blue_TC_Bios_only (3)'!$A:$E,5,0)</f>
    </oc>
    <nc r="D382">
      <f>VLOOKUP(A382,'C:\Users\sajjadmx\Downloads\[GNRD_Blue_0008_D04.xlsx]FIV_KVL_D_Blue_TC_Bios_only (3)'!$A:$E,5,0)</f>
    </nc>
  </rcc>
  <rcc rId="1336" sId="1">
    <oc r="D383">
      <f>VLOOKUP(A383,'C:\Users\sajjadmx\Downloads\[GNRD_Blue_0008_D04.xlsx]FIV_KVL_D_Blue_TC_Bios_only (3)'!$A:$E,5,0)</f>
    </oc>
    <nc r="D383">
      <f>VLOOKUP(A383,'C:\Users\sajjadmx\Downloads\[GNRD_Blue_0008_D04.xlsx]FIV_KVL_D_Blue_TC_Bios_only (3)'!$A:$E,5,0)</f>
    </nc>
  </rcc>
  <rcc rId="1337" sId="1">
    <oc r="D384">
      <f>VLOOKUP(A384,'C:\Users\sajjadmx\Downloads\[GNRD_Blue_0008_D04.xlsx]FIV_KVL_D_Blue_TC_Bios_only (3)'!$A:$E,5,0)</f>
    </oc>
    <nc r="D384">
      <f>VLOOKUP(A384,'C:\Users\sajjadmx\Downloads\[GNRD_Blue_0008_D04.xlsx]FIV_KVL_D_Blue_TC_Bios_only (3)'!$A:$E,5,0)</f>
    </nc>
  </rcc>
  <rcc rId="1338" sId="1">
    <oc r="D385">
      <f>VLOOKUP(A385,'C:\Users\sajjadmx\Downloads\[GNRD_Blue_0008_D04.xlsx]FIV_KVL_D_Blue_TC_Bios_only (3)'!$A:$E,5,0)</f>
    </oc>
    <nc r="D385">
      <f>VLOOKUP(A385,'C:\Users\sajjadmx\Downloads\[GNRD_Blue_0008_D04.xlsx]FIV_KVL_D_Blue_TC_Bios_only (3)'!$A:$E,5,0)</f>
    </nc>
  </rcc>
  <rcc rId="1339" sId="1">
    <oc r="D386">
      <f>VLOOKUP(A386,'C:\Users\sajjadmx\Downloads\[GNRD_Blue_0008_D04.xlsx]FIV_KVL_D_Blue_TC_Bios_only (3)'!$A:$E,5,0)</f>
    </oc>
    <nc r="D386">
      <f>VLOOKUP(A386,'C:\Users\sajjadmx\Downloads\[GNRD_Blue_0008_D04.xlsx]FIV_KVL_D_Blue_TC_Bios_only (3)'!$A:$E,5,0)</f>
    </nc>
  </rcc>
  <rcc rId="1340" sId="1">
    <oc r="D387">
      <f>VLOOKUP(A387,'C:\Users\sajjadmx\Downloads\[GNRD_Blue_0008_D04.xlsx]FIV_KVL_D_Blue_TC_Bios_only (3)'!$A:$E,5,0)</f>
    </oc>
    <nc r="D387">
      <f>VLOOKUP(A387,'C:\Users\sajjadmx\Downloads\[GNRD_Blue_0008_D04.xlsx]FIV_KVL_D_Blue_TC_Bios_only (3)'!$A:$E,5,0)</f>
    </nc>
  </rcc>
  <rcc rId="1341" sId="1">
    <oc r="D388">
      <f>VLOOKUP(A388,'C:\Users\sajjadmx\Downloads\[GNRD_Blue_0008_D04.xlsx]FIV_KVL_D_Blue_TC_Bios_only (3)'!$A:$E,5,0)</f>
    </oc>
    <nc r="D388">
      <f>VLOOKUP(A388,'C:\Users\sajjadmx\Downloads\[GNRD_Blue_0008_D04.xlsx]FIV_KVL_D_Blue_TC_Bios_only (3)'!$A:$E,5,0)</f>
    </nc>
  </rcc>
  <rcc rId="1342" sId="1">
    <oc r="D390">
      <f>VLOOKUP(A390,'C:\Users\sajjadmx\Downloads\[GNRD_Blue_0008_D04.xlsx]FIV_KVL_D_Blue_TC_Bios_only (3)'!$A:$E,5,0)</f>
    </oc>
    <nc r="D390">
      <f>VLOOKUP(A390,'C:\Users\sajjadmx\Downloads\[GNRD_Blue_0008_D04.xlsx]FIV_KVL_D_Blue_TC_Bios_only (3)'!$A:$E,5,0)</f>
    </nc>
  </rcc>
  <rcc rId="1343" sId="1">
    <oc r="D391">
      <f>VLOOKUP(A391,'C:\Users\sajjadmx\Downloads\[GNRD_Blue_0008_D04.xlsx]FIV_KVL_D_Blue_TC_Bios_only (3)'!$A:$E,5,0)</f>
    </oc>
    <nc r="D391">
      <f>VLOOKUP(A391,'C:\Users\sajjadmx\Downloads\[GNRD_Blue_0008_D04.xlsx]FIV_KVL_D_Blue_TC_Bios_only (3)'!$A:$E,5,0)</f>
    </nc>
  </rcc>
  <rcc rId="1344" sId="1">
    <oc r="D392">
      <f>VLOOKUP(A392,'C:\Users\sajjadmx\Downloads\[GNRD_Blue_0008_D04.xlsx]FIV_KVL_D_Blue_TC_Bios_only (3)'!$A:$E,5,0)</f>
    </oc>
    <nc r="D392">
      <f>VLOOKUP(A392,'C:\Users\sajjadmx\Downloads\[GNRD_Blue_0008_D04.xlsx]FIV_KVL_D_Blue_TC_Bios_only (3)'!$A:$E,5,0)</f>
    </nc>
  </rcc>
  <rcc rId="1345" sId="1">
    <oc r="D393">
      <f>VLOOKUP(A393,'C:\Users\sajjadmx\Downloads\[GNRD_Blue_0008_D04.xlsx]FIV_KVL_D_Blue_TC_Bios_only (3)'!$A:$E,5,0)</f>
    </oc>
    <nc r="D393">
      <f>VLOOKUP(A393,'C:\Users\sajjadmx\Downloads\[GNRD_Blue_0008_D04.xlsx]FIV_KVL_D_Blue_TC_Bios_only (3)'!$A:$E,5,0)</f>
    </nc>
  </rcc>
  <rcc rId="1346" sId="1">
    <oc r="D394">
      <f>VLOOKUP(A394,'C:\Users\sajjadmx\Downloads\[GNRD_Blue_0008_D04.xlsx]FIV_KVL_D_Blue_TC_Bios_only (3)'!$A:$E,5,0)</f>
    </oc>
    <nc r="D394">
      <f>VLOOKUP(A394,'C:\Users\sajjadmx\Downloads\[GNRD_Blue_0008_D04.xlsx]FIV_KVL_D_Blue_TC_Bios_only (3)'!$A:$E,5,0)</f>
    </nc>
  </rcc>
  <rcc rId="1347" sId="1">
    <oc r="D395">
      <f>VLOOKUP(A395,'C:\Users\sajjadmx\Downloads\[GNRD_Blue_0008_D04.xlsx]FIV_KVL_D_Blue_TC_Bios_only (3)'!$A:$E,5,0)</f>
    </oc>
    <nc r="D395">
      <f>VLOOKUP(A395,'C:\Users\sajjadmx\Downloads\[GNRD_Blue_0008_D04.xlsx]FIV_KVL_D_Blue_TC_Bios_only (3)'!$A:$E,5,0)</f>
    </nc>
  </rcc>
  <rcc rId="1348" sId="1">
    <oc r="D396">
      <f>VLOOKUP(A396,'C:\Users\sajjadmx\Downloads\[GNRD_Blue_0008_D04.xlsx]FIV_KVL_D_Blue_TC_Bios_only (3)'!$A:$E,5,0)</f>
    </oc>
    <nc r="D396">
      <f>VLOOKUP(A396,'C:\Users\sajjadmx\Downloads\[GNRD_Blue_0008_D04.xlsx]FIV_KVL_D_Blue_TC_Bios_only (3)'!$A:$E,5,0)</f>
    </nc>
  </rcc>
  <rcc rId="1349" sId="1">
    <oc r="D397">
      <f>VLOOKUP(A397,'C:\Users\sajjadmx\Downloads\[GNRD_Blue_0008_D04.xlsx]FIV_KVL_D_Blue_TC_Bios_only (3)'!$A:$E,5,0)</f>
    </oc>
    <nc r="D397">
      <f>VLOOKUP(A397,'C:\Users\sajjadmx\Downloads\[GNRD_Blue_0008_D04.xlsx]FIV_KVL_D_Blue_TC_Bios_only (3)'!$A:$E,5,0)</f>
    </nc>
  </rcc>
  <rcc rId="1350" sId="1">
    <oc r="D398">
      <f>VLOOKUP(A398,'C:\Users\sajjadmx\Downloads\[GNRD_Blue_0008_D04.xlsx]FIV_KVL_D_Blue_TC_Bios_only (3)'!$A:$E,5,0)</f>
    </oc>
    <nc r="D398">
      <f>VLOOKUP(A398,'C:\Users\sajjadmx\Downloads\[GNRD_Blue_0008_D04.xlsx]FIV_KVL_D_Blue_TC_Bios_only (3)'!$A:$E,5,0)</f>
    </nc>
  </rcc>
  <rcc rId="1351" sId="1">
    <oc r="D399">
      <f>VLOOKUP(A399,'C:\Users\sajjadmx\Downloads\[GNRD_Blue_0008_D04.xlsx]FIV_KVL_D_Blue_TC_Bios_only (3)'!$A:$E,5,0)</f>
    </oc>
    <nc r="D399">
      <f>VLOOKUP(A399,'C:\Users\sajjadmx\Downloads\[GNRD_Blue_0008_D04.xlsx]FIV_KVL_D_Blue_TC_Bios_only (3)'!$A:$E,5,0)</f>
    </nc>
  </rcc>
  <rcc rId="1352" sId="1">
    <oc r="D400">
      <f>VLOOKUP(A400,'C:\Users\sajjadmx\Downloads\[GNRD_Blue_0008_D04.xlsx]FIV_KVL_D_Blue_TC_Bios_only (3)'!$A:$E,5,0)</f>
    </oc>
    <nc r="D400">
      <f>VLOOKUP(A400,'C:\Users\sajjadmx\Downloads\[GNRD_Blue_0008_D04.xlsx]FIV_KVL_D_Blue_TC_Bios_only (3)'!$A:$E,5,0)</f>
    </nc>
  </rcc>
  <rcc rId="1353" sId="1">
    <oc r="D401">
      <f>VLOOKUP(A401,'C:\Users\sajjadmx\Downloads\[GNRD_Blue_0008_D04.xlsx]FIV_KVL_D_Blue_TC_Bios_only (3)'!$A:$E,5,0)</f>
    </oc>
    <nc r="D401">
      <f>VLOOKUP(A401,'C:\Users\sajjadmx\Downloads\[GNRD_Blue_0008_D04.xlsx]FIV_KVL_D_Blue_TC_Bios_only (3)'!$A:$E,5,0)</f>
    </nc>
  </rcc>
  <rcc rId="1354" sId="1">
    <oc r="D402">
      <f>VLOOKUP(A402,'C:\Users\sajjadmx\Downloads\[GNRD_Blue_0008_D04.xlsx]FIV_KVL_D_Blue_TC_Bios_only (3)'!$A:$E,5,0)</f>
    </oc>
    <nc r="D402">
      <f>VLOOKUP(A402,'C:\Users\sajjadmx\Downloads\[GNRD_Blue_0008_D04.xlsx]FIV_KVL_D_Blue_TC_Bios_only (3)'!$A:$E,5,0)</f>
    </nc>
  </rcc>
  <rcc rId="1355" sId="1">
    <oc r="D403">
      <f>VLOOKUP(A403,'C:\Users\sajjadmx\Downloads\[GNRD_Blue_0008_D04.xlsx]FIV_KVL_D_Blue_TC_Bios_only (3)'!$A:$E,5,0)</f>
    </oc>
    <nc r="D403">
      <f>VLOOKUP(A403,'C:\Users\sajjadmx\Downloads\[GNRD_Blue_0008_D04.xlsx]FIV_KVL_D_Blue_TC_Bios_only (3)'!$A:$E,5,0)</f>
    </nc>
  </rcc>
  <rcc rId="1356" sId="1">
    <oc r="D404">
      <f>VLOOKUP(A404,'C:\Users\sajjadmx\Downloads\[GNRD_Blue_0008_D04.xlsx]FIV_KVL_D_Blue_TC_Bios_only (3)'!$A:$E,5,0)</f>
    </oc>
    <nc r="D404">
      <f>VLOOKUP(A404,'C:\Users\sajjadmx\Downloads\[GNRD_Blue_0008_D04.xlsx]FIV_KVL_D_Blue_TC_Bios_only (3)'!$A:$E,5,0)</f>
    </nc>
  </rcc>
  <rcc rId="1357" sId="1">
    <oc r="D405">
      <f>VLOOKUP(A405,'C:\Users\sajjadmx\Downloads\[GNRD_Blue_0008_D04.xlsx]FIV_KVL_D_Blue_TC_Bios_only (3)'!$A:$E,5,0)</f>
    </oc>
    <nc r="D405">
      <f>VLOOKUP(A405,'C:\Users\sajjadmx\Downloads\[GNRD_Blue_0008_D04.xlsx]FIV_KVL_D_Blue_TC_Bios_only (3)'!$A:$E,5,0)</f>
    </nc>
  </rcc>
  <rcc rId="1358" sId="1">
    <oc r="D406">
      <f>VLOOKUP(A406,'C:\Users\sajjadmx\Downloads\[GNRD_Blue_0008_D04.xlsx]FIV_KVL_D_Blue_TC_Bios_only (3)'!$A:$E,5,0)</f>
    </oc>
    <nc r="D406">
      <f>VLOOKUP(A406,'C:\Users\sajjadmx\Downloads\[GNRD_Blue_0008_D04.xlsx]FIV_KVL_D_Blue_TC_Bios_only (3)'!$A:$E,5,0)</f>
    </nc>
  </rcc>
  <rcc rId="1359" sId="1">
    <oc r="D407">
      <f>VLOOKUP(A407,'C:\Users\sajjadmx\Downloads\[GNRD_Blue_0008_D04.xlsx]FIV_KVL_D_Blue_TC_Bios_only (3)'!$A:$E,5,0)</f>
    </oc>
    <nc r="D407">
      <f>VLOOKUP(A407,'C:\Users\sajjadmx\Downloads\[GNRD_Blue_0008_D04.xlsx]FIV_KVL_D_Blue_TC_Bios_only (3)'!$A:$E,5,0)</f>
    </nc>
  </rcc>
  <rcc rId="1360" sId="1">
    <oc r="D408">
      <f>VLOOKUP(A408,'C:\Users\sajjadmx\Downloads\[GNRD_Blue_0008_D04.xlsx]FIV_KVL_D_Blue_TC_Bios_only (3)'!$A:$E,5,0)</f>
    </oc>
    <nc r="D408">
      <f>VLOOKUP(A408,'C:\Users\sajjadmx\Downloads\[GNRD_Blue_0008_D04.xlsx]FIV_KVL_D_Blue_TC_Bios_only (3)'!$A:$E,5,0)</f>
    </nc>
  </rcc>
  <rcc rId="1361" sId="1">
    <oc r="D409">
      <f>VLOOKUP(A409,'C:\Users\sajjadmx\Downloads\[GNRD_Blue_0008_D04.xlsx]FIV_KVL_D_Blue_TC_Bios_only (3)'!$A:$E,5,0)</f>
    </oc>
    <nc r="D409">
      <f>VLOOKUP(A409,'C:\Users\sajjadmx\Downloads\[GNRD_Blue_0008_D04.xlsx]FIV_KVL_D_Blue_TC_Bios_only (3)'!$A:$E,5,0)</f>
    </nc>
  </rcc>
  <rcc rId="1362" sId="1">
    <oc r="D410">
      <f>VLOOKUP(A410,'C:\Users\sajjadmx\Downloads\[GNRD_Blue_0008_D04.xlsx]FIV_KVL_D_Blue_TC_Bios_only (3)'!$A:$E,5,0)</f>
    </oc>
    <nc r="D410">
      <f>VLOOKUP(A410,'C:\Users\sajjadmx\Downloads\[GNRD_Blue_0008_D04.xlsx]FIV_KVL_D_Blue_TC_Bios_only (3)'!$A:$E,5,0)</f>
    </nc>
  </rcc>
  <rcc rId="1363" sId="1">
    <oc r="D411">
      <f>VLOOKUP(A411,'C:\Users\sajjadmx\Downloads\[GNRD_Blue_0008_D04.xlsx]FIV_KVL_D_Blue_TC_Bios_only (3)'!$A:$E,5,0)</f>
    </oc>
    <nc r="D411">
      <f>VLOOKUP(A411,'C:\Users\sajjadmx\Downloads\[GNRD_Blue_0008_D04.xlsx]FIV_KVL_D_Blue_TC_Bios_only (3)'!$A:$E,5,0)</f>
    </nc>
  </rcc>
  <rcc rId="1364" sId="1">
    <oc r="D412">
      <f>VLOOKUP(A412,'C:\Users\sajjadmx\Downloads\[GNRD_Blue_0008_D04.xlsx]FIV_KVL_D_Blue_TC_Bios_only (3)'!$A:$E,5,0)</f>
    </oc>
    <nc r="D412">
      <f>VLOOKUP(A412,'C:\Users\sajjadmx\Downloads\[GNRD_Blue_0008_D04.xlsx]FIV_KVL_D_Blue_TC_Bios_only (3)'!$A:$E,5,0)</f>
    </nc>
  </rcc>
  <rcc rId="1365" sId="1">
    <oc r="D413">
      <f>VLOOKUP(A413,'C:\Users\sajjadmx\Downloads\[GNRD_Blue_0008_D04.xlsx]FIV_KVL_D_Blue_TC_Bios_only (3)'!$A:$E,5,0)</f>
    </oc>
    <nc r="D413">
      <f>VLOOKUP(A413,'C:\Users\sajjadmx\Downloads\[GNRD_Blue_0008_D04.xlsx]FIV_KVL_D_Blue_TC_Bios_only (3)'!$A:$E,5,0)</f>
    </nc>
  </rcc>
  <rcc rId="1366" sId="1">
    <oc r="D414">
      <f>VLOOKUP(A414,'C:\Users\sajjadmx\Downloads\[GNRD_Blue_0008_D04.xlsx]FIV_KVL_D_Blue_TC_Bios_only (3)'!$A:$E,5,0)</f>
    </oc>
    <nc r="D414">
      <f>VLOOKUP(A414,'C:\Users\sajjadmx\Downloads\[GNRD_Blue_0008_D04.xlsx]FIV_KVL_D_Blue_TC_Bios_only (3)'!$A:$E,5,0)</f>
    </nc>
  </rcc>
  <rcc rId="1367" sId="1">
    <oc r="D415">
      <f>VLOOKUP(A415,'C:\Users\sajjadmx\Downloads\[GNRD_Blue_0008_D04.xlsx]FIV_KVL_D_Blue_TC_Bios_only (3)'!$A:$E,5,0)</f>
    </oc>
    <nc r="D415">
      <f>VLOOKUP(A415,'C:\Users\sajjadmx\Downloads\[GNRD_Blue_0008_D04.xlsx]FIV_KVL_D_Blue_TC_Bios_only (3)'!$A:$E,5,0)</f>
    </nc>
  </rcc>
  <rcc rId="1368" sId="1">
    <oc r="D416">
      <f>VLOOKUP(A416,'C:\Users\sajjadmx\Downloads\[GNRD_Blue_0008_D04.xlsx]FIV_KVL_D_Blue_TC_Bios_only (3)'!$A:$E,5,0)</f>
    </oc>
    <nc r="D416">
      <f>VLOOKUP(A416,'C:\Users\sajjadmx\Downloads\[GNRD_Blue_0008_D04.xlsx]FIV_KVL_D_Blue_TC_Bios_only (3)'!$A:$E,5,0)</f>
    </nc>
  </rcc>
  <rcc rId="1369" sId="1">
    <oc r="D417">
      <f>VLOOKUP(A417,'C:\Users\sajjadmx\Downloads\[GNRD_Blue_0008_D04.xlsx]FIV_KVL_D_Blue_TC_Bios_only (3)'!$A:$E,5,0)</f>
    </oc>
    <nc r="D417">
      <f>VLOOKUP(A417,'C:\Users\sajjadmx\Downloads\[GNRD_Blue_0008_D04.xlsx]FIV_KVL_D_Blue_TC_Bios_only (3)'!$A:$E,5,0)</f>
    </nc>
  </rcc>
  <rcc rId="1370" sId="1">
    <oc r="D418">
      <f>VLOOKUP(A418,'C:\Users\sajjadmx\Downloads\[GNRD_Blue_0008_D04.xlsx]FIV_KVL_D_Blue_TC_Bios_only (3)'!$A:$E,5,0)</f>
    </oc>
    <nc r="D418">
      <f>VLOOKUP(A418,'C:\Users\sajjadmx\Downloads\[GNRD_Blue_0008_D04.xlsx]FIV_KVL_D_Blue_TC_Bios_only (3)'!$A:$E,5,0)</f>
    </nc>
  </rcc>
  <rcc rId="1371" sId="1">
    <oc r="D419">
      <f>VLOOKUP(A419,'C:\Users\sajjadmx\Downloads\[GNRD_Blue_0008_D04.xlsx]FIV_KVL_D_Blue_TC_Bios_only (3)'!$A:$E,5,0)</f>
    </oc>
    <nc r="D419">
      <f>VLOOKUP(A419,'C:\Users\sajjadmx\Downloads\[GNRD_Blue_0008_D04.xlsx]FIV_KVL_D_Blue_TC_Bios_only (3)'!$A:$E,5,0)</f>
    </nc>
  </rcc>
  <rcc rId="1372" sId="1">
    <oc r="D420">
      <f>VLOOKUP(A420,'C:\Users\sajjadmx\Downloads\[GNRD_Blue_0008_D04.xlsx]FIV_KVL_D_Blue_TC_Bios_only (3)'!$A:$E,5,0)</f>
    </oc>
    <nc r="D420">
      <f>VLOOKUP(A420,'C:\Users\sajjadmx\Downloads\[GNRD_Blue_0008_D04.xlsx]FIV_KVL_D_Blue_TC_Bios_only (3)'!$A:$E,5,0)</f>
    </nc>
  </rcc>
  <rcc rId="1373" sId="1">
    <oc r="D421">
      <f>VLOOKUP(A421,'C:\Users\sajjadmx\Downloads\[GNRD_Blue_0008_D04.xlsx]FIV_KVL_D_Blue_TC_Bios_only (3)'!$A:$E,5,0)</f>
    </oc>
    <nc r="D421">
      <f>VLOOKUP(A421,'C:\Users\sajjadmx\Downloads\[GNRD_Blue_0008_D04.xlsx]FIV_KVL_D_Blue_TC_Bios_only (3)'!$A:$E,5,0)</f>
    </nc>
  </rcc>
  <rcc rId="1374" sId="1">
    <oc r="D422">
      <f>VLOOKUP(A422,'C:\Users\sajjadmx\Downloads\[GNRD_Blue_0008_D04.xlsx]FIV_KVL_D_Blue_TC_Bios_only (3)'!$A:$E,5,0)</f>
    </oc>
    <nc r="D422">
      <f>VLOOKUP(A422,'C:\Users\sajjadmx\Downloads\[GNRD_Blue_0008_D04.xlsx]FIV_KVL_D_Blue_TC_Bios_only (3)'!$A:$E,5,0)</f>
    </nc>
  </rcc>
  <rcc rId="1375" sId="1">
    <oc r="D423">
      <f>VLOOKUP(A423,'C:\Users\sajjadmx\Downloads\[GNRD_Blue_0008_D04.xlsx]FIV_KVL_D_Blue_TC_Bios_only (3)'!$A:$E,5,0)</f>
    </oc>
    <nc r="D423">
      <f>VLOOKUP(A423,'C:\Users\sajjadmx\Downloads\[GNRD_Blue_0008_D04.xlsx]FIV_KVL_D_Blue_TC_Bios_only (3)'!$A:$E,5,0)</f>
    </nc>
  </rcc>
  <rcc rId="1376" sId="1">
    <oc r="D424">
      <f>VLOOKUP(A424,'C:\Users\sajjadmx\Downloads\[GNRD_Blue_0008_D04.xlsx]FIV_KVL_D_Blue_TC_Bios_only (3)'!$A:$E,5,0)</f>
    </oc>
    <nc r="D424">
      <f>VLOOKUP(A424,'C:\Users\sajjadmx\Downloads\[GNRD_Blue_0008_D04.xlsx]FIV_KVL_D_Blue_TC_Bios_only (3)'!$A:$E,5,0)</f>
    </nc>
  </rcc>
  <rcc rId="1377" sId="1">
    <oc r="D425">
      <f>VLOOKUP(A425,'C:\Users\sajjadmx\Downloads\[GNRD_Blue_0008_D04.xlsx]FIV_KVL_D_Blue_TC_Bios_only (3)'!$A:$E,5,0)</f>
    </oc>
    <nc r="D425">
      <f>VLOOKUP(A425,'C:\Users\sajjadmx\Downloads\[GNRD_Blue_0008_D04.xlsx]FIV_KVL_D_Blue_TC_Bios_only (3)'!$A:$E,5,0)</f>
    </nc>
  </rcc>
  <rcc rId="1378" sId="1">
    <oc r="D426">
      <f>VLOOKUP(A426,'C:\Users\sajjadmx\Downloads\[GNRD_Blue_0008_D04.xlsx]FIV_KVL_D_Blue_TC_Bios_only (3)'!$A:$E,5,0)</f>
    </oc>
    <nc r="D426">
      <f>VLOOKUP(A426,'C:\Users\sajjadmx\Downloads\[GNRD_Blue_0008_D04.xlsx]FIV_KVL_D_Blue_TC_Bios_only (3)'!$A:$E,5,0)</f>
    </nc>
  </rcc>
  <rcc rId="1379" sId="1">
    <oc r="D427">
      <f>VLOOKUP(A427,'C:\Users\sajjadmx\Downloads\[GNRD_Blue_0008_D04.xlsx]FIV_KVL_D_Blue_TC_Bios_only (3)'!$A:$E,5,0)</f>
    </oc>
    <nc r="D427">
      <f>VLOOKUP(A427,'C:\Users\sajjadmx\Downloads\[GNRD_Blue_0008_D04.xlsx]FIV_KVL_D_Blue_TC_Bios_only (3)'!$A:$E,5,0)</f>
    </nc>
  </rcc>
  <rcc rId="1380" sId="1">
    <oc r="D428">
      <f>VLOOKUP(A428,'C:\Users\sajjadmx\Downloads\[GNRD_Blue_0008_D04.xlsx]FIV_KVL_D_Blue_TC_Bios_only (3)'!$A:$E,5,0)</f>
    </oc>
    <nc r="D428">
      <f>VLOOKUP(A428,'C:\Users\sajjadmx\Downloads\[GNRD_Blue_0008_D04.xlsx]FIV_KVL_D_Blue_TC_Bios_only (3)'!$A:$E,5,0)</f>
    </nc>
  </rcc>
  <rcc rId="1381" sId="1">
    <oc r="D429">
      <f>VLOOKUP(A429,'C:\Users\sajjadmx\Downloads\[GNRD_Blue_0008_D04.xlsx]FIV_KVL_D_Blue_TC_Bios_only (3)'!$A:$E,5,0)</f>
    </oc>
    <nc r="D429">
      <f>VLOOKUP(A429,'C:\Users\sajjadmx\Downloads\[GNRD_Blue_0008_D04.xlsx]FIV_KVL_D_Blue_TC_Bios_only (3)'!$A:$E,5,0)</f>
    </nc>
  </rcc>
  <rcc rId="1382" sId="1">
    <oc r="D430">
      <f>VLOOKUP(A430,'C:\Users\sajjadmx\Downloads\[GNRD_Blue_0008_D04.xlsx]FIV_KVL_D_Blue_TC_Bios_only (3)'!$A:$E,5,0)</f>
    </oc>
    <nc r="D430">
      <f>VLOOKUP(A430,'C:\Users\sajjadmx\Downloads\[GNRD_Blue_0008_D04.xlsx]FIV_KVL_D_Blue_TC_Bios_only (3)'!$A:$E,5,0)</f>
    </nc>
  </rcc>
  <rcc rId="1383" sId="1">
    <oc r="D431">
      <f>VLOOKUP(A431,'C:\Users\sajjadmx\Downloads\[GNRD_Blue_0008_D04.xlsx]FIV_KVL_D_Blue_TC_Bios_only (3)'!$A:$E,5,0)</f>
    </oc>
    <nc r="D431">
      <f>VLOOKUP(A431,'C:\Users\sajjadmx\Downloads\[GNRD_Blue_0008_D04.xlsx]FIV_KVL_D_Blue_TC_Bios_only (3)'!$A:$E,5,0)</f>
    </nc>
  </rcc>
  <rcc rId="1384" sId="1">
    <oc r="D432">
      <f>VLOOKUP(A432,'C:\Users\sajjadmx\Downloads\[GNRD_Blue_0008_D04.xlsx]FIV_KVL_D_Blue_TC_Bios_only (3)'!$A:$E,5,0)</f>
    </oc>
    <nc r="D432">
      <f>VLOOKUP(A432,'C:\Users\sajjadmx\Downloads\[GNRD_Blue_0008_D04.xlsx]FIV_KVL_D_Blue_TC_Bios_only (3)'!$A:$E,5,0)</f>
    </nc>
  </rcc>
  <rcc rId="1385" sId="1">
    <oc r="D433">
      <f>VLOOKUP(A433,'C:\Users\sajjadmx\Downloads\[GNRD_Blue_0008_D04.xlsx]FIV_KVL_D_Blue_TC_Bios_only (3)'!$A:$E,5,0)</f>
    </oc>
    <nc r="D433">
      <f>VLOOKUP(A433,'C:\Users\sajjadmx\Downloads\[GNRD_Blue_0008_D04.xlsx]FIV_KVL_D_Blue_TC_Bios_only (3)'!$A:$E,5,0)</f>
    </nc>
  </rcc>
  <rcc rId="1386" sId="1">
    <oc r="D434">
      <f>VLOOKUP(A434,'C:\Users\sajjadmx\Downloads\[GNRD_Blue_0008_D04.xlsx]FIV_KVL_D_Blue_TC_Bios_only (3)'!$A:$E,5,0)</f>
    </oc>
    <nc r="D434">
      <f>VLOOKUP(A434,'C:\Users\sajjadmx\Downloads\[GNRD_Blue_0008_D04.xlsx]FIV_KVL_D_Blue_TC_Bios_only (3)'!$A:$E,5,0)</f>
    </nc>
  </rcc>
  <rcc rId="1387" sId="1">
    <oc r="D435">
      <f>VLOOKUP(A435,'C:\Users\sajjadmx\Downloads\[GNRD_Blue_0008_D04.xlsx]FIV_KVL_D_Blue_TC_Bios_only (3)'!$A:$E,5,0)</f>
    </oc>
    <nc r="D435">
      <f>VLOOKUP(A435,'C:\Users\sajjadmx\Downloads\[GNRD_Blue_0008_D04.xlsx]FIV_KVL_D_Blue_TC_Bios_only (3)'!$A:$E,5,0)</f>
    </nc>
  </rcc>
  <rcc rId="1388" sId="1">
    <oc r="D436">
      <f>VLOOKUP(A436,'C:\Users\sajjadmx\Downloads\[GNRD_Blue_0008_D04.xlsx]FIV_KVL_D_Blue_TC_Bios_only (3)'!$A:$E,5,0)</f>
    </oc>
    <nc r="D436">
      <f>VLOOKUP(A436,'C:\Users\sajjadmx\Downloads\[GNRD_Blue_0008_D04.xlsx]FIV_KVL_D_Blue_TC_Bios_only (3)'!$A:$E,5,0)</f>
    </nc>
  </rcc>
  <rcc rId="1389" sId="1">
    <oc r="D437">
      <f>VLOOKUP(A437,'C:\Users\sajjadmx\Downloads\[GNRD_Blue_0008_D04.xlsx]FIV_KVL_D_Blue_TC_Bios_only (3)'!$A:$E,5,0)</f>
    </oc>
    <nc r="D437">
      <f>VLOOKUP(A437,'C:\Users\sajjadmx\Downloads\[GNRD_Blue_0008_D04.xlsx]FIV_KVL_D_Blue_TC_Bios_only (3)'!$A:$E,5,0)</f>
    </nc>
  </rcc>
  <rcc rId="1390" sId="1">
    <oc r="D438">
      <f>VLOOKUP(A438,'C:\Users\sajjadmx\Downloads\[GNRD_Blue_0008_D04.xlsx]FIV_KVL_D_Blue_TC_Bios_only (3)'!$A:$E,5,0)</f>
    </oc>
    <nc r="D438">
      <f>VLOOKUP(A438,'C:\Users\sajjadmx\Downloads\[GNRD_Blue_0008_D04.xlsx]FIV_KVL_D_Blue_TC_Bios_only (3)'!$A:$E,5,0)</f>
    </nc>
  </rcc>
  <rcc rId="1391" sId="1">
    <oc r="D439">
      <f>VLOOKUP(A439,'C:\Users\sajjadmx\Downloads\[GNRD_Blue_0008_D04.xlsx]FIV_KVL_D_Blue_TC_Bios_only (3)'!$A:$E,5,0)</f>
    </oc>
    <nc r="D439">
      <f>VLOOKUP(A439,'C:\Users\sajjadmx\Downloads\[GNRD_Blue_0008_D04.xlsx]FIV_KVL_D_Blue_TC_Bios_only (3)'!$A:$E,5,0)</f>
    </nc>
  </rcc>
  <rcc rId="1392" sId="1">
    <oc r="D440">
      <f>VLOOKUP(A440,'C:\Users\sajjadmx\Downloads\[GNRD_Blue_0008_D04.xlsx]FIV_KVL_D_Blue_TC_Bios_only (3)'!$A:$E,5,0)</f>
    </oc>
    <nc r="D440">
      <f>VLOOKUP(A440,'C:\Users\sajjadmx\Downloads\[GNRD_Blue_0008_D04.xlsx]FIV_KVL_D_Blue_TC_Bios_only (3)'!$A:$E,5,0)</f>
    </nc>
  </rcc>
  <rcc rId="1393" sId="1">
    <oc r="D441">
      <f>VLOOKUP(A441,'C:\Users\sajjadmx\Downloads\[GNRD_Blue_0008_D04.xlsx]FIV_KVL_D_Blue_TC_Bios_only (3)'!$A:$E,5,0)</f>
    </oc>
    <nc r="D441">
      <f>VLOOKUP(A441,'C:\Users\sajjadmx\Downloads\[GNRD_Blue_0008_D04.xlsx]FIV_KVL_D_Blue_TC_Bios_only (3)'!$A:$E,5,0)</f>
    </nc>
  </rcc>
  <rcc rId="1394" sId="1">
    <oc r="D442">
      <f>VLOOKUP(A442,'C:\Users\sajjadmx\Downloads\[GNRD_Blue_0008_D04.xlsx]FIV_KVL_D_Blue_TC_Bios_only (3)'!$A:$E,5,0)</f>
    </oc>
    <nc r="D442">
      <f>VLOOKUP(A442,'C:\Users\sajjadmx\Downloads\[GNRD_Blue_0008_D04.xlsx]FIV_KVL_D_Blue_TC_Bios_only (3)'!$A:$E,5,0)</f>
    </nc>
  </rcc>
  <rcc rId="1395" sId="1">
    <oc r="D443">
      <f>VLOOKUP(A443,'C:\Users\sajjadmx\Downloads\[GNRD_Blue_0008_D04.xlsx]FIV_KVL_D_Blue_TC_Bios_only (3)'!$A:$E,5,0)</f>
    </oc>
    <nc r="D443">
      <f>VLOOKUP(A443,'C:\Users\sajjadmx\Downloads\[GNRD_Blue_0008_D04.xlsx]FIV_KVL_D_Blue_TC_Bios_only (3)'!$A:$E,5,0)</f>
    </nc>
  </rcc>
  <rcc rId="1396" sId="1">
    <oc r="D444">
      <f>VLOOKUP(A444,'C:\Users\sajjadmx\Downloads\[GNRD_Blue_0008_D04.xlsx]FIV_KVL_D_Blue_TC_Bios_only (3)'!$A:$E,5,0)</f>
    </oc>
    <nc r="D444">
      <f>VLOOKUP(A444,'C:\Users\sajjadmx\Downloads\[GNRD_Blue_0008_D04.xlsx]FIV_KVL_D_Blue_TC_Bios_only (3)'!$A:$E,5,0)</f>
    </nc>
  </rcc>
  <rcc rId="1397" sId="1">
    <oc r="D445">
      <f>VLOOKUP(A445,'C:\Users\sajjadmx\Downloads\[GNRD_Blue_0008_D04.xlsx]FIV_KVL_D_Blue_TC_Bios_only (3)'!$A:$E,5,0)</f>
    </oc>
    <nc r="D445">
      <f>VLOOKUP(A445,'C:\Users\sajjadmx\Downloads\[GNRD_Blue_0008_D04.xlsx]FIV_KVL_D_Blue_TC_Bios_only (3)'!$A:$E,5,0)</f>
    </nc>
  </rcc>
  <rcc rId="1398" sId="1">
    <oc r="D446">
      <f>VLOOKUP(A446,'C:\Users\sajjadmx\Downloads\[GNRD_Blue_0008_D04.xlsx]FIV_KVL_D_Blue_TC_Bios_only (3)'!$A:$E,5,0)</f>
    </oc>
    <nc r="D446">
      <f>VLOOKUP(A446,'C:\Users\sajjadmx\Downloads\[GNRD_Blue_0008_D04.xlsx]FIV_KVL_D_Blue_TC_Bios_only (3)'!$A:$E,5,0)</f>
    </nc>
  </rcc>
  <rcc rId="1399" sId="1">
    <oc r="D447">
      <f>VLOOKUP(A447,'C:\Users\sajjadmx\Downloads\[GNRD_Blue_0008_D04.xlsx]FIV_KVL_D_Blue_TC_Bios_only (3)'!$A:$E,5,0)</f>
    </oc>
    <nc r="D447">
      <f>VLOOKUP(A447,'C:\Users\sajjadmx\Downloads\[GNRD_Blue_0008_D04.xlsx]FIV_KVL_D_Blue_TC_Bios_only (3)'!$A:$E,5,0)</f>
    </nc>
  </rcc>
  <rcc rId="1400" sId="1">
    <oc r="D448">
      <f>VLOOKUP(A448,'C:\Users\sajjadmx\Downloads\[GNRD_Blue_0008_D04.xlsx]FIV_KVL_D_Blue_TC_Bios_only (3)'!$A:$E,5,0)</f>
    </oc>
    <nc r="D448">
      <f>VLOOKUP(A448,'C:\Users\sajjadmx\Downloads\[GNRD_Blue_0008_D04.xlsx]FIV_KVL_D_Blue_TC_Bios_only (3)'!$A:$E,5,0)</f>
    </nc>
  </rcc>
  <rcc rId="1401" sId="1">
    <oc r="D449">
      <f>VLOOKUP(A449,'C:\Users\sajjadmx\Downloads\[GNRD_Blue_0008_D04.xlsx]FIV_KVL_D_Blue_TC_Bios_only (3)'!$A:$E,5,0)</f>
    </oc>
    <nc r="D449">
      <f>VLOOKUP(A449,'C:\Users\sajjadmx\Downloads\[GNRD_Blue_0008_D04.xlsx]FIV_KVL_D_Blue_TC_Bios_only (3)'!$A:$E,5,0)</f>
    </nc>
  </rcc>
  <rcc rId="1402" sId="1">
    <oc r="D450">
      <f>VLOOKUP(A450,'C:\Users\sajjadmx\Downloads\[GNRD_Blue_0008_D04.xlsx]FIV_KVL_D_Blue_TC_Bios_only (3)'!$A:$E,5,0)</f>
    </oc>
    <nc r="D450">
      <f>VLOOKUP(A450,'C:\Users\sajjadmx\Downloads\[GNRD_Blue_0008_D04.xlsx]FIV_KVL_D_Blue_TC_Bios_only (3)'!$A:$E,5,0)</f>
    </nc>
  </rcc>
  <rcc rId="1403" sId="1">
    <oc r="D451">
      <f>VLOOKUP(A451,'C:\Users\sajjadmx\Downloads\[GNRD_Blue_0008_D04.xlsx]FIV_KVL_D_Blue_TC_Bios_only (3)'!$A:$E,5,0)</f>
    </oc>
    <nc r="D451">
      <f>VLOOKUP(A451,'C:\Users\sajjadmx\Downloads\[GNRD_Blue_0008_D04.xlsx]FIV_KVL_D_Blue_TC_Bios_only (3)'!$A:$E,5,0)</f>
    </nc>
  </rcc>
  <rcc rId="1404" sId="1">
    <oc r="D453">
      <f>VLOOKUP(A453,'C:\Users\sajjadmx\Downloads\[GNRD_Blue_0008_D04.xlsx]FIV_KVL_D_Blue_TC_Bios_only (3)'!$A:$E,5,0)</f>
    </oc>
    <nc r="D453">
      <f>VLOOKUP(A453,'C:\Users\sajjadmx\Downloads\[GNRD_Blue_0008_D04.xlsx]FIV_KVL_D_Blue_TC_Bios_only (3)'!$A:$E,5,0)</f>
    </nc>
  </rcc>
  <rcc rId="1405" sId="1">
    <oc r="D454">
      <f>VLOOKUP(A454,'C:\Users\sajjadmx\Downloads\[GNRD_Blue_0008_D04.xlsx]FIV_KVL_D_Blue_TC_Bios_only (3)'!$A:$E,5,0)</f>
    </oc>
    <nc r="D454">
      <f>VLOOKUP(A454,'C:\Users\sajjadmx\Downloads\[GNRD_Blue_0008_D04.xlsx]FIV_KVL_D_Blue_TC_Bios_only (3)'!$A:$E,5,0)</f>
    </nc>
  </rcc>
  <rcc rId="1406" sId="1">
    <oc r="D455">
      <f>VLOOKUP(A455,'C:\Users\sajjadmx\Downloads\[GNRD_Blue_0008_D04.xlsx]FIV_KVL_D_Blue_TC_Bios_only (3)'!$A:$E,5,0)</f>
    </oc>
    <nc r="D455">
      <f>VLOOKUP(A455,'C:\Users\sajjadmx\Downloads\[GNRD_Blue_0008_D04.xlsx]FIV_KVL_D_Blue_TC_Bios_only (3)'!$A:$E,5,0)</f>
    </nc>
  </rcc>
  <rcc rId="1407" sId="1">
    <oc r="D456">
      <f>VLOOKUP(A456,'C:\Users\sajjadmx\Downloads\[GNRD_Blue_0008_D04.xlsx]FIV_KVL_D_Blue_TC_Bios_only (3)'!$A:$E,5,0)</f>
    </oc>
    <nc r="D456">
      <f>VLOOKUP(A456,'C:\Users\sajjadmx\Downloads\[GNRD_Blue_0008_D04.xlsx]FIV_KVL_D_Blue_TC_Bios_only (3)'!$A:$E,5,0)</f>
    </nc>
  </rcc>
  <rcc rId="1408" sId="1">
    <oc r="D457">
      <f>VLOOKUP(A457,'C:\Users\sajjadmx\Downloads\[GNRD_Blue_0008_D04.xlsx]FIV_KVL_D_Blue_TC_Bios_only (3)'!$A:$E,5,0)</f>
    </oc>
    <nc r="D457">
      <f>VLOOKUP(A457,'C:\Users\sajjadmx\Downloads\[GNRD_Blue_0008_D04.xlsx]FIV_KVL_D_Blue_TC_Bios_only (3)'!$A:$E,5,0)</f>
    </nc>
  </rcc>
  <rcc rId="1409" sId="1">
    <oc r="D458">
      <f>VLOOKUP(A458,'C:\Users\sajjadmx\Downloads\[GNRD_Blue_0008_D04.xlsx]FIV_KVL_D_Blue_TC_Bios_only (3)'!$A:$E,5,0)</f>
    </oc>
    <nc r="D458">
      <f>VLOOKUP(A458,'C:\Users\sajjadmx\Downloads\[GNRD_Blue_0008_D04.xlsx]FIV_KVL_D_Blue_TC_Bios_only (3)'!$A:$E,5,0)</f>
    </nc>
  </rcc>
  <rcc rId="1410" sId="1">
    <oc r="D459">
      <f>VLOOKUP(A459,'C:\Users\sajjadmx\Downloads\[GNRD_Blue_0008_D04.xlsx]FIV_KVL_D_Blue_TC_Bios_only (3)'!$A:$E,5,0)</f>
    </oc>
    <nc r="D459">
      <f>VLOOKUP(A459,'C:\Users\sajjadmx\Downloads\[GNRD_Blue_0008_D04.xlsx]FIV_KVL_D_Blue_TC_Bios_only (3)'!$A:$E,5,0)</f>
    </nc>
  </rcc>
  <rcc rId="1411" sId="1">
    <oc r="D460">
      <f>VLOOKUP(A460,'C:\Users\sajjadmx\Downloads\[GNRD_Blue_0008_D04.xlsx]FIV_KVL_D_Blue_TC_Bios_only (3)'!$A:$E,5,0)</f>
    </oc>
    <nc r="D460">
      <f>VLOOKUP(A460,'C:\Users\sajjadmx\Downloads\[GNRD_Blue_0008_D04.xlsx]FIV_KVL_D_Blue_TC_Bios_only (3)'!$A:$E,5,0)</f>
    </nc>
  </rcc>
  <rcc rId="1412" sId="1">
    <oc r="D461">
      <f>VLOOKUP(A461,'C:\Users\sajjadmx\Downloads\[GNRD_Blue_0008_D04.xlsx]FIV_KVL_D_Blue_TC_Bios_only (3)'!$A:$E,5,0)</f>
    </oc>
    <nc r="D461">
      <f>VLOOKUP(A461,'C:\Users\sajjadmx\Downloads\[GNRD_Blue_0008_D04.xlsx]FIV_KVL_D_Blue_TC_Bios_only (3)'!$A:$E,5,0)</f>
    </nc>
  </rcc>
  <rcc rId="1413" sId="1">
    <oc r="D462">
      <f>VLOOKUP(A462,'C:\Users\sajjadmx\Downloads\[GNRD_Blue_0008_D04.xlsx]FIV_KVL_D_Blue_TC_Bios_only (3)'!$A:$E,5,0)</f>
    </oc>
    <nc r="D462">
      <f>VLOOKUP(A462,'C:\Users\sajjadmx\Downloads\[GNRD_Blue_0008_D04.xlsx]FIV_KVL_D_Blue_TC_Bios_only (3)'!$A:$E,5,0)</f>
    </nc>
  </rcc>
  <rcc rId="1414" sId="1">
    <oc r="D463">
      <f>VLOOKUP(A463,'C:\Users\sajjadmx\Downloads\[GNRD_Blue_0008_D04.xlsx]FIV_KVL_D_Blue_TC_Bios_only (3)'!$A:$E,5,0)</f>
    </oc>
    <nc r="D463">
      <f>VLOOKUP(A463,'C:\Users\sajjadmx\Downloads\[GNRD_Blue_0008_D04.xlsx]FIV_KVL_D_Blue_TC_Bios_only (3)'!$A:$E,5,0)</f>
    </nc>
  </rcc>
  <rcc rId="1415" sId="1">
    <oc r="D464">
      <f>VLOOKUP(A464,'C:\Users\sajjadmx\Downloads\[GNRD_Blue_0008_D04.xlsx]FIV_KVL_D_Blue_TC_Bios_only (3)'!$A:$E,5,0)</f>
    </oc>
    <nc r="D464">
      <f>VLOOKUP(A464,'C:\Users\sajjadmx\Downloads\[GNRD_Blue_0008_D04.xlsx]FIV_KVL_D_Blue_TC_Bios_only (3)'!$A:$E,5,0)</f>
    </nc>
  </rcc>
  <rcc rId="1416" sId="1">
    <oc r="D465">
      <f>VLOOKUP(A465,'C:\Users\sajjadmx\Downloads\[GNRD_Blue_0008_D04.xlsx]FIV_KVL_D_Blue_TC_Bios_only (3)'!$A:$E,5,0)</f>
    </oc>
    <nc r="D465">
      <f>VLOOKUP(A465,'C:\Users\sajjadmx\Downloads\[GNRD_Blue_0008_D04.xlsx]FIV_KVL_D_Blue_TC_Bios_only (3)'!$A:$E,5,0)</f>
    </nc>
  </rcc>
  <rcc rId="1417" sId="1">
    <oc r="D466">
      <f>VLOOKUP(A466,'C:\Users\sajjadmx\Downloads\[GNRD_Blue_0008_D04.xlsx]FIV_KVL_D_Blue_TC_Bios_only (3)'!$A:$E,5,0)</f>
    </oc>
    <nc r="D466">
      <f>VLOOKUP(A466,'C:\Users\sajjadmx\Downloads\[GNRD_Blue_0008_D04.xlsx]FIV_KVL_D_Blue_TC_Bios_only (3)'!$A:$E,5,0)</f>
    </nc>
  </rcc>
  <rcc rId="1418" sId="1">
    <oc r="D467">
      <f>VLOOKUP(A467,'C:\Users\sajjadmx\Downloads\[GNRD_Blue_0008_D04.xlsx]FIV_KVL_D_Blue_TC_Bios_only (3)'!$A:$E,5,0)</f>
    </oc>
    <nc r="D467">
      <f>VLOOKUP(A467,'C:\Users\sajjadmx\Downloads\[GNRD_Blue_0008_D04.xlsx]FIV_KVL_D_Blue_TC_Bios_only (3)'!$A:$E,5,0)</f>
    </nc>
  </rcc>
  <rcc rId="1419" sId="1">
    <oc r="D468">
      <f>VLOOKUP(A468,'C:\Users\sajjadmx\Downloads\[GNRD_Blue_0008_D04.xlsx]FIV_KVL_D_Blue_TC_Bios_only (3)'!$A:$E,5,0)</f>
    </oc>
    <nc r="D468">
      <f>VLOOKUP(A468,'C:\Users\sajjadmx\Downloads\[GNRD_Blue_0008_D04.xlsx]FIV_KVL_D_Blue_TC_Bios_only (3)'!$A:$E,5,0)</f>
    </nc>
  </rcc>
  <rcc rId="1420" sId="1">
    <oc r="D469">
      <f>VLOOKUP(A469,'C:\Users\sajjadmx\Downloads\[GNRD_Blue_0008_D04.xlsx]FIV_KVL_D_Blue_TC_Bios_only (3)'!$A:$E,5,0)</f>
    </oc>
    <nc r="D469">
      <f>VLOOKUP(A469,'C:\Users\sajjadmx\Downloads\[GNRD_Blue_0008_D04.xlsx]FIV_KVL_D_Blue_TC_Bios_only (3)'!$A:$E,5,0)</f>
    </nc>
  </rcc>
  <rcc rId="1421" sId="1">
    <oc r="D470">
      <f>VLOOKUP(A470,'C:\Users\sajjadmx\Downloads\[GNRD_Blue_0008_D04.xlsx]FIV_KVL_D_Blue_TC_Bios_only (3)'!$A:$E,5,0)</f>
    </oc>
    <nc r="D470">
      <f>VLOOKUP(A470,'C:\Users\sajjadmx\Downloads\[GNRD_Blue_0008_D04.xlsx]FIV_KVL_D_Blue_TC_Bios_only (3)'!$A:$E,5,0)</f>
    </nc>
  </rcc>
  <rcc rId="1422" sId="1">
    <oc r="D471">
      <f>VLOOKUP(A471,'C:\Users\sajjadmx\Downloads\[GNRD_Blue_0008_D04.xlsx]FIV_KVL_D_Blue_TC_Bios_only (3)'!$A:$E,5,0)</f>
    </oc>
    <nc r="D471">
      <f>VLOOKUP(A471,'C:\Users\sajjadmx\Downloads\[GNRD_Blue_0008_D04.xlsx]FIV_KVL_D_Blue_TC_Bios_only (3)'!$A:$E,5,0)</f>
    </nc>
  </rcc>
  <rcc rId="1423" sId="1">
    <oc r="D472">
      <f>VLOOKUP(A472,'C:\Users\sajjadmx\Downloads\[GNRD_Blue_0008_D04.xlsx]FIV_KVL_D_Blue_TC_Bios_only (3)'!$A:$E,5,0)</f>
    </oc>
    <nc r="D472">
      <f>VLOOKUP(A472,'C:\Users\sajjadmx\Downloads\[GNRD_Blue_0008_D04.xlsx]FIV_KVL_D_Blue_TC_Bios_only (3)'!$A:$E,5,0)</f>
    </nc>
  </rcc>
  <rcc rId="1424" sId="1">
    <oc r="D473">
      <f>VLOOKUP(A473,'C:\Users\sajjadmx\Downloads\[GNRD_Blue_0008_D04.xlsx]FIV_KVL_D_Blue_TC_Bios_only (3)'!$A:$E,5,0)</f>
    </oc>
    <nc r="D473">
      <f>VLOOKUP(A473,'C:\Users\sajjadmx\Downloads\[GNRD_Blue_0008_D04.xlsx]FIV_KVL_D_Blue_TC_Bios_only (3)'!$A:$E,5,0)</f>
    </nc>
  </rcc>
  <rcc rId="1425" sId="1">
    <oc r="D474">
      <f>VLOOKUP(A474,'C:\Users\sajjadmx\Downloads\[GNRD_Blue_0008_D04.xlsx]FIV_KVL_D_Blue_TC_Bios_only (3)'!$A:$E,5,0)</f>
    </oc>
    <nc r="D474">
      <f>VLOOKUP(A474,'C:\Users\sajjadmx\Downloads\[GNRD_Blue_0008_D04.xlsx]FIV_KVL_D_Blue_TC_Bios_only (3)'!$A:$E,5,0)</f>
    </nc>
  </rcc>
  <rcc rId="1426" sId="1">
    <oc r="D475">
      <f>VLOOKUP(A475,'C:\Users\sajjadmx\Downloads\[GNRD_Blue_0008_D04.xlsx]FIV_KVL_D_Blue_TC_Bios_only (3)'!$A:$E,5,0)</f>
    </oc>
    <nc r="D475">
      <f>VLOOKUP(A475,'C:\Users\sajjadmx\Downloads\[GNRD_Blue_0008_D04.xlsx]FIV_KVL_D_Blue_TC_Bios_only (3)'!$A:$E,5,0)</f>
    </nc>
  </rcc>
  <rcc rId="1427" sId="1">
    <oc r="D476">
      <f>VLOOKUP(A476,'C:\Users\sajjadmx\Downloads\[GNRD_Blue_0008_D04.xlsx]FIV_KVL_D_Blue_TC_Bios_only (3)'!$A:$E,5,0)</f>
    </oc>
    <nc r="D476">
      <f>VLOOKUP(A476,'C:\Users\sajjadmx\Downloads\[GNRD_Blue_0008_D04.xlsx]FIV_KVL_D_Blue_TC_Bios_only (3)'!$A:$E,5,0)</f>
    </nc>
  </rcc>
  <rcc rId="1428" sId="1">
    <oc r="D477">
      <f>VLOOKUP(A477,'C:\Users\sajjadmx\Downloads\[GNRD_Blue_0008_D04.xlsx]FIV_KVL_D_Blue_TC_Bios_only (3)'!$A:$E,5,0)</f>
    </oc>
    <nc r="D477">
      <f>VLOOKUP(A477,'C:\Users\sajjadmx\Downloads\[GNRD_Blue_0008_D04.xlsx]FIV_KVL_D_Blue_TC_Bios_only (3)'!$A:$E,5,0)</f>
    </nc>
  </rcc>
  <rcc rId="1429" sId="1">
    <oc r="D478">
      <f>VLOOKUP(A478,'C:\Users\sajjadmx\Downloads\[GNRD_Blue_0008_D04.xlsx]FIV_KVL_D_Blue_TC_Bios_only (3)'!$A:$E,5,0)</f>
    </oc>
    <nc r="D478">
      <f>VLOOKUP(A478,'C:\Users\sajjadmx\Downloads\[GNRD_Blue_0008_D04.xlsx]FIV_KVL_D_Blue_TC_Bios_only (3)'!$A:$E,5,0)</f>
    </nc>
  </rcc>
  <rcc rId="1430" sId="1">
    <oc r="D479">
      <f>VLOOKUP(A479,'C:\Users\sajjadmx\Downloads\[GNRD_Blue_0008_D04.xlsx]FIV_KVL_D_Blue_TC_Bios_only (3)'!$A:$E,5,0)</f>
    </oc>
    <nc r="D479">
      <f>VLOOKUP(A479,'C:\Users\sajjadmx\Downloads\[GNRD_Blue_0008_D04.xlsx]FIV_KVL_D_Blue_TC_Bios_only (3)'!$A:$E,5,0)</f>
    </nc>
  </rcc>
  <rcc rId="1431" sId="1">
    <oc r="D480">
      <f>VLOOKUP(A480,'C:\Users\sajjadmx\Downloads\[GNRD_Blue_0008_D04.xlsx]FIV_KVL_D_Blue_TC_Bios_only (3)'!$A:$E,5,0)</f>
    </oc>
    <nc r="D480">
      <f>VLOOKUP(A480,'C:\Users\sajjadmx\Downloads\[GNRD_Blue_0008_D04.xlsx]FIV_KVL_D_Blue_TC_Bios_only (3)'!$A:$E,5,0)</f>
    </nc>
  </rcc>
  <rcc rId="1432" sId="1">
    <oc r="D481">
      <f>VLOOKUP(A481,'C:\Users\sajjadmx\Downloads\[GNRD_Blue_0008_D04.xlsx]FIV_KVL_D_Blue_TC_Bios_only (3)'!$A:$E,5,0)</f>
    </oc>
    <nc r="D481">
      <f>VLOOKUP(A481,'C:\Users\sajjadmx\Downloads\[GNRD_Blue_0008_D04.xlsx]FIV_KVL_D_Blue_TC_Bios_only (3)'!$A:$E,5,0)</f>
    </nc>
  </rcc>
  <rcc rId="1433" sId="1">
    <oc r="D482">
      <f>VLOOKUP(A482,'C:\Users\sajjadmx\Downloads\[GNRD_Blue_0008_D04.xlsx]FIV_KVL_D_Blue_TC_Bios_only (3)'!$A:$E,5,0)</f>
    </oc>
    <nc r="D482">
      <f>VLOOKUP(A482,'C:\Users\sajjadmx\Downloads\[GNRD_Blue_0008_D04.xlsx]FIV_KVL_D_Blue_TC_Bios_only (3)'!$A:$E,5,0)</f>
    </nc>
  </rcc>
  <rcc rId="1434" sId="1">
    <oc r="D483">
      <f>VLOOKUP(A483,'C:\Users\sajjadmx\Downloads\[GNRD_Blue_0008_D04.xlsx]FIV_KVL_D_Blue_TC_Bios_only (3)'!$A:$E,5,0)</f>
    </oc>
    <nc r="D483">
      <f>VLOOKUP(A483,'C:\Users\sajjadmx\Downloads\[GNRD_Blue_0008_D04.xlsx]FIV_KVL_D_Blue_TC_Bios_only (3)'!$A:$E,5,0)</f>
    </nc>
  </rcc>
  <rcc rId="1435" sId="1">
    <oc r="D484">
      <f>VLOOKUP(A484,'C:\Users\sajjadmx\Downloads\[GNRD_Blue_0008_D04.xlsx]FIV_KVL_D_Blue_TC_Bios_only (3)'!$A:$E,5,0)</f>
    </oc>
    <nc r="D484">
      <f>VLOOKUP(A484,'C:\Users\sajjadmx\Downloads\[GNRD_Blue_0008_D04.xlsx]FIV_KVL_D_Blue_TC_Bios_only (3)'!$A:$E,5,0)</f>
    </nc>
  </rcc>
  <rcc rId="1436" sId="1">
    <oc r="D485">
      <f>VLOOKUP(A485,'C:\Users\sajjadmx\Downloads\[GNRD_Blue_0008_D04.xlsx]FIV_KVL_D_Blue_TC_Bios_only (3)'!$A:$E,5,0)</f>
    </oc>
    <nc r="D485">
      <f>VLOOKUP(A485,'C:\Users\sajjadmx\Downloads\[GNRD_Blue_0008_D04.xlsx]FIV_KVL_D_Blue_TC_Bios_only (3)'!$A:$E,5,0)</f>
    </nc>
  </rcc>
  <rcc rId="1437" sId="1">
    <oc r="D486">
      <f>VLOOKUP(A486,'C:\Users\sajjadmx\Downloads\[GNRD_Blue_0008_D04.xlsx]FIV_KVL_D_Blue_TC_Bios_only (3)'!$A:$E,5,0)</f>
    </oc>
    <nc r="D486">
      <f>VLOOKUP(A486,'C:\Users\sajjadmx\Downloads\[GNRD_Blue_0008_D04.xlsx]FIV_KVL_D_Blue_TC_Bios_only (3)'!$A:$E,5,0)</f>
    </nc>
  </rcc>
  <rcc rId="1438" sId="1">
    <oc r="D487">
      <f>VLOOKUP(A487,'C:\Users\sajjadmx\Downloads\[GNRD_Blue_0008_D04.xlsx]FIV_KVL_D_Blue_TC_Bios_only (3)'!$A:$E,5,0)</f>
    </oc>
    <nc r="D487">
      <f>VLOOKUP(A487,'C:\Users\sajjadmx\Downloads\[GNRD_Blue_0008_D04.xlsx]FIV_KVL_D_Blue_TC_Bios_only (3)'!$A:$E,5,0)</f>
    </nc>
  </rcc>
  <rcc rId="1439" sId="1">
    <oc r="D488">
      <f>VLOOKUP(A488,'C:\Users\sajjadmx\Downloads\[GNRD_Blue_0008_D04.xlsx]FIV_KVL_D_Blue_TC_Bios_only (3)'!$A:$E,5,0)</f>
    </oc>
    <nc r="D488">
      <f>VLOOKUP(A488,'C:\Users\sajjadmx\Downloads\[GNRD_Blue_0008_D04.xlsx]FIV_KVL_D_Blue_TC_Bios_only (3)'!$A:$E,5,0)</f>
    </nc>
  </rcc>
  <rcc rId="1440" sId="1">
    <oc r="D489">
      <f>VLOOKUP(A489,'C:\Users\sajjadmx\Downloads\[GNRD_Blue_0008_D04.xlsx]FIV_KVL_D_Blue_TC_Bios_only (3)'!$A:$E,5,0)</f>
    </oc>
    <nc r="D489">
      <f>VLOOKUP(A489,'C:\Users\sajjadmx\Downloads\[GNRD_Blue_0008_D04.xlsx]FIV_KVL_D_Blue_TC_Bios_only (3)'!$A:$E,5,0)</f>
    </nc>
  </rcc>
  <rcc rId="1441" sId="1">
    <oc r="D490">
      <f>VLOOKUP(A490,'C:\Users\sajjadmx\Downloads\[GNRD_Blue_0008_D04.xlsx]FIV_KVL_D_Blue_TC_Bios_only (3)'!$A:$E,5,0)</f>
    </oc>
    <nc r="D490">
      <f>VLOOKUP(A490,'C:\Users\sajjadmx\Downloads\[GNRD_Blue_0008_D04.xlsx]FIV_KVL_D_Blue_TC_Bios_only (3)'!$A:$E,5,0)</f>
    </nc>
  </rcc>
  <rcc rId="1442" sId="1">
    <oc r="D491">
      <f>VLOOKUP(A491,'C:\Users\sajjadmx\Downloads\[GNRD_Blue_0008_D04.xlsx]FIV_KVL_D_Blue_TC_Bios_only (3)'!$A:$E,5,0)</f>
    </oc>
    <nc r="D491">
      <f>VLOOKUP(A491,'C:\Users\sajjadmx\Downloads\[GNRD_Blue_0008_D04.xlsx]FIV_KVL_D_Blue_TC_Bios_only (3)'!$A:$E,5,0)</f>
    </nc>
  </rcc>
  <rcc rId="1443" sId="1">
    <oc r="D492">
      <f>VLOOKUP(A492,'C:\Users\sajjadmx\Downloads\[GNRD_Blue_0008_D04.xlsx]FIV_KVL_D_Blue_TC_Bios_only (3)'!$A:$E,5,0)</f>
    </oc>
    <nc r="D492">
      <f>VLOOKUP(A492,'C:\Users\sajjadmx\Downloads\[GNRD_Blue_0008_D04.xlsx]FIV_KVL_D_Blue_TC_Bios_only (3)'!$A:$E,5,0)</f>
    </nc>
  </rcc>
  <rcc rId="1444" sId="1">
    <oc r="D493">
      <f>VLOOKUP(A493,'C:\Users\sajjadmx\Downloads\[GNRD_Blue_0008_D04.xlsx]FIV_KVL_D_Blue_TC_Bios_only (3)'!$A:$E,5,0)</f>
    </oc>
    <nc r="D493">
      <f>VLOOKUP(A493,'C:\Users\sajjadmx\Downloads\[GNRD_Blue_0008_D04.xlsx]FIV_KVL_D_Blue_TC_Bios_only (3)'!$A:$E,5,0)</f>
    </nc>
  </rcc>
  <rcc rId="1445" sId="1">
    <oc r="D494">
      <f>VLOOKUP(A494,'C:\Users\sajjadmx\Downloads\[GNRD_Blue_0008_D04.xlsx]FIV_KVL_D_Blue_TC_Bios_only (3)'!$A:$E,5,0)</f>
    </oc>
    <nc r="D494">
      <f>VLOOKUP(A494,'C:\Users\sajjadmx\Downloads\[GNRD_Blue_0008_D04.xlsx]FIV_KVL_D_Blue_TC_Bios_only (3)'!$A:$E,5,0)</f>
    </nc>
  </rcc>
  <rcc rId="1446" sId="1">
    <oc r="D495">
      <f>VLOOKUP(A495,'C:\Users\sajjadmx\Downloads\[GNRD_Blue_0008_D04.xlsx]FIV_KVL_D_Blue_TC_Bios_only (3)'!$A:$E,5,0)</f>
    </oc>
    <nc r="D495">
      <f>VLOOKUP(A495,'C:\Users\sajjadmx\Downloads\[GNRD_Blue_0008_D04.xlsx]FIV_KVL_D_Blue_TC_Bios_only (3)'!$A:$E,5,0)</f>
    </nc>
  </rcc>
  <rcc rId="1447" sId="1">
    <oc r="D496">
      <f>VLOOKUP(A496,'C:\Users\sajjadmx\Downloads\[GNRD_Blue_0008_D04.xlsx]FIV_KVL_D_Blue_TC_Bios_only (3)'!$A:$E,5,0)</f>
    </oc>
    <nc r="D496">
      <f>VLOOKUP(A496,'C:\Users\sajjadmx\Downloads\[GNRD_Blue_0008_D04.xlsx]FIV_KVL_D_Blue_TC_Bios_only (3)'!$A:$E,5,0)</f>
    </nc>
  </rcc>
  <rcc rId="1448" sId="1">
    <oc r="D497">
      <f>VLOOKUP(A497,'C:\Users\sajjadmx\Downloads\[GNRD_Blue_0008_D04.xlsx]FIV_KVL_D_Blue_TC_Bios_only (3)'!$A:$E,5,0)</f>
    </oc>
    <nc r="D497">
      <f>VLOOKUP(A497,'C:\Users\sajjadmx\Downloads\[GNRD_Blue_0008_D04.xlsx]FIV_KVL_D_Blue_TC_Bios_only (3)'!$A:$E,5,0)</f>
    </nc>
  </rcc>
  <rcc rId="1449" sId="1">
    <oc r="D498">
      <f>VLOOKUP(A498,'C:\Users\sajjadmx\Downloads\[GNRD_Blue_0008_D04.xlsx]FIV_KVL_D_Blue_TC_Bios_only (3)'!$A:$E,5,0)</f>
    </oc>
    <nc r="D498">
      <f>VLOOKUP(A498,'C:\Users\sajjadmx\Downloads\[GNRD_Blue_0008_D04.xlsx]FIV_KVL_D_Blue_TC_Bios_only (3)'!$A:$E,5,0)</f>
    </nc>
  </rcc>
  <rcc rId="1450" sId="1">
    <oc r="D499">
      <f>VLOOKUP(A499,'C:\Users\sajjadmx\Downloads\[GNRD_Blue_0008_D04.xlsx]FIV_KVL_D_Blue_TC_Bios_only (3)'!$A:$E,5,0)</f>
    </oc>
    <nc r="D499">
      <f>VLOOKUP(A499,'C:\Users\sajjadmx\Downloads\[GNRD_Blue_0008_D04.xlsx]FIV_KVL_D_Blue_TC_Bios_only (3)'!$A:$E,5,0)</f>
    </nc>
  </rcc>
  <rcc rId="1451" sId="1">
    <oc r="D502">
      <f>VLOOKUP(A502,'C:\Users\sajjadmx\Downloads\[GNRD_Blue_0008_D04.xlsx]FIV_KVL_D_Blue_TC_Bios_only (3)'!$A:$E,5,0)</f>
    </oc>
    <nc r="D502">
      <f>VLOOKUP(A502,'C:\Users\sajjadmx\Downloads\[GNRD_Blue_0008_D04.xlsx]FIV_KVL_D_Blue_TC_Bios_only (3)'!$A:$E,5,0)</f>
    </nc>
  </rcc>
  <rcc rId="1452" sId="1">
    <oc r="D503">
      <f>VLOOKUP(A503,'C:\Users\sajjadmx\Downloads\[GNRD_Blue_0008_D04.xlsx]FIV_KVL_D_Blue_TC_Bios_only (3)'!$A:$E,5,0)</f>
    </oc>
    <nc r="D503">
      <f>VLOOKUP(A503,'C:\Users\sajjadmx\Downloads\[GNRD_Blue_0008_D04.xlsx]FIV_KVL_D_Blue_TC_Bios_only (3)'!$A:$E,5,0)</f>
    </nc>
  </rcc>
  <rcc rId="1453" sId="1">
    <oc r="D504">
      <f>VLOOKUP(A504,'C:\Users\sajjadmx\Downloads\[GNRD_Blue_0008_D04.xlsx]FIV_KVL_D_Blue_TC_Bios_only (3)'!$A:$E,5,0)</f>
    </oc>
    <nc r="D504">
      <f>VLOOKUP(A504,'C:\Users\sajjadmx\Downloads\[GNRD_Blue_0008_D04.xlsx]FIV_KVL_D_Blue_TC_Bios_only (3)'!$A:$E,5,0)</f>
    </nc>
  </rcc>
  <rcc rId="1454" sId="1">
    <oc r="D507">
      <f>VLOOKUP(A507,'C:\Users\sajjadmx\Downloads\[GNRD_Blue_0008_D04.xlsx]FIV_KVL_D_Blue_TC_Bios_only (3)'!$A:$E,5,0)</f>
    </oc>
    <nc r="D507">
      <f>VLOOKUP(A507,'C:\Users\sajjadmx\Downloads\[GNRD_Blue_0008_D04.xlsx]FIV_KVL_D_Blue_TC_Bios_only (3)'!$A:$E,5,0)</f>
    </nc>
  </rcc>
  <rcc rId="1455" sId="1">
    <oc r="D508">
      <f>VLOOKUP(A508,'C:\Users\sajjadmx\Downloads\[GNRD_Blue_0008_D04.xlsx]FIV_KVL_D_Blue_TC_Bios_only (3)'!$A:$E,5,0)</f>
    </oc>
    <nc r="D508">
      <f>VLOOKUP(A508,'C:\Users\sajjadmx\Downloads\[GNRD_Blue_0008_D04.xlsx]FIV_KVL_D_Blue_TC_Bios_only (3)'!$A:$E,5,0)</f>
    </nc>
  </rcc>
  <rcc rId="1456" sId="1">
    <oc r="D509">
      <f>VLOOKUP(A509,'C:\Users\sajjadmx\Downloads\[GNRD_Blue_0008_D04.xlsx]FIV_KVL_D_Blue_TC_Bios_only (3)'!$A:$E,5,0)</f>
    </oc>
    <nc r="D509">
      <f>VLOOKUP(A509,'C:\Users\sajjadmx\Downloads\[GNRD_Blue_0008_D04.xlsx]FIV_KVL_D_Blue_TC_Bios_only (3)'!$A:$E,5,0)</f>
    </nc>
  </rcc>
  <rcc rId="1457" sId="1">
    <oc r="D510">
      <f>VLOOKUP(A510,'C:\Users\sajjadmx\Downloads\[GNRD_Blue_0008_D04.xlsx]FIV_KVL_D_Blue_TC_Bios_only (3)'!$A:$E,5,0)</f>
    </oc>
    <nc r="D510">
      <f>VLOOKUP(A510,'C:\Users\sajjadmx\Downloads\[GNRD_Blue_0008_D04.xlsx]FIV_KVL_D_Blue_TC_Bios_only (3)'!$A:$E,5,0)</f>
    </nc>
  </rcc>
  <rcc rId="1458" sId="1">
    <oc r="D511">
      <f>VLOOKUP(A511,'C:\Users\sajjadmx\Downloads\[GNRD_Blue_0008_D04.xlsx]FIV_KVL_D_Blue_TC_Bios_only (3)'!$A:$E,5,0)</f>
    </oc>
    <nc r="D511">
      <f>VLOOKUP(A511,'C:\Users\sajjadmx\Downloads\[GNRD_Blue_0008_D04.xlsx]FIV_KVL_D_Blue_TC_Bios_only (3)'!$A:$E,5,0)</f>
    </nc>
  </rcc>
  <rcc rId="1459" sId="1">
    <oc r="D512">
      <f>VLOOKUP(A512,'C:\Users\sajjadmx\Downloads\[GNRD_Blue_0008_D04.xlsx]FIV_KVL_D_Blue_TC_Bios_only (3)'!$A:$E,5,0)</f>
    </oc>
    <nc r="D512">
      <f>VLOOKUP(A512,'C:\Users\sajjadmx\Downloads\[GNRD_Blue_0008_D04.xlsx]FIV_KVL_D_Blue_TC_Bios_only (3)'!$A:$E,5,0)</f>
    </nc>
  </rcc>
  <rcc rId="1460" sId="1">
    <oc r="D513">
      <f>VLOOKUP(A513,'C:\Users\sajjadmx\Downloads\[GNRD_Blue_0008_D04.xlsx]FIV_KVL_D_Blue_TC_Bios_only (3)'!$A:$E,5,0)</f>
    </oc>
    <nc r="D513">
      <f>VLOOKUP(A513,'C:\Users\sajjadmx\Downloads\[GNRD_Blue_0008_D04.xlsx]FIV_KVL_D_Blue_TC_Bios_only (3)'!$A:$E,5,0)</f>
    </nc>
  </rcc>
  <rcc rId="1461" sId="1">
    <oc r="D515">
      <f>VLOOKUP(A515,'C:\Users\sajjadmx\Downloads\[GNRD_Blue_0008_D04.xlsx]FIV_KVL_D_Blue_TC_Bios_only (3)'!$A:$E,5,0)</f>
    </oc>
    <nc r="D515">
      <f>VLOOKUP(A515,'C:\Users\sajjadmx\Downloads\[GNRD_Blue_0008_D04.xlsx]FIV_KVL_D_Blue_TC_Bios_only (3)'!$A:$E,5,0)</f>
    </nc>
  </rcc>
  <rcc rId="1462" sId="1">
    <oc r="D527">
      <f>VLOOKUP(A527,'C:\Users\sajjadmx\Downloads\[GNRD_Blue_0008_D04.xlsx]FIV_KVL_D_Blue_TC_Bios_only (3)'!$A:$E,5,0)</f>
    </oc>
    <nc r="D527">
      <f>VLOOKUP(A527,'C:\Users\sajjadmx\Downloads\[GNRD_Blue_0008_D04.xlsx]FIV_KVL_D_Blue_TC_Bios_only (3)'!$A:$E,5,0)</f>
    </nc>
  </rcc>
  <rcc rId="1463" sId="1">
    <oc r="D528">
      <f>VLOOKUP(A528,'C:\Users\sajjadmx\Downloads\[GNRD_Blue_0008_D04.xlsx]FIV_KVL_D_Blue_TC_Bios_only (3)'!$A:$E,5,0)</f>
    </oc>
    <nc r="D528">
      <f>VLOOKUP(A528,'C:\Users\sajjadmx\Downloads\[GNRD_Blue_0008_D04.xlsx]FIV_KVL_D_Blue_TC_Bios_only (3)'!$A:$E,5,0)</f>
    </nc>
  </rcc>
  <rcc rId="1464" sId="1">
    <oc r="D529">
      <f>VLOOKUP(A529,'C:\Users\sajjadmx\Downloads\[GNRD_Blue_0008_D04.xlsx]FIV_KVL_D_Blue_TC_Bios_only (3)'!$A:$E,5,0)</f>
    </oc>
    <nc r="D529">
      <f>VLOOKUP(A529,'C:\Users\sajjadmx\Downloads\[GNRD_Blue_0008_D04.xlsx]FIV_KVL_D_Blue_TC_Bios_only (3)'!$A:$E,5,0)</f>
    </nc>
  </rcc>
  <rcc rId="1465" sId="1">
    <oc r="D530">
      <f>VLOOKUP(A530,'C:\Users\sajjadmx\Downloads\[GNRD_Blue_0008_D04.xlsx]FIV_KVL_D_Blue_TC_Bios_only (3)'!$A:$E,5,0)</f>
    </oc>
    <nc r="D530">
      <f>VLOOKUP(A530,'C:\Users\sajjadmx\Downloads\[GNRD_Blue_0008_D04.xlsx]FIV_KVL_D_Blue_TC_Bios_only (3)'!$A:$E,5,0)</f>
    </nc>
  </rcc>
  <rcc rId="1466" sId="1">
    <oc r="D532">
      <f>VLOOKUP(A532,'C:\Users\sajjadmx\Downloads\[GNRD_Blue_0008_D04.xlsx]FIV_KVL_D_Blue_TC_Bios_only (3)'!$A:$E,5,0)</f>
    </oc>
    <nc r="D532">
      <f>VLOOKUP(A532,'C:\Users\sajjadmx\Downloads\[GNRD_Blue_0008_D04.xlsx]FIV_KVL_D_Blue_TC_Bios_only (3)'!$A:$E,5,0)</f>
    </nc>
  </rcc>
  <rcc rId="1467" sId="1">
    <oc r="D534">
      <f>VLOOKUP(A534,'C:\Users\sajjadmx\Downloads\[GNRD_Blue_0008_D04.xlsx]FIV_KVL_D_Blue_TC_Bios_only (3)'!$A:$E,5,0)</f>
    </oc>
    <nc r="D534">
      <f>VLOOKUP(A534,'C:\Users\sajjadmx\Downloads\[GNRD_Blue_0008_D04.xlsx]FIV_KVL_D_Blue_TC_Bios_only (3)'!$A:$E,5,0)</f>
    </nc>
  </rcc>
  <rcc rId="1468" sId="1">
    <oc r="D535">
      <f>VLOOKUP(A535,'C:\Users\sajjadmx\Downloads\[GNRD_Blue_0008_D04.xlsx]FIV_KVL_D_Blue_TC_Bios_only (3)'!$A:$E,5,0)</f>
    </oc>
    <nc r="D535">
      <f>VLOOKUP(A535,'C:\Users\sajjadmx\Downloads\[GNRD_Blue_0008_D04.xlsx]FIV_KVL_D_Blue_TC_Bios_only (3)'!$A:$E,5,0)</f>
    </nc>
  </rcc>
  <rcc rId="1469" sId="1">
    <oc r="D536">
      <f>VLOOKUP(A536,'C:\Users\sajjadmx\Downloads\[GNRD_Blue_0008_D04.xlsx]FIV_KVL_D_Blue_TC_Bios_only (3)'!$A:$E,5,0)</f>
    </oc>
    <nc r="D536">
      <f>VLOOKUP(A536,'C:\Users\sajjadmx\Downloads\[GNRD_Blue_0008_D04.xlsx]FIV_KVL_D_Blue_TC_Bios_only (3)'!$A:$E,5,0)</f>
    </nc>
  </rcc>
  <rcc rId="1470" sId="1">
    <oc r="D537">
      <f>VLOOKUP(A537,'C:\Users\sajjadmx\Downloads\[GNRD_Blue_0008_D04.xlsx]FIV_KVL_D_Blue_TC_Bios_only (3)'!$A:$E,5,0)</f>
    </oc>
    <nc r="D537">
      <f>VLOOKUP(A537,'C:\Users\sajjadmx\Downloads\[GNRD_Blue_0008_D04.xlsx]FIV_KVL_D_Blue_TC_Bios_only (3)'!$A:$E,5,0)</f>
    </nc>
  </rcc>
  <rcc rId="1471" sId="1">
    <oc r="D538">
      <f>VLOOKUP(A538,'C:\Users\sajjadmx\Downloads\[GNRD_Blue_0008_D04.xlsx]FIV_KVL_D_Blue_TC_Bios_only (3)'!$A:$E,5,0)</f>
    </oc>
    <nc r="D538">
      <f>VLOOKUP(A538,'C:\Users\sajjadmx\Downloads\[GNRD_Blue_0008_D04.xlsx]FIV_KVL_D_Blue_TC_Bios_only (3)'!$A:$E,5,0)</f>
    </nc>
  </rcc>
  <rcc rId="1472" sId="1">
    <oc r="D539">
      <f>VLOOKUP(A539,'C:\Users\sajjadmx\Downloads\[GNRD_Blue_0008_D04.xlsx]FIV_KVL_D_Blue_TC_Bios_only (3)'!$A:$E,5,0)</f>
    </oc>
    <nc r="D539">
      <f>VLOOKUP(A539,'C:\Users\sajjadmx\Downloads\[GNRD_Blue_0008_D04.xlsx]FIV_KVL_D_Blue_TC_Bios_only (3)'!$A:$E,5,0)</f>
    </nc>
  </rcc>
  <rcc rId="1473" sId="1">
    <oc r="D540">
      <f>VLOOKUP(A540,'C:\Users\sajjadmx\Downloads\[GNRD_Blue_0008_D04.xlsx]FIV_KVL_D_Blue_TC_Bios_only (3)'!$A:$E,5,0)</f>
    </oc>
    <nc r="D540">
      <f>VLOOKUP(A540,'C:\Users\sajjadmx\Downloads\[GNRD_Blue_0008_D04.xlsx]FIV_KVL_D_Blue_TC_Bios_only (3)'!$A:$E,5,0)</f>
    </nc>
  </rcc>
  <rcc rId="1474" sId="1">
    <oc r="D541">
      <f>VLOOKUP(A541,'C:\Users\sajjadmx\Downloads\[GNRD_Blue_0008_D04.xlsx]FIV_KVL_D_Blue_TC_Bios_only (3)'!$A:$E,5,0)</f>
    </oc>
    <nc r="D541">
      <f>VLOOKUP(A541,'C:\Users\sajjadmx\Downloads\[GNRD_Blue_0008_D04.xlsx]FIV_KVL_D_Blue_TC_Bios_only (3)'!$A:$E,5,0)</f>
    </nc>
  </rcc>
  <rcc rId="1475" sId="1">
    <oc r="D542">
      <f>VLOOKUP(A542,'C:\Users\sajjadmx\Downloads\[GNRD_Blue_0008_D04.xlsx]FIV_KVL_D_Blue_TC_Bios_only (3)'!$A:$E,5,0)</f>
    </oc>
    <nc r="D542">
      <f>VLOOKUP(A542,'C:\Users\sajjadmx\Downloads\[GNRD_Blue_0008_D04.xlsx]FIV_KVL_D_Blue_TC_Bios_only (3)'!$A:$E,5,0)</f>
    </nc>
  </rcc>
  <rcc rId="1476" sId="1">
    <oc r="D544">
      <f>VLOOKUP(A544,'C:\Users\sajjadmx\Downloads\[GNRD_Blue_0008_D04.xlsx]FIV_KVL_D_Blue_TC_Bios_only (3)'!$A:$E,5,0)</f>
    </oc>
    <nc r="D544">
      <f>VLOOKUP(A544,'C:\Users\sajjadmx\Downloads\[GNRD_Blue_0008_D04.xlsx]FIV_KVL_D_Blue_TC_Bios_only (3)'!$A:$E,5,0)</f>
    </nc>
  </rcc>
  <rcc rId="1477" sId="1">
    <oc r="D545">
      <f>VLOOKUP(A545,'C:\Users\sajjadmx\Downloads\[GNRD_Blue_0008_D04.xlsx]FIV_KVL_D_Blue_TC_Bios_only (3)'!$A:$E,5,0)</f>
    </oc>
    <nc r="D545">
      <f>VLOOKUP(A545,'C:\Users\sajjadmx\Downloads\[GNRD_Blue_0008_D04.xlsx]FIV_KVL_D_Blue_TC_Bios_only (3)'!$A:$E,5,0)</f>
    </nc>
  </rcc>
  <rcc rId="1478" sId="1">
    <oc r="D546">
      <f>VLOOKUP(A546,'C:\Users\sajjadmx\Downloads\[GNRD_Blue_0008_D04.xlsx]FIV_KVL_D_Blue_TC_Bios_only (3)'!$A:$E,5,0)</f>
    </oc>
    <nc r="D546">
      <f>VLOOKUP(A546,'C:\Users\sajjadmx\Downloads\[GNRD_Blue_0008_D04.xlsx]FIV_KVL_D_Blue_TC_Bios_only (3)'!$A:$E,5,0)</f>
    </nc>
  </rcc>
  <rcc rId="1479" sId="1">
    <nc r="F476" t="inlineStr">
      <is>
        <t>Block</t>
      </is>
    </nc>
  </rcc>
  <rcc rId="1480" sId="1">
    <nc r="L476" t="inlineStr">
      <is>
        <t xml:space="preserve">Python sv command issue RSP read transaction failure </t>
      </is>
    </nc>
  </rcc>
  <rcc rId="1481" sId="1">
    <nc r="F482" t="inlineStr">
      <is>
        <t>Block</t>
      </is>
    </nc>
  </rcc>
  <rcc rId="1482" sId="1" odxf="1" dxf="1">
    <nc r="G482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3" sId="1">
    <nc r="L482" t="inlineStr">
      <is>
        <t xml:space="preserve">Ras feature block </t>
      </is>
    </nc>
  </rcc>
  <rcc rId="1484" sId="1">
    <nc r="F487" t="inlineStr">
      <is>
        <t>Block</t>
      </is>
    </nc>
  </rcc>
  <rcc rId="1485" sId="1">
    <nc r="L487" t="inlineStr">
      <is>
        <t xml:space="preserve">Python sv command issue RSP read transaction failure </t>
      </is>
    </nc>
  </rcc>
  <rcc rId="1486" sId="1">
    <nc r="F459" t="inlineStr">
      <is>
        <t>PASS</t>
      </is>
    </nc>
  </rcc>
  <rm rId="1487" sheetId="1" source="M369" destination="L369" sourceSheetId="1">
    <rfmt sheetId="1" sqref="L3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1" sqref="L1:L2 L7:L8 L11 L16 L21 L94 L96 L369 L371 L381 L387 L390 L392 L456:L457 L476 L482 L487 L516 L518 L523:L524 L526 L547:L1048576">
    <dxf>
      <alignment wrapText="1"/>
    </dxf>
  </rfmt>
  <rfmt sheetId="1" sqref="L1:L2 L7:L8 L11 L16 L21 L94 L96 L369 L371 L381 L387 L390 L392 L456:L457 L476 L482 L487 L516 L518 L523:L524 L526 L547:L1048576">
    <dxf>
      <alignment wrapText="0"/>
    </dxf>
  </rfmt>
  <rcc rId="1488" sId="1">
    <nc r="F465" t="inlineStr">
      <is>
        <t>PASS</t>
      </is>
    </nc>
  </rcc>
  <rcc rId="1489" sId="1">
    <nc r="H465">
      <v>42</v>
    </nc>
  </rcc>
  <rcc rId="1490" sId="1">
    <nc r="I465" t="inlineStr">
      <is>
        <t>HCC</t>
      </is>
    </nc>
  </rcc>
  <rcc rId="1491" sId="1">
    <nc r="J465" t="inlineStr">
      <is>
        <t>BMOD</t>
      </is>
    </nc>
  </rcc>
  <rcc rId="1492" sId="1">
    <nc r="K465" t="inlineStr">
      <is>
        <t>Debug sv</t>
      </is>
    </nc>
  </rcc>
  <rcc rId="1493" sId="1">
    <nc r="F466" t="inlineStr">
      <is>
        <t>Block</t>
      </is>
    </nc>
  </rcc>
  <rcc rId="1494" sId="1">
    <nc r="H466">
      <v>42</v>
    </nc>
  </rcc>
  <rcc rId="1495" sId="1">
    <nc r="I466" t="inlineStr">
      <is>
        <t>HCC</t>
      </is>
    </nc>
  </rcc>
  <rcc rId="1496" sId="1">
    <nc r="J466" t="inlineStr">
      <is>
        <t>BMOD</t>
      </is>
    </nc>
  </rcc>
  <rcc rId="1497" sId="1">
    <nc r="K466" t="inlineStr">
      <is>
        <t xml:space="preserve">IP Clean Release </t>
      </is>
    </nc>
  </rcc>
  <rcc rId="1498" sId="1">
    <nc r="L466" t="inlineStr">
      <is>
        <t xml:space="preserve">python sv command not working </t>
      </is>
    </nc>
  </rcc>
  <rcc rId="1499" sId="1">
    <nc r="F467" t="inlineStr">
      <is>
        <t>PASS</t>
      </is>
    </nc>
  </rcc>
  <rcc rId="1500" sId="1">
    <nc r="H467">
      <v>42</v>
    </nc>
  </rcc>
  <rcc rId="1501" sId="1">
    <nc r="I467" t="inlineStr">
      <is>
        <t>HCC</t>
      </is>
    </nc>
  </rcc>
  <rcc rId="1502" sId="1">
    <nc r="J467" t="inlineStr">
      <is>
        <t>BMOD</t>
      </is>
    </nc>
  </rcc>
  <rcc rId="1503" sId="1">
    <nc r="K467" t="inlineStr">
      <is>
        <t xml:space="preserve">IP Clean Release </t>
      </is>
    </nc>
  </rcc>
  <rcc rId="1504" sId="1">
    <nc r="F468" t="inlineStr">
      <is>
        <t>PASS</t>
      </is>
    </nc>
  </rcc>
  <rcc rId="1505" sId="1">
    <nc r="H468">
      <v>42</v>
    </nc>
  </rcc>
  <rcc rId="1506" sId="1">
    <nc r="I468" t="inlineStr">
      <is>
        <t>HCC</t>
      </is>
    </nc>
  </rcc>
  <rcc rId="1507" sId="1">
    <nc r="J468" t="inlineStr">
      <is>
        <t>BMOD</t>
      </is>
    </nc>
  </rcc>
  <rcc rId="1508" sId="1">
    <nc r="K468" t="inlineStr">
      <is>
        <t>Debug sv</t>
      </is>
    </nc>
  </rcc>
  <rcc rId="1509" sId="1" xfDxf="1" dxf="1">
    <oc r="G500">
      <v>16016699963</v>
    </oc>
    <nc r="G500">
      <v>15011484236</v>
    </nc>
  </rcc>
  <rcc rId="1510" sId="1">
    <oc r="G501">
      <v>16016699963</v>
    </oc>
    <nc r="G501">
      <v>15011484236</v>
    </nc>
  </rcc>
  <rcc rId="1511" sId="1">
    <oc r="G517">
      <v>16016699963</v>
    </oc>
    <nc r="G517">
      <v>15011484236</v>
    </nc>
  </rcc>
  <rcc rId="1512" sId="1">
    <oc r="G519">
      <v>16016699963</v>
    </oc>
    <nc r="G519">
      <v>15011484236</v>
    </nc>
  </rcc>
  <rcc rId="1513" sId="1">
    <nc r="F470" t="inlineStr">
      <is>
        <t>PASS</t>
      </is>
    </nc>
  </rcc>
  <rcc rId="1514" sId="1">
    <nc r="H470">
      <v>42</v>
    </nc>
  </rcc>
  <rcc rId="1515" sId="1">
    <nc r="I470" t="inlineStr">
      <is>
        <t>HCC</t>
      </is>
    </nc>
  </rcc>
  <rcc rId="1516" sId="1">
    <nc r="J470" t="inlineStr">
      <is>
        <t>BMOD</t>
      </is>
    </nc>
  </rcc>
  <rcc rId="1517" sId="1">
    <nc r="K470" t="inlineStr">
      <is>
        <t xml:space="preserve">IP Clean Release </t>
      </is>
    </nc>
  </rcc>
  <rcc rId="1518" sId="1">
    <nc r="F471" t="inlineStr">
      <is>
        <t>PASS</t>
      </is>
    </nc>
  </rcc>
  <rcc rId="1519" sId="1">
    <nc r="H471">
      <v>42</v>
    </nc>
  </rcc>
  <rcc rId="1520" sId="1">
    <nc r="I471" t="inlineStr">
      <is>
        <t>HCC</t>
      </is>
    </nc>
  </rcc>
  <rcc rId="1521" sId="1">
    <nc r="J471" t="inlineStr">
      <is>
        <t>BMOD</t>
      </is>
    </nc>
  </rcc>
  <rcc rId="1522" sId="1">
    <nc r="K471" t="inlineStr">
      <is>
        <t>Debug sv</t>
      </is>
    </nc>
  </rcc>
  <rcc rId="1523" sId="1">
    <nc r="F472" t="inlineStr">
      <is>
        <t>Block</t>
      </is>
    </nc>
  </rcc>
  <rcc rId="1524" sId="1">
    <nc r="H472">
      <v>42</v>
    </nc>
  </rcc>
  <rcc rId="1525" sId="1">
    <nc r="I472" t="inlineStr">
      <is>
        <t>HCC</t>
      </is>
    </nc>
  </rcc>
  <rcc rId="1526" sId="1">
    <nc r="J472" t="inlineStr">
      <is>
        <t>BMOD</t>
      </is>
    </nc>
  </rcc>
  <rcc rId="1527" sId="1">
    <nc r="L472" t="inlineStr">
      <is>
        <t xml:space="preserve">python sv command not working </t>
      </is>
    </nc>
  </rcc>
  <rcc rId="1528" sId="1">
    <nc r="K472" t="inlineStr">
      <is>
        <t xml:space="preserve">IP Clean Release </t>
      </is>
    </nc>
  </rcc>
  <rcc rId="1529" sId="1">
    <nc r="F473" t="inlineStr">
      <is>
        <t>PASS</t>
      </is>
    </nc>
  </rcc>
  <rcc rId="1530" sId="1">
    <nc r="F513" t="inlineStr">
      <is>
        <t>Block</t>
      </is>
    </nc>
  </rcc>
  <rcc rId="1531" sId="1">
    <nc r="H513">
      <v>42</v>
    </nc>
  </rcc>
  <rcc rId="1532" sId="1">
    <nc r="I513" t="inlineStr">
      <is>
        <t>HCC</t>
      </is>
    </nc>
  </rcc>
  <rcc rId="1533" sId="1">
    <nc r="J513" t="inlineStr">
      <is>
        <t>BMOD</t>
      </is>
    </nc>
  </rcc>
  <rcc rId="1534" sId="1">
    <nc r="K513" t="inlineStr">
      <is>
        <t xml:space="preserve">IP Clean Release </t>
      </is>
    </nc>
  </rcc>
  <rcc rId="1535" sId="1">
    <nc r="F511" t="inlineStr">
      <is>
        <t>Block</t>
      </is>
    </nc>
  </rcc>
  <rcc rId="1536" sId="1">
    <nc r="H511">
      <v>42</v>
    </nc>
  </rcc>
  <rcc rId="1537" sId="1">
    <nc r="I511" t="inlineStr">
      <is>
        <t>HCC</t>
      </is>
    </nc>
  </rcc>
  <rcc rId="1538" sId="1">
    <nc r="J511" t="inlineStr">
      <is>
        <t>BMOD</t>
      </is>
    </nc>
  </rcc>
  <rcc rId="1539" sId="1">
    <nc r="K511" t="inlineStr">
      <is>
        <t xml:space="preserve">IP Clean Release </t>
      </is>
    </nc>
  </rcc>
  <rcc rId="1540" sId="1">
    <nc r="F530" t="inlineStr">
      <is>
        <t>PASS</t>
      </is>
    </nc>
  </rcc>
  <rcc rId="1541" sId="1">
    <nc r="H530">
      <v>42</v>
    </nc>
  </rcc>
  <rcc rId="1542" sId="1">
    <nc r="I530" t="inlineStr">
      <is>
        <t>HCC</t>
      </is>
    </nc>
  </rcc>
  <rcc rId="1543" sId="1">
    <nc r="J530" t="inlineStr">
      <is>
        <t>BMOD</t>
      </is>
    </nc>
  </rcc>
  <rcc rId="1544" sId="1">
    <nc r="K530" t="inlineStr">
      <is>
        <t>IP clean Realease</t>
      </is>
    </nc>
  </rcc>
  <rcc rId="1545" sId="1">
    <nc r="F529" t="inlineStr">
      <is>
        <t>PASS</t>
      </is>
    </nc>
  </rcc>
  <rcc rId="1546" sId="1">
    <nc r="F537" t="inlineStr">
      <is>
        <t>PASS</t>
      </is>
    </nc>
  </rcc>
  <rcc rId="1547" sId="1">
    <nc r="F538" t="inlineStr">
      <is>
        <t>PASS</t>
      </is>
    </nc>
  </rcc>
  <rcc rId="1548" sId="1">
    <nc r="H537">
      <v>42</v>
    </nc>
  </rcc>
  <rcc rId="1549" sId="1">
    <nc r="I537" t="inlineStr">
      <is>
        <t>HCC</t>
      </is>
    </nc>
  </rcc>
  <rcc rId="1550" sId="1">
    <nc r="J537" t="inlineStr">
      <is>
        <t>BMOD</t>
      </is>
    </nc>
  </rcc>
  <rcc rId="1551" sId="1">
    <nc r="K537" t="inlineStr">
      <is>
        <t>IP Clean Release</t>
      </is>
    </nc>
  </rcc>
  <rcc rId="1552" sId="1">
    <nc r="H538">
      <v>42</v>
    </nc>
  </rcc>
  <rcc rId="1553" sId="1">
    <nc r="I538" t="inlineStr">
      <is>
        <t>HCC</t>
      </is>
    </nc>
  </rcc>
  <rcc rId="1554" sId="1">
    <nc r="J538" t="inlineStr">
      <is>
        <t>BMOD</t>
      </is>
    </nc>
  </rcc>
  <rcc rId="1555" sId="1">
    <nc r="K538" t="inlineStr">
      <is>
        <t>IP Clean Release</t>
      </is>
    </nc>
  </rcc>
  <rcc rId="1556" sId="1">
    <nc r="M1" t="inlineStr">
      <is>
        <t>WW46.2</t>
      </is>
    </nc>
  </rcc>
  <rfmt sheetId="1" sqref="M1">
    <dxf>
      <alignment horizontal="general" vertical="bottom" textRotation="0" wrapText="0" indent="0" justifyLastLine="0" shrinkToFit="0" readingOrder="0"/>
    </dxf>
  </rfmt>
  <rcc rId="1557" sId="1">
    <oc r="F526" t="inlineStr">
      <is>
        <t>Block</t>
      </is>
    </oc>
    <nc r="F526" t="inlineStr">
      <is>
        <t>NA</t>
      </is>
    </nc>
  </rcc>
  <rcc rId="1558" sId="1">
    <nc r="M526" t="inlineStr">
      <is>
        <t xml:space="preserve">results to be leveraged from GNR-AP </t>
      </is>
    </nc>
  </rcc>
  <rfmt sheetId="1" sqref="L1:L2 L7:L8 L11 L16 L21 L94 L96 L369 L371 L381 L387 L390 L392 L456:L457 L466 L472 L476 L482 L487 L511 L513 L516 L518 L523:L524 L526 L547:L1048576">
    <dxf>
      <alignment wrapText="1"/>
    </dxf>
  </rfmt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9" sId="1">
    <oc r="F500" t="inlineStr">
      <is>
        <t>Fail</t>
      </is>
    </oc>
    <nc r="F500" t="inlineStr">
      <is>
        <t>Block</t>
      </is>
    </nc>
  </rcc>
  <rcc rId="1560" sId="1">
    <oc r="F501" t="inlineStr">
      <is>
        <t>Fail</t>
      </is>
    </oc>
    <nc r="F501" t="inlineStr">
      <is>
        <t>Block</t>
      </is>
    </nc>
  </rcc>
  <rcc rId="1561" sId="1">
    <oc r="F517" t="inlineStr">
      <is>
        <t>Fail</t>
      </is>
    </oc>
    <nc r="F517" t="inlineStr">
      <is>
        <t>Block</t>
      </is>
    </nc>
  </rcc>
  <rcc rId="1562" sId="1">
    <oc r="F519" t="inlineStr">
      <is>
        <t>Fail</t>
      </is>
    </oc>
    <nc r="F519" t="inlineStr">
      <is>
        <t>Block</t>
      </is>
    </nc>
  </rcc>
  <rcc rId="1563" sId="1">
    <oc r="L519" t="inlineStr">
      <is>
        <t xml:space="preserve">Python sv command issue RSP read transaction failure </t>
      </is>
    </oc>
    <nc r="L519"/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4" sId="1">
    <nc r="F338" t="inlineStr">
      <is>
        <t>BLOCK</t>
      </is>
    </nc>
  </rcc>
  <rcc rId="1565" sId="1">
    <nc r="I338" t="inlineStr">
      <is>
        <t>HCC</t>
      </is>
    </nc>
  </rcc>
  <rcc rId="1566" sId="1">
    <nc r="K338" t="inlineStr">
      <is>
        <t>Debug ipclean</t>
      </is>
    </nc>
  </rcc>
  <rcc rId="1567" sId="1">
    <nc r="L338" t="inlineStr">
      <is>
        <t>Simics-Ras feature block</t>
      </is>
    </nc>
  </rcc>
  <rfmt sheetId="1" sqref="F338">
    <dxf>
      <fill>
        <patternFill patternType="solid">
          <bgColor rgb="FFFFFF00"/>
        </patternFill>
      </fill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8" sId="1">
    <nc r="L237" t="inlineStr">
      <is>
        <t>py</t>
      </is>
    </nc>
  </rcc>
  <rcc rId="1569" sId="1">
    <nc r="L243" t="inlineStr">
      <is>
        <t>py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0" sId="1">
    <nc r="F37" t="inlineStr">
      <is>
        <t>Block</t>
      </is>
    </nc>
  </rcc>
  <rcc rId="1571" sId="1">
    <nc r="H37">
      <v>42</v>
    </nc>
  </rcc>
  <rcc rId="1572" sId="1">
    <nc r="I37" t="inlineStr">
      <is>
        <t>HCC</t>
      </is>
    </nc>
  </rcc>
  <rcc rId="1573" sId="1">
    <nc r="J37" t="inlineStr">
      <is>
        <t>BMOD</t>
      </is>
    </nc>
  </rcc>
  <rcc rId="1574" sId="1">
    <nc r="K37" t="inlineStr">
      <is>
        <t>Debug ipclean</t>
      </is>
    </nc>
  </rcc>
  <rcc rId="1575" sId="1">
    <nc r="L37" t="inlineStr">
      <is>
        <t>step 4: python cmd is not working  ("cli_impl.CliError: Read transaction was not successful, RSP = 1").</t>
      </is>
    </nc>
  </rcc>
  <rcc rId="1576" sId="1">
    <nc r="F40" t="inlineStr">
      <is>
        <t>Block</t>
      </is>
    </nc>
  </rcc>
  <rcc rId="1577" sId="1" odxf="1" dxf="1">
    <nc r="G40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8" sId="1" odxf="1" dxf="1">
    <nc r="L40" t="inlineStr">
      <is>
        <t xml:space="preserve">Simics-Ras feature block 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9" sId="1" xfDxf="1" dxf="1">
    <nc r="G43">
      <v>16018565420</v>
    </nc>
  </rcc>
  <rcc rId="1580" sId="1">
    <nc r="H43">
      <v>42</v>
    </nc>
  </rcc>
  <rcc rId="1581" sId="1">
    <nc r="I43" t="inlineStr">
      <is>
        <t>HCC</t>
      </is>
    </nc>
  </rcc>
  <rcc rId="1582" sId="1">
    <nc r="J43" t="inlineStr">
      <is>
        <t>BMOD</t>
      </is>
    </nc>
  </rcc>
  <rcc rId="1583" sId="1">
    <nc r="K43" t="inlineStr">
      <is>
        <t>Release IPClean</t>
      </is>
    </nc>
  </rcc>
  <rcc rId="1584" sId="1" odxf="1" dxf="1">
    <nc r="L43" t="inlineStr">
      <is>
        <t>ZQCAL register value mismatch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5" sId="1">
    <nc r="F41" t="inlineStr">
      <is>
        <t>pass</t>
      </is>
    </nc>
  </rcc>
  <rcc rId="1586" sId="1">
    <nc r="H41">
      <v>42</v>
    </nc>
  </rcc>
  <rcc rId="1587" sId="1">
    <nc r="I41" t="inlineStr">
      <is>
        <t>HCC</t>
      </is>
    </nc>
  </rcc>
  <rcc rId="1588" sId="1">
    <nc r="J41" t="inlineStr">
      <is>
        <t>BMOD</t>
      </is>
    </nc>
  </rcc>
  <rcc rId="1589" sId="1">
    <nc r="K41" t="inlineStr">
      <is>
        <t>Release IPClean</t>
      </is>
    </nc>
  </rcc>
  <rcc rId="1590" sId="1">
    <nc r="H40">
      <v>42</v>
    </nc>
  </rcc>
  <rcc rId="1591" sId="1">
    <nc r="I40" t="inlineStr">
      <is>
        <t>HCC</t>
      </is>
    </nc>
  </rcc>
  <rcc rId="1592" sId="1">
    <nc r="J40" t="inlineStr">
      <is>
        <t>BMOD</t>
      </is>
    </nc>
  </rcc>
  <rcc rId="1593" sId="1">
    <nc r="K40" t="inlineStr">
      <is>
        <t>Release IPClean</t>
      </is>
    </nc>
  </rcc>
  <rcc rId="1594" sId="1" odxf="1" dxf="1">
    <nc r="L42" t="inlineStr">
      <is>
        <t xml:space="preserve">Simics-Ras feature block 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5" sId="1">
    <nc r="F42" t="inlineStr">
      <is>
        <t>Block</t>
      </is>
    </nc>
  </rcc>
  <rcc rId="1596" sId="1" odxf="1" dxf="1">
    <nc r="G42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7" sId="1">
    <nc r="H42">
      <v>42</v>
    </nc>
  </rcc>
  <rcc rId="1598" sId="1">
    <nc r="I42" t="inlineStr">
      <is>
        <t>HCC</t>
      </is>
    </nc>
  </rcc>
  <rcc rId="1599" sId="1">
    <nc r="J42" t="inlineStr">
      <is>
        <t>BMOD</t>
      </is>
    </nc>
  </rcc>
  <rcc rId="1600" sId="1">
    <nc r="K42" t="inlineStr">
      <is>
        <t>Release IPClean</t>
      </is>
    </nc>
  </rcc>
  <rcc rId="1601" sId="1">
    <nc r="F50" t="inlineStr">
      <is>
        <t>pass</t>
      </is>
    </nc>
  </rcc>
  <rcc rId="1602" sId="1">
    <nc r="H50">
      <v>42</v>
    </nc>
  </rcc>
  <rcc rId="1603" sId="1">
    <nc r="I50" t="inlineStr">
      <is>
        <t>HCC</t>
      </is>
    </nc>
  </rcc>
  <rcc rId="1604" sId="1">
    <nc r="J50" t="inlineStr">
      <is>
        <t>BMOD</t>
      </is>
    </nc>
  </rcc>
  <rcc rId="1605" sId="1">
    <nc r="K50" t="inlineStr">
      <is>
        <t>Debug ipclean</t>
      </is>
    </nc>
  </rcc>
  <rcc rId="1606" sId="1">
    <nc r="F49" t="inlineStr">
      <is>
        <t>pass</t>
      </is>
    </nc>
  </rcc>
  <rcc rId="1607" sId="1">
    <nc r="H49">
      <v>42</v>
    </nc>
  </rcc>
  <rcc rId="1608" sId="1">
    <nc r="I49" t="inlineStr">
      <is>
        <t>HCC</t>
      </is>
    </nc>
  </rcc>
  <rcc rId="1609" sId="1">
    <nc r="J49" t="inlineStr">
      <is>
        <t>BMOD</t>
      </is>
    </nc>
  </rcc>
  <rcc rId="1610" sId="1">
    <nc r="K49" t="inlineStr">
      <is>
        <t>Debug ipclean</t>
      </is>
    </nc>
  </rcc>
  <rcc rId="1611" sId="1" odxf="1" dxf="1">
    <nc r="G71">
      <v>16017448392</v>
    </nc>
    <odxf>
      <font>
        <sz val="11"/>
        <color theme="1"/>
        <name val="Shruti"/>
        <family val="2"/>
        <scheme val="minor"/>
      </font>
      <alignment horizontal="general" vertical="bottom"/>
    </odxf>
    <ndxf>
      <font>
        <sz val="11"/>
        <color theme="1"/>
        <name val="Calibri"/>
        <family val="2"/>
        <scheme val="none"/>
      </font>
      <alignment horizontal="right" vertical="top"/>
    </ndxf>
  </rcc>
  <rcc rId="1612" sId="1">
    <nc r="F71" t="inlineStr">
      <is>
        <t>fail</t>
      </is>
    </nc>
  </rcc>
  <rcc rId="1613" sId="1">
    <nc r="H71">
      <v>42</v>
    </nc>
  </rcc>
  <rcc rId="1614" sId="1">
    <nc r="I71" t="inlineStr">
      <is>
        <t>HCC</t>
      </is>
    </nc>
  </rcc>
  <rcc rId="1615" sId="1">
    <nc r="J71" t="inlineStr">
      <is>
        <t>BMOD</t>
      </is>
    </nc>
  </rcc>
  <rcc rId="1616" sId="1">
    <nc r="K71" t="inlineStr">
      <is>
        <t>Debug ipclean</t>
      </is>
    </nc>
  </rcc>
  <rcv guid="{9D7428A7-3B14-4A28-9139-9E7C7A7BBB53}" action="delete"/>
  <rdn rId="0" localSheetId="1" customView="1" name="Z_9D7428A7_3B14_4A28_9139_9E7C7A7BBB53_.wvu.FilterData" hidden="1" oldHidden="1">
    <formula>GNRD_Blue_8_D43!$A$1:$L$546</formula>
    <oldFormula>GNRD_Blue_8_D43!$A$1:$L$546</oldFormula>
  </rdn>
  <rcv guid="{9D7428A7-3B14-4A28-9139-9E7C7A7BBB53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8" sId="1">
    <nc r="F155" t="inlineStr">
      <is>
        <t>Block</t>
      </is>
    </nc>
  </rcc>
  <rcc rId="1619" sId="1">
    <nc r="H155">
      <v>42</v>
    </nc>
  </rcc>
  <rcc rId="1620" sId="1">
    <nc r="I155" t="inlineStr">
      <is>
        <t>HCC</t>
      </is>
    </nc>
  </rcc>
  <rcc rId="1621" sId="1">
    <nc r="J155" t="inlineStr">
      <is>
        <t>BMOD</t>
      </is>
    </nc>
  </rcc>
  <rcc rId="1622" sId="1">
    <nc r="K155" t="inlineStr">
      <is>
        <t>Release IPClean</t>
      </is>
    </nc>
  </rcc>
  <rcc rId="1623" sId="1">
    <nc r="L155" t="inlineStr">
      <is>
        <t>After updating python cmds are not working</t>
      </is>
    </nc>
  </rcc>
  <rcc rId="1624" sId="1">
    <nc r="F157" t="inlineStr">
      <is>
        <t>pass</t>
      </is>
    </nc>
  </rcc>
  <rcc rId="1625" sId="1">
    <nc r="H157">
      <v>42</v>
    </nc>
  </rcc>
  <rcc rId="1626" sId="1">
    <nc r="I157" t="inlineStr">
      <is>
        <t>HCC</t>
      </is>
    </nc>
  </rcc>
  <rcc rId="1627" sId="1">
    <nc r="J157" t="inlineStr">
      <is>
        <t>BMOD</t>
      </is>
    </nc>
  </rcc>
  <rcc rId="1628" sId="1">
    <nc r="K157" t="inlineStr">
      <is>
        <t>Release IPClean</t>
      </is>
    </nc>
  </rcc>
  <rcc rId="1629" sId="1">
    <nc r="F158" t="inlineStr">
      <is>
        <t>pass</t>
      </is>
    </nc>
  </rcc>
  <rcc rId="1630" sId="1">
    <nc r="H158">
      <v>42</v>
    </nc>
  </rcc>
  <rcc rId="1631" sId="1">
    <nc r="I158" t="inlineStr">
      <is>
        <t>HCC</t>
      </is>
    </nc>
  </rcc>
  <rcc rId="1632" sId="1">
    <nc r="J158" t="inlineStr">
      <is>
        <t>BMOD</t>
      </is>
    </nc>
  </rcc>
  <rcc rId="1633" sId="1">
    <nc r="K158" t="inlineStr">
      <is>
        <t>Release IPClean</t>
      </is>
    </nc>
  </rcc>
  <rcc rId="1634" sId="1">
    <nc r="F159" t="inlineStr">
      <is>
        <t>Block</t>
      </is>
    </nc>
  </rcc>
  <rcc rId="1635" sId="1">
    <nc r="H159">
      <v>42</v>
    </nc>
  </rcc>
  <rcc rId="1636" sId="1">
    <nc r="I159" t="inlineStr">
      <is>
        <t>HCC</t>
      </is>
    </nc>
  </rcc>
  <rcc rId="1637" sId="1">
    <nc r="J159" t="inlineStr">
      <is>
        <t>BMOD</t>
      </is>
    </nc>
  </rcc>
  <rcc rId="1638" sId="1">
    <nc r="K159" t="inlineStr">
      <is>
        <t>Release IPClean</t>
      </is>
    </nc>
  </rcc>
  <rcc rId="1639" sId="1">
    <nc r="L159" t="inlineStr">
      <is>
        <t>PythonSV command issue</t>
      </is>
    </nc>
  </rcc>
  <rcc rId="1640" sId="1">
    <nc r="F160" t="inlineStr">
      <is>
        <t>fail</t>
      </is>
    </nc>
  </rcc>
  <rcc rId="1641" sId="1" xfDxf="1" dxf="1">
    <nc r="G160">
      <v>16017448392</v>
    </nc>
    <ndxf>
      <font>
        <sz val="8"/>
        <color rgb="FF242424"/>
        <name val="Segoe UI"/>
        <scheme val="none"/>
      </font>
    </ndxf>
  </rcc>
  <rcc rId="1642" sId="1">
    <nc r="L160" t="inlineStr">
      <is>
        <t xml:space="preserve">need to execute in FMOD </t>
      </is>
    </nc>
  </rcc>
  <rcc rId="1643" sId="1">
    <nc r="F161" t="inlineStr">
      <is>
        <t>pass</t>
      </is>
    </nc>
  </rcc>
  <rcc rId="1644" sId="1">
    <nc r="H161">
      <v>42</v>
    </nc>
  </rcc>
  <rcc rId="1645" sId="1">
    <nc r="I161" t="inlineStr">
      <is>
        <t>HCC</t>
      </is>
    </nc>
  </rcc>
  <rcc rId="1646" sId="1">
    <nc r="J161" t="inlineStr">
      <is>
        <t>BMOD</t>
      </is>
    </nc>
  </rcc>
  <rcc rId="1647" sId="1">
    <nc r="K161" t="inlineStr">
      <is>
        <t>Debug IPClean</t>
      </is>
    </nc>
  </rcc>
  <rcc rId="1648" sId="1">
    <nc r="F162" t="inlineStr">
      <is>
        <t>pass</t>
      </is>
    </nc>
  </rcc>
  <rcc rId="1649" sId="1">
    <nc r="H162">
      <v>42</v>
    </nc>
  </rcc>
  <rcc rId="1650" sId="1">
    <nc r="I162" t="inlineStr">
      <is>
        <t>HCC</t>
      </is>
    </nc>
  </rcc>
  <rcc rId="1651" sId="1">
    <nc r="J162" t="inlineStr">
      <is>
        <t>BMOD</t>
      </is>
    </nc>
  </rcc>
  <rcc rId="1652" sId="1">
    <nc r="K162" t="inlineStr">
      <is>
        <t>Release IPClean</t>
      </is>
    </nc>
  </rcc>
  <rcc rId="1653" sId="1">
    <nc r="F163" t="inlineStr">
      <is>
        <t>Block</t>
      </is>
    </nc>
  </rcc>
  <rcc rId="1654" sId="1">
    <nc r="H163">
      <v>42</v>
    </nc>
  </rcc>
  <rcc rId="1655" sId="1">
    <nc r="I163" t="inlineStr">
      <is>
        <t>HCC</t>
      </is>
    </nc>
  </rcc>
  <rcc rId="1656" sId="1">
    <nc r="J163" t="inlineStr">
      <is>
        <t>BMOD</t>
      </is>
    </nc>
  </rcc>
  <rcc rId="1657" sId="1">
    <nc r="K163" t="inlineStr">
      <is>
        <t>Release IPClean</t>
      </is>
    </nc>
  </rcc>
  <rcc rId="1658" sId="1">
    <nc r="L163" t="inlineStr">
      <is>
        <t>PythonSV command issue</t>
      </is>
    </nc>
  </rcc>
  <rcc rId="1659" sId="1">
    <nc r="F168" t="inlineStr">
      <is>
        <t>pass</t>
      </is>
    </nc>
  </rcc>
  <rcc rId="1660" sId="1">
    <nc r="H168">
      <v>42</v>
    </nc>
  </rcc>
  <rcc rId="1661" sId="1">
    <nc r="I168" t="inlineStr">
      <is>
        <t>HCC</t>
      </is>
    </nc>
  </rcc>
  <rcc rId="1662" sId="1">
    <nc r="J168" t="inlineStr">
      <is>
        <t>BMOD</t>
      </is>
    </nc>
  </rcc>
  <rcc rId="1663" sId="1">
    <nc r="K168" t="inlineStr">
      <is>
        <t>Release IPClean</t>
      </is>
    </nc>
  </rcc>
  <rcc rId="1664" sId="1">
    <oc r="F140" t="inlineStr">
      <is>
        <t>fail</t>
      </is>
    </oc>
    <nc r="F140" t="inlineStr">
      <is>
        <t>Block</t>
      </is>
    </nc>
  </rcc>
  <rcv guid="{44EAC4BD-FB2B-4D07-ABE9-3D16D6E3E0C4}" action="delete"/>
  <rdn rId="0" localSheetId="1" customView="1" name="Z_44EAC4BD_FB2B_4D07_ABE9_3D16D6E3E0C4_.wvu.FilterData" hidden="1" oldHidden="1">
    <formula>GNRD_Blue_8_D43!$A$1:$L$546</formula>
    <oldFormula>GNRD_Blue_8_D43!$A$1:$L$546</oldFormula>
  </rdn>
  <rcv guid="{44EAC4BD-FB2B-4D07-ABE9-3D16D6E3E0C4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" sId="1">
    <nc r="F289" t="inlineStr">
      <is>
        <t>PASS</t>
      </is>
    </nc>
  </rcc>
  <rfmt sheetId="1" sqref="F289">
    <dxf>
      <fill>
        <patternFill patternType="solid">
          <bgColor rgb="FF00B050"/>
        </patternFill>
      </fill>
    </dxf>
  </rfmt>
  <rcc rId="475" sId="1">
    <nc r="I289" t="inlineStr">
      <is>
        <t>HCC</t>
      </is>
    </nc>
  </rcc>
  <rcc rId="476" sId="1">
    <nc r="J289" t="inlineStr">
      <is>
        <t>BMOD</t>
      </is>
    </nc>
  </rcc>
  <rcc rId="477" sId="1">
    <nc r="K289" t="inlineStr">
      <is>
        <t>Release IPClean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66" sId="1">
    <nc r="F393" t="inlineStr">
      <is>
        <t>pass</t>
      </is>
    </nc>
  </rcc>
  <rcc rId="1667" sId="1" odxf="1" dxf="1">
    <nc r="H393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8" sId="1" odxf="1" dxf="1">
    <nc r="I39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9" sId="1" odxf="1" dxf="1">
    <nc r="J39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0" sId="1" odxf="1" dxf="1">
    <nc r="K393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1" sId="1" odxf="1" dxf="1">
    <nc r="H394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2" sId="1" odxf="1" dxf="1">
    <nc r="I394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3" sId="1" odxf="1" dxf="1">
    <nc r="J394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4" sId="1" odxf="1" dxf="1">
    <nc r="K394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1">
    <nc r="F394" t="inlineStr">
      <is>
        <t>pass</t>
      </is>
    </nc>
  </rcc>
  <rcv guid="{2927A03A-887C-488B-A370-3D7DD1383871}" action="delete"/>
  <rdn rId="0" localSheetId="1" customView="1" name="Z_2927A03A_887C_488B_A370_3D7DD1383871_.wvu.FilterData" hidden="1" oldHidden="1">
    <formula>GNRD_Blue_8_D43!$A$1:$M$546</formula>
    <oldFormula>GNRD_Blue_8_D43!$A$1:$D$546</oldFormula>
  </rdn>
  <rcv guid="{2927A03A-887C-488B-A370-3D7DD1383871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71">
    <dxf>
      <alignment horizontal="left"/>
    </dxf>
  </rfmt>
  <rfmt sheetId="1" sqref="A371">
    <dxf>
      <alignment horizontal="general"/>
    </dxf>
  </rfmt>
  <rfmt sheetId="1" sqref="A371">
    <dxf>
      <alignment vertical="top"/>
    </dxf>
  </rfmt>
  <rfmt sheetId="1" sqref="B371">
    <dxf>
      <alignment vertical="top"/>
    </dxf>
  </rfmt>
  <rfmt sheetId="1" sqref="C371">
    <dxf>
      <alignment vertical="top"/>
    </dxf>
  </rfmt>
  <rfmt sheetId="1" sqref="D371">
    <dxf>
      <alignment vertical="top"/>
    </dxf>
  </rfmt>
  <rfmt sheetId="1" sqref="L371">
    <dxf>
      <alignment horizontal="left"/>
    </dxf>
  </rfmt>
  <rfmt sheetId="1" sqref="L371">
    <dxf>
      <alignment vertical="bottom"/>
    </dxf>
  </rfmt>
  <rfmt sheetId="1" sqref="L371">
    <dxf>
      <alignment vertical="top"/>
    </dxf>
  </rfmt>
  <rfmt sheetId="1" sqref="L371">
    <dxf>
      <alignment horizontal="general"/>
    </dxf>
  </rfmt>
  <rfmt sheetId="1" sqref="L371">
    <dxf>
      <alignment horizontal="left"/>
    </dxf>
  </rfmt>
  <rfmt sheetId="1" sqref="K371">
    <dxf>
      <alignment vertical="top"/>
    </dxf>
  </rfmt>
  <rfmt sheetId="1" sqref="J371">
    <dxf>
      <alignment vertical="top"/>
    </dxf>
  </rfmt>
  <rfmt sheetId="1" sqref="I371">
    <dxf>
      <alignment vertical="top"/>
    </dxf>
  </rfmt>
  <rfmt sheetId="1" sqref="H371">
    <dxf>
      <alignment vertical="top"/>
    </dxf>
  </rfmt>
  <rfmt sheetId="1" sqref="E371">
    <dxf>
      <alignment vertical="top"/>
    </dxf>
  </rfmt>
  <rfmt sheetId="1" sqref="A16:L16">
    <dxf>
      <alignment vertical="top"/>
    </dxf>
  </rfmt>
  <rfmt sheetId="1" sqref="A16:L16">
    <dxf>
      <alignment horizontal="left"/>
    </dxf>
  </rfmt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7" sId="1">
    <nc r="F543" t="inlineStr">
      <is>
        <t>PASS</t>
      </is>
    </nc>
  </rcc>
  <rcc rId="1678" sId="1">
    <nc r="H543">
      <v>42</v>
    </nc>
  </rcc>
  <rcc rId="1679" sId="1">
    <nc r="I543" t="inlineStr">
      <is>
        <t>HCC</t>
      </is>
    </nc>
  </rcc>
  <rcc rId="1680" sId="1">
    <nc r="J543" t="inlineStr">
      <is>
        <t>BMOD</t>
      </is>
    </nc>
  </rcc>
  <rcc rId="1681" sId="1">
    <nc r="K543" t="inlineStr">
      <is>
        <t>Debug sv</t>
      </is>
    </nc>
  </rcc>
  <rcc rId="1682" sId="1">
    <nc r="L511" t="inlineStr">
      <is>
        <t xml:space="preserve">Python sv command issue </t>
      </is>
    </nc>
  </rcc>
  <rcc rId="1683" sId="1">
    <nc r="L513" t="inlineStr">
      <is>
        <t xml:space="preserve">Python sv command issue </t>
      </is>
    </nc>
  </rcc>
  <rcc rId="1684" sId="1">
    <nc r="L519" t="inlineStr">
      <is>
        <t xml:space="preserve">Memory Feature Blok </t>
      </is>
    </nc>
  </rcc>
  <rfmt sheetId="1" sqref="L519">
    <dxf>
      <alignment horizontal="general" vertical="bottom" textRotation="0" wrapText="1" indent="0" justifyLastLine="0" shrinkToFit="0" readingOrder="0"/>
    </dxf>
  </rfmt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5" sId="1">
    <nc r="F115" t="inlineStr">
      <is>
        <t>pass</t>
      </is>
    </nc>
  </rcc>
  <rcc rId="1686" sId="1">
    <nc r="H115">
      <v>42</v>
    </nc>
  </rcc>
  <rcc rId="1687" sId="1">
    <nc r="I115" t="inlineStr">
      <is>
        <t>HCC</t>
      </is>
    </nc>
  </rcc>
  <rcc rId="1688" sId="1">
    <nc r="J115" t="inlineStr">
      <is>
        <t>BMOD</t>
      </is>
    </nc>
  </rcc>
  <rcc rId="1689" sId="1">
    <nc r="K115" t="inlineStr">
      <is>
        <t>Release IPClean</t>
      </is>
    </nc>
  </rcc>
  <rcc rId="1690" sId="1">
    <nc r="K116" t="inlineStr">
      <is>
        <t>Release IPClean</t>
      </is>
    </nc>
  </rcc>
  <rcc rId="1691" sId="1">
    <nc r="K117" t="inlineStr">
      <is>
        <t>Release IPClean</t>
      </is>
    </nc>
  </rcc>
  <rcc rId="1692" sId="1">
    <nc r="K118" t="inlineStr">
      <is>
        <t>Release IPClean</t>
      </is>
    </nc>
  </rcc>
  <rcc rId="1693" sId="1">
    <nc r="K119" t="inlineStr">
      <is>
        <t>Release IPClean</t>
      </is>
    </nc>
  </rcc>
  <rcc rId="1694" sId="1">
    <nc r="K120" t="inlineStr">
      <is>
        <t>Release IPClean</t>
      </is>
    </nc>
  </rcc>
  <rcc rId="1695" sId="1">
    <nc r="K121" t="inlineStr">
      <is>
        <t>Release IPClean</t>
      </is>
    </nc>
  </rcc>
  <rcc rId="1696" sId="1">
    <nc r="K122" t="inlineStr">
      <is>
        <t>Release IPClean</t>
      </is>
    </nc>
  </rcc>
  <rcc rId="1697" sId="1">
    <nc r="J116" t="inlineStr">
      <is>
        <t>BMOD</t>
      </is>
    </nc>
  </rcc>
  <rcc rId="1698" sId="1">
    <nc r="J117" t="inlineStr">
      <is>
        <t>BMOD</t>
      </is>
    </nc>
  </rcc>
  <rcc rId="1699" sId="1">
    <nc r="J118" t="inlineStr">
      <is>
        <t>BMOD</t>
      </is>
    </nc>
  </rcc>
  <rcc rId="1700" sId="1">
    <nc r="J119" t="inlineStr">
      <is>
        <t>BMOD</t>
      </is>
    </nc>
  </rcc>
  <rcc rId="1701" sId="1">
    <nc r="J120" t="inlineStr">
      <is>
        <t>BMOD</t>
      </is>
    </nc>
  </rcc>
  <rcc rId="1702" sId="1">
    <nc r="J121" t="inlineStr">
      <is>
        <t>BMOD</t>
      </is>
    </nc>
  </rcc>
  <rcc rId="1703" sId="1">
    <nc r="J122" t="inlineStr">
      <is>
        <t>BMOD</t>
      </is>
    </nc>
  </rcc>
  <rcc rId="1704" sId="1">
    <nc r="I122" t="inlineStr">
      <is>
        <t>HCC</t>
      </is>
    </nc>
  </rcc>
  <rcc rId="1705" sId="1">
    <nc r="I121" t="inlineStr">
      <is>
        <t>HCC</t>
      </is>
    </nc>
  </rcc>
  <rcc rId="1706" sId="1">
    <nc r="I120" t="inlineStr">
      <is>
        <t>HCC</t>
      </is>
    </nc>
  </rcc>
  <rcc rId="1707" sId="1">
    <nc r="I119" t="inlineStr">
      <is>
        <t>HCC</t>
      </is>
    </nc>
  </rcc>
  <rcc rId="1708" sId="1">
    <nc r="I118" t="inlineStr">
      <is>
        <t>HCC</t>
      </is>
    </nc>
  </rcc>
  <rcc rId="1709" sId="1">
    <nc r="I117" t="inlineStr">
      <is>
        <t>HCC</t>
      </is>
    </nc>
  </rcc>
  <rcc rId="1710" sId="1">
    <nc r="I116" t="inlineStr">
      <is>
        <t>HCC</t>
      </is>
    </nc>
  </rcc>
  <rcc rId="1711" sId="1">
    <nc r="H116">
      <v>42</v>
    </nc>
  </rcc>
  <rcc rId="1712" sId="1">
    <nc r="H117">
      <v>42</v>
    </nc>
  </rcc>
  <rcc rId="1713" sId="1">
    <nc r="H118">
      <v>42</v>
    </nc>
  </rcc>
  <rcc rId="1714" sId="1">
    <nc r="H119">
      <v>42</v>
    </nc>
  </rcc>
  <rcc rId="1715" sId="1">
    <nc r="H120">
      <v>42</v>
    </nc>
  </rcc>
  <rcc rId="1716" sId="1">
    <nc r="H121">
      <v>42</v>
    </nc>
  </rcc>
  <rcc rId="1717" sId="1">
    <nc r="H122">
      <v>42</v>
    </nc>
  </rcc>
  <rcc rId="1718" sId="1">
    <nc r="F116" t="inlineStr">
      <is>
        <t>pass</t>
      </is>
    </nc>
  </rcc>
  <rcc rId="1719" sId="1">
    <nc r="F117" t="inlineStr">
      <is>
        <t>pass</t>
      </is>
    </nc>
  </rcc>
  <rcc rId="1720" sId="1">
    <nc r="F118" t="inlineStr">
      <is>
        <t>pass</t>
      </is>
    </nc>
  </rcc>
  <rcc rId="1721" sId="1">
    <nc r="F119" t="inlineStr">
      <is>
        <t>pass</t>
      </is>
    </nc>
  </rcc>
  <rcc rId="1722" sId="1">
    <nc r="F120" t="inlineStr">
      <is>
        <t>pass</t>
      </is>
    </nc>
  </rcc>
  <rcc rId="1723" sId="1">
    <nc r="F121" t="inlineStr">
      <is>
        <t>pass</t>
      </is>
    </nc>
  </rcc>
  <rcc rId="1724" sId="1">
    <nc r="F122" t="inlineStr">
      <is>
        <t>pass</t>
      </is>
    </nc>
  </rcc>
  <rcc rId="1725" sId="1">
    <nc r="F123" t="inlineStr">
      <is>
        <t>pass</t>
      </is>
    </nc>
  </rcc>
  <rcc rId="1726" sId="1">
    <nc r="H123">
      <v>42</v>
    </nc>
  </rcc>
  <rcc rId="1727" sId="1">
    <nc r="I123" t="inlineStr">
      <is>
        <t>HCC</t>
      </is>
    </nc>
  </rcc>
  <rcc rId="1728" sId="1">
    <nc r="J123" t="inlineStr">
      <is>
        <t>BMOD</t>
      </is>
    </nc>
  </rcc>
  <rcc rId="1729" sId="1">
    <nc r="K123" t="inlineStr">
      <is>
        <t>Release IPClean</t>
      </is>
    </nc>
  </rcc>
  <rcc rId="1730" sId="1">
    <nc r="F124" t="inlineStr">
      <is>
        <t>pass</t>
      </is>
    </nc>
  </rcc>
  <rcc rId="1731" sId="1">
    <nc r="H124">
      <v>42</v>
    </nc>
  </rcc>
  <rcc rId="1732" sId="1">
    <nc r="I124" t="inlineStr">
      <is>
        <t>HCC</t>
      </is>
    </nc>
  </rcc>
  <rcc rId="1733" sId="1">
    <nc r="J124" t="inlineStr">
      <is>
        <t>BMOD</t>
      </is>
    </nc>
  </rcc>
  <rcc rId="1734" sId="1">
    <nc r="K124" t="inlineStr">
      <is>
        <t>Debug IPClean</t>
      </is>
    </nc>
  </rcc>
  <rcc rId="1735" sId="1">
    <nc r="F114" t="inlineStr">
      <is>
        <t>Block</t>
      </is>
    </nc>
  </rcc>
  <rcc rId="1736" sId="1" odxf="1" dxf="1">
    <nc r="G114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7" sId="1" odxf="1" dxf="1">
    <nc r="L114" t="inlineStr">
      <is>
        <t xml:space="preserve">Simics-Ras feature block 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8" sId="1">
    <nc r="F106" t="inlineStr">
      <is>
        <t>pass</t>
      </is>
    </nc>
  </rcc>
  <rcc rId="1739" sId="1">
    <nc r="H106">
      <v>42</v>
    </nc>
  </rcc>
  <rcc rId="1740" sId="1">
    <nc r="I106" t="inlineStr">
      <is>
        <t>HCC</t>
      </is>
    </nc>
  </rcc>
  <rcc rId="1741" sId="1">
    <nc r="J106" t="inlineStr">
      <is>
        <t>BMOD</t>
      </is>
    </nc>
  </rcc>
  <rcc rId="1742" sId="1">
    <nc r="K106" t="inlineStr">
      <is>
        <t>Release IPClean</t>
      </is>
    </nc>
  </rcc>
  <rcc rId="1743" sId="1">
    <nc r="F107" t="inlineStr">
      <is>
        <t>pass</t>
      </is>
    </nc>
  </rcc>
  <rcc rId="1744" sId="1">
    <nc r="H107">
      <v>42</v>
    </nc>
  </rcc>
  <rcc rId="1745" sId="1">
    <nc r="I107" t="inlineStr">
      <is>
        <t>HCC</t>
      </is>
    </nc>
  </rcc>
  <rcc rId="1746" sId="1">
    <nc r="J107" t="inlineStr">
      <is>
        <t>BMOD</t>
      </is>
    </nc>
  </rcc>
  <rcc rId="1747" sId="1">
    <nc r="K107" t="inlineStr">
      <is>
        <t>Debug IPClean</t>
      </is>
    </nc>
  </rcc>
  <rcc rId="1748" sId="1">
    <nc r="F111" t="inlineStr">
      <is>
        <t>pass</t>
      </is>
    </nc>
  </rcc>
  <rcc rId="1749" sId="1">
    <nc r="H111">
      <v>42</v>
    </nc>
  </rcc>
  <rcc rId="1750" sId="1">
    <nc r="I111" t="inlineStr">
      <is>
        <t>HCC</t>
      </is>
    </nc>
  </rcc>
  <rcc rId="1751" sId="1">
    <nc r="J111" t="inlineStr">
      <is>
        <t>BMOD</t>
      </is>
    </nc>
  </rcc>
  <rcc rId="1752" sId="1">
    <nc r="K111" t="inlineStr">
      <is>
        <t>Release IPClean</t>
      </is>
    </nc>
  </rcc>
  <rcc rId="1753" sId="1">
    <nc r="F112" t="inlineStr">
      <is>
        <t>Block</t>
      </is>
    </nc>
  </rcc>
  <rcc rId="1754" sId="1">
    <nc r="H112">
      <v>42</v>
    </nc>
  </rcc>
  <rcc rId="1755" sId="1">
    <nc r="I112" t="inlineStr">
      <is>
        <t>HCC</t>
      </is>
    </nc>
  </rcc>
  <rcc rId="1756" sId="1">
    <nc r="J112" t="inlineStr">
      <is>
        <t>BMOD</t>
      </is>
    </nc>
  </rcc>
  <rcc rId="1757" sId="1">
    <nc r="K112" t="inlineStr">
      <is>
        <t>Debug IPClean</t>
      </is>
    </nc>
  </rcc>
  <rcc rId="1758" sId="1" odxf="1" dxf="1">
    <nc r="L112" t="inlineStr">
      <is>
        <t>After updating python cmds are not working</t>
      </is>
    </nc>
    <odxf>
      <alignment vertical="bottom" wrapText="0"/>
    </odxf>
    <ndxf>
      <alignment vertical="top" wrapText="1"/>
    </ndxf>
  </rcc>
  <rcc rId="1759" sId="1">
    <nc r="F137" t="inlineStr">
      <is>
        <t>fail</t>
      </is>
    </nc>
  </rcc>
  <rcc rId="1760" sId="1" odxf="1" dxf="1">
    <nc r="G137">
      <v>16018615279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1" sId="1">
    <nc r="L137" t="inlineStr">
      <is>
        <t>HSD is open</t>
      </is>
    </nc>
  </rcc>
  <rcc rId="1762" sId="1">
    <nc r="F138" t="inlineStr">
      <is>
        <t>pass</t>
      </is>
    </nc>
  </rcc>
  <rcc rId="1763" sId="1">
    <nc r="H138">
      <v>42</v>
    </nc>
  </rcc>
  <rcc rId="1764" sId="1">
    <nc r="I138" t="inlineStr">
      <is>
        <t>HCC</t>
      </is>
    </nc>
  </rcc>
  <rcc rId="1765" sId="1">
    <nc r="J138" t="inlineStr">
      <is>
        <t>BMOD</t>
      </is>
    </nc>
  </rcc>
  <rcc rId="1766" sId="1">
    <nc r="K138" t="inlineStr">
      <is>
        <t>Release IPClean</t>
      </is>
    </nc>
  </rcc>
  <rcc rId="1767" sId="1">
    <nc r="F139" t="inlineStr">
      <is>
        <t>pass</t>
      </is>
    </nc>
  </rcc>
  <rcc rId="1768" sId="1">
    <nc r="H139">
      <v>42</v>
    </nc>
  </rcc>
  <rcc rId="1769" sId="1">
    <nc r="I139" t="inlineStr">
      <is>
        <t>HCC</t>
      </is>
    </nc>
  </rcc>
  <rcc rId="1770" sId="1">
    <nc r="J139" t="inlineStr">
      <is>
        <t>BMOD</t>
      </is>
    </nc>
  </rcc>
  <rcc rId="1771" sId="1">
    <nc r="K139" t="inlineStr">
      <is>
        <t>Release IPClean</t>
      </is>
    </nc>
  </rcc>
  <rcc rId="1772" sId="1">
    <nc r="F125" t="inlineStr">
      <is>
        <t>Block</t>
      </is>
    </nc>
  </rcc>
  <rcc rId="1773" sId="1" odxf="1" dxf="1">
    <nc r="G125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4" sId="1" odxf="1" dxf="1">
    <nc r="L125" t="inlineStr">
      <is>
        <t xml:space="preserve">Simics-Ras feature block 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5" sId="1">
    <nc r="F126" t="inlineStr">
      <is>
        <t>pass</t>
      </is>
    </nc>
  </rcc>
  <rcc rId="1776" sId="1">
    <nc r="H126">
      <v>42</v>
    </nc>
  </rcc>
  <rcc rId="1777" sId="1">
    <nc r="I126" t="inlineStr">
      <is>
        <t>HCC</t>
      </is>
    </nc>
  </rcc>
  <rcc rId="1778" sId="1">
    <nc r="J126" t="inlineStr">
      <is>
        <t>BMOD</t>
      </is>
    </nc>
  </rcc>
  <rcc rId="1779" sId="1">
    <nc r="K126" t="inlineStr">
      <is>
        <t>Release IPClean</t>
      </is>
    </nc>
  </rcc>
  <rcc rId="1780" sId="1">
    <nc r="F141" t="inlineStr">
      <is>
        <t>pass</t>
      </is>
    </nc>
  </rcc>
  <rcc rId="1781" sId="1">
    <nc r="H141">
      <v>42</v>
    </nc>
  </rcc>
  <rcc rId="1782" sId="1">
    <nc r="I141" t="inlineStr">
      <is>
        <t>HCC</t>
      </is>
    </nc>
  </rcc>
  <rcc rId="1783" sId="1">
    <nc r="J141" t="inlineStr">
      <is>
        <t>BMOD</t>
      </is>
    </nc>
  </rcc>
  <rcc rId="1784" sId="1">
    <nc r="K141" t="inlineStr">
      <is>
        <t>Release IPClean</t>
      </is>
    </nc>
  </rcc>
  <rcc rId="1785" sId="1" xfDxf="1" dxf="1">
    <nc r="G140">
      <v>15011484236</v>
    </nc>
    <ndxf>
      <font>
        <sz val="7"/>
        <color rgb="FF242424"/>
        <name val="Segoe UI"/>
        <scheme val="none"/>
      </font>
    </ndxf>
  </rcc>
  <rcc rId="1786" sId="1">
    <nc r="L140" t="inlineStr">
      <is>
        <t>Full DIMM Population</t>
      </is>
    </nc>
  </rcc>
  <rcc rId="1787" sId="1">
    <nc r="F143" t="inlineStr">
      <is>
        <t>pass</t>
      </is>
    </nc>
  </rcc>
  <rcc rId="1788" sId="1">
    <nc r="H143">
      <v>42</v>
    </nc>
  </rcc>
  <rcc rId="1789" sId="1">
    <nc r="I143" t="inlineStr">
      <is>
        <t>HCC</t>
      </is>
    </nc>
  </rcc>
  <rcc rId="1790" sId="1">
    <nc r="J143" t="inlineStr">
      <is>
        <t>BMOD</t>
      </is>
    </nc>
  </rcc>
  <rcc rId="1791" sId="1">
    <nc r="K143" t="inlineStr">
      <is>
        <t>Release IPClean</t>
      </is>
    </nc>
  </rcc>
  <rcc rId="1792" sId="1">
    <nc r="F145" t="inlineStr">
      <is>
        <t>pass</t>
      </is>
    </nc>
  </rcc>
  <rcc rId="1793" sId="1">
    <nc r="H145">
      <v>42</v>
    </nc>
  </rcc>
  <rcc rId="1794" sId="1">
    <nc r="I145" t="inlineStr">
      <is>
        <t>HCC</t>
      </is>
    </nc>
  </rcc>
  <rcc rId="1795" sId="1">
    <nc r="J145" t="inlineStr">
      <is>
        <t>BMOD</t>
      </is>
    </nc>
  </rcc>
  <rcc rId="1796" sId="1">
    <nc r="K145" t="inlineStr">
      <is>
        <t>Release IPClean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7" sId="1">
    <nc r="F184" t="inlineStr">
      <is>
        <t>pass</t>
      </is>
    </nc>
  </rcc>
  <rcc rId="1798" sId="1">
    <nc r="H184">
      <v>42</v>
    </nc>
  </rcc>
  <rcc rId="1799" sId="1">
    <nc r="I184" t="inlineStr">
      <is>
        <t>HCC</t>
      </is>
    </nc>
  </rcc>
  <rcc rId="1800" sId="1">
    <nc r="J184" t="inlineStr">
      <is>
        <t>BMOD</t>
      </is>
    </nc>
  </rcc>
  <rcc rId="1801" sId="1">
    <nc r="K184" t="inlineStr">
      <is>
        <t>ReleaseIPClean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2" sId="1">
    <nc r="F186" t="inlineStr">
      <is>
        <t>pass</t>
      </is>
    </nc>
  </rcc>
  <rcc rId="1803" sId="1">
    <nc r="F206" t="inlineStr">
      <is>
        <t>pass</t>
      </is>
    </nc>
  </rcc>
  <rcc rId="1804" sId="1">
    <nc r="H186">
      <v>42</v>
    </nc>
  </rcc>
  <rcc rId="1805" sId="1">
    <nc r="H206">
      <v>42</v>
    </nc>
  </rcc>
  <rcc rId="1806" sId="1">
    <nc r="I206" t="inlineStr">
      <is>
        <t>HCC</t>
      </is>
    </nc>
  </rcc>
  <rcc rId="1807" sId="1">
    <nc r="I186" t="inlineStr">
      <is>
        <t>HCC</t>
      </is>
    </nc>
  </rcc>
  <rcc rId="1808" sId="1">
    <nc r="J186" t="inlineStr">
      <is>
        <t>BMOD</t>
      </is>
    </nc>
  </rcc>
  <rcc rId="1809" sId="1">
    <nc r="J206" t="inlineStr">
      <is>
        <t>BMOD</t>
      </is>
    </nc>
  </rcc>
  <rcc rId="1810" sId="1">
    <nc r="K206" t="inlineStr">
      <is>
        <t>ReleaseIpClean</t>
      </is>
    </nc>
  </rcc>
  <rcc rId="1811" sId="1">
    <nc r="K186" t="inlineStr">
      <is>
        <t>ReleaseIpClean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2" sId="1">
    <nc r="F237" t="inlineStr">
      <is>
        <t>Pass</t>
      </is>
    </nc>
  </rcc>
  <rcc rId="1813" sId="1">
    <nc r="H237">
      <v>42</v>
    </nc>
  </rcc>
  <rcc rId="1814" sId="1">
    <nc r="I237" t="inlineStr">
      <is>
        <t>HCC</t>
      </is>
    </nc>
  </rcc>
  <rcc rId="1815" sId="1">
    <nc r="J237" t="inlineStr">
      <is>
        <t>BMOD</t>
      </is>
    </nc>
  </rcc>
  <rcc rId="1816" sId="1">
    <nc r="K237" t="inlineStr">
      <is>
        <t>ReleaseIpClean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7" sId="1">
    <nc r="F243" t="inlineStr">
      <is>
        <t>Pass</t>
      </is>
    </nc>
  </rcc>
  <rcc rId="1818" sId="1">
    <nc r="H243">
      <v>42</v>
    </nc>
  </rcc>
  <rcc rId="1819" sId="1">
    <nc r="I243" t="inlineStr">
      <is>
        <t>HCC</t>
      </is>
    </nc>
  </rcc>
  <rcc rId="1820" sId="1">
    <nc r="J243" t="inlineStr">
      <is>
        <t>BMOD</t>
      </is>
    </nc>
  </rcc>
  <rcc rId="1821" sId="1">
    <nc r="K243" t="inlineStr">
      <is>
        <t>ReleaseIpClean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2" sId="1">
    <oc r="L253" t="inlineStr">
      <is>
        <t>py</t>
      </is>
    </oc>
    <nc r="L253" t="inlineStr">
      <is>
        <t>full dimm</t>
      </is>
    </nc>
  </rcc>
  <rcc rId="1823" sId="1">
    <nc r="F253" t="inlineStr">
      <is>
        <t>Pass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4" sId="1">
    <nc r="F264" t="inlineStr">
      <is>
        <t>Pass</t>
      </is>
    </nc>
  </rcc>
  <rcc rId="1825" sId="1">
    <nc r="H264">
      <v>42</v>
    </nc>
  </rcc>
  <rcc rId="1826" sId="1">
    <nc r="I264" t="inlineStr">
      <is>
        <t>HCC</t>
      </is>
    </nc>
  </rcc>
  <rcc rId="1827" sId="1">
    <nc r="J264" t="inlineStr">
      <is>
        <t>BMOD</t>
      </is>
    </nc>
  </rcc>
  <rcc rId="1828" sId="1">
    <nc r="K264" t="inlineStr">
      <is>
        <t>ReleaseIpClean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8" sId="1">
    <nc r="F2" t="inlineStr">
      <is>
        <t>Block</t>
      </is>
    </nc>
  </rcc>
  <rfmt sheetId="1" sqref="L2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79" sId="1">
    <nc r="L2" t="inlineStr">
      <is>
        <t>simics-CXL feature block</t>
      </is>
    </nc>
  </rcc>
  <rfmt sheetId="1" sqref="L2">
    <dxf>
      <alignment vertical="top"/>
    </dxf>
  </rfmt>
  <rfmt sheetId="1" sqref="L2">
    <dxf>
      <alignment horizontal="left"/>
    </dxf>
  </rfmt>
  <rfmt sheetId="1" sqref="L2">
    <dxf>
      <alignment horizontal="general"/>
    </dxf>
  </rfmt>
  <rfmt sheetId="1" sqref="L2">
    <dxf>
      <alignment horizontal="left"/>
    </dxf>
  </rfmt>
  <rfmt sheetId="1" sqref="L2">
    <dxf>
      <alignment vertical="bottom"/>
    </dxf>
  </rfmt>
  <rfmt sheetId="1" sqref="L2">
    <dxf>
      <alignment vertical="center"/>
    </dxf>
  </rfmt>
  <rfmt sheetId="1" sqref="L2">
    <dxf>
      <alignment vertical="bottom"/>
    </dxf>
  </rfmt>
  <rfmt sheetId="1" sqref="L2">
    <dxf>
      <alignment vertical="center"/>
    </dxf>
  </rfmt>
  <rfmt sheetId="1" sqref="L2">
    <dxf>
      <alignment horizontal="center"/>
    </dxf>
  </rfmt>
  <rfmt sheetId="1" sqref="L2">
    <dxf>
      <alignment horizontal="general"/>
    </dxf>
  </rfmt>
  <rfmt sheetId="1" sqref="L2">
    <dxf>
      <alignment horizontal="right"/>
    </dxf>
  </rfmt>
  <rfmt sheetId="1" sqref="L2" start="0" length="0">
    <dxf>
      <alignment horizontal="left" relativeIndent="1"/>
    </dxf>
  </rfmt>
  <rfmt sheetId="1" sqref="L2" start="0" length="0">
    <dxf>
      <alignment relativeIndent="1"/>
    </dxf>
  </rfmt>
  <rfmt sheetId="1" sqref="L2" start="0" length="0">
    <dxf>
      <alignment relativeIndent="1"/>
    </dxf>
  </rfmt>
  <rfmt sheetId="1" sqref="L2" start="0" length="0">
    <dxf>
      <alignment relativeIndent="1"/>
    </dxf>
  </rfmt>
  <rfmt sheetId="1" sqref="L2" start="0" length="0">
    <dxf>
      <alignment relativeIndent="1"/>
    </dxf>
  </rfmt>
  <rfmt sheetId="1" sqref="L2" start="0" length="0">
    <dxf>
      <alignment relativeIndent="-1"/>
    </dxf>
  </rfmt>
  <rfmt sheetId="1" sqref="L2" start="0" length="0">
    <dxf>
      <alignment relativeIndent="-1"/>
    </dxf>
  </rfmt>
  <rfmt sheetId="1" sqref="L2" start="0" length="0">
    <dxf>
      <alignment relativeIndent="-1"/>
    </dxf>
  </rfmt>
  <rfmt sheetId="1" sqref="L2" start="0" length="0">
    <dxf>
      <alignment relativeIndent="-1"/>
    </dxf>
  </rfmt>
  <rfmt sheetId="1" sqref="L2" start="0" length="0">
    <dxf>
      <alignment relativeIndent="-1"/>
    </dxf>
  </rfmt>
  <rfmt sheetId="1" sqref="L2">
    <dxf>
      <alignment vertical="top"/>
    </dxf>
  </rfmt>
  <rfmt sheetId="1" sqref="L2">
    <dxf>
      <alignment vertical="bottom"/>
    </dxf>
  </rfmt>
  <rfmt sheetId="1" sqref="L2">
    <dxf>
      <alignment horizontal="general"/>
    </dxf>
  </rfmt>
  <rfmt sheetId="1" sqref="L2">
    <dxf>
      <alignment horizontal="center"/>
    </dxf>
  </rfmt>
  <rfmt sheetId="1" sqref="L2">
    <dxf>
      <alignment vertical="top"/>
    </dxf>
  </rfmt>
  <rfmt sheetId="1" sqref="L2">
    <dxf>
      <alignment horizontal="left"/>
    </dxf>
  </rfmt>
  <rfmt sheetId="1" sqref="K3">
    <dxf>
      <alignment horizontal="left"/>
    </dxf>
  </rfmt>
  <rfmt sheetId="1" sqref="K3">
    <dxf>
      <alignment horizontal="general"/>
    </dxf>
  </rfmt>
  <rfmt sheetId="1" sqref="K3">
    <dxf>
      <alignment vertical="top"/>
    </dxf>
  </rfmt>
  <rfmt sheetId="1" sqref="F2">
    <dxf>
      <alignment vertical="top"/>
    </dxf>
  </rfmt>
  <rcv guid="{9D7428A7-3B14-4A28-9139-9E7C7A7BBB53}" action="delete"/>
  <rdn rId="0" localSheetId="1" customView="1" name="Z_9D7428A7_3B14_4A28_9139_9E7C7A7BBB53_.wvu.FilterData" hidden="1" oldHidden="1">
    <formula>GNRD_Blue_8_D43!$A$1:$L$546</formula>
    <oldFormula>GNRD_Blue_8_D43!$A$1:$D$546</oldFormula>
  </rdn>
  <rcv guid="{9D7428A7-3B14-4A28-9139-9E7C7A7BBB53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9" sId="1" xfDxf="1" dxf="1">
    <nc r="L316" t="inlineStr">
      <is>
        <t>Simics-Ras feature block</t>
      </is>
    </nc>
  </rcc>
  <rcc rId="1830" sId="1">
    <nc r="K316" t="inlineStr">
      <is>
        <t>Debug IPClean</t>
      </is>
    </nc>
  </rcc>
  <rfmt sheetId="1" xfDxf="1" sqref="F316" start="0" length="0"/>
  <rcc rId="1831" sId="1" xfDxf="1" dxf="1">
    <nc r="G316">
      <v>16015631966</v>
    </nc>
  </rcc>
  <rcc rId="1832" sId="1">
    <nc r="F316" t="inlineStr">
      <is>
        <t>BLOCK</t>
      </is>
    </nc>
  </rcc>
  <rfmt sheetId="1" sqref="F316">
    <dxf>
      <fill>
        <patternFill patternType="solid">
          <bgColor rgb="FFFFFF00"/>
        </patternFill>
      </fill>
    </dxf>
  </rfmt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3" sId="1">
    <nc r="F546" t="inlineStr">
      <is>
        <t>Block</t>
      </is>
    </nc>
  </rcc>
  <rcc rId="1834" sId="1">
    <nc r="G546">
      <v>15011484236</v>
    </nc>
  </rcc>
  <rcc rId="1835" sId="1">
    <nc r="L546" t="inlineStr">
      <is>
        <t xml:space="preserve">Memory feature block </t>
      </is>
    </nc>
  </rcc>
  <rcc rId="1836" sId="1">
    <nc r="F542" t="inlineStr">
      <is>
        <t>PASS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7" sId="1">
    <oc r="D2">
      <f>VLOOKUP(A2,'C:\Users\sajjadmx\Downloads\[GNRD_Blue_0008_D04.xlsx]FIV_KVL_D_Blue_TC_Bios_only (3)'!$A:$E,5,0)</f>
    </oc>
    <nc r="D2">
      <f>VLOOKUP(A2,'C:\Users\sajjadmx\Downloads\[GNRD_Blue_0008_D04.xlsx]FIV_KVL_D_Blue_TC_Bios_only (3)'!$A:$E,5,0)</f>
    </nc>
  </rcc>
  <rcc rId="1838" sId="1">
    <oc r="D3">
      <f>VLOOKUP(A3,'C:\Users\sajjadmx\Downloads\[GNRD_Blue_0008_D04.xlsx]FIV_KVL_D_Blue_TC_Bios_only (3)'!$A:$E,5,0)</f>
    </oc>
    <nc r="D3">
      <f>VLOOKUP(A3,'C:\Users\sajjadmx\Downloads\[GNRD_Blue_0008_D04.xlsx]FIV_KVL_D_Blue_TC_Bios_only (3)'!$A:$E,5,0)</f>
    </nc>
  </rcc>
  <rcc rId="1839" sId="1">
    <oc r="D4">
      <f>VLOOKUP(A4,'C:\Users\sajjadmx\Downloads\[GNRD_Blue_0008_D04.xlsx]FIV_KVL_D_Blue_TC_Bios_only (3)'!$A:$E,5,0)</f>
    </oc>
    <nc r="D4">
      <f>VLOOKUP(A4,'C:\Users\sajjadmx\Downloads\[GNRD_Blue_0008_D04.xlsx]FIV_KVL_D_Blue_TC_Bios_only (3)'!$A:$E,5,0)</f>
    </nc>
  </rcc>
  <rcc rId="1840" sId="1">
    <oc r="D5">
      <f>VLOOKUP(A5,'C:\Users\sajjadmx\Downloads\[GNRD_Blue_0008_D04.xlsx]FIV_KVL_D_Blue_TC_Bios_only (3)'!$A:$E,5,0)</f>
    </oc>
    <nc r="D5">
      <f>VLOOKUP(A5,'C:\Users\sajjadmx\Downloads\[GNRD_Blue_0008_D04.xlsx]FIV_KVL_D_Blue_TC_Bios_only (3)'!$A:$E,5,0)</f>
    </nc>
  </rcc>
  <rcc rId="1841" sId="1">
    <oc r="D6">
      <f>VLOOKUP(A6,'C:\Users\sajjadmx\Downloads\[GNRD_Blue_0008_D04.xlsx]FIV_KVL_D_Blue_TC_Bios_only (3)'!$A:$E,5,0)</f>
    </oc>
    <nc r="D6">
      <f>VLOOKUP(A6,'C:\Users\sajjadmx\Downloads\[GNRD_Blue_0008_D04.xlsx]FIV_KVL_D_Blue_TC_Bios_only (3)'!$A:$E,5,0)</f>
    </nc>
  </rcc>
  <rcc rId="1842" sId="1">
    <oc r="D7">
      <f>VLOOKUP(A7,'C:\Users\sajjadmx\Downloads\[GNRD_Blue_0008_D04.xlsx]FIV_KVL_D_Blue_TC_Bios_only (3)'!$A:$E,5,0)</f>
    </oc>
    <nc r="D7">
      <f>VLOOKUP(A7,'C:\Users\sajjadmx\Downloads\[GNRD_Blue_0008_D04.xlsx]FIV_KVL_D_Blue_TC_Bios_only (3)'!$A:$E,5,0)</f>
    </nc>
  </rcc>
  <rcc rId="1843" sId="1">
    <oc r="D8">
      <f>VLOOKUP(A8,'C:\Users\sajjadmx\Downloads\[GNRD_Blue_0008_D04.xlsx]FIV_KVL_D_Blue_TC_Bios_only (3)'!$A:$E,5,0)</f>
    </oc>
    <nc r="D8">
      <f>VLOOKUP(A8,'C:\Users\sajjadmx\Downloads\[GNRD_Blue_0008_D04.xlsx]FIV_KVL_D_Blue_TC_Bios_only (3)'!$A:$E,5,0)</f>
    </nc>
  </rcc>
  <rcc rId="1844" sId="1">
    <oc r="D10">
      <f>VLOOKUP(A10,'C:\Users\sajjadmx\Downloads\[GNRD_Blue_0008_D04.xlsx]FIV_KVL_D_Blue_TC_Bios_only (3)'!$A:$E,5,0)</f>
    </oc>
    <nc r="D10">
      <f>VLOOKUP(A10,'C:\Users\sajjadmx\Downloads\[GNRD_Blue_0008_D04.xlsx]FIV_KVL_D_Blue_TC_Bios_only (3)'!$A:$E,5,0)</f>
    </nc>
  </rcc>
  <rcc rId="1845" sId="1">
    <oc r="D11">
      <f>VLOOKUP(A11,'C:\Users\sajjadmx\Downloads\[GNRD_Blue_0008_D04.xlsx]FIV_KVL_D_Blue_TC_Bios_only (3)'!$A:$E,5,0)</f>
    </oc>
    <nc r="D11">
      <f>VLOOKUP(A11,'C:\Users\sajjadmx\Downloads\[GNRD_Blue_0008_D04.xlsx]FIV_KVL_D_Blue_TC_Bios_only (3)'!$A:$E,5,0)</f>
    </nc>
  </rcc>
  <rcc rId="1846" sId="1">
    <oc r="D12">
      <f>VLOOKUP(A12,'C:\Users\sajjadmx\Downloads\[GNRD_Blue_0008_D04.xlsx]FIV_KVL_D_Blue_TC_Bios_only (3)'!$A:$E,5,0)</f>
    </oc>
    <nc r="D12">
      <f>VLOOKUP(A12,'C:\Users\sajjadmx\Downloads\[GNRD_Blue_0008_D04.xlsx]FIV_KVL_D_Blue_TC_Bios_only (3)'!$A:$E,5,0)</f>
    </nc>
  </rcc>
  <rcc rId="1847" sId="1">
    <oc r="D13">
      <f>VLOOKUP(A13,'C:\Users\sajjadmx\Downloads\[GNRD_Blue_0008_D04.xlsx]FIV_KVL_D_Blue_TC_Bios_only (3)'!$A:$E,5,0)</f>
    </oc>
    <nc r="D13">
      <f>VLOOKUP(A13,'C:\Users\sajjadmx\Downloads\[GNRD_Blue_0008_D04.xlsx]FIV_KVL_D_Blue_TC_Bios_only (3)'!$A:$E,5,0)</f>
    </nc>
  </rcc>
  <rcc rId="1848" sId="1">
    <oc r="D14">
      <f>VLOOKUP(A14,'C:\Users\sajjadmx\Downloads\[GNRD_Blue_0008_D04.xlsx]FIV_KVL_D_Blue_TC_Bios_only (3)'!$A:$E,5,0)</f>
    </oc>
    <nc r="D14">
      <f>VLOOKUP(A14,'C:\Users\sajjadmx\Downloads\[GNRD_Blue_0008_D04.xlsx]FIV_KVL_D_Blue_TC_Bios_only (3)'!$A:$E,5,0)</f>
    </nc>
  </rcc>
  <rcc rId="1849" sId="1">
    <oc r="D15">
      <f>VLOOKUP(A15,'C:\Users\sajjadmx\Downloads\[GNRD_Blue_0008_D04.xlsx]FIV_KVL_D_Blue_TC_Bios_only (3)'!$A:$E,5,0)</f>
    </oc>
    <nc r="D15">
      <f>VLOOKUP(A15,'C:\Users\sajjadmx\Downloads\[GNRD_Blue_0008_D04.xlsx]FIV_KVL_D_Blue_TC_Bios_only (3)'!$A:$E,5,0)</f>
    </nc>
  </rcc>
  <rcc rId="1850" sId="1">
    <oc r="D16">
      <f>VLOOKUP(A16,'C:\Users\sajjadmx\Downloads\[GNRD_Blue_0008_D04.xlsx]FIV_KVL_D_Blue_TC_Bios_only (3)'!$A:$E,5,0)</f>
    </oc>
    <nc r="D16">
      <f>VLOOKUP(A16,'C:\Users\sajjadmx\Downloads\[GNRD_Blue_0008_D04.xlsx]FIV_KVL_D_Blue_TC_Bios_only (3)'!$A:$E,5,0)</f>
    </nc>
  </rcc>
  <rcc rId="1851" sId="1">
    <oc r="D17">
      <f>VLOOKUP(A17,'C:\Users\sajjadmx\Downloads\[GNRD_Blue_0008_D04.xlsx]FIV_KVL_D_Blue_TC_Bios_only (3)'!$A:$E,5,0)</f>
    </oc>
    <nc r="D17">
      <f>VLOOKUP(A17,'C:\Users\sajjadmx\Downloads\[GNRD_Blue_0008_D04.xlsx]FIV_KVL_D_Blue_TC_Bios_only (3)'!$A:$E,5,0)</f>
    </nc>
  </rcc>
  <rcc rId="1852" sId="1">
    <oc r="D18">
      <f>VLOOKUP(A18,'C:\Users\sajjadmx\Downloads\[GNRD_Blue_0008_D04.xlsx]FIV_KVL_D_Blue_TC_Bios_only (3)'!$A:$E,5,0)</f>
    </oc>
    <nc r="D18">
      <f>VLOOKUP(A18,'C:\Users\sajjadmx\Downloads\[GNRD_Blue_0008_D04.xlsx]FIV_KVL_D_Blue_TC_Bios_only (3)'!$A:$E,5,0)</f>
    </nc>
  </rcc>
  <rcc rId="1853" sId="1">
    <oc r="D19">
      <f>VLOOKUP(A19,'C:\Users\sajjadmx\Downloads\[GNRD_Blue_0008_D04.xlsx]FIV_KVL_D_Blue_TC_Bios_only (3)'!$A:$E,5,0)</f>
    </oc>
    <nc r="D19">
      <f>VLOOKUP(A19,'C:\Users\sajjadmx\Downloads\[GNRD_Blue_0008_D04.xlsx]FIV_KVL_D_Blue_TC_Bios_only (3)'!$A:$E,5,0)</f>
    </nc>
  </rcc>
  <rcc rId="1854" sId="1">
    <oc r="D20">
      <f>VLOOKUP(A20,'C:\Users\sajjadmx\Downloads\[GNRD_Blue_0008_D04.xlsx]FIV_KVL_D_Blue_TC_Bios_only (3)'!$A:$E,5,0)</f>
    </oc>
    <nc r="D20">
      <f>VLOOKUP(A20,'C:\Users\sajjadmx\Downloads\[GNRD_Blue_0008_D04.xlsx]FIV_KVL_D_Blue_TC_Bios_only (3)'!$A:$E,5,0)</f>
    </nc>
  </rcc>
  <rcc rId="1855" sId="1">
    <oc r="D21">
      <f>VLOOKUP(A21,'C:\Users\sajjadmx\Downloads\[GNRD_Blue_0008_D04.xlsx]FIV_KVL_D_Blue_TC_Bios_only (3)'!$A:$E,5,0)</f>
    </oc>
    <nc r="D21">
      <f>VLOOKUP(A21,'C:\Users\sajjadmx\Downloads\[GNRD_Blue_0008_D04.xlsx]FIV_KVL_D_Blue_TC_Bios_only (3)'!$A:$E,5,0)</f>
    </nc>
  </rcc>
  <rcc rId="1856" sId="1">
    <oc r="D22">
      <f>VLOOKUP(A22,'C:\Users\sajjadmx\Downloads\[GNRD_Blue_0008_D04.xlsx]FIV_KVL_D_Blue_TC_Bios_only (3)'!$A:$E,5,0)</f>
    </oc>
    <nc r="D22">
      <f>VLOOKUP(A22,'C:\Users\sajjadmx\Downloads\[GNRD_Blue_0008_D04.xlsx]FIV_KVL_D_Blue_TC_Bios_only (3)'!$A:$E,5,0)</f>
    </nc>
  </rcc>
  <rcc rId="1857" sId="1">
    <oc r="D23">
      <f>VLOOKUP(A23,'C:\Users\sajjadmx\Downloads\[GNRD_Blue_0008_D04.xlsx]FIV_KVL_D_Blue_TC_Bios_only (3)'!$A:$E,5,0)</f>
    </oc>
    <nc r="D23">
      <f>VLOOKUP(A23,'C:\Users\sajjadmx\Downloads\[GNRD_Blue_0008_D04.xlsx]FIV_KVL_D_Blue_TC_Bios_only (3)'!$A:$E,5,0)</f>
    </nc>
  </rcc>
  <rcc rId="1858" sId="1">
    <oc r="D24">
      <f>VLOOKUP(A24,'C:\Users\sajjadmx\Downloads\[GNRD_Blue_0008_D04.xlsx]FIV_KVL_D_Blue_TC_Bios_only (3)'!$A:$E,5,0)</f>
    </oc>
    <nc r="D24">
      <f>VLOOKUP(A24,'C:\Users\sajjadmx\Downloads\[GNRD_Blue_0008_D04.xlsx]FIV_KVL_D_Blue_TC_Bios_only (3)'!$A:$E,5,0)</f>
    </nc>
  </rcc>
  <rcc rId="1859" sId="1">
    <oc r="D25">
      <f>VLOOKUP(A25,'C:\Users\sajjadmx\Downloads\[GNRD_Blue_0008_D04.xlsx]FIV_KVL_D_Blue_TC_Bios_only (3)'!$A:$E,5,0)</f>
    </oc>
    <nc r="D25">
      <f>VLOOKUP(A25,'C:\Users\sajjadmx\Downloads\[GNRD_Blue_0008_D04.xlsx]FIV_KVL_D_Blue_TC_Bios_only (3)'!$A:$E,5,0)</f>
    </nc>
  </rcc>
  <rcc rId="1860" sId="1">
    <oc r="D26">
      <f>VLOOKUP(A26,'C:\Users\sajjadmx\Downloads\[GNRD_Blue_0008_D04.xlsx]FIV_KVL_D_Blue_TC_Bios_only (3)'!$A:$E,5,0)</f>
    </oc>
    <nc r="D26">
      <f>VLOOKUP(A26,'C:\Users\sajjadmx\Downloads\[GNRD_Blue_0008_D04.xlsx]FIV_KVL_D_Blue_TC_Bios_only (3)'!$A:$E,5,0)</f>
    </nc>
  </rcc>
  <rcc rId="1861" sId="1">
    <oc r="D27">
      <f>VLOOKUP(A27,'C:\Users\sajjadmx\Downloads\[GNRD_Blue_0008_D04.xlsx]FIV_KVL_D_Blue_TC_Bios_only (3)'!$A:$E,5,0)</f>
    </oc>
    <nc r="D27">
      <f>VLOOKUP(A27,'C:\Users\sajjadmx\Downloads\[GNRD_Blue_0008_D04.xlsx]FIV_KVL_D_Blue_TC_Bios_only (3)'!$A:$E,5,0)</f>
    </nc>
  </rcc>
  <rcc rId="1862" sId="1">
    <oc r="D28">
      <f>VLOOKUP(A28,'C:\Users\sajjadmx\Downloads\[GNRD_Blue_0008_D04.xlsx]FIV_KVL_D_Blue_TC_Bios_only (3)'!$A:$E,5,0)</f>
    </oc>
    <nc r="D28">
      <f>VLOOKUP(A28,'C:\Users\sajjadmx\Downloads\[GNRD_Blue_0008_D04.xlsx]FIV_KVL_D_Blue_TC_Bios_only (3)'!$A:$E,5,0)</f>
    </nc>
  </rcc>
  <rcc rId="1863" sId="1">
    <oc r="D29">
      <f>VLOOKUP(A29,'C:\Users\sajjadmx\Downloads\[GNRD_Blue_0008_D04.xlsx]FIV_KVL_D_Blue_TC_Bios_only (3)'!$A:$E,5,0)</f>
    </oc>
    <nc r="D29">
      <f>VLOOKUP(A29,'C:\Users\sajjadmx\Downloads\[GNRD_Blue_0008_D04.xlsx]FIV_KVL_D_Blue_TC_Bios_only (3)'!$A:$E,5,0)</f>
    </nc>
  </rcc>
  <rcc rId="1864" sId="1">
    <oc r="D30">
      <f>VLOOKUP(A30,'C:\Users\sajjadmx\Downloads\[GNRD_Blue_0008_D04.xlsx]FIV_KVL_D_Blue_TC_Bios_only (3)'!$A:$E,5,0)</f>
    </oc>
    <nc r="D30">
      <f>VLOOKUP(A30,'C:\Users\sajjadmx\Downloads\[GNRD_Blue_0008_D04.xlsx]FIV_KVL_D_Blue_TC_Bios_only (3)'!$A:$E,5,0)</f>
    </nc>
  </rcc>
  <rcc rId="1865" sId="1">
    <oc r="D31">
      <f>VLOOKUP(A31,'C:\Users\sajjadmx\Downloads\[GNRD_Blue_0008_D04.xlsx]FIV_KVL_D_Blue_TC_Bios_only (3)'!$A:$E,5,0)</f>
    </oc>
    <nc r="D31">
      <f>VLOOKUP(A31,'C:\Users\sajjadmx\Downloads\[GNRD_Blue_0008_D04.xlsx]FIV_KVL_D_Blue_TC_Bios_only (3)'!$A:$E,5,0)</f>
    </nc>
  </rcc>
  <rcc rId="1866" sId="1">
    <oc r="D32">
      <f>VLOOKUP(A32,'C:\Users\sajjadmx\Downloads\[GNRD_Blue_0008_D04.xlsx]FIV_KVL_D_Blue_TC_Bios_only (3)'!$A:$E,5,0)</f>
    </oc>
    <nc r="D32">
      <f>VLOOKUP(A32,'C:\Users\sajjadmx\Downloads\[GNRD_Blue_0008_D04.xlsx]FIV_KVL_D_Blue_TC_Bios_only (3)'!$A:$E,5,0)</f>
    </nc>
  </rcc>
  <rcc rId="1867" sId="1">
    <oc r="D33">
      <f>VLOOKUP(A33,'C:\Users\sajjadmx\Downloads\[GNRD_Blue_0008_D04.xlsx]FIV_KVL_D_Blue_TC_Bios_only (3)'!$A:$E,5,0)</f>
    </oc>
    <nc r="D33">
      <f>VLOOKUP(A33,'C:\Users\sajjadmx\Downloads\[GNRD_Blue_0008_D04.xlsx]FIV_KVL_D_Blue_TC_Bios_only (3)'!$A:$E,5,0)</f>
    </nc>
  </rcc>
  <rcc rId="1868" sId="1">
    <oc r="D34">
      <f>VLOOKUP(A34,'C:\Users\sajjadmx\Downloads\[GNRD_Blue_0008_D04.xlsx]FIV_KVL_D_Blue_TC_Bios_only (3)'!$A:$E,5,0)</f>
    </oc>
    <nc r="D34">
      <f>VLOOKUP(A34,'C:\Users\sajjadmx\Downloads\[GNRD_Blue_0008_D04.xlsx]FIV_KVL_D_Blue_TC_Bios_only (3)'!$A:$E,5,0)</f>
    </nc>
  </rcc>
  <rcc rId="1869" sId="1">
    <oc r="D35">
      <f>VLOOKUP(A35,'C:\Users\sajjadmx\Downloads\[GNRD_Blue_0008_D04.xlsx]FIV_KVL_D_Blue_TC_Bios_only (3)'!$A:$E,5,0)</f>
    </oc>
    <nc r="D35">
      <f>VLOOKUP(A35,'C:\Users\sajjadmx\Downloads\[GNRD_Blue_0008_D04.xlsx]FIV_KVL_D_Blue_TC_Bios_only (3)'!$A:$E,5,0)</f>
    </nc>
  </rcc>
  <rcc rId="1870" sId="1">
    <oc r="D36">
      <f>VLOOKUP(A36,'C:\Users\sajjadmx\Downloads\[GNRD_Blue_0008_D04.xlsx]FIV_KVL_D_Blue_TC_Bios_only (3)'!$A:$E,5,0)</f>
    </oc>
    <nc r="D36">
      <f>VLOOKUP(A36,'C:\Users\sajjadmx\Downloads\[GNRD_Blue_0008_D04.xlsx]FIV_KVL_D_Blue_TC_Bios_only (3)'!$A:$E,5,0)</f>
    </nc>
  </rcc>
  <rcc rId="1871" sId="1">
    <oc r="D37">
      <f>VLOOKUP(A37,'C:\Users\sajjadmx\Downloads\[GNRD_Blue_0008_D04.xlsx]FIV_KVL_D_Blue_TC_Bios_only (3)'!$A:$E,5,0)</f>
    </oc>
    <nc r="D37">
      <f>VLOOKUP(A37,'C:\Users\sajjadmx\Downloads\[GNRD_Blue_0008_D04.xlsx]FIV_KVL_D_Blue_TC_Bios_only (3)'!$A:$E,5,0)</f>
    </nc>
  </rcc>
  <rcc rId="1872" sId="1">
    <oc r="D38">
      <f>VLOOKUP(A38,'C:\Users\sajjadmx\Downloads\[GNRD_Blue_0008_D04.xlsx]FIV_KVL_D_Blue_TC_Bios_only (3)'!$A:$E,5,0)</f>
    </oc>
    <nc r="D38">
      <f>VLOOKUP(A38,'C:\Users\sajjadmx\Downloads\[GNRD_Blue_0008_D04.xlsx]FIV_KVL_D_Blue_TC_Bios_only (3)'!$A:$E,5,0)</f>
    </nc>
  </rcc>
  <rcc rId="1873" sId="1">
    <oc r="D39">
      <f>VLOOKUP(A39,'C:\Users\sajjadmx\Downloads\[GNRD_Blue_0008_D04.xlsx]FIV_KVL_D_Blue_TC_Bios_only (3)'!$A:$E,5,0)</f>
    </oc>
    <nc r="D39">
      <f>VLOOKUP(A39,'C:\Users\sajjadmx\Downloads\[GNRD_Blue_0008_D04.xlsx]FIV_KVL_D_Blue_TC_Bios_only (3)'!$A:$E,5,0)</f>
    </nc>
  </rcc>
  <rcc rId="1874" sId="1">
    <oc r="D40">
      <f>VLOOKUP(A40,'C:\Users\sajjadmx\Downloads\[GNRD_Blue_0008_D04.xlsx]FIV_KVL_D_Blue_TC_Bios_only (3)'!$A:$E,5,0)</f>
    </oc>
    <nc r="D40">
      <f>VLOOKUP(A40,'C:\Users\sajjadmx\Downloads\[GNRD_Blue_0008_D04.xlsx]FIV_KVL_D_Blue_TC_Bios_only (3)'!$A:$E,5,0)</f>
    </nc>
  </rcc>
  <rcc rId="1875" sId="1">
    <oc r="D41">
      <f>VLOOKUP(A41,'C:\Users\sajjadmx\Downloads\[GNRD_Blue_0008_D04.xlsx]FIV_KVL_D_Blue_TC_Bios_only (3)'!$A:$E,5,0)</f>
    </oc>
    <nc r="D41">
      <f>VLOOKUP(A41,'C:\Users\sajjadmx\Downloads\[GNRD_Blue_0008_D04.xlsx]FIV_KVL_D_Blue_TC_Bios_only (3)'!$A:$E,5,0)</f>
    </nc>
  </rcc>
  <rcc rId="1876" sId="1">
    <oc r="D42">
      <f>VLOOKUP(A42,'C:\Users\sajjadmx\Downloads\[GNRD_Blue_0008_D04.xlsx]FIV_KVL_D_Blue_TC_Bios_only (3)'!$A:$E,5,0)</f>
    </oc>
    <nc r="D42">
      <f>VLOOKUP(A42,'C:\Users\sajjadmx\Downloads\[GNRD_Blue_0008_D04.xlsx]FIV_KVL_D_Blue_TC_Bios_only (3)'!$A:$E,5,0)</f>
    </nc>
  </rcc>
  <rcc rId="1877" sId="1">
    <oc r="D43">
      <f>VLOOKUP(A43,'C:\Users\sajjadmx\Downloads\[GNRD_Blue_0008_D04.xlsx]FIV_KVL_D_Blue_TC_Bios_only (3)'!$A:$E,5,0)</f>
    </oc>
    <nc r="D43">
      <f>VLOOKUP(A43,'C:\Users\sajjadmx\Downloads\[GNRD_Blue_0008_D04.xlsx]FIV_KVL_D_Blue_TC_Bios_only (3)'!$A:$E,5,0)</f>
    </nc>
  </rcc>
  <rcc rId="1878" sId="1">
    <oc r="D44">
      <f>VLOOKUP(A44,'C:\Users\sajjadmx\Downloads\[GNRD_Blue_0008_D04.xlsx]FIV_KVL_D_Blue_TC_Bios_only (3)'!$A:$E,5,0)</f>
    </oc>
    <nc r="D44">
      <f>VLOOKUP(A44,'C:\Users\sajjadmx\Downloads\[GNRD_Blue_0008_D04.xlsx]FIV_KVL_D_Blue_TC_Bios_only (3)'!$A:$E,5,0)</f>
    </nc>
  </rcc>
  <rcc rId="1879" sId="1">
    <oc r="D45">
      <f>VLOOKUP(A45,'C:\Users\sajjadmx\Downloads\[GNRD_Blue_0008_D04.xlsx]FIV_KVL_D_Blue_TC_Bios_only (3)'!$A:$E,5,0)</f>
    </oc>
    <nc r="D45">
      <f>VLOOKUP(A45,'C:\Users\sajjadmx\Downloads\[GNRD_Blue_0008_D04.xlsx]FIV_KVL_D_Blue_TC_Bios_only (3)'!$A:$E,5,0)</f>
    </nc>
  </rcc>
  <rcc rId="1880" sId="1">
    <oc r="D46">
      <f>VLOOKUP(A46,'C:\Users\sajjadmx\Downloads\[GNRD_Blue_0008_D04.xlsx]FIV_KVL_D_Blue_TC_Bios_only (3)'!$A:$E,5,0)</f>
    </oc>
    <nc r="D46">
      <f>VLOOKUP(A46,'C:\Users\sajjadmx\Downloads\[GNRD_Blue_0008_D04.xlsx]FIV_KVL_D_Blue_TC_Bios_only (3)'!$A:$E,5,0)</f>
    </nc>
  </rcc>
  <rcc rId="1881" sId="1">
    <oc r="D47">
      <f>VLOOKUP(A47,'C:\Users\sajjadmx\Downloads\[GNRD_Blue_0008_D04.xlsx]FIV_KVL_D_Blue_TC_Bios_only (3)'!$A:$E,5,0)</f>
    </oc>
    <nc r="D47">
      <f>VLOOKUP(A47,'C:\Users\sajjadmx\Downloads\[GNRD_Blue_0008_D04.xlsx]FIV_KVL_D_Blue_TC_Bios_only (3)'!$A:$E,5,0)</f>
    </nc>
  </rcc>
  <rcc rId="1882" sId="1">
    <oc r="D48">
      <f>VLOOKUP(A48,'C:\Users\sajjadmx\Downloads\[GNRD_Blue_0008_D04.xlsx]FIV_KVL_D_Blue_TC_Bios_only (3)'!$A:$E,5,0)</f>
    </oc>
    <nc r="D48">
      <f>VLOOKUP(A48,'C:\Users\sajjadmx\Downloads\[GNRD_Blue_0008_D04.xlsx]FIV_KVL_D_Blue_TC_Bios_only (3)'!$A:$E,5,0)</f>
    </nc>
  </rcc>
  <rcc rId="1883" sId="1">
    <oc r="D49">
      <f>VLOOKUP(A49,'C:\Users\sajjadmx\Downloads\[GNRD_Blue_0008_D04.xlsx]FIV_KVL_D_Blue_TC_Bios_only (3)'!$A:$E,5,0)</f>
    </oc>
    <nc r="D49">
      <f>VLOOKUP(A49,'C:\Users\sajjadmx\Downloads\[GNRD_Blue_0008_D04.xlsx]FIV_KVL_D_Blue_TC_Bios_only (3)'!$A:$E,5,0)</f>
    </nc>
  </rcc>
  <rcc rId="1884" sId="1">
    <oc r="D51">
      <f>VLOOKUP(A51,'C:\Users\sajjadmx\Downloads\[GNRD_Blue_0008_D04.xlsx]FIV_KVL_D_Blue_TC_Bios_only (3)'!$A:$E,5,0)</f>
    </oc>
    <nc r="D51">
      <f>VLOOKUP(A51,'C:\Users\sajjadmx\Downloads\[GNRD_Blue_0008_D04.xlsx]FIV_KVL_D_Blue_TC_Bios_only (3)'!$A:$E,5,0)</f>
    </nc>
  </rcc>
  <rcc rId="1885" sId="1">
    <oc r="D52">
      <f>VLOOKUP(A52,'C:\Users\sajjadmx\Downloads\[GNRD_Blue_0008_D04.xlsx]FIV_KVL_D_Blue_TC_Bios_only (3)'!$A:$E,5,0)</f>
    </oc>
    <nc r="D52">
      <f>VLOOKUP(A52,'C:\Users\sajjadmx\Downloads\[GNRD_Blue_0008_D04.xlsx]FIV_KVL_D_Blue_TC_Bios_only (3)'!$A:$E,5,0)</f>
    </nc>
  </rcc>
  <rcc rId="1886" sId="1">
    <oc r="D53">
      <f>VLOOKUP(A53,'C:\Users\sajjadmx\Downloads\[GNRD_Blue_0008_D04.xlsx]FIV_KVL_D_Blue_TC_Bios_only (3)'!$A:$E,5,0)</f>
    </oc>
    <nc r="D53">
      <f>VLOOKUP(A53,'C:\Users\sajjadmx\Downloads\[GNRD_Blue_0008_D04.xlsx]FIV_KVL_D_Blue_TC_Bios_only (3)'!$A:$E,5,0)</f>
    </nc>
  </rcc>
  <rcc rId="1887" sId="1">
    <oc r="D54">
      <f>VLOOKUP(A54,'C:\Users\sajjadmx\Downloads\[GNRD_Blue_0008_D04.xlsx]FIV_KVL_D_Blue_TC_Bios_only (3)'!$A:$E,5,0)</f>
    </oc>
    <nc r="D54">
      <f>VLOOKUP(A54,'C:\Users\sajjadmx\Downloads\[GNRD_Blue_0008_D04.xlsx]FIV_KVL_D_Blue_TC_Bios_only (3)'!$A:$E,5,0)</f>
    </nc>
  </rcc>
  <rcc rId="1888" sId="1">
    <oc r="D55">
      <f>VLOOKUP(A55,'C:\Users\sajjadmx\Downloads\[GNRD_Blue_0008_D04.xlsx]FIV_KVL_D_Blue_TC_Bios_only (3)'!$A:$E,5,0)</f>
    </oc>
    <nc r="D55">
      <f>VLOOKUP(A55,'C:\Users\sajjadmx\Downloads\[GNRD_Blue_0008_D04.xlsx]FIV_KVL_D_Blue_TC_Bios_only (3)'!$A:$E,5,0)</f>
    </nc>
  </rcc>
  <rcc rId="1889" sId="1">
    <oc r="D56">
      <f>VLOOKUP(A56,'C:\Users\sajjadmx\Downloads\[GNRD_Blue_0008_D04.xlsx]FIV_KVL_D_Blue_TC_Bios_only (3)'!$A:$E,5,0)</f>
    </oc>
    <nc r="D56">
      <f>VLOOKUP(A56,'C:\Users\sajjadmx\Downloads\[GNRD_Blue_0008_D04.xlsx]FIV_KVL_D_Blue_TC_Bios_only (3)'!$A:$E,5,0)</f>
    </nc>
  </rcc>
  <rcc rId="1890" sId="1">
    <oc r="D57">
      <f>VLOOKUP(A57,'C:\Users\sajjadmx\Downloads\[GNRD_Blue_0008_D04.xlsx]FIV_KVL_D_Blue_TC_Bios_only (3)'!$A:$E,5,0)</f>
    </oc>
    <nc r="D57">
      <f>VLOOKUP(A57,'C:\Users\sajjadmx\Downloads\[GNRD_Blue_0008_D04.xlsx]FIV_KVL_D_Blue_TC_Bios_only (3)'!$A:$E,5,0)</f>
    </nc>
  </rcc>
  <rcc rId="1891" sId="1">
    <oc r="D58">
      <f>VLOOKUP(A58,'C:\Users\sajjadmx\Downloads\[GNRD_Blue_0008_D04.xlsx]FIV_KVL_D_Blue_TC_Bios_only (3)'!$A:$E,5,0)</f>
    </oc>
    <nc r="D58">
      <f>VLOOKUP(A58,'C:\Users\sajjadmx\Downloads\[GNRD_Blue_0008_D04.xlsx]FIV_KVL_D_Blue_TC_Bios_only (3)'!$A:$E,5,0)</f>
    </nc>
  </rcc>
  <rcc rId="1892" sId="1">
    <oc r="D59">
      <f>VLOOKUP(A59,'C:\Users\sajjadmx\Downloads\[GNRD_Blue_0008_D04.xlsx]FIV_KVL_D_Blue_TC_Bios_only (3)'!$A:$E,5,0)</f>
    </oc>
    <nc r="D59">
      <f>VLOOKUP(A59,'C:\Users\sajjadmx\Downloads\[GNRD_Blue_0008_D04.xlsx]FIV_KVL_D_Blue_TC_Bios_only (3)'!$A:$E,5,0)</f>
    </nc>
  </rcc>
  <rcc rId="1893" sId="1">
    <oc r="D60">
      <f>VLOOKUP(A60,'C:\Users\sajjadmx\Downloads\[GNRD_Blue_0008_D04.xlsx]FIV_KVL_D_Blue_TC_Bios_only (3)'!$A:$E,5,0)</f>
    </oc>
    <nc r="D60">
      <f>VLOOKUP(A60,'C:\Users\sajjadmx\Downloads\[GNRD_Blue_0008_D04.xlsx]FIV_KVL_D_Blue_TC_Bios_only (3)'!$A:$E,5,0)</f>
    </nc>
  </rcc>
  <rcc rId="1894" sId="1">
    <oc r="D61">
      <f>VLOOKUP(A61,'C:\Users\sajjadmx\Downloads\[GNRD_Blue_0008_D04.xlsx]FIV_KVL_D_Blue_TC_Bios_only (3)'!$A:$E,5,0)</f>
    </oc>
    <nc r="D61">
      <f>VLOOKUP(A61,'C:\Users\sajjadmx\Downloads\[GNRD_Blue_0008_D04.xlsx]FIV_KVL_D_Blue_TC_Bios_only (3)'!$A:$E,5,0)</f>
    </nc>
  </rcc>
  <rcc rId="1895" sId="1">
    <oc r="D62">
      <f>VLOOKUP(A62,'C:\Users\sajjadmx\Downloads\[GNRD_Blue_0008_D04.xlsx]FIV_KVL_D_Blue_TC_Bios_only (3)'!$A:$E,5,0)</f>
    </oc>
    <nc r="D62">
      <f>VLOOKUP(A62,'C:\Users\sajjadmx\Downloads\[GNRD_Blue_0008_D04.xlsx]FIV_KVL_D_Blue_TC_Bios_only (3)'!$A:$E,5,0)</f>
    </nc>
  </rcc>
  <rcc rId="1896" sId="1">
    <oc r="D63">
      <f>VLOOKUP(A63,'C:\Users\sajjadmx\Downloads\[GNRD_Blue_0008_D04.xlsx]FIV_KVL_D_Blue_TC_Bios_only (3)'!$A:$E,5,0)</f>
    </oc>
    <nc r="D63">
      <f>VLOOKUP(A63,'C:\Users\sajjadmx\Downloads\[GNRD_Blue_0008_D04.xlsx]FIV_KVL_D_Blue_TC_Bios_only (3)'!$A:$E,5,0)</f>
    </nc>
  </rcc>
  <rcc rId="1897" sId="1">
    <oc r="D64">
      <f>VLOOKUP(A64,'C:\Users\sajjadmx\Downloads\[GNRD_Blue_0008_D04.xlsx]FIV_KVL_D_Blue_TC_Bios_only (3)'!$A:$E,5,0)</f>
    </oc>
    <nc r="D64">
      <f>VLOOKUP(A64,'C:\Users\sajjadmx\Downloads\[GNRD_Blue_0008_D04.xlsx]FIV_KVL_D_Blue_TC_Bios_only (3)'!$A:$E,5,0)</f>
    </nc>
  </rcc>
  <rcc rId="1898" sId="1">
    <oc r="D65">
      <f>VLOOKUP(A65,'C:\Users\sajjadmx\Downloads\[GNRD_Blue_0008_D04.xlsx]FIV_KVL_D_Blue_TC_Bios_only (3)'!$A:$E,5,0)</f>
    </oc>
    <nc r="D65">
      <f>VLOOKUP(A65,'C:\Users\sajjadmx\Downloads\[GNRD_Blue_0008_D04.xlsx]FIV_KVL_D_Blue_TC_Bios_only (3)'!$A:$E,5,0)</f>
    </nc>
  </rcc>
  <rcc rId="1899" sId="1">
    <oc r="D66">
      <f>VLOOKUP(A66,'C:\Users\sajjadmx\Downloads\[GNRD_Blue_0008_D04.xlsx]FIV_KVL_D_Blue_TC_Bios_only (3)'!$A:$E,5,0)</f>
    </oc>
    <nc r="D66">
      <f>VLOOKUP(A66,'C:\Users\sajjadmx\Downloads\[GNRD_Blue_0008_D04.xlsx]FIV_KVL_D_Blue_TC_Bios_only (3)'!$A:$E,5,0)</f>
    </nc>
  </rcc>
  <rcc rId="1900" sId="1">
    <oc r="D67">
      <f>VLOOKUP(A67,'C:\Users\sajjadmx\Downloads\[GNRD_Blue_0008_D04.xlsx]FIV_KVL_D_Blue_TC_Bios_only (3)'!$A:$E,5,0)</f>
    </oc>
    <nc r="D67">
      <f>VLOOKUP(A67,'C:\Users\sajjadmx\Downloads\[GNRD_Blue_0008_D04.xlsx]FIV_KVL_D_Blue_TC_Bios_only (3)'!$A:$E,5,0)</f>
    </nc>
  </rcc>
  <rcc rId="1901" sId="1">
    <oc r="D68">
      <f>VLOOKUP(A68,'C:\Users\sajjadmx\Downloads\[GNRD_Blue_0008_D04.xlsx]FIV_KVL_D_Blue_TC_Bios_only (3)'!$A:$E,5,0)</f>
    </oc>
    <nc r="D68">
      <f>VLOOKUP(A68,'C:\Users\sajjadmx\Downloads\[GNRD_Blue_0008_D04.xlsx]FIV_KVL_D_Blue_TC_Bios_only (3)'!$A:$E,5,0)</f>
    </nc>
  </rcc>
  <rcc rId="1902" sId="1">
    <oc r="D69">
      <f>VLOOKUP(A69,'C:\Users\sajjadmx\Downloads\[GNRD_Blue_0008_D04.xlsx]FIV_KVL_D_Blue_TC_Bios_only (3)'!$A:$E,5,0)</f>
    </oc>
    <nc r="D69">
      <f>VLOOKUP(A69,'C:\Users\sajjadmx\Downloads\[GNRD_Blue_0008_D04.xlsx]FIV_KVL_D_Blue_TC_Bios_only (3)'!$A:$E,5,0)</f>
    </nc>
  </rcc>
  <rcc rId="1903" sId="1">
    <oc r="D70">
      <f>VLOOKUP(A70,'C:\Users\sajjadmx\Downloads\[GNRD_Blue_0008_D04.xlsx]FIV_KVL_D_Blue_TC_Bios_only (3)'!$A:$E,5,0)</f>
    </oc>
    <nc r="D70">
      <f>VLOOKUP(A70,'C:\Users\sajjadmx\Downloads\[GNRD_Blue_0008_D04.xlsx]FIV_KVL_D_Blue_TC_Bios_only (3)'!$A:$E,5,0)</f>
    </nc>
  </rcc>
  <rcc rId="1904" sId="1">
    <oc r="D71">
      <f>VLOOKUP(A71,'C:\Users\sajjadmx\Downloads\[GNRD_Blue_0008_D04.xlsx]FIV_KVL_D_Blue_TC_Bios_only (3)'!$A:$E,5,0)</f>
    </oc>
    <nc r="D71">
      <f>VLOOKUP(A71,'C:\Users\sajjadmx\Downloads\[GNRD_Blue_0008_D04.xlsx]FIV_KVL_D_Blue_TC_Bios_only (3)'!$A:$E,5,0)</f>
    </nc>
  </rcc>
  <rcc rId="1905" sId="1">
    <oc r="D72">
      <f>VLOOKUP(A72,'C:\Users\sajjadmx\Downloads\[GNRD_Blue_0008_D04.xlsx]FIV_KVL_D_Blue_TC_Bios_only (3)'!$A:$E,5,0)</f>
    </oc>
    <nc r="D72">
      <f>VLOOKUP(A72,'C:\Users\sajjadmx\Downloads\[GNRD_Blue_0008_D04.xlsx]FIV_KVL_D_Blue_TC_Bios_only (3)'!$A:$E,5,0)</f>
    </nc>
  </rcc>
  <rcc rId="1906" sId="1">
    <oc r="D73">
      <f>VLOOKUP(A73,'C:\Users\sajjadmx\Downloads\[GNRD_Blue_0008_D04.xlsx]FIV_KVL_D_Blue_TC_Bios_only (3)'!$A:$E,5,0)</f>
    </oc>
    <nc r="D73">
      <f>VLOOKUP(A73,'C:\Users\sajjadmx\Downloads\[GNRD_Blue_0008_D04.xlsx]FIV_KVL_D_Blue_TC_Bios_only (3)'!$A:$E,5,0)</f>
    </nc>
  </rcc>
  <rcc rId="1907" sId="1">
    <oc r="D74">
      <f>VLOOKUP(A74,'C:\Users\sajjadmx\Downloads\[GNRD_Blue_0008_D04.xlsx]FIV_KVL_D_Blue_TC_Bios_only (3)'!$A:$E,5,0)</f>
    </oc>
    <nc r="D74">
      <f>VLOOKUP(A74,'C:\Users\sajjadmx\Downloads\[GNRD_Blue_0008_D04.xlsx]FIV_KVL_D_Blue_TC_Bios_only (3)'!$A:$E,5,0)</f>
    </nc>
  </rcc>
  <rcc rId="1908" sId="1">
    <oc r="D75">
      <f>VLOOKUP(A75,'C:\Users\sajjadmx\Downloads\[GNRD_Blue_0008_D04.xlsx]FIV_KVL_D_Blue_TC_Bios_only (3)'!$A:$E,5,0)</f>
    </oc>
    <nc r="D75">
      <f>VLOOKUP(A75,'C:\Users\sajjadmx\Downloads\[GNRD_Blue_0008_D04.xlsx]FIV_KVL_D_Blue_TC_Bios_only (3)'!$A:$E,5,0)</f>
    </nc>
  </rcc>
  <rcc rId="1909" sId="1">
    <oc r="D76">
      <f>VLOOKUP(A76,'C:\Users\sajjadmx\Downloads\[GNRD_Blue_0008_D04.xlsx]FIV_KVL_D_Blue_TC_Bios_only (3)'!$A:$E,5,0)</f>
    </oc>
    <nc r="D76">
      <f>VLOOKUP(A76,'C:\Users\sajjadmx\Downloads\[GNRD_Blue_0008_D04.xlsx]FIV_KVL_D_Blue_TC_Bios_only (3)'!$A:$E,5,0)</f>
    </nc>
  </rcc>
  <rcc rId="1910" sId="1">
    <oc r="D77">
      <f>VLOOKUP(A77,'C:\Users\sajjadmx\Downloads\[GNRD_Blue_0008_D04.xlsx]FIV_KVL_D_Blue_TC_Bios_only (3)'!$A:$E,5,0)</f>
    </oc>
    <nc r="D77">
      <f>VLOOKUP(A77,'C:\Users\sajjadmx\Downloads\[GNRD_Blue_0008_D04.xlsx]FIV_KVL_D_Blue_TC_Bios_only (3)'!$A:$E,5,0)</f>
    </nc>
  </rcc>
  <rcc rId="1911" sId="1">
    <oc r="D78">
      <f>VLOOKUP(A78,'C:\Users\sajjadmx\Downloads\[GNRD_Blue_0008_D04.xlsx]FIV_KVL_D_Blue_TC_Bios_only (3)'!$A:$E,5,0)</f>
    </oc>
    <nc r="D78">
      <f>VLOOKUP(A78,'C:\Users\sajjadmx\Downloads\[GNRD_Blue_0008_D04.xlsx]FIV_KVL_D_Blue_TC_Bios_only (3)'!$A:$E,5,0)</f>
    </nc>
  </rcc>
  <rcc rId="1912" sId="1">
    <oc r="D79">
      <f>VLOOKUP(A79,'C:\Users\sajjadmx\Downloads\[GNRD_Blue_0008_D04.xlsx]FIV_KVL_D_Blue_TC_Bios_only (3)'!$A:$E,5,0)</f>
    </oc>
    <nc r="D79">
      <f>VLOOKUP(A79,'C:\Users\sajjadmx\Downloads\[GNRD_Blue_0008_D04.xlsx]FIV_KVL_D_Blue_TC_Bios_only (3)'!$A:$E,5,0)</f>
    </nc>
  </rcc>
  <rcc rId="1913" sId="1">
    <oc r="D80">
      <f>VLOOKUP(A80,'C:\Users\sajjadmx\Downloads\[GNRD_Blue_0008_D04.xlsx]FIV_KVL_D_Blue_TC_Bios_only (3)'!$A:$E,5,0)</f>
    </oc>
    <nc r="D80">
      <f>VLOOKUP(A80,'C:\Users\sajjadmx\Downloads\[GNRD_Blue_0008_D04.xlsx]FIV_KVL_D_Blue_TC_Bios_only (3)'!$A:$E,5,0)</f>
    </nc>
  </rcc>
  <rcc rId="1914" sId="1">
    <oc r="D81">
      <f>VLOOKUP(A81,'C:\Users\sajjadmx\Downloads\[GNRD_Blue_0008_D04.xlsx]FIV_KVL_D_Blue_TC_Bios_only (3)'!$A:$E,5,0)</f>
    </oc>
    <nc r="D81">
      <f>VLOOKUP(A81,'C:\Users\sajjadmx\Downloads\[GNRD_Blue_0008_D04.xlsx]FIV_KVL_D_Blue_TC_Bios_only (3)'!$A:$E,5,0)</f>
    </nc>
  </rcc>
  <rcc rId="1915" sId="1">
    <oc r="D82">
      <f>VLOOKUP(A82,'C:\Users\sajjadmx\Downloads\[GNRD_Blue_0008_D04.xlsx]FIV_KVL_D_Blue_TC_Bios_only (3)'!$A:$E,5,0)</f>
    </oc>
    <nc r="D82">
      <f>VLOOKUP(A82,'C:\Users\sajjadmx\Downloads\[GNRD_Blue_0008_D04.xlsx]FIV_KVL_D_Blue_TC_Bios_only (3)'!$A:$E,5,0)</f>
    </nc>
  </rcc>
  <rcc rId="1916" sId="1">
    <oc r="D83">
      <f>VLOOKUP(A83,'C:\Users\sajjadmx\Downloads\[GNRD_Blue_0008_D04.xlsx]FIV_KVL_D_Blue_TC_Bios_only (3)'!$A:$E,5,0)</f>
    </oc>
    <nc r="D83">
      <f>VLOOKUP(A83,'C:\Users\sajjadmx\Downloads\[GNRD_Blue_0008_D04.xlsx]FIV_KVL_D_Blue_TC_Bios_only (3)'!$A:$E,5,0)</f>
    </nc>
  </rcc>
  <rcc rId="1917" sId="1">
    <oc r="D84">
      <f>VLOOKUP(A84,'C:\Users\sajjadmx\Downloads\[GNRD_Blue_0008_D04.xlsx]FIV_KVL_D_Blue_TC_Bios_only (3)'!$A:$E,5,0)</f>
    </oc>
    <nc r="D84">
      <f>VLOOKUP(A84,'C:\Users\sajjadmx\Downloads\[GNRD_Blue_0008_D04.xlsx]FIV_KVL_D_Blue_TC_Bios_only (3)'!$A:$E,5,0)</f>
    </nc>
  </rcc>
  <rcc rId="1918" sId="1">
    <oc r="D85">
      <f>VLOOKUP(A85,'C:\Users\sajjadmx\Downloads\[GNRD_Blue_0008_D04.xlsx]FIV_KVL_D_Blue_TC_Bios_only (3)'!$A:$E,5,0)</f>
    </oc>
    <nc r="D85">
      <f>VLOOKUP(A85,'C:\Users\sajjadmx\Downloads\[GNRD_Blue_0008_D04.xlsx]FIV_KVL_D_Blue_TC_Bios_only (3)'!$A:$E,5,0)</f>
    </nc>
  </rcc>
  <rcc rId="1919" sId="1">
    <oc r="D86">
      <f>VLOOKUP(A86,'C:\Users\sajjadmx\Downloads\[GNRD_Blue_0008_D04.xlsx]FIV_KVL_D_Blue_TC_Bios_only (3)'!$A:$E,5,0)</f>
    </oc>
    <nc r="D86">
      <f>VLOOKUP(A86,'C:\Users\sajjadmx\Downloads\[GNRD_Blue_0008_D04.xlsx]FIV_KVL_D_Blue_TC_Bios_only (3)'!$A:$E,5,0)</f>
    </nc>
  </rcc>
  <rcc rId="1920" sId="1">
    <oc r="D87">
      <f>VLOOKUP(A87,'C:\Users\sajjadmx\Downloads\[GNRD_Blue_0008_D04.xlsx]FIV_KVL_D_Blue_TC_Bios_only (3)'!$A:$E,5,0)</f>
    </oc>
    <nc r="D87">
      <f>VLOOKUP(A87,'C:\Users\sajjadmx\Downloads\[GNRD_Blue_0008_D04.xlsx]FIV_KVL_D_Blue_TC_Bios_only (3)'!$A:$E,5,0)</f>
    </nc>
  </rcc>
  <rcc rId="1921" sId="1">
    <oc r="D88">
      <f>VLOOKUP(A88,'C:\Users\sajjadmx\Downloads\[GNRD_Blue_0008_D04.xlsx]FIV_KVL_D_Blue_TC_Bios_only (3)'!$A:$E,5,0)</f>
    </oc>
    <nc r="D88">
      <f>VLOOKUP(A88,'C:\Users\sajjadmx\Downloads\[GNRD_Blue_0008_D04.xlsx]FIV_KVL_D_Blue_TC_Bios_only (3)'!$A:$E,5,0)</f>
    </nc>
  </rcc>
  <rcc rId="1922" sId="1">
    <oc r="D89">
      <f>VLOOKUP(A89,'C:\Users\sajjadmx\Downloads\[GNRD_Blue_0008_D04.xlsx]FIV_KVL_D_Blue_TC_Bios_only (3)'!$A:$E,5,0)</f>
    </oc>
    <nc r="D89">
      <f>VLOOKUP(A89,'C:\Users\sajjadmx\Downloads\[GNRD_Blue_0008_D04.xlsx]FIV_KVL_D_Blue_TC_Bios_only (3)'!$A:$E,5,0)</f>
    </nc>
  </rcc>
  <rcc rId="1923" sId="1">
    <oc r="D90">
      <f>VLOOKUP(A90,'C:\Users\sajjadmx\Downloads\[GNRD_Blue_0008_D04.xlsx]FIV_KVL_D_Blue_TC_Bios_only (3)'!$A:$E,5,0)</f>
    </oc>
    <nc r="D90">
      <f>VLOOKUP(A90,'C:\Users\sajjadmx\Downloads\[GNRD_Blue_0008_D04.xlsx]FIV_KVL_D_Blue_TC_Bios_only (3)'!$A:$E,5,0)</f>
    </nc>
  </rcc>
  <rcc rId="1924" sId="1">
    <oc r="D92">
      <f>VLOOKUP(A92,'C:\Users\sajjadmx\Downloads\[GNRD_Blue_0008_D04.xlsx]FIV_KVL_D_Blue_TC_Bios_only (3)'!$A:$E,5,0)</f>
    </oc>
    <nc r="D92">
      <f>VLOOKUP(A92,'C:\Users\sajjadmx\Downloads\[GNRD_Blue_0008_D04.xlsx]FIV_KVL_D_Blue_TC_Bios_only (3)'!$A:$E,5,0)</f>
    </nc>
  </rcc>
  <rcc rId="1925" sId="1">
    <oc r="D93">
      <f>VLOOKUP(A93,'C:\Users\sajjadmx\Downloads\[GNRD_Blue_0008_D04.xlsx]FIV_KVL_D_Blue_TC_Bios_only (3)'!$A:$E,5,0)</f>
    </oc>
    <nc r="D93">
      <f>VLOOKUP(A93,'C:\Users\sajjadmx\Downloads\[GNRD_Blue_0008_D04.xlsx]FIV_KVL_D_Blue_TC_Bios_only (3)'!$A:$E,5,0)</f>
    </nc>
  </rcc>
  <rcc rId="1926" sId="1">
    <oc r="D94">
      <f>VLOOKUP(A94,'C:\Users\sajjadmx\Downloads\[GNRD_Blue_0008_D04.xlsx]FIV_KVL_D_Blue_TC_Bios_only (3)'!$A:$E,5,0)</f>
    </oc>
    <nc r="D94">
      <f>VLOOKUP(A94,'C:\Users\sajjadmx\Downloads\[GNRD_Blue_0008_D04.xlsx]FIV_KVL_D_Blue_TC_Bios_only (3)'!$A:$E,5,0)</f>
    </nc>
  </rcc>
  <rcc rId="1927" sId="1">
    <oc r="D95">
      <f>VLOOKUP(A95,'C:\Users\sajjadmx\Downloads\[GNRD_Blue_0008_D04.xlsx]FIV_KVL_D_Blue_TC_Bios_only (3)'!$A:$E,5,0)</f>
    </oc>
    <nc r="D95">
      <f>VLOOKUP(A95,'C:\Users\sajjadmx\Downloads\[GNRD_Blue_0008_D04.xlsx]FIV_KVL_D_Blue_TC_Bios_only (3)'!$A:$E,5,0)</f>
    </nc>
  </rcc>
  <rcc rId="1928" sId="1">
    <oc r="D96">
      <f>VLOOKUP(A96,'C:\Users\sajjadmx\Downloads\[GNRD_Blue_0008_D04.xlsx]FIV_KVL_D_Blue_TC_Bios_only (3)'!$A:$E,5,0)</f>
    </oc>
    <nc r="D96">
      <f>VLOOKUP(A96,'C:\Users\sajjadmx\Downloads\[GNRD_Blue_0008_D04.xlsx]FIV_KVL_D_Blue_TC_Bios_only (3)'!$A:$E,5,0)</f>
    </nc>
  </rcc>
  <rcc rId="1929" sId="1">
    <oc r="D97">
      <f>VLOOKUP(A97,'C:\Users\sajjadmx\Downloads\[GNRD_Blue_0008_D04.xlsx]FIV_KVL_D_Blue_TC_Bios_only (3)'!$A:$E,5,0)</f>
    </oc>
    <nc r="D97">
      <f>VLOOKUP(A97,'C:\Users\sajjadmx\Downloads\[GNRD_Blue_0008_D04.xlsx]FIV_KVL_D_Blue_TC_Bios_only (3)'!$A:$E,5,0)</f>
    </nc>
  </rcc>
  <rcc rId="1930" sId="1">
    <oc r="D98">
      <f>VLOOKUP(A98,'C:\Users\sajjadmx\Downloads\[GNRD_Blue_0008_D04.xlsx]FIV_KVL_D_Blue_TC_Bios_only (3)'!$A:$E,5,0)</f>
    </oc>
    <nc r="D98">
      <f>VLOOKUP(A98,'C:\Users\sajjadmx\Downloads\[GNRD_Blue_0008_D04.xlsx]FIV_KVL_D_Blue_TC_Bios_only (3)'!$A:$E,5,0)</f>
    </nc>
  </rcc>
  <rcc rId="1931" sId="1">
    <oc r="D99">
      <f>VLOOKUP(A99,'C:\Users\sajjadmx\Downloads\[GNRD_Blue_0008_D04.xlsx]FIV_KVL_D_Blue_TC_Bios_only (3)'!$A:$E,5,0)</f>
    </oc>
    <nc r="D99">
      <f>VLOOKUP(A99,'C:\Users\sajjadmx\Downloads\[GNRD_Blue_0008_D04.xlsx]FIV_KVL_D_Blue_TC_Bios_only (3)'!$A:$E,5,0)</f>
    </nc>
  </rcc>
  <rcc rId="1932" sId="1">
    <oc r="D100">
      <f>VLOOKUP(A100,'C:\Users\sajjadmx\Downloads\[GNRD_Blue_0008_D04.xlsx]FIV_KVL_D_Blue_TC_Bios_only (3)'!$A:$E,5,0)</f>
    </oc>
    <nc r="D100">
      <f>VLOOKUP(A100,'C:\Users\sajjadmx\Downloads\[GNRD_Blue_0008_D04.xlsx]FIV_KVL_D_Blue_TC_Bios_only (3)'!$A:$E,5,0)</f>
    </nc>
  </rcc>
  <rcc rId="1933" sId="1">
    <oc r="D101">
      <f>VLOOKUP(A101,'C:\Users\sajjadmx\Downloads\[GNRD_Blue_0008_D04.xlsx]FIV_KVL_D_Blue_TC_Bios_only (3)'!$A:$E,5,0)</f>
    </oc>
    <nc r="D101">
      <f>VLOOKUP(A101,'C:\Users\sajjadmx\Downloads\[GNRD_Blue_0008_D04.xlsx]FIV_KVL_D_Blue_TC_Bios_only (3)'!$A:$E,5,0)</f>
    </nc>
  </rcc>
  <rcc rId="1934" sId="1">
    <oc r="D102">
      <f>VLOOKUP(A102,'C:\Users\sajjadmx\Downloads\[GNRD_Blue_0008_D04.xlsx]FIV_KVL_D_Blue_TC_Bios_only (3)'!$A:$E,5,0)</f>
    </oc>
    <nc r="D102">
      <f>VLOOKUP(A102,'C:\Users\sajjadmx\Downloads\[GNRD_Blue_0008_D04.xlsx]FIV_KVL_D_Blue_TC_Bios_only (3)'!$A:$E,5,0)</f>
    </nc>
  </rcc>
  <rcc rId="1935" sId="1">
    <oc r="D103">
      <f>VLOOKUP(A103,'C:\Users\sajjadmx\Downloads\[GNRD_Blue_0008_D04.xlsx]FIV_KVL_D_Blue_TC_Bios_only (3)'!$A:$E,5,0)</f>
    </oc>
    <nc r="D103">
      <f>VLOOKUP(A103,'C:\Users\sajjadmx\Downloads\[GNRD_Blue_0008_D04.xlsx]FIV_KVL_D_Blue_TC_Bios_only (3)'!$A:$E,5,0)</f>
    </nc>
  </rcc>
  <rcc rId="1936" sId="1">
    <oc r="D104">
      <f>VLOOKUP(A104,'C:\Users\sajjadmx\Downloads\[GNRD_Blue_0008_D04.xlsx]FIV_KVL_D_Blue_TC_Bios_only (3)'!$A:$E,5,0)</f>
    </oc>
    <nc r="D104">
      <f>VLOOKUP(A104,'C:\Users\sajjadmx\Downloads\[GNRD_Blue_0008_D04.xlsx]FIV_KVL_D_Blue_TC_Bios_only (3)'!$A:$E,5,0)</f>
    </nc>
  </rcc>
  <rcc rId="1937" sId="1">
    <oc r="D105">
      <f>VLOOKUP(A105,'C:\Users\sajjadmx\Downloads\[GNRD_Blue_0008_D04.xlsx]FIV_KVL_D_Blue_TC_Bios_only (3)'!$A:$E,5,0)</f>
    </oc>
    <nc r="D105">
      <f>VLOOKUP(A105,'C:\Users\sajjadmx\Downloads\[GNRD_Blue_0008_D04.xlsx]FIV_KVL_D_Blue_TC_Bios_only (3)'!$A:$E,5,0)</f>
    </nc>
  </rcc>
  <rcc rId="1938" sId="1">
    <oc r="D106">
      <f>VLOOKUP(A106,'C:\Users\sajjadmx\Downloads\[GNRD_Blue_0008_D04.xlsx]FIV_KVL_D_Blue_TC_Bios_only (3)'!$A:$E,5,0)</f>
    </oc>
    <nc r="D106">
      <f>VLOOKUP(A106,'C:\Users\sajjadmx\Downloads\[GNRD_Blue_0008_D04.xlsx]FIV_KVL_D_Blue_TC_Bios_only (3)'!$A:$E,5,0)</f>
    </nc>
  </rcc>
  <rcc rId="1939" sId="1">
    <oc r="D107">
      <f>VLOOKUP(A107,'C:\Users\sajjadmx\Downloads\[GNRD_Blue_0008_D04.xlsx]FIV_KVL_D_Blue_TC_Bios_only (3)'!$A:$E,5,0)</f>
    </oc>
    <nc r="D107">
      <f>VLOOKUP(A107,'C:\Users\sajjadmx\Downloads\[GNRD_Blue_0008_D04.xlsx]FIV_KVL_D_Blue_TC_Bios_only (3)'!$A:$E,5,0)</f>
    </nc>
  </rcc>
  <rcc rId="1940" sId="1">
    <oc r="D108">
      <f>VLOOKUP(A108,'C:\Users\sajjadmx\Downloads\[GNRD_Blue_0008_D04.xlsx]FIV_KVL_D_Blue_TC_Bios_only (3)'!$A:$E,5,0)</f>
    </oc>
    <nc r="D108">
      <f>VLOOKUP(A108,'C:\Users\sajjadmx\Downloads\[GNRD_Blue_0008_D04.xlsx]FIV_KVL_D_Blue_TC_Bios_only (3)'!$A:$E,5,0)</f>
    </nc>
  </rcc>
  <rcc rId="1941" sId="1">
    <oc r="D109">
      <f>VLOOKUP(A109,'C:\Users\sajjadmx\Downloads\[GNRD_Blue_0008_D04.xlsx]FIV_KVL_D_Blue_TC_Bios_only (3)'!$A:$E,5,0)</f>
    </oc>
    <nc r="D109">
      <f>VLOOKUP(A109,'C:\Users\sajjadmx\Downloads\[GNRD_Blue_0008_D04.xlsx]FIV_KVL_D_Blue_TC_Bios_only (3)'!$A:$E,5,0)</f>
    </nc>
  </rcc>
  <rcc rId="1942" sId="1">
    <oc r="D110">
      <f>VLOOKUP(A110,'C:\Users\sajjadmx\Downloads\[GNRD_Blue_0008_D04.xlsx]FIV_KVL_D_Blue_TC_Bios_only (3)'!$A:$E,5,0)</f>
    </oc>
    <nc r="D110">
      <f>VLOOKUP(A110,'C:\Users\sajjadmx\Downloads\[GNRD_Blue_0008_D04.xlsx]FIV_KVL_D_Blue_TC_Bios_only (3)'!$A:$E,5,0)</f>
    </nc>
  </rcc>
  <rcc rId="1943" sId="1">
    <oc r="D111">
      <f>VLOOKUP(A111,'C:\Users\sajjadmx\Downloads\[GNRD_Blue_0008_D04.xlsx]FIV_KVL_D_Blue_TC_Bios_only (3)'!$A:$E,5,0)</f>
    </oc>
    <nc r="D111">
      <f>VLOOKUP(A111,'C:\Users\sajjadmx\Downloads\[GNRD_Blue_0008_D04.xlsx]FIV_KVL_D_Blue_TC_Bios_only (3)'!$A:$E,5,0)</f>
    </nc>
  </rcc>
  <rcc rId="1944" sId="1">
    <oc r="D112">
      <f>VLOOKUP(A112,'C:\Users\sajjadmx\Downloads\[GNRD_Blue_0008_D04.xlsx]FIV_KVL_D_Blue_TC_Bios_only (3)'!$A:$E,5,0)</f>
    </oc>
    <nc r="D112">
      <f>VLOOKUP(A112,'C:\Users\sajjadmx\Downloads\[GNRD_Blue_0008_D04.xlsx]FIV_KVL_D_Blue_TC_Bios_only (3)'!$A:$E,5,0)</f>
    </nc>
  </rcc>
  <rcc rId="1945" sId="1">
    <oc r="D113">
      <f>VLOOKUP(A113,'C:\Users\sajjadmx\Downloads\[GNRD_Blue_0008_D04.xlsx]FIV_KVL_D_Blue_TC_Bios_only (3)'!$A:$E,5,0)</f>
    </oc>
    <nc r="D113">
      <f>VLOOKUP(A113,'C:\Users\sajjadmx\Downloads\[GNRD_Blue_0008_D04.xlsx]FIV_KVL_D_Blue_TC_Bios_only (3)'!$A:$E,5,0)</f>
    </nc>
  </rcc>
  <rcc rId="1946" sId="1">
    <oc r="D114">
      <f>VLOOKUP(A114,'C:\Users\sajjadmx\Downloads\[GNRD_Blue_0008_D04.xlsx]FIV_KVL_D_Blue_TC_Bios_only (3)'!$A:$E,5,0)</f>
    </oc>
    <nc r="D114">
      <f>VLOOKUP(A114,'C:\Users\sajjadmx\Downloads\[GNRD_Blue_0008_D04.xlsx]FIV_KVL_D_Blue_TC_Bios_only (3)'!$A:$E,5,0)</f>
    </nc>
  </rcc>
  <rcc rId="1947" sId="1">
    <oc r="D115">
      <f>VLOOKUP(A115,'C:\Users\sajjadmx\Downloads\[GNRD_Blue_0008_D04.xlsx]FIV_KVL_D_Blue_TC_Bios_only (3)'!$A:$E,5,0)</f>
    </oc>
    <nc r="D115">
      <f>VLOOKUP(A115,'C:\Users\sajjadmx\Downloads\[GNRD_Blue_0008_D04.xlsx]FIV_KVL_D_Blue_TC_Bios_only (3)'!$A:$E,5,0)</f>
    </nc>
  </rcc>
  <rcc rId="1948" sId="1">
    <oc r="D116">
      <f>VLOOKUP(A116,'C:\Users\sajjadmx\Downloads\[GNRD_Blue_0008_D04.xlsx]FIV_KVL_D_Blue_TC_Bios_only (3)'!$A:$E,5,0)</f>
    </oc>
    <nc r="D116">
      <f>VLOOKUP(A116,'C:\Users\sajjadmx\Downloads\[GNRD_Blue_0008_D04.xlsx]FIV_KVL_D_Blue_TC_Bios_only (3)'!$A:$E,5,0)</f>
    </nc>
  </rcc>
  <rcc rId="1949" sId="1">
    <oc r="D117">
      <f>VLOOKUP(A117,'C:\Users\sajjadmx\Downloads\[GNRD_Blue_0008_D04.xlsx]FIV_KVL_D_Blue_TC_Bios_only (3)'!$A:$E,5,0)</f>
    </oc>
    <nc r="D117">
      <f>VLOOKUP(A117,'C:\Users\sajjadmx\Downloads\[GNRD_Blue_0008_D04.xlsx]FIV_KVL_D_Blue_TC_Bios_only (3)'!$A:$E,5,0)</f>
    </nc>
  </rcc>
  <rcc rId="1950" sId="1">
    <oc r="D118">
      <f>VLOOKUP(A118,'C:\Users\sajjadmx\Downloads\[GNRD_Blue_0008_D04.xlsx]FIV_KVL_D_Blue_TC_Bios_only (3)'!$A:$E,5,0)</f>
    </oc>
    <nc r="D118">
      <f>VLOOKUP(A118,'C:\Users\sajjadmx\Downloads\[GNRD_Blue_0008_D04.xlsx]FIV_KVL_D_Blue_TC_Bios_only (3)'!$A:$E,5,0)</f>
    </nc>
  </rcc>
  <rcc rId="1951" sId="1">
    <oc r="D119">
      <f>VLOOKUP(A119,'C:\Users\sajjadmx\Downloads\[GNRD_Blue_0008_D04.xlsx]FIV_KVL_D_Blue_TC_Bios_only (3)'!$A:$E,5,0)</f>
    </oc>
    <nc r="D119">
      <f>VLOOKUP(A119,'C:\Users\sajjadmx\Downloads\[GNRD_Blue_0008_D04.xlsx]FIV_KVL_D_Blue_TC_Bios_only (3)'!$A:$E,5,0)</f>
    </nc>
  </rcc>
  <rcc rId="1952" sId="1">
    <oc r="D120">
      <f>VLOOKUP(A120,'C:\Users\sajjadmx\Downloads\[GNRD_Blue_0008_D04.xlsx]FIV_KVL_D_Blue_TC_Bios_only (3)'!$A:$E,5,0)</f>
    </oc>
    <nc r="D120">
      <f>VLOOKUP(A120,'C:\Users\sajjadmx\Downloads\[GNRD_Blue_0008_D04.xlsx]FIV_KVL_D_Blue_TC_Bios_only (3)'!$A:$E,5,0)</f>
    </nc>
  </rcc>
  <rcc rId="1953" sId="1">
    <oc r="D121">
      <f>VLOOKUP(A121,'C:\Users\sajjadmx\Downloads\[GNRD_Blue_0008_D04.xlsx]FIV_KVL_D_Blue_TC_Bios_only (3)'!$A:$E,5,0)</f>
    </oc>
    <nc r="D121">
      <f>VLOOKUP(A121,'C:\Users\sajjadmx\Downloads\[GNRD_Blue_0008_D04.xlsx]FIV_KVL_D_Blue_TC_Bios_only (3)'!$A:$E,5,0)</f>
    </nc>
  </rcc>
  <rcc rId="1954" sId="1">
    <oc r="D122">
      <f>VLOOKUP(A122,'C:\Users\sajjadmx\Downloads\[GNRD_Blue_0008_D04.xlsx]FIV_KVL_D_Blue_TC_Bios_only (3)'!$A:$E,5,0)</f>
    </oc>
    <nc r="D122">
      <f>VLOOKUP(A122,'C:\Users\sajjadmx\Downloads\[GNRD_Blue_0008_D04.xlsx]FIV_KVL_D_Blue_TC_Bios_only (3)'!$A:$E,5,0)</f>
    </nc>
  </rcc>
  <rcc rId="1955" sId="1">
    <oc r="D123">
      <f>VLOOKUP(A123,'C:\Users\sajjadmx\Downloads\[GNRD_Blue_0008_D04.xlsx]FIV_KVL_D_Blue_TC_Bios_only (3)'!$A:$E,5,0)</f>
    </oc>
    <nc r="D123">
      <f>VLOOKUP(A123,'C:\Users\sajjadmx\Downloads\[GNRD_Blue_0008_D04.xlsx]FIV_KVL_D_Blue_TC_Bios_only (3)'!$A:$E,5,0)</f>
    </nc>
  </rcc>
  <rcc rId="1956" sId="1">
    <oc r="D124">
      <f>VLOOKUP(A124,'C:\Users\sajjadmx\Downloads\[GNRD_Blue_0008_D04.xlsx]FIV_KVL_D_Blue_TC_Bios_only (3)'!$A:$E,5,0)</f>
    </oc>
    <nc r="D124">
      <f>VLOOKUP(A124,'C:\Users\sajjadmx\Downloads\[GNRD_Blue_0008_D04.xlsx]FIV_KVL_D_Blue_TC_Bios_only (3)'!$A:$E,5,0)</f>
    </nc>
  </rcc>
  <rcc rId="1957" sId="1">
    <oc r="D125">
      <f>VLOOKUP(A125,'C:\Users\sajjadmx\Downloads\[GNRD_Blue_0008_D04.xlsx]FIV_KVL_D_Blue_TC_Bios_only (3)'!$A:$E,5,0)</f>
    </oc>
    <nc r="D125">
      <f>VLOOKUP(A125,'C:\Users\sajjadmx\Downloads\[GNRD_Blue_0008_D04.xlsx]FIV_KVL_D_Blue_TC_Bios_only (3)'!$A:$E,5,0)</f>
    </nc>
  </rcc>
  <rcc rId="1958" sId="1">
    <oc r="D126">
      <f>VLOOKUP(A126,'C:\Users\sajjadmx\Downloads\[GNRD_Blue_0008_D04.xlsx]FIV_KVL_D_Blue_TC_Bios_only (3)'!$A:$E,5,0)</f>
    </oc>
    <nc r="D126">
      <f>VLOOKUP(A126,'C:\Users\sajjadmx\Downloads\[GNRD_Blue_0008_D04.xlsx]FIV_KVL_D_Blue_TC_Bios_only (3)'!$A:$E,5,0)</f>
    </nc>
  </rcc>
  <rcc rId="1959" sId="1">
    <oc r="D127">
      <f>VLOOKUP(A127,'C:\Users\sajjadmx\Downloads\[GNRD_Blue_0008_D04.xlsx]FIV_KVL_D_Blue_TC_Bios_only (3)'!$A:$E,5,0)</f>
    </oc>
    <nc r="D127">
      <f>VLOOKUP(A127,'C:\Users\sajjadmx\Downloads\[GNRD_Blue_0008_D04.xlsx]FIV_KVL_D_Blue_TC_Bios_only (3)'!$A:$E,5,0)</f>
    </nc>
  </rcc>
  <rcc rId="1960" sId="1">
    <oc r="D128">
      <f>VLOOKUP(A128,'C:\Users\sajjadmx\Downloads\[GNRD_Blue_0008_D04.xlsx]FIV_KVL_D_Blue_TC_Bios_only (3)'!$A:$E,5,0)</f>
    </oc>
    <nc r="D128">
      <f>VLOOKUP(A128,'C:\Users\sajjadmx\Downloads\[GNRD_Blue_0008_D04.xlsx]FIV_KVL_D_Blue_TC_Bios_only (3)'!$A:$E,5,0)</f>
    </nc>
  </rcc>
  <rcc rId="1961" sId="1">
    <oc r="D129">
      <f>VLOOKUP(A129,'C:\Users\sajjadmx\Downloads\[GNRD_Blue_0008_D04.xlsx]FIV_KVL_D_Blue_TC_Bios_only (3)'!$A:$E,5,0)</f>
    </oc>
    <nc r="D129">
      <f>VLOOKUP(A129,'C:\Users\sajjadmx\Downloads\[GNRD_Blue_0008_D04.xlsx]FIV_KVL_D_Blue_TC_Bios_only (3)'!$A:$E,5,0)</f>
    </nc>
  </rcc>
  <rcc rId="1962" sId="1">
    <oc r="D130">
      <f>VLOOKUP(A130,'C:\Users\sajjadmx\Downloads\[GNRD_Blue_0008_D04.xlsx]FIV_KVL_D_Blue_TC_Bios_only (3)'!$A:$E,5,0)</f>
    </oc>
    <nc r="D130">
      <f>VLOOKUP(A130,'C:\Users\sajjadmx\Downloads\[GNRD_Blue_0008_D04.xlsx]FIV_KVL_D_Blue_TC_Bios_only (3)'!$A:$E,5,0)</f>
    </nc>
  </rcc>
  <rcc rId="1963" sId="1">
    <oc r="D131">
      <f>VLOOKUP(A131,'C:\Users\sajjadmx\Downloads\[GNRD_Blue_0008_D04.xlsx]FIV_KVL_D_Blue_TC_Bios_only (3)'!$A:$E,5,0)</f>
    </oc>
    <nc r="D131">
      <f>VLOOKUP(A131,'C:\Users\sajjadmx\Downloads\[GNRD_Blue_0008_D04.xlsx]FIV_KVL_D_Blue_TC_Bios_only (3)'!$A:$E,5,0)</f>
    </nc>
  </rcc>
  <rcc rId="1964" sId="1">
    <oc r="D132">
      <f>VLOOKUP(A132,'C:\Users\sajjadmx\Downloads\[GNRD_Blue_0008_D04.xlsx]FIV_KVL_D_Blue_TC_Bios_only (3)'!$A:$E,5,0)</f>
    </oc>
    <nc r="D132">
      <f>VLOOKUP(A132,'C:\Users\sajjadmx\Downloads\[GNRD_Blue_0008_D04.xlsx]FIV_KVL_D_Blue_TC_Bios_only (3)'!$A:$E,5,0)</f>
    </nc>
  </rcc>
  <rcc rId="1965" sId="1">
    <oc r="D133">
      <f>VLOOKUP(A133,'C:\Users\sajjadmx\Downloads\[GNRD_Blue_0008_D04.xlsx]FIV_KVL_D_Blue_TC_Bios_only (3)'!$A:$E,5,0)</f>
    </oc>
    <nc r="D133">
      <f>VLOOKUP(A133,'C:\Users\sajjadmx\Downloads\[GNRD_Blue_0008_D04.xlsx]FIV_KVL_D_Blue_TC_Bios_only (3)'!$A:$E,5,0)</f>
    </nc>
  </rcc>
  <rcc rId="1966" sId="1">
    <oc r="D134">
      <f>VLOOKUP(A134,'C:\Users\sajjadmx\Downloads\[GNRD_Blue_0008_D04.xlsx]FIV_KVL_D_Blue_TC_Bios_only (3)'!$A:$E,5,0)</f>
    </oc>
    <nc r="D134">
      <f>VLOOKUP(A134,'C:\Users\sajjadmx\Downloads\[GNRD_Blue_0008_D04.xlsx]FIV_KVL_D_Blue_TC_Bios_only (3)'!$A:$E,5,0)</f>
    </nc>
  </rcc>
  <rcc rId="1967" sId="1">
    <oc r="D135">
      <f>VLOOKUP(A135,'C:\Users\sajjadmx\Downloads\[GNRD_Blue_0008_D04.xlsx]FIV_KVL_D_Blue_TC_Bios_only (3)'!$A:$E,5,0)</f>
    </oc>
    <nc r="D135">
      <f>VLOOKUP(A135,'C:\Users\sajjadmx\Downloads\[GNRD_Blue_0008_D04.xlsx]FIV_KVL_D_Blue_TC_Bios_only (3)'!$A:$E,5,0)</f>
    </nc>
  </rcc>
  <rcc rId="1968" sId="1">
    <oc r="D136">
      <f>VLOOKUP(A136,'C:\Users\sajjadmx\Downloads\[GNRD_Blue_0008_D04.xlsx]FIV_KVL_D_Blue_TC_Bios_only (3)'!$A:$E,5,0)</f>
    </oc>
    <nc r="D136">
      <f>VLOOKUP(A136,'C:\Users\sajjadmx\Downloads\[GNRD_Blue_0008_D04.xlsx]FIV_KVL_D_Blue_TC_Bios_only (3)'!$A:$E,5,0)</f>
    </nc>
  </rcc>
  <rcc rId="1969" sId="1">
    <oc r="D137">
      <f>VLOOKUP(A137,'C:\Users\sajjadmx\Downloads\[GNRD_Blue_0008_D04.xlsx]FIV_KVL_D_Blue_TC_Bios_only (3)'!$A:$E,5,0)</f>
    </oc>
    <nc r="D137">
      <f>VLOOKUP(A137,'C:\Users\sajjadmx\Downloads\[GNRD_Blue_0008_D04.xlsx]FIV_KVL_D_Blue_TC_Bios_only (3)'!$A:$E,5,0)</f>
    </nc>
  </rcc>
  <rcc rId="1970" sId="1">
    <oc r="D138">
      <f>VLOOKUP(A138,'C:\Users\sajjadmx\Downloads\[GNRD_Blue_0008_D04.xlsx]FIV_KVL_D_Blue_TC_Bios_only (3)'!$A:$E,5,0)</f>
    </oc>
    <nc r="D138">
      <f>VLOOKUP(A138,'C:\Users\sajjadmx\Downloads\[GNRD_Blue_0008_D04.xlsx]FIV_KVL_D_Blue_TC_Bios_only (3)'!$A:$E,5,0)</f>
    </nc>
  </rcc>
  <rcc rId="1971" sId="1">
    <oc r="D139">
      <f>VLOOKUP(A139,'C:\Users\sajjadmx\Downloads\[GNRD_Blue_0008_D04.xlsx]FIV_KVL_D_Blue_TC_Bios_only (3)'!$A:$E,5,0)</f>
    </oc>
    <nc r="D139">
      <f>VLOOKUP(A139,'C:\Users\sajjadmx\Downloads\[GNRD_Blue_0008_D04.xlsx]FIV_KVL_D_Blue_TC_Bios_only (3)'!$A:$E,5,0)</f>
    </nc>
  </rcc>
  <rcc rId="1972" sId="1">
    <oc r="D140">
      <f>VLOOKUP(A140,'C:\Users\sajjadmx\Downloads\[GNRD_Blue_0008_D04.xlsx]FIV_KVL_D_Blue_TC_Bios_only (3)'!$A:$E,5,0)</f>
    </oc>
    <nc r="D140">
      <f>VLOOKUP(A140,'C:\Users\sajjadmx\Downloads\[GNRD_Blue_0008_D04.xlsx]FIV_KVL_D_Blue_TC_Bios_only (3)'!$A:$E,5,0)</f>
    </nc>
  </rcc>
  <rcc rId="1973" sId="1">
    <oc r="D141">
      <f>VLOOKUP(A141,'C:\Users\sajjadmx\Downloads\[GNRD_Blue_0008_D04.xlsx]FIV_KVL_D_Blue_TC_Bios_only (3)'!$A:$E,5,0)</f>
    </oc>
    <nc r="D141">
      <f>VLOOKUP(A141,'C:\Users\sajjadmx\Downloads\[GNRD_Blue_0008_D04.xlsx]FIV_KVL_D_Blue_TC_Bios_only (3)'!$A:$E,5,0)</f>
    </nc>
  </rcc>
  <rcc rId="1974" sId="1">
    <oc r="D143">
      <f>VLOOKUP(A143,'C:\Users\sajjadmx\Downloads\[GNRD_Blue_0008_D04.xlsx]FIV_KVL_D_Blue_TC_Bios_only (3)'!$A:$E,5,0)</f>
    </oc>
    <nc r="D143">
      <f>VLOOKUP(A143,'C:\Users\sajjadmx\Downloads\[GNRD_Blue_0008_D04.xlsx]FIV_KVL_D_Blue_TC_Bios_only (3)'!$A:$E,5,0)</f>
    </nc>
  </rcc>
  <rcc rId="1975" sId="1">
    <oc r="D144">
      <f>VLOOKUP(A144,'C:\Users\sajjadmx\Downloads\[GNRD_Blue_0008_D04.xlsx]FIV_KVL_D_Blue_TC_Bios_only (3)'!$A:$E,5,0)</f>
    </oc>
    <nc r="D144">
      <f>VLOOKUP(A144,'C:\Users\sajjadmx\Downloads\[GNRD_Blue_0008_D04.xlsx]FIV_KVL_D_Blue_TC_Bios_only (3)'!$A:$E,5,0)</f>
    </nc>
  </rcc>
  <rcc rId="1976" sId="1">
    <oc r="D145">
      <f>VLOOKUP(A145,'C:\Users\sajjadmx\Downloads\[GNRD_Blue_0008_D04.xlsx]FIV_KVL_D_Blue_TC_Bios_only (3)'!$A:$E,5,0)</f>
    </oc>
    <nc r="D145">
      <f>VLOOKUP(A145,'C:\Users\sajjadmx\Downloads\[GNRD_Blue_0008_D04.xlsx]FIV_KVL_D_Blue_TC_Bios_only (3)'!$A:$E,5,0)</f>
    </nc>
  </rcc>
  <rcc rId="1977" sId="1">
    <oc r="D146">
      <f>VLOOKUP(A146,'C:\Users\sajjadmx\Downloads\[GNRD_Blue_0008_D04.xlsx]FIV_KVL_D_Blue_TC_Bios_only (3)'!$A:$E,5,0)</f>
    </oc>
    <nc r="D146">
      <f>VLOOKUP(A146,'C:\Users\sajjadmx\Downloads\[GNRD_Blue_0008_D04.xlsx]FIV_KVL_D_Blue_TC_Bios_only (3)'!$A:$E,5,0)</f>
    </nc>
  </rcc>
  <rcc rId="1978" sId="1">
    <oc r="D147">
      <f>VLOOKUP(A147,'C:\Users\sajjadmx\Downloads\[GNRD_Blue_0008_D04.xlsx]FIV_KVL_D_Blue_TC_Bios_only (3)'!$A:$E,5,0)</f>
    </oc>
    <nc r="D147">
      <f>VLOOKUP(A147,'C:\Users\sajjadmx\Downloads\[GNRD_Blue_0008_D04.xlsx]FIV_KVL_D_Blue_TC_Bios_only (3)'!$A:$E,5,0)</f>
    </nc>
  </rcc>
  <rcc rId="1979" sId="1">
    <oc r="D148">
      <f>VLOOKUP(A148,'C:\Users\sajjadmx\Downloads\[GNRD_Blue_0008_D04.xlsx]FIV_KVL_D_Blue_TC_Bios_only (3)'!$A:$E,5,0)</f>
    </oc>
    <nc r="D148">
      <f>VLOOKUP(A148,'C:\Users\sajjadmx\Downloads\[GNRD_Blue_0008_D04.xlsx]FIV_KVL_D_Blue_TC_Bios_only (3)'!$A:$E,5,0)</f>
    </nc>
  </rcc>
  <rcc rId="1980" sId="1">
    <oc r="D149">
      <f>VLOOKUP(A149,'C:\Users\sajjadmx\Downloads\[GNRD_Blue_0008_D04.xlsx]FIV_KVL_D_Blue_TC_Bios_only (3)'!$A:$E,5,0)</f>
    </oc>
    <nc r="D149">
      <f>VLOOKUP(A149,'C:\Users\sajjadmx\Downloads\[GNRD_Blue_0008_D04.xlsx]FIV_KVL_D_Blue_TC_Bios_only (3)'!$A:$E,5,0)</f>
    </nc>
  </rcc>
  <rcc rId="1981" sId="1">
    <oc r="D150">
      <f>VLOOKUP(A150,'C:\Users\sajjadmx\Downloads\[GNRD_Blue_0008_D04.xlsx]FIV_KVL_D_Blue_TC_Bios_only (3)'!$A:$E,5,0)</f>
    </oc>
    <nc r="D150">
      <f>VLOOKUP(A150,'C:\Users\sajjadmx\Downloads\[GNRD_Blue_0008_D04.xlsx]FIV_KVL_D_Blue_TC_Bios_only (3)'!$A:$E,5,0)</f>
    </nc>
  </rcc>
  <rcc rId="1982" sId="1">
    <oc r="D151">
      <f>VLOOKUP(A151,'C:\Users\sajjadmx\Downloads\[GNRD_Blue_0008_D04.xlsx]FIV_KVL_D_Blue_TC_Bios_only (3)'!$A:$E,5,0)</f>
    </oc>
    <nc r="D151">
      <f>VLOOKUP(A151,'C:\Users\sajjadmx\Downloads\[GNRD_Blue_0008_D04.xlsx]FIV_KVL_D_Blue_TC_Bios_only (3)'!$A:$E,5,0)</f>
    </nc>
  </rcc>
  <rcc rId="1983" sId="1">
    <oc r="D152">
      <f>VLOOKUP(A152,'C:\Users\sajjadmx\Downloads\[GNRD_Blue_0008_D04.xlsx]FIV_KVL_D_Blue_TC_Bios_only (3)'!$A:$E,5,0)</f>
    </oc>
    <nc r="D152">
      <f>VLOOKUP(A152,'C:\Users\sajjadmx\Downloads\[GNRD_Blue_0008_D04.xlsx]FIV_KVL_D_Blue_TC_Bios_only (3)'!$A:$E,5,0)</f>
    </nc>
  </rcc>
  <rcc rId="1984" sId="1">
    <oc r="D154">
      <f>VLOOKUP(A154,'C:\Users\sajjadmx\Downloads\[GNRD_Blue_0008_D04.xlsx]FIV_KVL_D_Blue_TC_Bios_only (3)'!$A:$E,5,0)</f>
    </oc>
    <nc r="D154">
      <f>VLOOKUP(A154,'C:\Users\sajjadmx\Downloads\[GNRD_Blue_0008_D04.xlsx]FIV_KVL_D_Blue_TC_Bios_only (3)'!$A:$E,5,0)</f>
    </nc>
  </rcc>
  <rcc rId="1985" sId="1">
    <oc r="D155">
      <f>VLOOKUP(A155,'C:\Users\sajjadmx\Downloads\[GNRD_Blue_0008_D04.xlsx]FIV_KVL_D_Blue_TC_Bios_only (3)'!$A:$E,5,0)</f>
    </oc>
    <nc r="D155">
      <f>VLOOKUP(A155,'C:\Users\sajjadmx\Downloads\[GNRD_Blue_0008_D04.xlsx]FIV_KVL_D_Blue_TC_Bios_only (3)'!$A:$E,5,0)</f>
    </nc>
  </rcc>
  <rcc rId="1986" sId="1">
    <oc r="D156">
      <f>VLOOKUP(A156,'C:\Users\sajjadmx\Downloads\[GNRD_Blue_0008_D04.xlsx]FIV_KVL_D_Blue_TC_Bios_only (3)'!$A:$E,5,0)</f>
    </oc>
    <nc r="D156">
      <f>VLOOKUP(A156,'C:\Users\sajjadmx\Downloads\[GNRD_Blue_0008_D04.xlsx]FIV_KVL_D_Blue_TC_Bios_only (3)'!$A:$E,5,0)</f>
    </nc>
  </rcc>
  <rcc rId="1987" sId="1">
    <oc r="D157">
      <f>VLOOKUP(A157,'C:\Users\sajjadmx\Downloads\[GNRD_Blue_0008_D04.xlsx]FIV_KVL_D_Blue_TC_Bios_only (3)'!$A:$E,5,0)</f>
    </oc>
    <nc r="D157">
      <f>VLOOKUP(A157,'C:\Users\sajjadmx\Downloads\[GNRD_Blue_0008_D04.xlsx]FIV_KVL_D_Blue_TC_Bios_only (3)'!$A:$E,5,0)</f>
    </nc>
  </rcc>
  <rcc rId="1988" sId="1">
    <oc r="D158">
      <f>VLOOKUP(A158,'C:\Users\sajjadmx\Downloads\[GNRD_Blue_0008_D04.xlsx]FIV_KVL_D_Blue_TC_Bios_only (3)'!$A:$E,5,0)</f>
    </oc>
    <nc r="D158">
      <f>VLOOKUP(A158,'C:\Users\sajjadmx\Downloads\[GNRD_Blue_0008_D04.xlsx]FIV_KVL_D_Blue_TC_Bios_only (3)'!$A:$E,5,0)</f>
    </nc>
  </rcc>
  <rcc rId="1989" sId="1">
    <oc r="D159">
      <f>VLOOKUP(A159,'C:\Users\sajjadmx\Downloads\[GNRD_Blue_0008_D04.xlsx]FIV_KVL_D_Blue_TC_Bios_only (3)'!$A:$E,5,0)</f>
    </oc>
    <nc r="D159">
      <f>VLOOKUP(A159,'C:\Users\sajjadmx\Downloads\[GNRD_Blue_0008_D04.xlsx]FIV_KVL_D_Blue_TC_Bios_only (3)'!$A:$E,5,0)</f>
    </nc>
  </rcc>
  <rcc rId="1990" sId="1">
    <oc r="D160">
      <f>VLOOKUP(A160,'C:\Users\sajjadmx\Downloads\[GNRD_Blue_0008_D04.xlsx]FIV_KVL_D_Blue_TC_Bios_only (3)'!$A:$E,5,0)</f>
    </oc>
    <nc r="D160">
      <f>VLOOKUP(A160,'C:\Users\sajjadmx\Downloads\[GNRD_Blue_0008_D04.xlsx]FIV_KVL_D_Blue_TC_Bios_only (3)'!$A:$E,5,0)</f>
    </nc>
  </rcc>
  <rcc rId="1991" sId="1">
    <oc r="D161">
      <f>VLOOKUP(A161,'C:\Users\sajjadmx\Downloads\[GNRD_Blue_0008_D04.xlsx]FIV_KVL_D_Blue_TC_Bios_only (3)'!$A:$E,5,0)</f>
    </oc>
    <nc r="D161">
      <f>VLOOKUP(A161,'C:\Users\sajjadmx\Downloads\[GNRD_Blue_0008_D04.xlsx]FIV_KVL_D_Blue_TC_Bios_only (3)'!$A:$E,5,0)</f>
    </nc>
  </rcc>
  <rcc rId="1992" sId="1">
    <oc r="D162">
      <f>VLOOKUP(A162,'C:\Users\sajjadmx\Downloads\[GNRD_Blue_0008_D04.xlsx]FIV_KVL_D_Blue_TC_Bios_only (3)'!$A:$E,5,0)</f>
    </oc>
    <nc r="D162">
      <f>VLOOKUP(A162,'C:\Users\sajjadmx\Downloads\[GNRD_Blue_0008_D04.xlsx]FIV_KVL_D_Blue_TC_Bios_only (3)'!$A:$E,5,0)</f>
    </nc>
  </rcc>
  <rcc rId="1993" sId="1">
    <oc r="D163">
      <f>VLOOKUP(A163,'C:\Users\sajjadmx\Downloads\[GNRD_Blue_0008_D04.xlsx]FIV_KVL_D_Blue_TC_Bios_only (3)'!$A:$E,5,0)</f>
    </oc>
    <nc r="D163">
      <f>VLOOKUP(A163,'C:\Users\sajjadmx\Downloads\[GNRD_Blue_0008_D04.xlsx]FIV_KVL_D_Blue_TC_Bios_only (3)'!$A:$E,5,0)</f>
    </nc>
  </rcc>
  <rcc rId="1994" sId="1">
    <oc r="D164">
      <f>VLOOKUP(A164,'C:\Users\sajjadmx\Downloads\[GNRD_Blue_0008_D04.xlsx]FIV_KVL_D_Blue_TC_Bios_only (3)'!$A:$E,5,0)</f>
    </oc>
    <nc r="D164">
      <f>VLOOKUP(A164,'C:\Users\sajjadmx\Downloads\[GNRD_Blue_0008_D04.xlsx]FIV_KVL_D_Blue_TC_Bios_only (3)'!$A:$E,5,0)</f>
    </nc>
  </rcc>
  <rcc rId="1995" sId="1">
    <oc r="D165">
      <f>VLOOKUP(A165,'C:\Users\sajjadmx\Downloads\[GNRD_Blue_0008_D04.xlsx]FIV_KVL_D_Blue_TC_Bios_only (3)'!$A:$E,5,0)</f>
    </oc>
    <nc r="D165">
      <f>VLOOKUP(A165,'C:\Users\sajjadmx\Downloads\[GNRD_Blue_0008_D04.xlsx]FIV_KVL_D_Blue_TC_Bios_only (3)'!$A:$E,5,0)</f>
    </nc>
  </rcc>
  <rcc rId="1996" sId="1">
    <oc r="D166">
      <f>VLOOKUP(A166,'C:\Users\sajjadmx\Downloads\[GNRD_Blue_0008_D04.xlsx]FIV_KVL_D_Blue_TC_Bios_only (3)'!$A:$E,5,0)</f>
    </oc>
    <nc r="D166">
      <f>VLOOKUP(A166,'C:\Users\sajjadmx\Downloads\[GNRD_Blue_0008_D04.xlsx]FIV_KVL_D_Blue_TC_Bios_only (3)'!$A:$E,5,0)</f>
    </nc>
  </rcc>
  <rcc rId="1997" sId="1">
    <oc r="D167">
      <f>VLOOKUP(A167,'C:\Users\sajjadmx\Downloads\[GNRD_Blue_0008_D04.xlsx]FIV_KVL_D_Blue_TC_Bios_only (3)'!$A:$E,5,0)</f>
    </oc>
    <nc r="D167">
      <f>VLOOKUP(A167,'C:\Users\sajjadmx\Downloads\[GNRD_Blue_0008_D04.xlsx]FIV_KVL_D_Blue_TC_Bios_only (3)'!$A:$E,5,0)</f>
    </nc>
  </rcc>
  <rcc rId="1998" sId="1">
    <oc r="D168">
      <f>VLOOKUP(A168,'C:\Users\sajjadmx\Downloads\[GNRD_Blue_0008_D04.xlsx]FIV_KVL_D_Blue_TC_Bios_only (3)'!$A:$E,5,0)</f>
    </oc>
    <nc r="D168">
      <f>VLOOKUP(A168,'C:\Users\sajjadmx\Downloads\[GNRD_Blue_0008_D04.xlsx]FIV_KVL_D_Blue_TC_Bios_only (3)'!$A:$E,5,0)</f>
    </nc>
  </rcc>
  <rcc rId="1999" sId="1">
    <oc r="D169">
      <f>VLOOKUP(A169,'C:\Users\sajjadmx\Downloads\[GNRD_Blue_0008_D04.xlsx]FIV_KVL_D_Blue_TC_Bios_only (3)'!$A:$E,5,0)</f>
    </oc>
    <nc r="D169">
      <f>VLOOKUP(A169,'C:\Users\sajjadmx\Downloads\[GNRD_Blue_0008_D04.xlsx]FIV_KVL_D_Blue_TC_Bios_only (3)'!$A:$E,5,0)</f>
    </nc>
  </rcc>
  <rcc rId="2000" sId="1">
    <oc r="D170">
      <f>VLOOKUP(A170,'C:\Users\sajjadmx\Downloads\[GNRD_Blue_0008_D04.xlsx]FIV_KVL_D_Blue_TC_Bios_only (3)'!$A:$E,5,0)</f>
    </oc>
    <nc r="D170">
      <f>VLOOKUP(A170,'C:\Users\sajjadmx\Downloads\[GNRD_Blue_0008_D04.xlsx]FIV_KVL_D_Blue_TC_Bios_only (3)'!$A:$E,5,0)</f>
    </nc>
  </rcc>
  <rcc rId="2001" sId="1">
    <oc r="D171">
      <f>VLOOKUP(A171,'C:\Users\sajjadmx\Downloads\[GNRD_Blue_0008_D04.xlsx]FIV_KVL_D_Blue_TC_Bios_only (3)'!$A:$E,5,0)</f>
    </oc>
    <nc r="D171">
      <f>VLOOKUP(A171,'C:\Users\sajjadmx\Downloads\[GNRD_Blue_0008_D04.xlsx]FIV_KVL_D_Blue_TC_Bios_only (3)'!$A:$E,5,0)</f>
    </nc>
  </rcc>
  <rcc rId="2002" sId="1">
    <oc r="D172">
      <f>VLOOKUP(A172,'C:\Users\sajjadmx\Downloads\[GNRD_Blue_0008_D04.xlsx]FIV_KVL_D_Blue_TC_Bios_only (3)'!$A:$E,5,0)</f>
    </oc>
    <nc r="D172">
      <f>VLOOKUP(A172,'C:\Users\sajjadmx\Downloads\[GNRD_Blue_0008_D04.xlsx]FIV_KVL_D_Blue_TC_Bios_only (3)'!$A:$E,5,0)</f>
    </nc>
  </rcc>
  <rcc rId="2003" sId="1">
    <oc r="D173">
      <f>VLOOKUP(A173,'C:\Users\sajjadmx\Downloads\[GNRD_Blue_0008_D04.xlsx]FIV_KVL_D_Blue_TC_Bios_only (3)'!$A:$E,5,0)</f>
    </oc>
    <nc r="D173">
      <f>VLOOKUP(A173,'C:\Users\sajjadmx\Downloads\[GNRD_Blue_0008_D04.xlsx]FIV_KVL_D_Blue_TC_Bios_only (3)'!$A:$E,5,0)</f>
    </nc>
  </rcc>
  <rcc rId="2004" sId="1">
    <oc r="D174">
      <f>VLOOKUP(A174,'C:\Users\sajjadmx\Downloads\[GNRD_Blue_0008_D04.xlsx]FIV_KVL_D_Blue_TC_Bios_only (3)'!$A:$E,5,0)</f>
    </oc>
    <nc r="D174">
      <f>VLOOKUP(A174,'C:\Users\sajjadmx\Downloads\[GNRD_Blue_0008_D04.xlsx]FIV_KVL_D_Blue_TC_Bios_only (3)'!$A:$E,5,0)</f>
    </nc>
  </rcc>
  <rcc rId="2005" sId="1">
    <oc r="D175">
      <f>VLOOKUP(A175,'C:\Users\sajjadmx\Downloads\[GNRD_Blue_0008_D04.xlsx]FIV_KVL_D_Blue_TC_Bios_only (3)'!$A:$E,5,0)</f>
    </oc>
    <nc r="D175">
      <f>VLOOKUP(A175,'C:\Users\sajjadmx\Downloads\[GNRD_Blue_0008_D04.xlsx]FIV_KVL_D_Blue_TC_Bios_only (3)'!$A:$E,5,0)</f>
    </nc>
  </rcc>
  <rcc rId="2006" sId="1">
    <oc r="D176">
      <f>VLOOKUP(A176,'C:\Users\sajjadmx\Downloads\[GNRD_Blue_0008_D04.xlsx]FIV_KVL_D_Blue_TC_Bios_only (3)'!$A:$E,5,0)</f>
    </oc>
    <nc r="D176">
      <f>VLOOKUP(A176,'C:\Users\sajjadmx\Downloads\[GNRD_Blue_0008_D04.xlsx]FIV_KVL_D_Blue_TC_Bios_only (3)'!$A:$E,5,0)</f>
    </nc>
  </rcc>
  <rcc rId="2007" sId="1">
    <oc r="D177">
      <f>VLOOKUP(A177,'C:\Users\sajjadmx\Downloads\[GNRD_Blue_0008_D04.xlsx]FIV_KVL_D_Blue_TC_Bios_only (3)'!$A:$E,5,0)</f>
    </oc>
    <nc r="D177">
      <f>VLOOKUP(A177,'C:\Users\sajjadmx\Downloads\[GNRD_Blue_0008_D04.xlsx]FIV_KVL_D_Blue_TC_Bios_only (3)'!$A:$E,5,0)</f>
    </nc>
  </rcc>
  <rcc rId="2008" sId="1">
    <oc r="D178">
      <f>VLOOKUP(A178,'C:\Users\sajjadmx\Downloads\[GNRD_Blue_0008_D04.xlsx]FIV_KVL_D_Blue_TC_Bios_only (3)'!$A:$E,5,0)</f>
    </oc>
    <nc r="D178">
      <f>VLOOKUP(A178,'C:\Users\sajjadmx\Downloads\[GNRD_Blue_0008_D04.xlsx]FIV_KVL_D_Blue_TC_Bios_only (3)'!$A:$E,5,0)</f>
    </nc>
  </rcc>
  <rcc rId="2009" sId="1">
    <oc r="D179">
      <f>VLOOKUP(A179,'C:\Users\sajjadmx\Downloads\[GNRD_Blue_0008_D04.xlsx]FIV_KVL_D_Blue_TC_Bios_only (3)'!$A:$E,5,0)</f>
    </oc>
    <nc r="D179">
      <f>VLOOKUP(A179,'C:\Users\sajjadmx\Downloads\[GNRD_Blue_0008_D04.xlsx]FIV_KVL_D_Blue_TC_Bios_only (3)'!$A:$E,5,0)</f>
    </nc>
  </rcc>
  <rcc rId="2010" sId="1">
    <oc r="D180">
      <f>VLOOKUP(A180,'C:\Users\sajjadmx\Downloads\[GNRD_Blue_0008_D04.xlsx]FIV_KVL_D_Blue_TC_Bios_only (3)'!$A:$E,5,0)</f>
    </oc>
    <nc r="D180">
      <f>VLOOKUP(A180,'C:\Users\sajjadmx\Downloads\[GNRD_Blue_0008_D04.xlsx]FIV_KVL_D_Blue_TC_Bios_only (3)'!$A:$E,5,0)</f>
    </nc>
  </rcc>
  <rcc rId="2011" sId="1">
    <oc r="D181">
      <f>VLOOKUP(A181,'C:\Users\sajjadmx\Downloads\[GNRD_Blue_0008_D04.xlsx]FIV_KVL_D_Blue_TC_Bios_only (3)'!$A:$E,5,0)</f>
    </oc>
    <nc r="D181">
      <f>VLOOKUP(A181,'C:\Users\sajjadmx\Downloads\[GNRD_Blue_0008_D04.xlsx]FIV_KVL_D_Blue_TC_Bios_only (3)'!$A:$E,5,0)</f>
    </nc>
  </rcc>
  <rcc rId="2012" sId="1">
    <oc r="D182">
      <f>VLOOKUP(A182,'C:\Users\sajjadmx\Downloads\[GNRD_Blue_0008_D04.xlsx]FIV_KVL_D_Blue_TC_Bios_only (3)'!$A:$E,5,0)</f>
    </oc>
    <nc r="D182">
      <f>VLOOKUP(A182,'C:\Users\sajjadmx\Downloads\[GNRD_Blue_0008_D04.xlsx]FIV_KVL_D_Blue_TC_Bios_only (3)'!$A:$E,5,0)</f>
    </nc>
  </rcc>
  <rcc rId="2013" sId="1">
    <oc r="D183">
      <f>VLOOKUP(A183,'C:\Users\sajjadmx\Downloads\[GNRD_Blue_0008_D04.xlsx]FIV_KVL_D_Blue_TC_Bios_only (3)'!$A:$E,5,0)</f>
    </oc>
    <nc r="D183">
      <f>VLOOKUP(A183,'C:\Users\sajjadmx\Downloads\[GNRD_Blue_0008_D04.xlsx]FIV_KVL_D_Blue_TC_Bios_only (3)'!$A:$E,5,0)</f>
    </nc>
  </rcc>
  <rcc rId="2014" sId="1">
    <oc r="D184">
      <f>VLOOKUP(A184,'C:\Users\sajjadmx\Downloads\[GNRD_Blue_0008_D04.xlsx]FIV_KVL_D_Blue_TC_Bios_only (3)'!$A:$E,5,0)</f>
    </oc>
    <nc r="D184">
      <f>VLOOKUP(A184,'C:\Users\sajjadmx\Downloads\[GNRD_Blue_0008_D04.xlsx]FIV_KVL_D_Blue_TC_Bios_only (3)'!$A:$E,5,0)</f>
    </nc>
  </rcc>
  <rcc rId="2015" sId="1">
    <oc r="D185">
      <f>VLOOKUP(A185,'C:\Users\sajjadmx\Downloads\[GNRD_Blue_0008_D04.xlsx]FIV_KVL_D_Blue_TC_Bios_only (3)'!$A:$E,5,0)</f>
    </oc>
    <nc r="D185">
      <f>VLOOKUP(A185,'C:\Users\sajjadmx\Downloads\[GNRD_Blue_0008_D04.xlsx]FIV_KVL_D_Blue_TC_Bios_only (3)'!$A:$E,5,0)</f>
    </nc>
  </rcc>
  <rcc rId="2016" sId="1">
    <oc r="D186">
      <f>VLOOKUP(A186,'C:\Users\sajjadmx\Downloads\[GNRD_Blue_0008_D04.xlsx]FIV_KVL_D_Blue_TC_Bios_only (3)'!$A:$E,5,0)</f>
    </oc>
    <nc r="D186">
      <f>VLOOKUP(A186,'C:\Users\sajjadmx\Downloads\[GNRD_Blue_0008_D04.xlsx]FIV_KVL_D_Blue_TC_Bios_only (3)'!$A:$E,5,0)</f>
    </nc>
  </rcc>
  <rcc rId="2017" sId="1">
    <oc r="D187">
      <f>VLOOKUP(A187,'C:\Users\sajjadmx\Downloads\[GNRD_Blue_0008_D04.xlsx]FIV_KVL_D_Blue_TC_Bios_only (3)'!$A:$E,5,0)</f>
    </oc>
    <nc r="D187">
      <f>VLOOKUP(A187,'C:\Users\sajjadmx\Downloads\[GNRD_Blue_0008_D04.xlsx]FIV_KVL_D_Blue_TC_Bios_only (3)'!$A:$E,5,0)</f>
    </nc>
  </rcc>
  <rcc rId="2018" sId="1">
    <oc r="D188">
      <f>VLOOKUP(A188,'C:\Users\sajjadmx\Downloads\[GNRD_Blue_0008_D04.xlsx]FIV_KVL_D_Blue_TC_Bios_only (3)'!$A:$E,5,0)</f>
    </oc>
    <nc r="D188">
      <f>VLOOKUP(A188,'C:\Users\sajjadmx\Downloads\[GNRD_Blue_0008_D04.xlsx]FIV_KVL_D_Blue_TC_Bios_only (3)'!$A:$E,5,0)</f>
    </nc>
  </rcc>
  <rcc rId="2019" sId="1">
    <oc r="D189">
      <f>VLOOKUP(A189,'C:\Users\sajjadmx\Downloads\[GNRD_Blue_0008_D04.xlsx]FIV_KVL_D_Blue_TC_Bios_only (3)'!$A:$E,5,0)</f>
    </oc>
    <nc r="D189">
      <f>VLOOKUP(A189,'C:\Users\sajjadmx\Downloads\[GNRD_Blue_0008_D04.xlsx]FIV_KVL_D_Blue_TC_Bios_only (3)'!$A:$E,5,0)</f>
    </nc>
  </rcc>
  <rcc rId="2020" sId="1">
    <oc r="D190">
      <f>VLOOKUP(A190,'C:\Users\sajjadmx\Downloads\[GNRD_Blue_0008_D04.xlsx]FIV_KVL_D_Blue_TC_Bios_only (3)'!$A:$E,5,0)</f>
    </oc>
    <nc r="D190">
      <f>VLOOKUP(A190,'C:\Users\sajjadmx\Downloads\[GNRD_Blue_0008_D04.xlsx]FIV_KVL_D_Blue_TC_Bios_only (3)'!$A:$E,5,0)</f>
    </nc>
  </rcc>
  <rcc rId="2021" sId="1">
    <oc r="D191">
      <f>VLOOKUP(A191,'C:\Users\sajjadmx\Downloads\[GNRD_Blue_0008_D04.xlsx]FIV_KVL_D_Blue_TC_Bios_only (3)'!$A:$E,5,0)</f>
    </oc>
    <nc r="D191">
      <f>VLOOKUP(A191,'C:\Users\sajjadmx\Downloads\[GNRD_Blue_0008_D04.xlsx]FIV_KVL_D_Blue_TC_Bios_only (3)'!$A:$E,5,0)</f>
    </nc>
  </rcc>
  <rcc rId="2022" sId="1">
    <oc r="D197">
      <f>VLOOKUP(A197,'C:\Users\sajjadmx\Downloads\[GNRD_Blue_0008_D04.xlsx]FIV_KVL_D_Blue_TC_Bios_only (3)'!$A:$E,5,0)</f>
    </oc>
    <nc r="D197">
      <f>VLOOKUP(A197,'C:\Users\sajjadmx\Downloads\[GNRD_Blue_0008_D04.xlsx]FIV_KVL_D_Blue_TC_Bios_only (3)'!$A:$E,5,0)</f>
    </nc>
  </rcc>
  <rcc rId="2023" sId="1">
    <oc r="D198">
      <f>VLOOKUP(A198,'C:\Users\sajjadmx\Downloads\[GNRD_Blue_0008_D04.xlsx]FIV_KVL_D_Blue_TC_Bios_only (3)'!$A:$E,5,0)</f>
    </oc>
    <nc r="D198">
      <f>VLOOKUP(A198,'C:\Users\sajjadmx\Downloads\[GNRD_Blue_0008_D04.xlsx]FIV_KVL_D_Blue_TC_Bios_only (3)'!$A:$E,5,0)</f>
    </nc>
  </rcc>
  <rcc rId="2024" sId="1">
    <oc r="D199">
      <f>VLOOKUP(A199,'C:\Users\sajjadmx\Downloads\[GNRD_Blue_0008_D04.xlsx]FIV_KVL_D_Blue_TC_Bios_only (3)'!$A:$E,5,0)</f>
    </oc>
    <nc r="D199">
      <f>VLOOKUP(A199,'C:\Users\sajjadmx\Downloads\[GNRD_Blue_0008_D04.xlsx]FIV_KVL_D_Blue_TC_Bios_only (3)'!$A:$E,5,0)</f>
    </nc>
  </rcc>
  <rcc rId="2025" sId="1">
    <oc r="D201">
      <f>VLOOKUP(A201,'C:\Users\sajjadmx\Downloads\[GNRD_Blue_0008_D04.xlsx]FIV_KVL_D_Blue_TC_Bios_only (3)'!$A:$E,5,0)</f>
    </oc>
    <nc r="D201">
      <f>VLOOKUP(A201,'C:\Users\sajjadmx\Downloads\[GNRD_Blue_0008_D04.xlsx]FIV_KVL_D_Blue_TC_Bios_only (3)'!$A:$E,5,0)</f>
    </nc>
  </rcc>
  <rcc rId="2026" sId="1">
    <oc r="D202">
      <f>VLOOKUP(A202,'C:\Users\sajjadmx\Downloads\[GNRD_Blue_0008_D04.xlsx]FIV_KVL_D_Blue_TC_Bios_only (3)'!$A:$E,5,0)</f>
    </oc>
    <nc r="D202">
      <f>VLOOKUP(A202,'C:\Users\sajjadmx\Downloads\[GNRD_Blue_0008_D04.xlsx]FIV_KVL_D_Blue_TC_Bios_only (3)'!$A:$E,5,0)</f>
    </nc>
  </rcc>
  <rcc rId="2027" sId="1">
    <oc r="D203">
      <f>VLOOKUP(A203,'C:\Users\sajjadmx\Downloads\[GNRD_Blue_0008_D04.xlsx]FIV_KVL_D_Blue_TC_Bios_only (3)'!$A:$E,5,0)</f>
    </oc>
    <nc r="D203">
      <f>VLOOKUP(A203,'C:\Users\sajjadmx\Downloads\[GNRD_Blue_0008_D04.xlsx]FIV_KVL_D_Blue_TC_Bios_only (3)'!$A:$E,5,0)</f>
    </nc>
  </rcc>
  <rcc rId="2028" sId="1">
    <oc r="D204">
      <f>VLOOKUP(A204,'C:\Users\sajjadmx\Downloads\[GNRD_Blue_0008_D04.xlsx]FIV_KVL_D_Blue_TC_Bios_only (3)'!$A:$E,5,0)</f>
    </oc>
    <nc r="D204">
      <f>VLOOKUP(A204,'C:\Users\sajjadmx\Downloads\[GNRD_Blue_0008_D04.xlsx]FIV_KVL_D_Blue_TC_Bios_only (3)'!$A:$E,5,0)</f>
    </nc>
  </rcc>
  <rcc rId="2029" sId="1">
    <oc r="D205">
      <f>VLOOKUP(A205,'C:\Users\sajjadmx\Downloads\[GNRD_Blue_0008_D04.xlsx]FIV_KVL_D_Blue_TC_Bios_only (3)'!$A:$E,5,0)</f>
    </oc>
    <nc r="D205">
      <f>VLOOKUP(A205,'C:\Users\sajjadmx\Downloads\[GNRD_Blue_0008_D04.xlsx]FIV_KVL_D_Blue_TC_Bios_only (3)'!$A:$E,5,0)</f>
    </nc>
  </rcc>
  <rcc rId="2030" sId="1">
    <oc r="D206">
      <f>VLOOKUP(A206,'C:\Users\sajjadmx\Downloads\[GNRD_Blue_0008_D04.xlsx]FIV_KVL_D_Blue_TC_Bios_only (3)'!$A:$E,5,0)</f>
    </oc>
    <nc r="D206">
      <f>VLOOKUP(A206,'C:\Users\sajjadmx\Downloads\[GNRD_Blue_0008_D04.xlsx]FIV_KVL_D_Blue_TC_Bios_only (3)'!$A:$E,5,0)</f>
    </nc>
  </rcc>
  <rcc rId="2031" sId="1">
    <oc r="D207">
      <f>VLOOKUP(A207,'C:\Users\sajjadmx\Downloads\[GNRD_Blue_0008_D04.xlsx]FIV_KVL_D_Blue_TC_Bios_only (3)'!$A:$E,5,0)</f>
    </oc>
    <nc r="D207">
      <f>VLOOKUP(A207,'C:\Users\sajjadmx\Downloads\[GNRD_Blue_0008_D04.xlsx]FIV_KVL_D_Blue_TC_Bios_only (3)'!$A:$E,5,0)</f>
    </nc>
  </rcc>
  <rcc rId="2032" sId="1">
    <oc r="D208">
      <f>VLOOKUP(A208,'C:\Users\sajjadmx\Downloads\[GNRD_Blue_0008_D04.xlsx]FIV_KVL_D_Blue_TC_Bios_only (3)'!$A:$E,5,0)</f>
    </oc>
    <nc r="D208">
      <f>VLOOKUP(A208,'C:\Users\sajjadmx\Downloads\[GNRD_Blue_0008_D04.xlsx]FIV_KVL_D_Blue_TC_Bios_only (3)'!$A:$E,5,0)</f>
    </nc>
  </rcc>
  <rcc rId="2033" sId="1">
    <oc r="D209">
      <f>VLOOKUP(A209,'C:\Users\sajjadmx\Downloads\[GNRD_Blue_0008_D04.xlsx]FIV_KVL_D_Blue_TC_Bios_only (3)'!$A:$E,5,0)</f>
    </oc>
    <nc r="D209">
      <f>VLOOKUP(A209,'C:\Users\sajjadmx\Downloads\[GNRD_Blue_0008_D04.xlsx]FIV_KVL_D_Blue_TC_Bios_only (3)'!$A:$E,5,0)</f>
    </nc>
  </rcc>
  <rcc rId="2034" sId="1">
    <oc r="D210">
      <f>VLOOKUP(A210,'C:\Users\sajjadmx\Downloads\[GNRD_Blue_0008_D04.xlsx]FIV_KVL_D_Blue_TC_Bios_only (3)'!$A:$E,5,0)</f>
    </oc>
    <nc r="D210">
      <f>VLOOKUP(A210,'C:\Users\sajjadmx\Downloads\[GNRD_Blue_0008_D04.xlsx]FIV_KVL_D_Blue_TC_Bios_only (3)'!$A:$E,5,0)</f>
    </nc>
  </rcc>
  <rcc rId="2035" sId="1">
    <oc r="D211">
      <f>VLOOKUP(A211,'C:\Users\sajjadmx\Downloads\[GNRD_Blue_0008_D04.xlsx]FIV_KVL_D_Blue_TC_Bios_only (3)'!$A:$E,5,0)</f>
    </oc>
    <nc r="D211">
      <f>VLOOKUP(A211,'C:\Users\sajjadmx\Downloads\[GNRD_Blue_0008_D04.xlsx]FIV_KVL_D_Blue_TC_Bios_only (3)'!$A:$E,5,0)</f>
    </nc>
  </rcc>
  <rcc rId="2036" sId="1">
    <oc r="D213">
      <f>VLOOKUP(A213,'C:\Users\sajjadmx\Downloads\[GNRD_Blue_0008_D04.xlsx]FIV_KVL_D_Blue_TC_Bios_only (3)'!$A:$E,5,0)</f>
    </oc>
    <nc r="D213">
      <f>VLOOKUP(A213,'C:\Users\sajjadmx\Downloads\[GNRD_Blue_0008_D04.xlsx]FIV_KVL_D_Blue_TC_Bios_only (3)'!$A:$E,5,0)</f>
    </nc>
  </rcc>
  <rcc rId="2037" sId="1">
    <oc r="D218">
      <f>VLOOKUP(A218,'C:\Users\sajjadmx\Downloads\[GNRD_Blue_0008_D04.xlsx]FIV_KVL_D_Blue_TC_Bios_only (3)'!$A:$E,5,0)</f>
    </oc>
    <nc r="D218">
      <f>VLOOKUP(A218,'C:\Users\sajjadmx\Downloads\[GNRD_Blue_0008_D04.xlsx]FIV_KVL_D_Blue_TC_Bios_only (3)'!$A:$E,5,0)</f>
    </nc>
  </rcc>
  <rcc rId="2038" sId="1">
    <oc r="D219">
      <f>VLOOKUP(A219,'C:\Users\sajjadmx\Downloads\[GNRD_Blue_0008_D04.xlsx]FIV_KVL_D_Blue_TC_Bios_only (3)'!$A:$E,5,0)</f>
    </oc>
    <nc r="D219">
      <f>VLOOKUP(A219,'C:\Users\sajjadmx\Downloads\[GNRD_Blue_0008_D04.xlsx]FIV_KVL_D_Blue_TC_Bios_only (3)'!$A:$E,5,0)</f>
    </nc>
  </rcc>
  <rcc rId="2039" sId="1">
    <oc r="D224">
      <f>VLOOKUP(A224,'C:\Users\sajjadmx\Downloads\[GNRD_Blue_0008_D04.xlsx]FIV_KVL_D_Blue_TC_Bios_only (3)'!$A:$E,5,0)</f>
    </oc>
    <nc r="D224">
      <f>VLOOKUP(A224,'C:\Users\sajjadmx\Downloads\[GNRD_Blue_0008_D04.xlsx]FIV_KVL_D_Blue_TC_Bios_only (3)'!$A:$E,5,0)</f>
    </nc>
  </rcc>
  <rcc rId="2040" sId="1">
    <oc r="D233">
      <f>VLOOKUP(A233,'C:\Users\sajjadmx\Downloads\[GNRD_Blue_0008_D04.xlsx]FIV_KVL_D_Blue_TC_Bios_only (3)'!$A:$E,5,0)</f>
    </oc>
    <nc r="D233">
      <f>VLOOKUP(A233,'C:\Users\sajjadmx\Downloads\[GNRD_Blue_0008_D04.xlsx]FIV_KVL_D_Blue_TC_Bios_only (3)'!$A:$E,5,0)</f>
    </nc>
  </rcc>
  <rcc rId="2041" sId="1">
    <oc r="D235">
      <f>VLOOKUP(A235,'C:\Users\sajjadmx\Downloads\[GNRD_Blue_0008_D04.xlsx]FIV_KVL_D_Blue_TC_Bios_only (3)'!$A:$E,5,0)</f>
    </oc>
    <nc r="D235">
      <f>VLOOKUP(A235,'C:\Users\sajjadmx\Downloads\[GNRD_Blue_0008_D04.xlsx]FIV_KVL_D_Blue_TC_Bios_only (3)'!$A:$E,5,0)</f>
    </nc>
  </rcc>
  <rcc rId="2042" sId="1">
    <oc r="D236">
      <f>VLOOKUP(A236,'C:\Users\sajjadmx\Downloads\[GNRD_Blue_0008_D04.xlsx]FIV_KVL_D_Blue_TC_Bios_only (3)'!$A:$E,5,0)</f>
    </oc>
    <nc r="D236">
      <f>VLOOKUP(A236,'C:\Users\sajjadmx\Downloads\[GNRD_Blue_0008_D04.xlsx]FIV_KVL_D_Blue_TC_Bios_only (3)'!$A:$E,5,0)</f>
    </nc>
  </rcc>
  <rcc rId="2043" sId="1">
    <oc r="D237">
      <f>VLOOKUP(A237,'C:\Users\sajjadmx\Downloads\[GNRD_Blue_0008_D04.xlsx]FIV_KVL_D_Blue_TC_Bios_only (3)'!$A:$E,5,0)</f>
    </oc>
    <nc r="D237">
      <f>VLOOKUP(A237,'C:\Users\sajjadmx\Downloads\[GNRD_Blue_0008_D04.xlsx]FIV_KVL_D_Blue_TC_Bios_only (3)'!$A:$E,5,0)</f>
    </nc>
  </rcc>
  <rcc rId="2044" sId="1">
    <oc r="D238">
      <f>VLOOKUP(A238,'C:\Users\sajjadmx\Downloads\[GNRD_Blue_0008_D04.xlsx]FIV_KVL_D_Blue_TC_Bios_only (3)'!$A:$E,5,0)</f>
    </oc>
    <nc r="D238">
      <f>VLOOKUP(A238,'C:\Users\sajjadmx\Downloads\[GNRD_Blue_0008_D04.xlsx]FIV_KVL_D_Blue_TC_Bios_only (3)'!$A:$E,5,0)</f>
    </nc>
  </rcc>
  <rcc rId="2045" sId="1">
    <oc r="D239">
      <f>VLOOKUP(A239,'C:\Users\sajjadmx\Downloads\[GNRD_Blue_0008_D04.xlsx]FIV_KVL_D_Blue_TC_Bios_only (3)'!$A:$E,5,0)</f>
    </oc>
    <nc r="D239">
      <f>VLOOKUP(A239,'C:\Users\sajjadmx\Downloads\[GNRD_Blue_0008_D04.xlsx]FIV_KVL_D_Blue_TC_Bios_only (3)'!$A:$E,5,0)</f>
    </nc>
  </rcc>
  <rcc rId="2046" sId="1">
    <oc r="D243">
      <f>VLOOKUP(A243,'C:\Users\sajjadmx\Downloads\[GNRD_Blue_0008_D04.xlsx]FIV_KVL_D_Blue_TC_Bios_only (3)'!$A:$E,5,0)</f>
    </oc>
    <nc r="D243">
      <f>VLOOKUP(A243,'C:\Users\sajjadmx\Downloads\[GNRD_Blue_0008_D04.xlsx]FIV_KVL_D_Blue_TC_Bios_only (3)'!$A:$E,5,0)</f>
    </nc>
  </rcc>
  <rcc rId="2047" sId="1">
    <oc r="D244">
      <f>VLOOKUP(A244,'C:\Users\sajjadmx\Downloads\[GNRD_Blue_0008_D04.xlsx]FIV_KVL_D_Blue_TC_Bios_only (3)'!$A:$E,5,0)</f>
    </oc>
    <nc r="D244">
      <f>VLOOKUP(A244,'C:\Users\sajjadmx\Downloads\[GNRD_Blue_0008_D04.xlsx]FIV_KVL_D_Blue_TC_Bios_only (3)'!$A:$E,5,0)</f>
    </nc>
  </rcc>
  <rcc rId="2048" sId="1">
    <oc r="D247">
      <f>VLOOKUP(A247,'C:\Users\sajjadmx\Downloads\[GNRD_Blue_0008_D04.xlsx]FIV_KVL_D_Blue_TC_Bios_only (3)'!$A:$E,5,0)</f>
    </oc>
    <nc r="D247">
      <f>VLOOKUP(A247,'C:\Users\sajjadmx\Downloads\[GNRD_Blue_0008_D04.xlsx]FIV_KVL_D_Blue_TC_Bios_only (3)'!$A:$E,5,0)</f>
    </nc>
  </rcc>
  <rcc rId="2049" sId="1">
    <oc r="D250">
      <f>VLOOKUP(A250,'C:\Users\sajjadmx\Downloads\[GNRD_Blue_0008_D04.xlsx]FIV_KVL_D_Blue_TC_Bios_only (3)'!$A:$E,5,0)</f>
    </oc>
    <nc r="D250">
      <f>VLOOKUP(A250,'C:\Users\sajjadmx\Downloads\[GNRD_Blue_0008_D04.xlsx]FIV_KVL_D_Blue_TC_Bios_only (3)'!$A:$E,5,0)</f>
    </nc>
  </rcc>
  <rcc rId="2050" sId="1">
    <oc r="D251">
      <f>VLOOKUP(A251,'C:\Users\sajjadmx\Downloads\[GNRD_Blue_0008_D04.xlsx]FIV_KVL_D_Blue_TC_Bios_only (3)'!$A:$E,5,0)</f>
    </oc>
    <nc r="D251">
      <f>VLOOKUP(A251,'C:\Users\sajjadmx\Downloads\[GNRD_Blue_0008_D04.xlsx]FIV_KVL_D_Blue_TC_Bios_only (3)'!$A:$E,5,0)</f>
    </nc>
  </rcc>
  <rcc rId="2051" sId="1">
    <oc r="D252">
      <f>VLOOKUP(A252,'C:\Users\sajjadmx\Downloads\[GNRD_Blue_0008_D04.xlsx]FIV_KVL_D_Blue_TC_Bios_only (3)'!$A:$E,5,0)</f>
    </oc>
    <nc r="D252">
      <f>VLOOKUP(A252,'C:\Users\sajjadmx\Downloads\[GNRD_Blue_0008_D04.xlsx]FIV_KVL_D_Blue_TC_Bios_only (3)'!$A:$E,5,0)</f>
    </nc>
  </rcc>
  <rcc rId="2052" sId="1">
    <oc r="D253">
      <f>VLOOKUP(A253,'C:\Users\sajjadmx\Downloads\[GNRD_Blue_0008_D04.xlsx]FIV_KVL_D_Blue_TC_Bios_only (3)'!$A:$E,5,0)</f>
    </oc>
    <nc r="D253">
      <f>VLOOKUP(A253,'C:\Users\sajjadmx\Downloads\[GNRD_Blue_0008_D04.xlsx]FIV_KVL_D_Blue_TC_Bios_only (3)'!$A:$E,5,0)</f>
    </nc>
  </rcc>
  <rcc rId="2053" sId="1">
    <oc r="D256">
      <f>VLOOKUP(A256,'C:\Users\sajjadmx\Downloads\[GNRD_Blue_0008_D04.xlsx]FIV_KVL_D_Blue_TC_Bios_only (3)'!$A:$E,5,0)</f>
    </oc>
    <nc r="D256">
      <f>VLOOKUP(A256,'C:\Users\sajjadmx\Downloads\[GNRD_Blue_0008_D04.xlsx]FIV_KVL_D_Blue_TC_Bios_only (3)'!$A:$E,5,0)</f>
    </nc>
  </rcc>
  <rcc rId="2054" sId="1">
    <oc r="D257">
      <f>VLOOKUP(A257,'C:\Users\sajjadmx\Downloads\[GNRD_Blue_0008_D04.xlsx]FIV_KVL_D_Blue_TC_Bios_only (3)'!$A:$E,5,0)</f>
    </oc>
    <nc r="D257">
      <f>VLOOKUP(A257,'C:\Users\sajjadmx\Downloads\[GNRD_Blue_0008_D04.xlsx]FIV_KVL_D_Blue_TC_Bios_only (3)'!$A:$E,5,0)</f>
    </nc>
  </rcc>
  <rcc rId="2055" sId="1">
    <oc r="D258">
      <f>VLOOKUP(A258,'C:\Users\sajjadmx\Downloads\[GNRD_Blue_0008_D04.xlsx]FIV_KVL_D_Blue_TC_Bios_only (3)'!$A:$E,5,0)</f>
    </oc>
    <nc r="D258">
      <f>VLOOKUP(A258,'C:\Users\sajjadmx\Downloads\[GNRD_Blue_0008_D04.xlsx]FIV_KVL_D_Blue_TC_Bios_only (3)'!$A:$E,5,0)</f>
    </nc>
  </rcc>
  <rcc rId="2056" sId="1">
    <oc r="D259">
      <f>VLOOKUP(A259,'C:\Users\sajjadmx\Downloads\[GNRD_Blue_0008_D04.xlsx]FIV_KVL_D_Blue_TC_Bios_only (3)'!$A:$E,5,0)</f>
    </oc>
    <nc r="D259">
      <f>VLOOKUP(A259,'C:\Users\sajjadmx\Downloads\[GNRD_Blue_0008_D04.xlsx]FIV_KVL_D_Blue_TC_Bios_only (3)'!$A:$E,5,0)</f>
    </nc>
  </rcc>
  <rcc rId="2057" sId="1">
    <oc r="D260">
      <f>VLOOKUP(A260,'C:\Users\sajjadmx\Downloads\[GNRD_Blue_0008_D04.xlsx]FIV_KVL_D_Blue_TC_Bios_only (3)'!$A:$E,5,0)</f>
    </oc>
    <nc r="D260">
      <f>VLOOKUP(A260,'C:\Users\sajjadmx\Downloads\[GNRD_Blue_0008_D04.xlsx]FIV_KVL_D_Blue_TC_Bios_only (3)'!$A:$E,5,0)</f>
    </nc>
  </rcc>
  <rcc rId="2058" sId="1">
    <oc r="D264">
      <f>VLOOKUP(A264,'C:\Users\sajjadmx\Downloads\[GNRD_Blue_0008_D04.xlsx]FIV_KVL_D_Blue_TC_Bios_only (3)'!$A:$E,5,0)</f>
    </oc>
    <nc r="D264">
      <f>VLOOKUP(A264,'C:\Users\sajjadmx\Downloads\[GNRD_Blue_0008_D04.xlsx]FIV_KVL_D_Blue_TC_Bios_only (3)'!$A:$E,5,0)</f>
    </nc>
  </rcc>
  <rcc rId="2059" sId="1">
    <oc r="D275">
      <f>VLOOKUP(A275,'C:\Users\sajjadmx\Downloads\[GNRD_Blue_0008_D04.xlsx]FIV_KVL_D_Blue_TC_Bios_only (3)'!$A:$E,5,0)</f>
    </oc>
    <nc r="D275">
      <f>VLOOKUP(A275,'C:\Users\sajjadmx\Downloads\[GNRD_Blue_0008_D04.xlsx]FIV_KVL_D_Blue_TC_Bios_only (3)'!$A:$E,5,0)</f>
    </nc>
  </rcc>
  <rcc rId="2060" sId="1">
    <oc r="D276">
      <f>VLOOKUP(A276,'C:\Users\sajjadmx\Downloads\[GNRD_Blue_0008_D04.xlsx]FIV_KVL_D_Blue_TC_Bios_only (3)'!$A:$E,5,0)</f>
    </oc>
    <nc r="D276">
      <f>VLOOKUP(A276,'C:\Users\sajjadmx\Downloads\[GNRD_Blue_0008_D04.xlsx]FIV_KVL_D_Blue_TC_Bios_only (3)'!$A:$E,5,0)</f>
    </nc>
  </rcc>
  <rcc rId="2061" sId="1">
    <oc r="D277">
      <f>VLOOKUP(A277,'C:\Users\sajjadmx\Downloads\[GNRD_Blue_0008_D04.xlsx]FIV_KVL_D_Blue_TC_Bios_only (3)'!$A:$E,5,0)</f>
    </oc>
    <nc r="D277">
      <f>VLOOKUP(A277,'C:\Users\sajjadmx\Downloads\[GNRD_Blue_0008_D04.xlsx]FIV_KVL_D_Blue_TC_Bios_only (3)'!$A:$E,5,0)</f>
    </nc>
  </rcc>
  <rcc rId="2062" sId="1">
    <oc r="D278">
      <f>VLOOKUP(A278,'C:\Users\sajjadmx\Downloads\[GNRD_Blue_0008_D04.xlsx]FIV_KVL_D_Blue_TC_Bios_only (3)'!$A:$E,5,0)</f>
    </oc>
    <nc r="D278">
      <f>VLOOKUP(A278,'C:\Users\sajjadmx\Downloads\[GNRD_Blue_0008_D04.xlsx]FIV_KVL_D_Blue_TC_Bios_only (3)'!$A:$E,5,0)</f>
    </nc>
  </rcc>
  <rcc rId="2063" sId="1">
    <oc r="D279">
      <f>VLOOKUP(A279,'C:\Users\sajjadmx\Downloads\[GNRD_Blue_0008_D04.xlsx]FIV_KVL_D_Blue_TC_Bios_only (3)'!$A:$E,5,0)</f>
    </oc>
    <nc r="D279">
      <f>VLOOKUP(A279,'C:\Users\sajjadmx\Downloads\[GNRD_Blue_0008_D04.xlsx]FIV_KVL_D_Blue_TC_Bios_only (3)'!$A:$E,5,0)</f>
    </nc>
  </rcc>
  <rcc rId="2064" sId="1">
    <oc r="D280">
      <f>VLOOKUP(A280,'C:\Users\sajjadmx\Downloads\[GNRD_Blue_0008_D04.xlsx]FIV_KVL_D_Blue_TC_Bios_only (3)'!$A:$E,5,0)</f>
    </oc>
    <nc r="D280">
      <f>VLOOKUP(A280,'C:\Users\sajjadmx\Downloads\[GNRD_Blue_0008_D04.xlsx]FIV_KVL_D_Blue_TC_Bios_only (3)'!$A:$E,5,0)</f>
    </nc>
  </rcc>
  <rcc rId="2065" sId="1">
    <oc r="D281">
      <f>VLOOKUP(A281,'C:\Users\sajjadmx\Downloads\[GNRD_Blue_0008_D04.xlsx]FIV_KVL_D_Blue_TC_Bios_only (3)'!$A:$E,5,0)</f>
    </oc>
    <nc r="D281">
      <f>VLOOKUP(A281,'C:\Users\sajjadmx\Downloads\[GNRD_Blue_0008_D04.xlsx]FIV_KVL_D_Blue_TC_Bios_only (3)'!$A:$E,5,0)</f>
    </nc>
  </rcc>
  <rcc rId="2066" sId="1">
    <oc r="D282">
      <f>VLOOKUP(A282,'C:\Users\sajjadmx\Downloads\[GNRD_Blue_0008_D04.xlsx]FIV_KVL_D_Blue_TC_Bios_only (3)'!$A:$E,5,0)</f>
    </oc>
    <nc r="D282">
      <f>VLOOKUP(A282,'C:\Users\sajjadmx\Downloads\[GNRD_Blue_0008_D04.xlsx]FIV_KVL_D_Blue_TC_Bios_only (3)'!$A:$E,5,0)</f>
    </nc>
  </rcc>
  <rcc rId="2067" sId="1">
    <oc r="D283">
      <f>VLOOKUP(A283,'C:\Users\sajjadmx\Downloads\[GNRD_Blue_0008_D04.xlsx]FIV_KVL_D_Blue_TC_Bios_only (3)'!$A:$E,5,0)</f>
    </oc>
    <nc r="D283">
      <f>VLOOKUP(A283,'C:\Users\sajjadmx\Downloads\[GNRD_Blue_0008_D04.xlsx]FIV_KVL_D_Blue_TC_Bios_only (3)'!$A:$E,5,0)</f>
    </nc>
  </rcc>
  <rcc rId="2068" sId="1">
    <oc r="D284">
      <f>VLOOKUP(A284,'C:\Users\sajjadmx\Downloads\[GNRD_Blue_0008_D04.xlsx]FIV_KVL_D_Blue_TC_Bios_only (3)'!$A:$E,5,0)</f>
    </oc>
    <nc r="D284">
      <f>VLOOKUP(A284,'C:\Users\sajjadmx\Downloads\[GNRD_Blue_0008_D04.xlsx]FIV_KVL_D_Blue_TC_Bios_only (3)'!$A:$E,5,0)</f>
    </nc>
  </rcc>
  <rcc rId="2069" sId="1">
    <oc r="D285">
      <f>VLOOKUP(A285,'C:\Users\sajjadmx\Downloads\[GNRD_Blue_0008_D04.xlsx]FIV_KVL_D_Blue_TC_Bios_only (3)'!$A:$E,5,0)</f>
    </oc>
    <nc r="D285">
      <f>VLOOKUP(A285,'C:\Users\sajjadmx\Downloads\[GNRD_Blue_0008_D04.xlsx]FIV_KVL_D_Blue_TC_Bios_only (3)'!$A:$E,5,0)</f>
    </nc>
  </rcc>
  <rcc rId="2070" sId="1">
    <oc r="D289">
      <f>VLOOKUP(A289,'C:\Users\sajjadmx\Downloads\[GNRD_Blue_0008_D04.xlsx]FIV_KVL_D_Blue_TC_Bios_only (3)'!$A:$E,5,0)</f>
    </oc>
    <nc r="D289">
      <f>VLOOKUP(A289,'C:\Users\sajjadmx\Downloads\[GNRD_Blue_0008_D04.xlsx]FIV_KVL_D_Blue_TC_Bios_only (3)'!$A:$E,5,0)</f>
    </nc>
  </rcc>
  <rcc rId="2071" sId="1">
    <oc r="D296">
      <f>VLOOKUP(A296,'C:\Users\sajjadmx\Downloads\[GNRD_Blue_0008_D04.xlsx]FIV_KVL_D_Blue_TC_Bios_only (3)'!$A:$E,5,0)</f>
    </oc>
    <nc r="D296">
      <f>VLOOKUP(A296,'C:\Users\sajjadmx\Downloads\[GNRD_Blue_0008_D04.xlsx]FIV_KVL_D_Blue_TC_Bios_only (3)'!$A:$E,5,0)</f>
    </nc>
  </rcc>
  <rcc rId="2072" sId="1">
    <oc r="D297">
      <f>VLOOKUP(A297,'C:\Users\sajjadmx\Downloads\[GNRD_Blue_0008_D04.xlsx]FIV_KVL_D_Blue_TC_Bios_only (3)'!$A:$E,5,0)</f>
    </oc>
    <nc r="D297">
      <f>VLOOKUP(A297,'C:\Users\sajjadmx\Downloads\[GNRD_Blue_0008_D04.xlsx]FIV_KVL_D_Blue_TC_Bios_only (3)'!$A:$E,5,0)</f>
    </nc>
  </rcc>
  <rcc rId="2073" sId="1">
    <oc r="D298">
      <f>VLOOKUP(A298,'C:\Users\sajjadmx\Downloads\[GNRD_Blue_0008_D04.xlsx]FIV_KVL_D_Blue_TC_Bios_only (3)'!$A:$E,5,0)</f>
    </oc>
    <nc r="D298">
      <f>VLOOKUP(A298,'C:\Users\sajjadmx\Downloads\[GNRD_Blue_0008_D04.xlsx]FIV_KVL_D_Blue_TC_Bios_only (3)'!$A:$E,5,0)</f>
    </nc>
  </rcc>
  <rcc rId="2074" sId="1">
    <oc r="D299">
      <f>VLOOKUP(A299,'C:\Users\sajjadmx\Downloads\[GNRD_Blue_0008_D04.xlsx]FIV_KVL_D_Blue_TC_Bios_only (3)'!$A:$E,5,0)</f>
    </oc>
    <nc r="D299">
      <f>VLOOKUP(A299,'C:\Users\sajjadmx\Downloads\[GNRD_Blue_0008_D04.xlsx]FIV_KVL_D_Blue_TC_Bios_only (3)'!$A:$E,5,0)</f>
    </nc>
  </rcc>
  <rcc rId="2075" sId="1">
    <oc r="D300">
      <f>VLOOKUP(A300,'C:\Users\sajjadmx\Downloads\[GNRD_Blue_0008_D04.xlsx]FIV_KVL_D_Blue_TC_Bios_only (3)'!$A:$E,5,0)</f>
    </oc>
    <nc r="D300">
      <f>VLOOKUP(A300,'C:\Users\sajjadmx\Downloads\[GNRD_Blue_0008_D04.xlsx]FIV_KVL_D_Blue_TC_Bios_only (3)'!$A:$E,5,0)</f>
    </nc>
  </rcc>
  <rcc rId="2076" sId="1">
    <oc r="D301">
      <f>VLOOKUP(A301,'C:\Users\sajjadmx\Downloads\[GNRD_Blue_0008_D04.xlsx]FIV_KVL_D_Blue_TC_Bios_only (3)'!$A:$E,5,0)</f>
    </oc>
    <nc r="D301">
      <f>VLOOKUP(A301,'C:\Users\sajjadmx\Downloads\[GNRD_Blue_0008_D04.xlsx]FIV_KVL_D_Blue_TC_Bios_only (3)'!$A:$E,5,0)</f>
    </nc>
  </rcc>
  <rcc rId="2077" sId="1">
    <oc r="D302">
      <f>VLOOKUP(A302,'C:\Users\sajjadmx\Downloads\[GNRD_Blue_0008_D04.xlsx]FIV_KVL_D_Blue_TC_Bios_only (3)'!$A:$E,5,0)</f>
    </oc>
    <nc r="D302">
      <f>VLOOKUP(A302,'C:\Users\sajjadmx\Downloads\[GNRD_Blue_0008_D04.xlsx]FIV_KVL_D_Blue_TC_Bios_only (3)'!$A:$E,5,0)</f>
    </nc>
  </rcc>
  <rcc rId="2078" sId="1">
    <oc r="D303">
      <f>VLOOKUP(A303,'C:\Users\sajjadmx\Downloads\[GNRD_Blue_0008_D04.xlsx]FIV_KVL_D_Blue_TC_Bios_only (3)'!$A:$E,5,0)</f>
    </oc>
    <nc r="D303">
      <f>VLOOKUP(A303,'C:\Users\sajjadmx\Downloads\[GNRD_Blue_0008_D04.xlsx]FIV_KVL_D_Blue_TC_Bios_only (3)'!$A:$E,5,0)</f>
    </nc>
  </rcc>
  <rcc rId="2079" sId="1">
    <oc r="D304">
      <f>VLOOKUP(A304,'C:\Users\sajjadmx\Downloads\[GNRD_Blue_0008_D04.xlsx]FIV_KVL_D_Blue_TC_Bios_only (3)'!$A:$E,5,0)</f>
    </oc>
    <nc r="D304">
      <f>VLOOKUP(A304,'C:\Users\sajjadmx\Downloads\[GNRD_Blue_0008_D04.xlsx]FIV_KVL_D_Blue_TC_Bios_only (3)'!$A:$E,5,0)</f>
    </nc>
  </rcc>
  <rcc rId="2080" sId="1">
    <oc r="D306">
      <f>VLOOKUP(A306,'C:\Users\sajjadmx\Downloads\[GNRD_Blue_0008_D04.xlsx]FIV_KVL_D_Blue_TC_Bios_only (3)'!$A:$E,5,0)</f>
    </oc>
    <nc r="D306">
      <f>VLOOKUP(A306,'C:\Users\sajjadmx\Downloads\[GNRD_Blue_0008_D04.xlsx]FIV_KVL_D_Blue_TC_Bios_only (3)'!$A:$E,5,0)</f>
    </nc>
  </rcc>
  <rcc rId="2081" sId="1">
    <oc r="D307">
      <f>VLOOKUP(A307,'C:\Users\sajjadmx\Downloads\[GNRD_Blue_0008_D04.xlsx]FIV_KVL_D_Blue_TC_Bios_only (3)'!$A:$E,5,0)</f>
    </oc>
    <nc r="D307">
      <f>VLOOKUP(A307,'C:\Users\sajjadmx\Downloads\[GNRD_Blue_0008_D04.xlsx]FIV_KVL_D_Blue_TC_Bios_only (3)'!$A:$E,5,0)</f>
    </nc>
  </rcc>
  <rcc rId="2082" sId="1">
    <oc r="D309">
      <f>VLOOKUP(A309,'C:\Users\sajjadmx\Downloads\[GNRD_Blue_0008_D04.xlsx]FIV_KVL_D_Blue_TC_Bios_only (3)'!$A:$E,5,0)</f>
    </oc>
    <nc r="D309">
      <f>VLOOKUP(A309,'C:\Users\sajjadmx\Downloads\[GNRD_Blue_0008_D04.xlsx]FIV_KVL_D_Blue_TC_Bios_only (3)'!$A:$E,5,0)</f>
    </nc>
  </rcc>
  <rcc rId="2083" sId="1">
    <oc r="D310">
      <f>VLOOKUP(A310,'C:\Users\sajjadmx\Downloads\[GNRD_Blue_0008_D04.xlsx]FIV_KVL_D_Blue_TC_Bios_only (3)'!$A:$E,5,0)</f>
    </oc>
    <nc r="D310">
      <f>VLOOKUP(A310,'C:\Users\sajjadmx\Downloads\[GNRD_Blue_0008_D04.xlsx]FIV_KVL_D_Blue_TC_Bios_only (3)'!$A:$E,5,0)</f>
    </nc>
  </rcc>
  <rcc rId="2084" sId="1">
    <oc r="D311">
      <f>VLOOKUP(A311,'C:\Users\sajjadmx\Downloads\[GNRD_Blue_0008_D04.xlsx]FIV_KVL_D_Blue_TC_Bios_only (3)'!$A:$E,5,0)</f>
    </oc>
    <nc r="D311">
      <f>VLOOKUP(A311,'C:\Users\sajjadmx\Downloads\[GNRD_Blue_0008_D04.xlsx]FIV_KVL_D_Blue_TC_Bios_only (3)'!$A:$E,5,0)</f>
    </nc>
  </rcc>
  <rcc rId="2085" sId="1">
    <oc r="D312">
      <f>VLOOKUP(A312,'C:\Users\sajjadmx\Downloads\[GNRD_Blue_0008_D04.xlsx]FIV_KVL_D_Blue_TC_Bios_only (3)'!$A:$E,5,0)</f>
    </oc>
    <nc r="D312">
      <f>VLOOKUP(A312,'C:\Users\sajjadmx\Downloads\[GNRD_Blue_0008_D04.xlsx]FIV_KVL_D_Blue_TC_Bios_only (3)'!$A:$E,5,0)</f>
    </nc>
  </rcc>
  <rcc rId="2086" sId="1">
    <oc r="D313">
      <f>VLOOKUP(A313,'C:\Users\sajjadmx\Downloads\[GNRD_Blue_0008_D04.xlsx]FIV_KVL_D_Blue_TC_Bios_only (3)'!$A:$E,5,0)</f>
    </oc>
    <nc r="D313">
      <f>VLOOKUP(A313,'C:\Users\sajjadmx\Downloads\[GNRD_Blue_0008_D04.xlsx]FIV_KVL_D_Blue_TC_Bios_only (3)'!$A:$E,5,0)</f>
    </nc>
  </rcc>
  <rcc rId="2087" sId="1">
    <oc r="D314">
      <f>VLOOKUP(A314,'C:\Users\sajjadmx\Downloads\[GNRD_Blue_0008_D04.xlsx]FIV_KVL_D_Blue_TC_Bios_only (3)'!$A:$E,5,0)</f>
    </oc>
    <nc r="D314">
      <f>VLOOKUP(A314,'C:\Users\sajjadmx\Downloads\[GNRD_Blue_0008_D04.xlsx]FIV_KVL_D_Blue_TC_Bios_only (3)'!$A:$E,5,0)</f>
    </nc>
  </rcc>
  <rcc rId="2088" sId="1">
    <oc r="D315">
      <f>VLOOKUP(A315,'C:\Users\sajjadmx\Downloads\[GNRD_Blue_0008_D04.xlsx]FIV_KVL_D_Blue_TC_Bios_only (3)'!$A:$E,5,0)</f>
    </oc>
    <nc r="D315">
      <f>VLOOKUP(A315,'C:\Users\sajjadmx\Downloads\[GNRD_Blue_0008_D04.xlsx]FIV_KVL_D_Blue_TC_Bios_only (3)'!$A:$E,5,0)</f>
    </nc>
  </rcc>
  <rcc rId="2089" sId="1">
    <oc r="D316">
      <f>VLOOKUP(A316,'C:\Users\sajjadmx\Downloads\[GNRD_Blue_0008_D04.xlsx]FIV_KVL_D_Blue_TC_Bios_only (3)'!$A:$E,5,0)</f>
    </oc>
    <nc r="D316">
      <f>VLOOKUP(A316,'C:\Users\sajjadmx\Downloads\[GNRD_Blue_0008_D04.xlsx]FIV_KVL_D_Blue_TC_Bios_only (3)'!$A:$E,5,0)</f>
    </nc>
  </rcc>
  <rcc rId="2090" sId="1">
    <oc r="D317">
      <f>VLOOKUP(A317,'C:\Users\sajjadmx\Downloads\[GNRD_Blue_0008_D04.xlsx]FIV_KVL_D_Blue_TC_Bios_only (3)'!$A:$E,5,0)</f>
    </oc>
    <nc r="D317">
      <f>VLOOKUP(A317,'C:\Users\sajjadmx\Downloads\[GNRD_Blue_0008_D04.xlsx]FIV_KVL_D_Blue_TC_Bios_only (3)'!$A:$E,5,0)</f>
    </nc>
  </rcc>
  <rcc rId="2091" sId="1">
    <oc r="D318">
      <f>VLOOKUP(A318,'C:\Users\sajjadmx\Downloads\[GNRD_Blue_0008_D04.xlsx]FIV_KVL_D_Blue_TC_Bios_only (3)'!$A:$E,5,0)</f>
    </oc>
    <nc r="D318">
      <f>VLOOKUP(A318,'C:\Users\sajjadmx\Downloads\[GNRD_Blue_0008_D04.xlsx]FIV_KVL_D_Blue_TC_Bios_only (3)'!$A:$E,5,0)</f>
    </nc>
  </rcc>
  <rcc rId="2092" sId="1">
    <oc r="D319">
      <f>VLOOKUP(A319,'C:\Users\sajjadmx\Downloads\[GNRD_Blue_0008_D04.xlsx]FIV_KVL_D_Blue_TC_Bios_only (3)'!$A:$E,5,0)</f>
    </oc>
    <nc r="D319">
      <f>VLOOKUP(A319,'C:\Users\sajjadmx\Downloads\[GNRD_Blue_0008_D04.xlsx]FIV_KVL_D_Blue_TC_Bios_only (3)'!$A:$E,5,0)</f>
    </nc>
  </rcc>
  <rcc rId="2093" sId="1">
    <oc r="D320">
      <f>VLOOKUP(A320,'C:\Users\sajjadmx\Downloads\[GNRD_Blue_0008_D04.xlsx]FIV_KVL_D_Blue_TC_Bios_only (3)'!$A:$E,5,0)</f>
    </oc>
    <nc r="D320">
      <f>VLOOKUP(A320,'C:\Users\sajjadmx\Downloads\[GNRD_Blue_0008_D04.xlsx]FIV_KVL_D_Blue_TC_Bios_only (3)'!$A:$E,5,0)</f>
    </nc>
  </rcc>
  <rcc rId="2094" sId="1">
    <oc r="D321">
      <f>VLOOKUP(A321,'C:\Users\sajjadmx\Downloads\[GNRD_Blue_0008_D04.xlsx]FIV_KVL_D_Blue_TC_Bios_only (3)'!$A:$E,5,0)</f>
    </oc>
    <nc r="D321">
      <f>VLOOKUP(A321,'C:\Users\sajjadmx\Downloads\[GNRD_Blue_0008_D04.xlsx]FIV_KVL_D_Blue_TC_Bios_only (3)'!$A:$E,5,0)</f>
    </nc>
  </rcc>
  <rcc rId="2095" sId="1">
    <oc r="D323">
      <f>VLOOKUP(A323,'C:\Users\sajjadmx\Downloads\[GNRD_Blue_0008_D04.xlsx]FIV_KVL_D_Blue_TC_Bios_only (3)'!$A:$E,5,0)</f>
    </oc>
    <nc r="D323">
      <f>VLOOKUP(A323,'C:\Users\sajjadmx\Downloads\[GNRD_Blue_0008_D04.xlsx]FIV_KVL_D_Blue_TC_Bios_only (3)'!$A:$E,5,0)</f>
    </nc>
  </rcc>
  <rcc rId="2096" sId="1">
    <oc r="D324">
      <f>VLOOKUP(A324,'C:\Users\sajjadmx\Downloads\[GNRD_Blue_0008_D04.xlsx]FIV_KVL_D_Blue_TC_Bios_only (3)'!$A:$E,5,0)</f>
    </oc>
    <nc r="D324">
      <f>VLOOKUP(A324,'C:\Users\sajjadmx\Downloads\[GNRD_Blue_0008_D04.xlsx]FIV_KVL_D_Blue_TC_Bios_only (3)'!$A:$E,5,0)</f>
    </nc>
  </rcc>
  <rcc rId="2097" sId="1">
    <oc r="D325">
      <f>VLOOKUP(A325,'C:\Users\sajjadmx\Downloads\[GNRD_Blue_0008_D04.xlsx]FIV_KVL_D_Blue_TC_Bios_only (3)'!$A:$E,5,0)</f>
    </oc>
    <nc r="D325">
      <f>VLOOKUP(A325,'C:\Users\sajjadmx\Downloads\[GNRD_Blue_0008_D04.xlsx]FIV_KVL_D_Blue_TC_Bios_only (3)'!$A:$E,5,0)</f>
    </nc>
  </rcc>
  <rcc rId="2098" sId="1">
    <oc r="D326">
      <f>VLOOKUP(A326,'C:\Users\sajjadmx\Downloads\[GNRD_Blue_0008_D04.xlsx]FIV_KVL_D_Blue_TC_Bios_only (3)'!$A:$E,5,0)</f>
    </oc>
    <nc r="D326">
      <f>VLOOKUP(A326,'C:\Users\sajjadmx\Downloads\[GNRD_Blue_0008_D04.xlsx]FIV_KVL_D_Blue_TC_Bios_only (3)'!$A:$E,5,0)</f>
    </nc>
  </rcc>
  <rcc rId="2099" sId="1">
    <oc r="D327">
      <f>VLOOKUP(A327,'C:\Users\sajjadmx\Downloads\[GNRD_Blue_0008_D04.xlsx]FIV_KVL_D_Blue_TC_Bios_only (3)'!$A:$E,5,0)</f>
    </oc>
    <nc r="D327">
      <f>VLOOKUP(A327,'C:\Users\sajjadmx\Downloads\[GNRD_Blue_0008_D04.xlsx]FIV_KVL_D_Blue_TC_Bios_only (3)'!$A:$E,5,0)</f>
    </nc>
  </rcc>
  <rcc rId="2100" sId="1">
    <oc r="D328">
      <f>VLOOKUP(A328,'C:\Users\sajjadmx\Downloads\[GNRD_Blue_0008_D04.xlsx]FIV_KVL_D_Blue_TC_Bios_only (3)'!$A:$E,5,0)</f>
    </oc>
    <nc r="D328">
      <f>VLOOKUP(A328,'C:\Users\sajjadmx\Downloads\[GNRD_Blue_0008_D04.xlsx]FIV_KVL_D_Blue_TC_Bios_only (3)'!$A:$E,5,0)</f>
    </nc>
  </rcc>
  <rcc rId="2101" sId="1">
    <oc r="D329">
      <f>VLOOKUP(A329,'C:\Users\sajjadmx\Downloads\[GNRD_Blue_0008_D04.xlsx]FIV_KVL_D_Blue_TC_Bios_only (3)'!$A:$E,5,0)</f>
    </oc>
    <nc r="D329">
      <f>VLOOKUP(A329,'C:\Users\sajjadmx\Downloads\[GNRD_Blue_0008_D04.xlsx]FIV_KVL_D_Blue_TC_Bios_only (3)'!$A:$E,5,0)</f>
    </nc>
  </rcc>
  <rcc rId="2102" sId="1">
    <oc r="D330">
      <f>VLOOKUP(A330,'C:\Users\sajjadmx\Downloads\[GNRD_Blue_0008_D04.xlsx]FIV_KVL_D_Blue_TC_Bios_only (3)'!$A:$E,5,0)</f>
    </oc>
    <nc r="D330">
      <f>VLOOKUP(A330,'C:\Users\sajjadmx\Downloads\[GNRD_Blue_0008_D04.xlsx]FIV_KVL_D_Blue_TC_Bios_only (3)'!$A:$E,5,0)</f>
    </nc>
  </rcc>
  <rcc rId="2103" sId="1">
    <oc r="D331">
      <f>VLOOKUP(A331,'C:\Users\sajjadmx\Downloads\[GNRD_Blue_0008_D04.xlsx]FIV_KVL_D_Blue_TC_Bios_only (3)'!$A:$E,5,0)</f>
    </oc>
    <nc r="D331">
      <f>VLOOKUP(A331,'C:\Users\sajjadmx\Downloads\[GNRD_Blue_0008_D04.xlsx]FIV_KVL_D_Blue_TC_Bios_only (3)'!$A:$E,5,0)</f>
    </nc>
  </rcc>
  <rcc rId="2104" sId="1">
    <oc r="D332">
      <f>VLOOKUP(A332,'C:\Users\sajjadmx\Downloads\[GNRD_Blue_0008_D04.xlsx]FIV_KVL_D_Blue_TC_Bios_only (3)'!$A:$E,5,0)</f>
    </oc>
    <nc r="D332">
      <f>VLOOKUP(A332,'C:\Users\sajjadmx\Downloads\[GNRD_Blue_0008_D04.xlsx]FIV_KVL_D_Blue_TC_Bios_only (3)'!$A:$E,5,0)</f>
    </nc>
  </rcc>
  <rcc rId="2105" sId="1">
    <oc r="D333">
      <f>VLOOKUP(A333,'C:\Users\sajjadmx\Downloads\[GNRD_Blue_0008_D04.xlsx]FIV_KVL_D_Blue_TC_Bios_only (3)'!$A:$E,5,0)</f>
    </oc>
    <nc r="D333">
      <f>VLOOKUP(A333,'C:\Users\sajjadmx\Downloads\[GNRD_Blue_0008_D04.xlsx]FIV_KVL_D_Blue_TC_Bios_only (3)'!$A:$E,5,0)</f>
    </nc>
  </rcc>
  <rcc rId="2106" sId="1">
    <oc r="D336">
      <f>VLOOKUP(A336,'C:\Users\sajjadmx\Downloads\[GNRD_Blue_0008_D04.xlsx]FIV_KVL_D_Blue_TC_Bios_only (3)'!$A:$E,5,0)</f>
    </oc>
    <nc r="D336">
      <f>VLOOKUP(A336,'C:\Users\sajjadmx\Downloads\[GNRD_Blue_0008_D04.xlsx]FIV_KVL_D_Blue_TC_Bios_only (3)'!$A:$E,5,0)</f>
    </nc>
  </rcc>
  <rcc rId="2107" sId="1">
    <oc r="D338">
      <f>VLOOKUP(A338,'C:\Users\sajjadmx\Downloads\[GNRD_Blue_0008_D04.xlsx]FIV_KVL_D_Blue_TC_Bios_only (3)'!$A:$E,5,0)</f>
    </oc>
    <nc r="D338">
      <f>VLOOKUP(A338,'C:\Users\sajjadmx\Downloads\[GNRD_Blue_0008_D04.xlsx]FIV_KVL_D_Blue_TC_Bios_only (3)'!$A:$E,5,0)</f>
    </nc>
  </rcc>
  <rcc rId="2108" sId="1">
    <oc r="D341">
      <f>VLOOKUP(A341,'C:\Users\sajjadmx\Downloads\[GNRD_Blue_0008_D04.xlsx]FIV_KVL_D_Blue_TC_Bios_only (3)'!$A:$E,5,0)</f>
    </oc>
    <nc r="D341">
      <f>VLOOKUP(A341,'C:\Users\sajjadmx\Downloads\[GNRD_Blue_0008_D04.xlsx]FIV_KVL_D_Blue_TC_Bios_only (3)'!$A:$E,5,0)</f>
    </nc>
  </rcc>
  <rcc rId="2109" sId="1">
    <oc r="D342">
      <f>VLOOKUP(A342,'C:\Users\sajjadmx\Downloads\[GNRD_Blue_0008_D04.xlsx]FIV_KVL_D_Blue_TC_Bios_only (3)'!$A:$E,5,0)</f>
    </oc>
    <nc r="D342">
      <f>VLOOKUP(A342,'C:\Users\sajjadmx\Downloads\[GNRD_Blue_0008_D04.xlsx]FIV_KVL_D_Blue_TC_Bios_only (3)'!$A:$E,5,0)</f>
    </nc>
  </rcc>
  <rcc rId="2110" sId="1">
    <oc r="D343">
      <f>VLOOKUP(A343,'C:\Users\sajjadmx\Downloads\[GNRD_Blue_0008_D04.xlsx]FIV_KVL_D_Blue_TC_Bios_only (3)'!$A:$E,5,0)</f>
    </oc>
    <nc r="D343">
      <f>VLOOKUP(A343,'C:\Users\sajjadmx\Downloads\[GNRD_Blue_0008_D04.xlsx]FIV_KVL_D_Blue_TC_Bios_only (3)'!$A:$E,5,0)</f>
    </nc>
  </rcc>
  <rcc rId="2111" sId="1">
    <oc r="D344">
      <f>VLOOKUP(A344,'C:\Users\sajjadmx\Downloads\[GNRD_Blue_0008_D04.xlsx]FIV_KVL_D_Blue_TC_Bios_only (3)'!$A:$E,5,0)</f>
    </oc>
    <nc r="D344">
      <f>VLOOKUP(A344,'C:\Users\sajjadmx\Downloads\[GNRD_Blue_0008_D04.xlsx]FIV_KVL_D_Blue_TC_Bios_only (3)'!$A:$E,5,0)</f>
    </nc>
  </rcc>
  <rcc rId="2112" sId="1">
    <oc r="D345">
      <f>VLOOKUP(A345,'C:\Users\sajjadmx\Downloads\[GNRD_Blue_0008_D04.xlsx]FIV_KVL_D_Blue_TC_Bios_only (3)'!$A:$E,5,0)</f>
    </oc>
    <nc r="D345">
      <f>VLOOKUP(A345,'C:\Users\sajjadmx\Downloads\[GNRD_Blue_0008_D04.xlsx]FIV_KVL_D_Blue_TC_Bios_only (3)'!$A:$E,5,0)</f>
    </nc>
  </rcc>
  <rcc rId="2113" sId="1">
    <oc r="D346">
      <f>VLOOKUP(A346,'C:\Users\sajjadmx\Downloads\[GNRD_Blue_0008_D04.xlsx]FIV_KVL_D_Blue_TC_Bios_only (3)'!$A:$E,5,0)</f>
    </oc>
    <nc r="D346">
      <f>VLOOKUP(A346,'C:\Users\sajjadmx\Downloads\[GNRD_Blue_0008_D04.xlsx]FIV_KVL_D_Blue_TC_Bios_only (3)'!$A:$E,5,0)</f>
    </nc>
  </rcc>
  <rcc rId="2114" sId="1">
    <oc r="D347">
      <f>VLOOKUP(A347,'C:\Users\sajjadmx\Downloads\[GNRD_Blue_0008_D04.xlsx]FIV_KVL_D_Blue_TC_Bios_only (3)'!$A:$E,5,0)</f>
    </oc>
    <nc r="D347">
      <f>VLOOKUP(A347,'C:\Users\sajjadmx\Downloads\[GNRD_Blue_0008_D04.xlsx]FIV_KVL_D_Blue_TC_Bios_only (3)'!$A:$E,5,0)</f>
    </nc>
  </rcc>
  <rcc rId="2115" sId="1">
    <oc r="D348">
      <f>VLOOKUP(A348,'C:\Users\sajjadmx\Downloads\[GNRD_Blue_0008_D04.xlsx]FIV_KVL_D_Blue_TC_Bios_only (3)'!$A:$E,5,0)</f>
    </oc>
    <nc r="D348">
      <f>VLOOKUP(A348,'C:\Users\sajjadmx\Downloads\[GNRD_Blue_0008_D04.xlsx]FIV_KVL_D_Blue_TC_Bios_only (3)'!$A:$E,5,0)</f>
    </nc>
  </rcc>
  <rcc rId="2116" sId="1">
    <oc r="D349">
      <f>VLOOKUP(A349,'C:\Users\sajjadmx\Downloads\[GNRD_Blue_0008_D04.xlsx]FIV_KVL_D_Blue_TC_Bios_only (3)'!$A:$E,5,0)</f>
    </oc>
    <nc r="D349">
      <f>VLOOKUP(A349,'C:\Users\sajjadmx\Downloads\[GNRD_Blue_0008_D04.xlsx]FIV_KVL_D_Blue_TC_Bios_only (3)'!$A:$E,5,0)</f>
    </nc>
  </rcc>
  <rcc rId="2117" sId="1">
    <oc r="D350">
      <f>VLOOKUP(A350,'C:\Users\sajjadmx\Downloads\[GNRD_Blue_0008_D04.xlsx]FIV_KVL_D_Blue_TC_Bios_only (3)'!$A:$E,5,0)</f>
    </oc>
    <nc r="D350">
      <f>VLOOKUP(A350,'C:\Users\sajjadmx\Downloads\[GNRD_Blue_0008_D04.xlsx]FIV_KVL_D_Blue_TC_Bios_only (3)'!$A:$E,5,0)</f>
    </nc>
  </rcc>
  <rcc rId="2118" sId="1">
    <oc r="D351">
      <f>VLOOKUP(A351,'C:\Users\sajjadmx\Downloads\[GNRD_Blue_0008_D04.xlsx]FIV_KVL_D_Blue_TC_Bios_only (3)'!$A:$E,5,0)</f>
    </oc>
    <nc r="D351">
      <f>VLOOKUP(A351,'C:\Users\sajjadmx\Downloads\[GNRD_Blue_0008_D04.xlsx]FIV_KVL_D_Blue_TC_Bios_only (3)'!$A:$E,5,0)</f>
    </nc>
  </rcc>
  <rcc rId="2119" sId="1">
    <oc r="D356">
      <f>VLOOKUP(A356,'C:\Users\sajjadmx\Downloads\[GNRD_Blue_0008_D04.xlsx]FIV_KVL_D_Blue_TC_Bios_only (3)'!$A:$E,5,0)</f>
    </oc>
    <nc r="D356">
      <f>VLOOKUP(A356,'C:\Users\sajjadmx\Downloads\[GNRD_Blue_0008_D04.xlsx]FIV_KVL_D_Blue_TC_Bios_only (3)'!$A:$E,5,0)</f>
    </nc>
  </rcc>
  <rcc rId="2120" sId="1">
    <oc r="D357">
      <f>VLOOKUP(A357,'C:\Users\sajjadmx\Downloads\[GNRD_Blue_0008_D04.xlsx]FIV_KVL_D_Blue_TC_Bios_only (3)'!$A:$E,5,0)</f>
    </oc>
    <nc r="D357">
      <f>VLOOKUP(A357,'C:\Users\sajjadmx\Downloads\[GNRD_Blue_0008_D04.xlsx]FIV_KVL_D_Blue_TC_Bios_only (3)'!$A:$E,5,0)</f>
    </nc>
  </rcc>
  <rcc rId="2121" sId="1">
    <oc r="D358">
      <f>VLOOKUP(A358,'C:\Users\sajjadmx\Downloads\[GNRD_Blue_0008_D04.xlsx]FIV_KVL_D_Blue_TC_Bios_only (3)'!$A:$E,5,0)</f>
    </oc>
    <nc r="D358">
      <f>VLOOKUP(A358,'C:\Users\sajjadmx\Downloads\[GNRD_Blue_0008_D04.xlsx]FIV_KVL_D_Blue_TC_Bios_only (3)'!$A:$E,5,0)</f>
    </nc>
  </rcc>
  <rcc rId="2122" sId="1">
    <oc r="D359">
      <f>VLOOKUP(A359,'C:\Users\sajjadmx\Downloads\[GNRD_Blue_0008_D04.xlsx]FIV_KVL_D_Blue_TC_Bios_only (3)'!$A:$E,5,0)</f>
    </oc>
    <nc r="D359">
      <f>VLOOKUP(A359,'C:\Users\sajjadmx\Downloads\[GNRD_Blue_0008_D04.xlsx]FIV_KVL_D_Blue_TC_Bios_only (3)'!$A:$E,5,0)</f>
    </nc>
  </rcc>
  <rcc rId="2123" sId="1">
    <oc r="D360">
      <f>VLOOKUP(A360,'C:\Users\sajjadmx\Downloads\[GNRD_Blue_0008_D04.xlsx]FIV_KVL_D_Blue_TC_Bios_only (3)'!$A:$E,5,0)</f>
    </oc>
    <nc r="D360">
      <f>VLOOKUP(A360,'C:\Users\sajjadmx\Downloads\[GNRD_Blue_0008_D04.xlsx]FIV_KVL_D_Blue_TC_Bios_only (3)'!$A:$E,5,0)</f>
    </nc>
  </rcc>
  <rcc rId="2124" sId="1">
    <oc r="D361">
      <f>VLOOKUP(A361,'C:\Users\sajjadmx\Downloads\[GNRD_Blue_0008_D04.xlsx]FIV_KVL_D_Blue_TC_Bios_only (3)'!$A:$E,5,0)</f>
    </oc>
    <nc r="D361">
      <f>VLOOKUP(A361,'C:\Users\sajjadmx\Downloads\[GNRD_Blue_0008_D04.xlsx]FIV_KVL_D_Blue_TC_Bios_only (3)'!$A:$E,5,0)</f>
    </nc>
  </rcc>
  <rcc rId="2125" sId="1">
    <oc r="D362">
      <f>VLOOKUP(A362,'C:\Users\sajjadmx\Downloads\[GNRD_Blue_0008_D04.xlsx]FIV_KVL_D_Blue_TC_Bios_only (3)'!$A:$E,5,0)</f>
    </oc>
    <nc r="D362">
      <f>VLOOKUP(A362,'C:\Users\sajjadmx\Downloads\[GNRD_Blue_0008_D04.xlsx]FIV_KVL_D_Blue_TC_Bios_only (3)'!$A:$E,5,0)</f>
    </nc>
  </rcc>
  <rcc rId="2126" sId="1">
    <oc r="D363">
      <f>VLOOKUP(A363,'C:\Users\sajjadmx\Downloads\[GNRD_Blue_0008_D04.xlsx]FIV_KVL_D_Blue_TC_Bios_only (3)'!$A:$E,5,0)</f>
    </oc>
    <nc r="D363">
      <f>VLOOKUP(A363,'C:\Users\sajjadmx\Downloads\[GNRD_Blue_0008_D04.xlsx]FIV_KVL_D_Blue_TC_Bios_only (3)'!$A:$E,5,0)</f>
    </nc>
  </rcc>
  <rcc rId="2127" sId="1">
    <oc r="D364">
      <f>VLOOKUP(A364,'C:\Users\sajjadmx\Downloads\[GNRD_Blue_0008_D04.xlsx]FIV_KVL_D_Blue_TC_Bios_only (3)'!$A:$E,5,0)</f>
    </oc>
    <nc r="D364">
      <f>VLOOKUP(A364,'C:\Users\sajjadmx\Downloads\[GNRD_Blue_0008_D04.xlsx]FIV_KVL_D_Blue_TC_Bios_only (3)'!$A:$E,5,0)</f>
    </nc>
  </rcc>
  <rcc rId="2128" sId="1">
    <oc r="D365">
      <f>VLOOKUP(A365,'C:\Users\sajjadmx\Downloads\[GNRD_Blue_0008_D04.xlsx]FIV_KVL_D_Blue_TC_Bios_only (3)'!$A:$E,5,0)</f>
    </oc>
    <nc r="D365">
      <f>VLOOKUP(A365,'C:\Users\sajjadmx\Downloads\[GNRD_Blue_0008_D04.xlsx]FIV_KVL_D_Blue_TC_Bios_only (3)'!$A:$E,5,0)</f>
    </nc>
  </rcc>
  <rcc rId="2129" sId="1">
    <oc r="D366">
      <f>VLOOKUP(A366,'C:\Users\sajjadmx\Downloads\[GNRD_Blue_0008_D04.xlsx]FIV_KVL_D_Blue_TC_Bios_only (3)'!$A:$E,5,0)</f>
    </oc>
    <nc r="D366">
      <f>VLOOKUP(A366,'C:\Users\sajjadmx\Downloads\[GNRD_Blue_0008_D04.xlsx]FIV_KVL_D_Blue_TC_Bios_only (3)'!$A:$E,5,0)</f>
    </nc>
  </rcc>
  <rcc rId="2130" sId="1">
    <oc r="D367">
      <f>VLOOKUP(A367,'C:\Users\sajjadmx\Downloads\[GNRD_Blue_0008_D04.xlsx]FIV_KVL_D_Blue_TC_Bios_only (3)'!$A:$E,5,0)</f>
    </oc>
    <nc r="D367">
      <f>VLOOKUP(A367,'C:\Users\sajjadmx\Downloads\[GNRD_Blue_0008_D04.xlsx]FIV_KVL_D_Blue_TC_Bios_only (3)'!$A:$E,5,0)</f>
    </nc>
  </rcc>
  <rcc rId="2131" sId="1">
    <oc r="D368">
      <f>VLOOKUP(A368,'C:\Users\sajjadmx\Downloads\[GNRD_Blue_0008_D04.xlsx]FIV_KVL_D_Blue_TC_Bios_only (3)'!$A:$E,5,0)</f>
    </oc>
    <nc r="D368">
      <f>VLOOKUP(A368,'C:\Users\sajjadmx\Downloads\[GNRD_Blue_0008_D04.xlsx]FIV_KVL_D_Blue_TC_Bios_only (3)'!$A:$E,5,0)</f>
    </nc>
  </rcc>
  <rcc rId="2132" sId="1">
    <oc r="D369">
      <f>VLOOKUP(A369,'C:\Users\sajjadmx\Downloads\[GNRD_Blue_0008_D04.xlsx]FIV_KVL_D_Blue_TC_Bios_only (3)'!$A:$E,5,0)</f>
    </oc>
    <nc r="D369">
      <f>VLOOKUP(A369,'C:\Users\sajjadmx\Downloads\[GNRD_Blue_0008_D04.xlsx]FIV_KVL_D_Blue_TC_Bios_only (3)'!$A:$E,5,0)</f>
    </nc>
  </rcc>
  <rcc rId="2133" sId="1">
    <oc r="D370">
      <f>VLOOKUP(A370,'C:\Users\sajjadmx\Downloads\[GNRD_Blue_0008_D04.xlsx]FIV_KVL_D_Blue_TC_Bios_only (3)'!$A:$E,5,0)</f>
    </oc>
    <nc r="D370">
      <f>VLOOKUP(A370,'C:\Users\sajjadmx\Downloads\[GNRD_Blue_0008_D04.xlsx]FIV_KVL_D_Blue_TC_Bios_only (3)'!$A:$E,5,0)</f>
    </nc>
  </rcc>
  <rcc rId="2134" sId="1">
    <oc r="D371">
      <f>VLOOKUP(A371,'C:\Users\sajjadmx\Downloads\[GNRD_Blue_0008_D04.xlsx]FIV_KVL_D_Blue_TC_Bios_only (3)'!$A:$E,5,0)</f>
    </oc>
    <nc r="D371">
      <f>VLOOKUP(A371,'C:\Users\sajjadmx\Downloads\[GNRD_Blue_0008_D04.xlsx]FIV_KVL_D_Blue_TC_Bios_only (3)'!$A:$E,5,0)</f>
    </nc>
  </rcc>
  <rcc rId="2135" sId="1">
    <oc r="D372">
      <f>VLOOKUP(A372,'C:\Users\sajjadmx\Downloads\[GNRD_Blue_0008_D04.xlsx]FIV_KVL_D_Blue_TC_Bios_only (3)'!$A:$E,5,0)</f>
    </oc>
    <nc r="D372">
      <f>VLOOKUP(A372,'C:\Users\sajjadmx\Downloads\[GNRD_Blue_0008_D04.xlsx]FIV_KVL_D_Blue_TC_Bios_only (3)'!$A:$E,5,0)</f>
    </nc>
  </rcc>
  <rcc rId="2136" sId="1">
    <oc r="D373">
      <f>VLOOKUP(A373,'C:\Users\sajjadmx\Downloads\[GNRD_Blue_0008_D04.xlsx]FIV_KVL_D_Blue_TC_Bios_only (3)'!$A:$E,5,0)</f>
    </oc>
    <nc r="D373">
      <f>VLOOKUP(A373,'C:\Users\sajjadmx\Downloads\[GNRD_Blue_0008_D04.xlsx]FIV_KVL_D_Blue_TC_Bios_only (3)'!$A:$E,5,0)</f>
    </nc>
  </rcc>
  <rcc rId="2137" sId="1">
    <oc r="D374">
      <f>VLOOKUP(A374,'C:\Users\sajjadmx\Downloads\[GNRD_Blue_0008_D04.xlsx]FIV_KVL_D_Blue_TC_Bios_only (3)'!$A:$E,5,0)</f>
    </oc>
    <nc r="D374">
      <f>VLOOKUP(A374,'C:\Users\sajjadmx\Downloads\[GNRD_Blue_0008_D04.xlsx]FIV_KVL_D_Blue_TC_Bios_only (3)'!$A:$E,5,0)</f>
    </nc>
  </rcc>
  <rcc rId="2138" sId="1">
    <oc r="D375">
      <f>VLOOKUP(A375,'C:\Users\sajjadmx\Downloads\[GNRD_Blue_0008_D04.xlsx]FIV_KVL_D_Blue_TC_Bios_only (3)'!$A:$E,5,0)</f>
    </oc>
    <nc r="D375">
      <f>VLOOKUP(A375,'C:\Users\sajjadmx\Downloads\[GNRD_Blue_0008_D04.xlsx]FIV_KVL_D_Blue_TC_Bios_only (3)'!$A:$E,5,0)</f>
    </nc>
  </rcc>
  <rcc rId="2139" sId="1">
    <oc r="D376">
      <f>VLOOKUP(A376,'C:\Users\sajjadmx\Downloads\[GNRD_Blue_0008_D04.xlsx]FIV_KVL_D_Blue_TC_Bios_only (3)'!$A:$E,5,0)</f>
    </oc>
    <nc r="D376">
      <f>VLOOKUP(A376,'C:\Users\sajjadmx\Downloads\[GNRD_Blue_0008_D04.xlsx]FIV_KVL_D_Blue_TC_Bios_only (3)'!$A:$E,5,0)</f>
    </nc>
  </rcc>
  <rcc rId="2140" sId="1">
    <oc r="D377">
      <f>VLOOKUP(A377,'C:\Users\sajjadmx\Downloads\[GNRD_Blue_0008_D04.xlsx]FIV_KVL_D_Blue_TC_Bios_only (3)'!$A:$E,5,0)</f>
    </oc>
    <nc r="D377">
      <f>VLOOKUP(A377,'C:\Users\sajjadmx\Downloads\[GNRD_Blue_0008_D04.xlsx]FIV_KVL_D_Blue_TC_Bios_only (3)'!$A:$E,5,0)</f>
    </nc>
  </rcc>
  <rcc rId="2141" sId="1">
    <oc r="D378">
      <f>VLOOKUP(A378,'C:\Users\sajjadmx\Downloads\[GNRD_Blue_0008_D04.xlsx]FIV_KVL_D_Blue_TC_Bios_only (3)'!$A:$E,5,0)</f>
    </oc>
    <nc r="D378">
      <f>VLOOKUP(A378,'C:\Users\sajjadmx\Downloads\[GNRD_Blue_0008_D04.xlsx]FIV_KVL_D_Blue_TC_Bios_only (3)'!$A:$E,5,0)</f>
    </nc>
  </rcc>
  <rcc rId="2142" sId="1">
    <oc r="D379">
      <f>VLOOKUP(A379,'C:\Users\sajjadmx\Downloads\[GNRD_Blue_0008_D04.xlsx]FIV_KVL_D_Blue_TC_Bios_only (3)'!$A:$E,5,0)</f>
    </oc>
    <nc r="D379">
      <f>VLOOKUP(A379,'C:\Users\sajjadmx\Downloads\[GNRD_Blue_0008_D04.xlsx]FIV_KVL_D_Blue_TC_Bios_only (3)'!$A:$E,5,0)</f>
    </nc>
  </rcc>
  <rcc rId="2143" sId="1">
    <oc r="D380">
      <f>VLOOKUP(A380,'C:\Users\sajjadmx\Downloads\[GNRD_Blue_0008_D04.xlsx]FIV_KVL_D_Blue_TC_Bios_only (3)'!$A:$E,5,0)</f>
    </oc>
    <nc r="D380">
      <f>VLOOKUP(A380,'C:\Users\sajjadmx\Downloads\[GNRD_Blue_0008_D04.xlsx]FIV_KVL_D_Blue_TC_Bios_only (3)'!$A:$E,5,0)</f>
    </nc>
  </rcc>
  <rcc rId="2144" sId="1">
    <oc r="D381">
      <f>VLOOKUP(A381,'C:\Users\sajjadmx\Downloads\[GNRD_Blue_0008_D04.xlsx]FIV_KVL_D_Blue_TC_Bios_only (3)'!$A:$E,5,0)</f>
    </oc>
    <nc r="D381">
      <f>VLOOKUP(A381,'C:\Users\sajjadmx\Downloads\[GNRD_Blue_0008_D04.xlsx]FIV_KVL_D_Blue_TC_Bios_only (3)'!$A:$E,5,0)</f>
    </nc>
  </rcc>
  <rcc rId="2145" sId="1">
    <oc r="D382">
      <f>VLOOKUP(A382,'C:\Users\sajjadmx\Downloads\[GNRD_Blue_0008_D04.xlsx]FIV_KVL_D_Blue_TC_Bios_only (3)'!$A:$E,5,0)</f>
    </oc>
    <nc r="D382">
      <f>VLOOKUP(A382,'C:\Users\sajjadmx\Downloads\[GNRD_Blue_0008_D04.xlsx]FIV_KVL_D_Blue_TC_Bios_only (3)'!$A:$E,5,0)</f>
    </nc>
  </rcc>
  <rcc rId="2146" sId="1">
    <oc r="D383">
      <f>VLOOKUP(A383,'C:\Users\sajjadmx\Downloads\[GNRD_Blue_0008_D04.xlsx]FIV_KVL_D_Blue_TC_Bios_only (3)'!$A:$E,5,0)</f>
    </oc>
    <nc r="D383">
      <f>VLOOKUP(A383,'C:\Users\sajjadmx\Downloads\[GNRD_Blue_0008_D04.xlsx]FIV_KVL_D_Blue_TC_Bios_only (3)'!$A:$E,5,0)</f>
    </nc>
  </rcc>
  <rcc rId="2147" sId="1">
    <oc r="D384">
      <f>VLOOKUP(A384,'C:\Users\sajjadmx\Downloads\[GNRD_Blue_0008_D04.xlsx]FIV_KVL_D_Blue_TC_Bios_only (3)'!$A:$E,5,0)</f>
    </oc>
    <nc r="D384">
      <f>VLOOKUP(A384,'C:\Users\sajjadmx\Downloads\[GNRD_Blue_0008_D04.xlsx]FIV_KVL_D_Blue_TC_Bios_only (3)'!$A:$E,5,0)</f>
    </nc>
  </rcc>
  <rcc rId="2148" sId="1">
    <oc r="D385">
      <f>VLOOKUP(A385,'C:\Users\sajjadmx\Downloads\[GNRD_Blue_0008_D04.xlsx]FIV_KVL_D_Blue_TC_Bios_only (3)'!$A:$E,5,0)</f>
    </oc>
    <nc r="D385">
      <f>VLOOKUP(A385,'C:\Users\sajjadmx\Downloads\[GNRD_Blue_0008_D04.xlsx]FIV_KVL_D_Blue_TC_Bios_only (3)'!$A:$E,5,0)</f>
    </nc>
  </rcc>
  <rcc rId="2149" sId="1">
    <oc r="D386">
      <f>VLOOKUP(A386,'C:\Users\sajjadmx\Downloads\[GNRD_Blue_0008_D04.xlsx]FIV_KVL_D_Blue_TC_Bios_only (3)'!$A:$E,5,0)</f>
    </oc>
    <nc r="D386">
      <f>VLOOKUP(A386,'C:\Users\sajjadmx\Downloads\[GNRD_Blue_0008_D04.xlsx]FIV_KVL_D_Blue_TC_Bios_only (3)'!$A:$E,5,0)</f>
    </nc>
  </rcc>
  <rcc rId="2150" sId="1">
    <oc r="D387">
      <f>VLOOKUP(A387,'C:\Users\sajjadmx\Downloads\[GNRD_Blue_0008_D04.xlsx]FIV_KVL_D_Blue_TC_Bios_only (3)'!$A:$E,5,0)</f>
    </oc>
    <nc r="D387">
      <f>VLOOKUP(A387,'C:\Users\sajjadmx\Downloads\[GNRD_Blue_0008_D04.xlsx]FIV_KVL_D_Blue_TC_Bios_only (3)'!$A:$E,5,0)</f>
    </nc>
  </rcc>
  <rcc rId="2151" sId="1">
    <oc r="D388">
      <f>VLOOKUP(A388,'C:\Users\sajjadmx\Downloads\[GNRD_Blue_0008_D04.xlsx]FIV_KVL_D_Blue_TC_Bios_only (3)'!$A:$E,5,0)</f>
    </oc>
    <nc r="D388">
      <f>VLOOKUP(A388,'C:\Users\sajjadmx\Downloads\[GNRD_Blue_0008_D04.xlsx]FIV_KVL_D_Blue_TC_Bios_only (3)'!$A:$E,5,0)</f>
    </nc>
  </rcc>
  <rcc rId="2152" sId="1">
    <oc r="D390">
      <f>VLOOKUP(A390,'C:\Users\sajjadmx\Downloads\[GNRD_Blue_0008_D04.xlsx]FIV_KVL_D_Blue_TC_Bios_only (3)'!$A:$E,5,0)</f>
    </oc>
    <nc r="D390">
      <f>VLOOKUP(A390,'C:\Users\sajjadmx\Downloads\[GNRD_Blue_0008_D04.xlsx]FIV_KVL_D_Blue_TC_Bios_only (3)'!$A:$E,5,0)</f>
    </nc>
  </rcc>
  <rcc rId="2153" sId="1">
    <oc r="D391">
      <f>VLOOKUP(A391,'C:\Users\sajjadmx\Downloads\[GNRD_Blue_0008_D04.xlsx]FIV_KVL_D_Blue_TC_Bios_only (3)'!$A:$E,5,0)</f>
    </oc>
    <nc r="D391">
      <f>VLOOKUP(A391,'C:\Users\sajjadmx\Downloads\[GNRD_Blue_0008_D04.xlsx]FIV_KVL_D_Blue_TC_Bios_only (3)'!$A:$E,5,0)</f>
    </nc>
  </rcc>
  <rcc rId="2154" sId="1">
    <oc r="D392">
      <f>VLOOKUP(A392,'C:\Users\sajjadmx\Downloads\[GNRD_Blue_0008_D04.xlsx]FIV_KVL_D_Blue_TC_Bios_only (3)'!$A:$E,5,0)</f>
    </oc>
    <nc r="D392">
      <f>VLOOKUP(A392,'C:\Users\sajjadmx\Downloads\[GNRD_Blue_0008_D04.xlsx]FIV_KVL_D_Blue_TC_Bios_only (3)'!$A:$E,5,0)</f>
    </nc>
  </rcc>
  <rcc rId="2155" sId="1">
    <oc r="D393">
      <f>VLOOKUP(A393,'C:\Users\sajjadmx\Downloads\[GNRD_Blue_0008_D04.xlsx]FIV_KVL_D_Blue_TC_Bios_only (3)'!$A:$E,5,0)</f>
    </oc>
    <nc r="D393">
      <f>VLOOKUP(A393,'C:\Users\sajjadmx\Downloads\[GNRD_Blue_0008_D04.xlsx]FIV_KVL_D_Blue_TC_Bios_only (3)'!$A:$E,5,0)</f>
    </nc>
  </rcc>
  <rcc rId="2156" sId="1">
    <oc r="D394">
      <f>VLOOKUP(A394,'C:\Users\sajjadmx\Downloads\[GNRD_Blue_0008_D04.xlsx]FIV_KVL_D_Blue_TC_Bios_only (3)'!$A:$E,5,0)</f>
    </oc>
    <nc r="D394">
      <f>VLOOKUP(A394,'C:\Users\sajjadmx\Downloads\[GNRD_Blue_0008_D04.xlsx]FIV_KVL_D_Blue_TC_Bios_only (3)'!$A:$E,5,0)</f>
    </nc>
  </rcc>
  <rcc rId="2157" sId="1">
    <oc r="D395">
      <f>VLOOKUP(A395,'C:\Users\sajjadmx\Downloads\[GNRD_Blue_0008_D04.xlsx]FIV_KVL_D_Blue_TC_Bios_only (3)'!$A:$E,5,0)</f>
    </oc>
    <nc r="D395">
      <f>VLOOKUP(A395,'C:\Users\sajjadmx\Downloads\[GNRD_Blue_0008_D04.xlsx]FIV_KVL_D_Blue_TC_Bios_only (3)'!$A:$E,5,0)</f>
    </nc>
  </rcc>
  <rcc rId="2158" sId="1">
    <oc r="D396">
      <f>VLOOKUP(A396,'C:\Users\sajjadmx\Downloads\[GNRD_Blue_0008_D04.xlsx]FIV_KVL_D_Blue_TC_Bios_only (3)'!$A:$E,5,0)</f>
    </oc>
    <nc r="D396">
      <f>VLOOKUP(A396,'C:\Users\sajjadmx\Downloads\[GNRD_Blue_0008_D04.xlsx]FIV_KVL_D_Blue_TC_Bios_only (3)'!$A:$E,5,0)</f>
    </nc>
  </rcc>
  <rcc rId="2159" sId="1">
    <oc r="D397">
      <f>VLOOKUP(A397,'C:\Users\sajjadmx\Downloads\[GNRD_Blue_0008_D04.xlsx]FIV_KVL_D_Blue_TC_Bios_only (3)'!$A:$E,5,0)</f>
    </oc>
    <nc r="D397">
      <f>VLOOKUP(A397,'C:\Users\sajjadmx\Downloads\[GNRD_Blue_0008_D04.xlsx]FIV_KVL_D_Blue_TC_Bios_only (3)'!$A:$E,5,0)</f>
    </nc>
  </rcc>
  <rcc rId="2160" sId="1">
    <oc r="D398">
      <f>VLOOKUP(A398,'C:\Users\sajjadmx\Downloads\[GNRD_Blue_0008_D04.xlsx]FIV_KVL_D_Blue_TC_Bios_only (3)'!$A:$E,5,0)</f>
    </oc>
    <nc r="D398">
      <f>VLOOKUP(A398,'C:\Users\sajjadmx\Downloads\[GNRD_Blue_0008_D04.xlsx]FIV_KVL_D_Blue_TC_Bios_only (3)'!$A:$E,5,0)</f>
    </nc>
  </rcc>
  <rcc rId="2161" sId="1">
    <oc r="D399">
      <f>VLOOKUP(A399,'C:\Users\sajjadmx\Downloads\[GNRD_Blue_0008_D04.xlsx]FIV_KVL_D_Blue_TC_Bios_only (3)'!$A:$E,5,0)</f>
    </oc>
    <nc r="D399">
      <f>VLOOKUP(A399,'C:\Users\sajjadmx\Downloads\[GNRD_Blue_0008_D04.xlsx]FIV_KVL_D_Blue_TC_Bios_only (3)'!$A:$E,5,0)</f>
    </nc>
  </rcc>
  <rcc rId="2162" sId="1">
    <oc r="D400">
      <f>VLOOKUP(A400,'C:\Users\sajjadmx\Downloads\[GNRD_Blue_0008_D04.xlsx]FIV_KVL_D_Blue_TC_Bios_only (3)'!$A:$E,5,0)</f>
    </oc>
    <nc r="D400">
      <f>VLOOKUP(A400,'C:\Users\sajjadmx\Downloads\[GNRD_Blue_0008_D04.xlsx]FIV_KVL_D_Blue_TC_Bios_only (3)'!$A:$E,5,0)</f>
    </nc>
  </rcc>
  <rcc rId="2163" sId="1">
    <oc r="D401">
      <f>VLOOKUP(A401,'C:\Users\sajjadmx\Downloads\[GNRD_Blue_0008_D04.xlsx]FIV_KVL_D_Blue_TC_Bios_only (3)'!$A:$E,5,0)</f>
    </oc>
    <nc r="D401">
      <f>VLOOKUP(A401,'C:\Users\sajjadmx\Downloads\[GNRD_Blue_0008_D04.xlsx]FIV_KVL_D_Blue_TC_Bios_only (3)'!$A:$E,5,0)</f>
    </nc>
  </rcc>
  <rcc rId="2164" sId="1">
    <oc r="D402">
      <f>VLOOKUP(A402,'C:\Users\sajjadmx\Downloads\[GNRD_Blue_0008_D04.xlsx]FIV_KVL_D_Blue_TC_Bios_only (3)'!$A:$E,5,0)</f>
    </oc>
    <nc r="D402">
      <f>VLOOKUP(A402,'C:\Users\sajjadmx\Downloads\[GNRD_Blue_0008_D04.xlsx]FIV_KVL_D_Blue_TC_Bios_only (3)'!$A:$E,5,0)</f>
    </nc>
  </rcc>
  <rcc rId="2165" sId="1">
    <oc r="D403">
      <f>VLOOKUP(A403,'C:\Users\sajjadmx\Downloads\[GNRD_Blue_0008_D04.xlsx]FIV_KVL_D_Blue_TC_Bios_only (3)'!$A:$E,5,0)</f>
    </oc>
    <nc r="D403">
      <f>VLOOKUP(A403,'C:\Users\sajjadmx\Downloads\[GNRD_Blue_0008_D04.xlsx]FIV_KVL_D_Blue_TC_Bios_only (3)'!$A:$E,5,0)</f>
    </nc>
  </rcc>
  <rcc rId="2166" sId="1">
    <oc r="D404">
      <f>VLOOKUP(A404,'C:\Users\sajjadmx\Downloads\[GNRD_Blue_0008_D04.xlsx]FIV_KVL_D_Blue_TC_Bios_only (3)'!$A:$E,5,0)</f>
    </oc>
    <nc r="D404">
      <f>VLOOKUP(A404,'C:\Users\sajjadmx\Downloads\[GNRD_Blue_0008_D04.xlsx]FIV_KVL_D_Blue_TC_Bios_only (3)'!$A:$E,5,0)</f>
    </nc>
  </rcc>
  <rcc rId="2167" sId="1">
    <oc r="D405">
      <f>VLOOKUP(A405,'C:\Users\sajjadmx\Downloads\[GNRD_Blue_0008_D04.xlsx]FIV_KVL_D_Blue_TC_Bios_only (3)'!$A:$E,5,0)</f>
    </oc>
    <nc r="D405">
      <f>VLOOKUP(A405,'C:\Users\sajjadmx\Downloads\[GNRD_Blue_0008_D04.xlsx]FIV_KVL_D_Blue_TC_Bios_only (3)'!$A:$E,5,0)</f>
    </nc>
  </rcc>
  <rcc rId="2168" sId="1">
    <oc r="D406">
      <f>VLOOKUP(A406,'C:\Users\sajjadmx\Downloads\[GNRD_Blue_0008_D04.xlsx]FIV_KVL_D_Blue_TC_Bios_only (3)'!$A:$E,5,0)</f>
    </oc>
    <nc r="D406">
      <f>VLOOKUP(A406,'C:\Users\sajjadmx\Downloads\[GNRD_Blue_0008_D04.xlsx]FIV_KVL_D_Blue_TC_Bios_only (3)'!$A:$E,5,0)</f>
    </nc>
  </rcc>
  <rcc rId="2169" sId="1">
    <oc r="D407">
      <f>VLOOKUP(A407,'C:\Users\sajjadmx\Downloads\[GNRD_Blue_0008_D04.xlsx]FIV_KVL_D_Blue_TC_Bios_only (3)'!$A:$E,5,0)</f>
    </oc>
    <nc r="D407">
      <f>VLOOKUP(A407,'C:\Users\sajjadmx\Downloads\[GNRD_Blue_0008_D04.xlsx]FIV_KVL_D_Blue_TC_Bios_only (3)'!$A:$E,5,0)</f>
    </nc>
  </rcc>
  <rcc rId="2170" sId="1">
    <oc r="D408">
      <f>VLOOKUP(A408,'C:\Users\sajjadmx\Downloads\[GNRD_Blue_0008_D04.xlsx]FIV_KVL_D_Blue_TC_Bios_only (3)'!$A:$E,5,0)</f>
    </oc>
    <nc r="D408">
      <f>VLOOKUP(A408,'C:\Users\sajjadmx\Downloads\[GNRD_Blue_0008_D04.xlsx]FIV_KVL_D_Blue_TC_Bios_only (3)'!$A:$E,5,0)</f>
    </nc>
  </rcc>
  <rcc rId="2171" sId="1">
    <oc r="D409">
      <f>VLOOKUP(A409,'C:\Users\sajjadmx\Downloads\[GNRD_Blue_0008_D04.xlsx]FIV_KVL_D_Blue_TC_Bios_only (3)'!$A:$E,5,0)</f>
    </oc>
    <nc r="D409">
      <f>VLOOKUP(A409,'C:\Users\sajjadmx\Downloads\[GNRD_Blue_0008_D04.xlsx]FIV_KVL_D_Blue_TC_Bios_only (3)'!$A:$E,5,0)</f>
    </nc>
  </rcc>
  <rcc rId="2172" sId="1">
    <oc r="D410">
      <f>VLOOKUP(A410,'C:\Users\sajjadmx\Downloads\[GNRD_Blue_0008_D04.xlsx]FIV_KVL_D_Blue_TC_Bios_only (3)'!$A:$E,5,0)</f>
    </oc>
    <nc r="D410">
      <f>VLOOKUP(A410,'C:\Users\sajjadmx\Downloads\[GNRD_Blue_0008_D04.xlsx]FIV_KVL_D_Blue_TC_Bios_only (3)'!$A:$E,5,0)</f>
    </nc>
  </rcc>
  <rcc rId="2173" sId="1">
    <oc r="D411">
      <f>VLOOKUP(A411,'C:\Users\sajjadmx\Downloads\[GNRD_Blue_0008_D04.xlsx]FIV_KVL_D_Blue_TC_Bios_only (3)'!$A:$E,5,0)</f>
    </oc>
    <nc r="D411">
      <f>VLOOKUP(A411,'C:\Users\sajjadmx\Downloads\[GNRD_Blue_0008_D04.xlsx]FIV_KVL_D_Blue_TC_Bios_only (3)'!$A:$E,5,0)</f>
    </nc>
  </rcc>
  <rcc rId="2174" sId="1">
    <oc r="D412">
      <f>VLOOKUP(A412,'C:\Users\sajjadmx\Downloads\[GNRD_Blue_0008_D04.xlsx]FIV_KVL_D_Blue_TC_Bios_only (3)'!$A:$E,5,0)</f>
    </oc>
    <nc r="D412">
      <f>VLOOKUP(A412,'C:\Users\sajjadmx\Downloads\[GNRD_Blue_0008_D04.xlsx]FIV_KVL_D_Blue_TC_Bios_only (3)'!$A:$E,5,0)</f>
    </nc>
  </rcc>
  <rcc rId="2175" sId="1">
    <oc r="D413">
      <f>VLOOKUP(A413,'C:\Users\sajjadmx\Downloads\[GNRD_Blue_0008_D04.xlsx]FIV_KVL_D_Blue_TC_Bios_only (3)'!$A:$E,5,0)</f>
    </oc>
    <nc r="D413">
      <f>VLOOKUP(A413,'C:\Users\sajjadmx\Downloads\[GNRD_Blue_0008_D04.xlsx]FIV_KVL_D_Blue_TC_Bios_only (3)'!$A:$E,5,0)</f>
    </nc>
  </rcc>
  <rcc rId="2176" sId="1">
    <oc r="D414">
      <f>VLOOKUP(A414,'C:\Users\sajjadmx\Downloads\[GNRD_Blue_0008_D04.xlsx]FIV_KVL_D_Blue_TC_Bios_only (3)'!$A:$E,5,0)</f>
    </oc>
    <nc r="D414">
      <f>VLOOKUP(A414,'C:\Users\sajjadmx\Downloads\[GNRD_Blue_0008_D04.xlsx]FIV_KVL_D_Blue_TC_Bios_only (3)'!$A:$E,5,0)</f>
    </nc>
  </rcc>
  <rcc rId="2177" sId="1">
    <oc r="D415">
      <f>VLOOKUP(A415,'C:\Users\sajjadmx\Downloads\[GNRD_Blue_0008_D04.xlsx]FIV_KVL_D_Blue_TC_Bios_only (3)'!$A:$E,5,0)</f>
    </oc>
    <nc r="D415">
      <f>VLOOKUP(A415,'C:\Users\sajjadmx\Downloads\[GNRD_Blue_0008_D04.xlsx]FIV_KVL_D_Blue_TC_Bios_only (3)'!$A:$E,5,0)</f>
    </nc>
  </rcc>
  <rcc rId="2178" sId="1">
    <oc r="D416">
      <f>VLOOKUP(A416,'C:\Users\sajjadmx\Downloads\[GNRD_Blue_0008_D04.xlsx]FIV_KVL_D_Blue_TC_Bios_only (3)'!$A:$E,5,0)</f>
    </oc>
    <nc r="D416">
      <f>VLOOKUP(A416,'C:\Users\sajjadmx\Downloads\[GNRD_Blue_0008_D04.xlsx]FIV_KVL_D_Blue_TC_Bios_only (3)'!$A:$E,5,0)</f>
    </nc>
  </rcc>
  <rcc rId="2179" sId="1">
    <oc r="D417">
      <f>VLOOKUP(A417,'C:\Users\sajjadmx\Downloads\[GNRD_Blue_0008_D04.xlsx]FIV_KVL_D_Blue_TC_Bios_only (3)'!$A:$E,5,0)</f>
    </oc>
    <nc r="D417">
      <f>VLOOKUP(A417,'C:\Users\sajjadmx\Downloads\[GNRD_Blue_0008_D04.xlsx]FIV_KVL_D_Blue_TC_Bios_only (3)'!$A:$E,5,0)</f>
    </nc>
  </rcc>
  <rcc rId="2180" sId="1">
    <oc r="D418">
      <f>VLOOKUP(A418,'C:\Users\sajjadmx\Downloads\[GNRD_Blue_0008_D04.xlsx]FIV_KVL_D_Blue_TC_Bios_only (3)'!$A:$E,5,0)</f>
    </oc>
    <nc r="D418">
      <f>VLOOKUP(A418,'C:\Users\sajjadmx\Downloads\[GNRD_Blue_0008_D04.xlsx]FIV_KVL_D_Blue_TC_Bios_only (3)'!$A:$E,5,0)</f>
    </nc>
  </rcc>
  <rcc rId="2181" sId="1">
    <oc r="D419">
      <f>VLOOKUP(A419,'C:\Users\sajjadmx\Downloads\[GNRD_Blue_0008_D04.xlsx]FIV_KVL_D_Blue_TC_Bios_only (3)'!$A:$E,5,0)</f>
    </oc>
    <nc r="D419">
      <f>VLOOKUP(A419,'C:\Users\sajjadmx\Downloads\[GNRD_Blue_0008_D04.xlsx]FIV_KVL_D_Blue_TC_Bios_only (3)'!$A:$E,5,0)</f>
    </nc>
  </rcc>
  <rcc rId="2182" sId="1">
    <oc r="D420">
      <f>VLOOKUP(A420,'C:\Users\sajjadmx\Downloads\[GNRD_Blue_0008_D04.xlsx]FIV_KVL_D_Blue_TC_Bios_only (3)'!$A:$E,5,0)</f>
    </oc>
    <nc r="D420">
      <f>VLOOKUP(A420,'C:\Users\sajjadmx\Downloads\[GNRD_Blue_0008_D04.xlsx]FIV_KVL_D_Blue_TC_Bios_only (3)'!$A:$E,5,0)</f>
    </nc>
  </rcc>
  <rcc rId="2183" sId="1">
    <oc r="D421">
      <f>VLOOKUP(A421,'C:\Users\sajjadmx\Downloads\[GNRD_Blue_0008_D04.xlsx]FIV_KVL_D_Blue_TC_Bios_only (3)'!$A:$E,5,0)</f>
    </oc>
    <nc r="D421">
      <f>VLOOKUP(A421,'C:\Users\sajjadmx\Downloads\[GNRD_Blue_0008_D04.xlsx]FIV_KVL_D_Blue_TC_Bios_only (3)'!$A:$E,5,0)</f>
    </nc>
  </rcc>
  <rcc rId="2184" sId="1">
    <oc r="D422">
      <f>VLOOKUP(A422,'C:\Users\sajjadmx\Downloads\[GNRD_Blue_0008_D04.xlsx]FIV_KVL_D_Blue_TC_Bios_only (3)'!$A:$E,5,0)</f>
    </oc>
    <nc r="D422">
      <f>VLOOKUP(A422,'C:\Users\sajjadmx\Downloads\[GNRD_Blue_0008_D04.xlsx]FIV_KVL_D_Blue_TC_Bios_only (3)'!$A:$E,5,0)</f>
    </nc>
  </rcc>
  <rcc rId="2185" sId="1">
    <oc r="D423">
      <f>VLOOKUP(A423,'C:\Users\sajjadmx\Downloads\[GNRD_Blue_0008_D04.xlsx]FIV_KVL_D_Blue_TC_Bios_only (3)'!$A:$E,5,0)</f>
    </oc>
    <nc r="D423">
      <f>VLOOKUP(A423,'C:\Users\sajjadmx\Downloads\[GNRD_Blue_0008_D04.xlsx]FIV_KVL_D_Blue_TC_Bios_only (3)'!$A:$E,5,0)</f>
    </nc>
  </rcc>
  <rcc rId="2186" sId="1">
    <oc r="D424">
      <f>VLOOKUP(A424,'C:\Users\sajjadmx\Downloads\[GNRD_Blue_0008_D04.xlsx]FIV_KVL_D_Blue_TC_Bios_only (3)'!$A:$E,5,0)</f>
    </oc>
    <nc r="D424">
      <f>VLOOKUP(A424,'C:\Users\sajjadmx\Downloads\[GNRD_Blue_0008_D04.xlsx]FIV_KVL_D_Blue_TC_Bios_only (3)'!$A:$E,5,0)</f>
    </nc>
  </rcc>
  <rcc rId="2187" sId="1">
    <oc r="D425">
      <f>VLOOKUP(A425,'C:\Users\sajjadmx\Downloads\[GNRD_Blue_0008_D04.xlsx]FIV_KVL_D_Blue_TC_Bios_only (3)'!$A:$E,5,0)</f>
    </oc>
    <nc r="D425">
      <f>VLOOKUP(A425,'C:\Users\sajjadmx\Downloads\[GNRD_Blue_0008_D04.xlsx]FIV_KVL_D_Blue_TC_Bios_only (3)'!$A:$E,5,0)</f>
    </nc>
  </rcc>
  <rcc rId="2188" sId="1">
    <oc r="D426">
      <f>VLOOKUP(A426,'C:\Users\sajjadmx\Downloads\[GNRD_Blue_0008_D04.xlsx]FIV_KVL_D_Blue_TC_Bios_only (3)'!$A:$E,5,0)</f>
    </oc>
    <nc r="D426">
      <f>VLOOKUP(A426,'C:\Users\sajjadmx\Downloads\[GNRD_Blue_0008_D04.xlsx]FIV_KVL_D_Blue_TC_Bios_only (3)'!$A:$E,5,0)</f>
    </nc>
  </rcc>
  <rcc rId="2189" sId="1">
    <oc r="D427">
      <f>VLOOKUP(A427,'C:\Users\sajjadmx\Downloads\[GNRD_Blue_0008_D04.xlsx]FIV_KVL_D_Blue_TC_Bios_only (3)'!$A:$E,5,0)</f>
    </oc>
    <nc r="D427">
      <f>VLOOKUP(A427,'C:\Users\sajjadmx\Downloads\[GNRD_Blue_0008_D04.xlsx]FIV_KVL_D_Blue_TC_Bios_only (3)'!$A:$E,5,0)</f>
    </nc>
  </rcc>
  <rcc rId="2190" sId="1">
    <oc r="D428">
      <f>VLOOKUP(A428,'C:\Users\sajjadmx\Downloads\[GNRD_Blue_0008_D04.xlsx]FIV_KVL_D_Blue_TC_Bios_only (3)'!$A:$E,5,0)</f>
    </oc>
    <nc r="D428">
      <f>VLOOKUP(A428,'C:\Users\sajjadmx\Downloads\[GNRD_Blue_0008_D04.xlsx]FIV_KVL_D_Blue_TC_Bios_only (3)'!$A:$E,5,0)</f>
    </nc>
  </rcc>
  <rcc rId="2191" sId="1">
    <oc r="D429">
      <f>VLOOKUP(A429,'C:\Users\sajjadmx\Downloads\[GNRD_Blue_0008_D04.xlsx]FIV_KVL_D_Blue_TC_Bios_only (3)'!$A:$E,5,0)</f>
    </oc>
    <nc r="D429">
      <f>VLOOKUP(A429,'C:\Users\sajjadmx\Downloads\[GNRD_Blue_0008_D04.xlsx]FIV_KVL_D_Blue_TC_Bios_only (3)'!$A:$E,5,0)</f>
    </nc>
  </rcc>
  <rcc rId="2192" sId="1">
    <oc r="D430">
      <f>VLOOKUP(A430,'C:\Users\sajjadmx\Downloads\[GNRD_Blue_0008_D04.xlsx]FIV_KVL_D_Blue_TC_Bios_only (3)'!$A:$E,5,0)</f>
    </oc>
    <nc r="D430">
      <f>VLOOKUP(A430,'C:\Users\sajjadmx\Downloads\[GNRD_Blue_0008_D04.xlsx]FIV_KVL_D_Blue_TC_Bios_only (3)'!$A:$E,5,0)</f>
    </nc>
  </rcc>
  <rcc rId="2193" sId="1">
    <oc r="D431">
      <f>VLOOKUP(A431,'C:\Users\sajjadmx\Downloads\[GNRD_Blue_0008_D04.xlsx]FIV_KVL_D_Blue_TC_Bios_only (3)'!$A:$E,5,0)</f>
    </oc>
    <nc r="D431">
      <f>VLOOKUP(A431,'C:\Users\sajjadmx\Downloads\[GNRD_Blue_0008_D04.xlsx]FIV_KVL_D_Blue_TC_Bios_only (3)'!$A:$E,5,0)</f>
    </nc>
  </rcc>
  <rcc rId="2194" sId="1">
    <oc r="D432">
      <f>VLOOKUP(A432,'C:\Users\sajjadmx\Downloads\[GNRD_Blue_0008_D04.xlsx]FIV_KVL_D_Blue_TC_Bios_only (3)'!$A:$E,5,0)</f>
    </oc>
    <nc r="D432">
      <f>VLOOKUP(A432,'C:\Users\sajjadmx\Downloads\[GNRD_Blue_0008_D04.xlsx]FIV_KVL_D_Blue_TC_Bios_only (3)'!$A:$E,5,0)</f>
    </nc>
  </rcc>
  <rcc rId="2195" sId="1">
    <oc r="D433">
      <f>VLOOKUP(A433,'C:\Users\sajjadmx\Downloads\[GNRD_Blue_0008_D04.xlsx]FIV_KVL_D_Blue_TC_Bios_only (3)'!$A:$E,5,0)</f>
    </oc>
    <nc r="D433">
      <f>VLOOKUP(A433,'C:\Users\sajjadmx\Downloads\[GNRD_Blue_0008_D04.xlsx]FIV_KVL_D_Blue_TC_Bios_only (3)'!$A:$E,5,0)</f>
    </nc>
  </rcc>
  <rcc rId="2196" sId="1">
    <oc r="D434">
      <f>VLOOKUP(A434,'C:\Users\sajjadmx\Downloads\[GNRD_Blue_0008_D04.xlsx]FIV_KVL_D_Blue_TC_Bios_only (3)'!$A:$E,5,0)</f>
    </oc>
    <nc r="D434">
      <f>VLOOKUP(A434,'C:\Users\sajjadmx\Downloads\[GNRD_Blue_0008_D04.xlsx]FIV_KVL_D_Blue_TC_Bios_only (3)'!$A:$E,5,0)</f>
    </nc>
  </rcc>
  <rcc rId="2197" sId="1">
    <oc r="D435">
      <f>VLOOKUP(A435,'C:\Users\sajjadmx\Downloads\[GNRD_Blue_0008_D04.xlsx]FIV_KVL_D_Blue_TC_Bios_only (3)'!$A:$E,5,0)</f>
    </oc>
    <nc r="D435">
      <f>VLOOKUP(A435,'C:\Users\sajjadmx\Downloads\[GNRD_Blue_0008_D04.xlsx]FIV_KVL_D_Blue_TC_Bios_only (3)'!$A:$E,5,0)</f>
    </nc>
  </rcc>
  <rcc rId="2198" sId="1">
    <oc r="D436">
      <f>VLOOKUP(A436,'C:\Users\sajjadmx\Downloads\[GNRD_Blue_0008_D04.xlsx]FIV_KVL_D_Blue_TC_Bios_only (3)'!$A:$E,5,0)</f>
    </oc>
    <nc r="D436">
      <f>VLOOKUP(A436,'C:\Users\sajjadmx\Downloads\[GNRD_Blue_0008_D04.xlsx]FIV_KVL_D_Blue_TC_Bios_only (3)'!$A:$E,5,0)</f>
    </nc>
  </rcc>
  <rcc rId="2199" sId="1">
    <oc r="D437">
      <f>VLOOKUP(A437,'C:\Users\sajjadmx\Downloads\[GNRD_Blue_0008_D04.xlsx]FIV_KVL_D_Blue_TC_Bios_only (3)'!$A:$E,5,0)</f>
    </oc>
    <nc r="D437">
      <f>VLOOKUP(A437,'C:\Users\sajjadmx\Downloads\[GNRD_Blue_0008_D04.xlsx]FIV_KVL_D_Blue_TC_Bios_only (3)'!$A:$E,5,0)</f>
    </nc>
  </rcc>
  <rcc rId="2200" sId="1">
    <oc r="D438">
      <f>VLOOKUP(A438,'C:\Users\sajjadmx\Downloads\[GNRD_Blue_0008_D04.xlsx]FIV_KVL_D_Blue_TC_Bios_only (3)'!$A:$E,5,0)</f>
    </oc>
    <nc r="D438">
      <f>VLOOKUP(A438,'C:\Users\sajjadmx\Downloads\[GNRD_Blue_0008_D04.xlsx]FIV_KVL_D_Blue_TC_Bios_only (3)'!$A:$E,5,0)</f>
    </nc>
  </rcc>
  <rcc rId="2201" sId="1">
    <oc r="D439">
      <f>VLOOKUP(A439,'C:\Users\sajjadmx\Downloads\[GNRD_Blue_0008_D04.xlsx]FIV_KVL_D_Blue_TC_Bios_only (3)'!$A:$E,5,0)</f>
    </oc>
    <nc r="D439">
      <f>VLOOKUP(A439,'C:\Users\sajjadmx\Downloads\[GNRD_Blue_0008_D04.xlsx]FIV_KVL_D_Blue_TC_Bios_only (3)'!$A:$E,5,0)</f>
    </nc>
  </rcc>
  <rcc rId="2202" sId="1">
    <oc r="D440">
      <f>VLOOKUP(A440,'C:\Users\sajjadmx\Downloads\[GNRD_Blue_0008_D04.xlsx]FIV_KVL_D_Blue_TC_Bios_only (3)'!$A:$E,5,0)</f>
    </oc>
    <nc r="D440">
      <f>VLOOKUP(A440,'C:\Users\sajjadmx\Downloads\[GNRD_Blue_0008_D04.xlsx]FIV_KVL_D_Blue_TC_Bios_only (3)'!$A:$E,5,0)</f>
    </nc>
  </rcc>
  <rcc rId="2203" sId="1">
    <oc r="D441">
      <f>VLOOKUP(A441,'C:\Users\sajjadmx\Downloads\[GNRD_Blue_0008_D04.xlsx]FIV_KVL_D_Blue_TC_Bios_only (3)'!$A:$E,5,0)</f>
    </oc>
    <nc r="D441">
      <f>VLOOKUP(A441,'C:\Users\sajjadmx\Downloads\[GNRD_Blue_0008_D04.xlsx]FIV_KVL_D_Blue_TC_Bios_only (3)'!$A:$E,5,0)</f>
    </nc>
  </rcc>
  <rcc rId="2204" sId="1">
    <oc r="D442">
      <f>VLOOKUP(A442,'C:\Users\sajjadmx\Downloads\[GNRD_Blue_0008_D04.xlsx]FIV_KVL_D_Blue_TC_Bios_only (3)'!$A:$E,5,0)</f>
    </oc>
    <nc r="D442">
      <f>VLOOKUP(A442,'C:\Users\sajjadmx\Downloads\[GNRD_Blue_0008_D04.xlsx]FIV_KVL_D_Blue_TC_Bios_only (3)'!$A:$E,5,0)</f>
    </nc>
  </rcc>
  <rcc rId="2205" sId="1">
    <oc r="D443">
      <f>VLOOKUP(A443,'C:\Users\sajjadmx\Downloads\[GNRD_Blue_0008_D04.xlsx]FIV_KVL_D_Blue_TC_Bios_only (3)'!$A:$E,5,0)</f>
    </oc>
    <nc r="D443">
      <f>VLOOKUP(A443,'C:\Users\sajjadmx\Downloads\[GNRD_Blue_0008_D04.xlsx]FIV_KVL_D_Blue_TC_Bios_only (3)'!$A:$E,5,0)</f>
    </nc>
  </rcc>
  <rcc rId="2206" sId="1">
    <oc r="D444">
      <f>VLOOKUP(A444,'C:\Users\sajjadmx\Downloads\[GNRD_Blue_0008_D04.xlsx]FIV_KVL_D_Blue_TC_Bios_only (3)'!$A:$E,5,0)</f>
    </oc>
    <nc r="D444">
      <f>VLOOKUP(A444,'C:\Users\sajjadmx\Downloads\[GNRD_Blue_0008_D04.xlsx]FIV_KVL_D_Blue_TC_Bios_only (3)'!$A:$E,5,0)</f>
    </nc>
  </rcc>
  <rcc rId="2207" sId="1">
    <oc r="D445">
      <f>VLOOKUP(A445,'C:\Users\sajjadmx\Downloads\[GNRD_Blue_0008_D04.xlsx]FIV_KVL_D_Blue_TC_Bios_only (3)'!$A:$E,5,0)</f>
    </oc>
    <nc r="D445">
      <f>VLOOKUP(A445,'C:\Users\sajjadmx\Downloads\[GNRD_Blue_0008_D04.xlsx]FIV_KVL_D_Blue_TC_Bios_only (3)'!$A:$E,5,0)</f>
    </nc>
  </rcc>
  <rcc rId="2208" sId="1">
    <oc r="D446">
      <f>VLOOKUP(A446,'C:\Users\sajjadmx\Downloads\[GNRD_Blue_0008_D04.xlsx]FIV_KVL_D_Blue_TC_Bios_only (3)'!$A:$E,5,0)</f>
    </oc>
    <nc r="D446">
      <f>VLOOKUP(A446,'C:\Users\sajjadmx\Downloads\[GNRD_Blue_0008_D04.xlsx]FIV_KVL_D_Blue_TC_Bios_only (3)'!$A:$E,5,0)</f>
    </nc>
  </rcc>
  <rcc rId="2209" sId="1">
    <oc r="D447">
      <f>VLOOKUP(A447,'C:\Users\sajjadmx\Downloads\[GNRD_Blue_0008_D04.xlsx]FIV_KVL_D_Blue_TC_Bios_only (3)'!$A:$E,5,0)</f>
    </oc>
    <nc r="D447">
      <f>VLOOKUP(A447,'C:\Users\sajjadmx\Downloads\[GNRD_Blue_0008_D04.xlsx]FIV_KVL_D_Blue_TC_Bios_only (3)'!$A:$E,5,0)</f>
    </nc>
  </rcc>
  <rcc rId="2210" sId="1">
    <oc r="D448">
      <f>VLOOKUP(A448,'C:\Users\sajjadmx\Downloads\[GNRD_Blue_0008_D04.xlsx]FIV_KVL_D_Blue_TC_Bios_only (3)'!$A:$E,5,0)</f>
    </oc>
    <nc r="D448">
      <f>VLOOKUP(A448,'C:\Users\sajjadmx\Downloads\[GNRD_Blue_0008_D04.xlsx]FIV_KVL_D_Blue_TC_Bios_only (3)'!$A:$E,5,0)</f>
    </nc>
  </rcc>
  <rcc rId="2211" sId="1">
    <oc r="D449">
      <f>VLOOKUP(A449,'C:\Users\sajjadmx\Downloads\[GNRD_Blue_0008_D04.xlsx]FIV_KVL_D_Blue_TC_Bios_only (3)'!$A:$E,5,0)</f>
    </oc>
    <nc r="D449">
      <f>VLOOKUP(A449,'C:\Users\sajjadmx\Downloads\[GNRD_Blue_0008_D04.xlsx]FIV_KVL_D_Blue_TC_Bios_only (3)'!$A:$E,5,0)</f>
    </nc>
  </rcc>
  <rcc rId="2212" sId="1">
    <oc r="D450">
      <f>VLOOKUP(A450,'C:\Users\sajjadmx\Downloads\[GNRD_Blue_0008_D04.xlsx]FIV_KVL_D_Blue_TC_Bios_only (3)'!$A:$E,5,0)</f>
    </oc>
    <nc r="D450">
      <f>VLOOKUP(A450,'C:\Users\sajjadmx\Downloads\[GNRD_Blue_0008_D04.xlsx]FIV_KVL_D_Blue_TC_Bios_only (3)'!$A:$E,5,0)</f>
    </nc>
  </rcc>
  <rcc rId="2213" sId="1">
    <oc r="D451">
      <f>VLOOKUP(A451,'C:\Users\sajjadmx\Downloads\[GNRD_Blue_0008_D04.xlsx]FIV_KVL_D_Blue_TC_Bios_only (3)'!$A:$E,5,0)</f>
    </oc>
    <nc r="D451">
      <f>VLOOKUP(A451,'C:\Users\sajjadmx\Downloads\[GNRD_Blue_0008_D04.xlsx]FIV_KVL_D_Blue_TC_Bios_only (3)'!$A:$E,5,0)</f>
    </nc>
  </rcc>
  <rcc rId="2214" sId="1">
    <oc r="D453">
      <f>VLOOKUP(A453,'C:\Users\sajjadmx\Downloads\[GNRD_Blue_0008_D04.xlsx]FIV_KVL_D_Blue_TC_Bios_only (3)'!$A:$E,5,0)</f>
    </oc>
    <nc r="D453">
      <f>VLOOKUP(A453,'C:\Users\sajjadmx\Downloads\[GNRD_Blue_0008_D04.xlsx]FIV_KVL_D_Blue_TC_Bios_only (3)'!$A:$E,5,0)</f>
    </nc>
  </rcc>
  <rcc rId="2215" sId="1">
    <oc r="D454">
      <f>VLOOKUP(A454,'C:\Users\sajjadmx\Downloads\[GNRD_Blue_0008_D04.xlsx]FIV_KVL_D_Blue_TC_Bios_only (3)'!$A:$E,5,0)</f>
    </oc>
    <nc r="D454">
      <f>VLOOKUP(A454,'C:\Users\sajjadmx\Downloads\[GNRD_Blue_0008_D04.xlsx]FIV_KVL_D_Blue_TC_Bios_only (3)'!$A:$E,5,0)</f>
    </nc>
  </rcc>
  <rcc rId="2216" sId="1">
    <oc r="D455">
      <f>VLOOKUP(A455,'C:\Users\sajjadmx\Downloads\[GNRD_Blue_0008_D04.xlsx]FIV_KVL_D_Blue_TC_Bios_only (3)'!$A:$E,5,0)</f>
    </oc>
    <nc r="D455">
      <f>VLOOKUP(A455,'C:\Users\sajjadmx\Downloads\[GNRD_Blue_0008_D04.xlsx]FIV_KVL_D_Blue_TC_Bios_only (3)'!$A:$E,5,0)</f>
    </nc>
  </rcc>
  <rcc rId="2217" sId="1">
    <oc r="D456">
      <f>VLOOKUP(A456,'C:\Users\sajjadmx\Downloads\[GNRD_Blue_0008_D04.xlsx]FIV_KVL_D_Blue_TC_Bios_only (3)'!$A:$E,5,0)</f>
    </oc>
    <nc r="D456">
      <f>VLOOKUP(A456,'C:\Users\sajjadmx\Downloads\[GNRD_Blue_0008_D04.xlsx]FIV_KVL_D_Blue_TC_Bios_only (3)'!$A:$E,5,0)</f>
    </nc>
  </rcc>
  <rcc rId="2218" sId="1">
    <oc r="D457">
      <f>VLOOKUP(A457,'C:\Users\sajjadmx\Downloads\[GNRD_Blue_0008_D04.xlsx]FIV_KVL_D_Blue_TC_Bios_only (3)'!$A:$E,5,0)</f>
    </oc>
    <nc r="D457">
      <f>VLOOKUP(A457,'C:\Users\sajjadmx\Downloads\[GNRD_Blue_0008_D04.xlsx]FIV_KVL_D_Blue_TC_Bios_only (3)'!$A:$E,5,0)</f>
    </nc>
  </rcc>
  <rcc rId="2219" sId="1">
    <oc r="D458">
      <f>VLOOKUP(A458,'C:\Users\sajjadmx\Downloads\[GNRD_Blue_0008_D04.xlsx]FIV_KVL_D_Blue_TC_Bios_only (3)'!$A:$E,5,0)</f>
    </oc>
    <nc r="D458">
      <f>VLOOKUP(A458,'C:\Users\sajjadmx\Downloads\[GNRD_Blue_0008_D04.xlsx]FIV_KVL_D_Blue_TC_Bios_only (3)'!$A:$E,5,0)</f>
    </nc>
  </rcc>
  <rcc rId="2220" sId="1">
    <oc r="D459">
      <f>VLOOKUP(A459,'C:\Users\sajjadmx\Downloads\[GNRD_Blue_0008_D04.xlsx]FIV_KVL_D_Blue_TC_Bios_only (3)'!$A:$E,5,0)</f>
    </oc>
    <nc r="D459">
      <f>VLOOKUP(A459,'C:\Users\sajjadmx\Downloads\[GNRD_Blue_0008_D04.xlsx]FIV_KVL_D_Blue_TC_Bios_only (3)'!$A:$E,5,0)</f>
    </nc>
  </rcc>
  <rcc rId="2221" sId="1">
    <oc r="D460">
      <f>VLOOKUP(A460,'C:\Users\sajjadmx\Downloads\[GNRD_Blue_0008_D04.xlsx]FIV_KVL_D_Blue_TC_Bios_only (3)'!$A:$E,5,0)</f>
    </oc>
    <nc r="D460">
      <f>VLOOKUP(A460,'C:\Users\sajjadmx\Downloads\[GNRD_Blue_0008_D04.xlsx]FIV_KVL_D_Blue_TC_Bios_only (3)'!$A:$E,5,0)</f>
    </nc>
  </rcc>
  <rcc rId="2222" sId="1">
    <oc r="D461">
      <f>VLOOKUP(A461,'C:\Users\sajjadmx\Downloads\[GNRD_Blue_0008_D04.xlsx]FIV_KVL_D_Blue_TC_Bios_only (3)'!$A:$E,5,0)</f>
    </oc>
    <nc r="D461">
      <f>VLOOKUP(A461,'C:\Users\sajjadmx\Downloads\[GNRD_Blue_0008_D04.xlsx]FIV_KVL_D_Blue_TC_Bios_only (3)'!$A:$E,5,0)</f>
    </nc>
  </rcc>
  <rcc rId="2223" sId="1">
    <oc r="D462">
      <f>VLOOKUP(A462,'C:\Users\sajjadmx\Downloads\[GNRD_Blue_0008_D04.xlsx]FIV_KVL_D_Blue_TC_Bios_only (3)'!$A:$E,5,0)</f>
    </oc>
    <nc r="D462">
      <f>VLOOKUP(A462,'C:\Users\sajjadmx\Downloads\[GNRD_Blue_0008_D04.xlsx]FIV_KVL_D_Blue_TC_Bios_only (3)'!$A:$E,5,0)</f>
    </nc>
  </rcc>
  <rcc rId="2224" sId="1">
    <oc r="D463">
      <f>VLOOKUP(A463,'C:\Users\sajjadmx\Downloads\[GNRD_Blue_0008_D04.xlsx]FIV_KVL_D_Blue_TC_Bios_only (3)'!$A:$E,5,0)</f>
    </oc>
    <nc r="D463">
      <f>VLOOKUP(A463,'C:\Users\sajjadmx\Downloads\[GNRD_Blue_0008_D04.xlsx]FIV_KVL_D_Blue_TC_Bios_only (3)'!$A:$E,5,0)</f>
    </nc>
  </rcc>
  <rcc rId="2225" sId="1">
    <oc r="D464">
      <f>VLOOKUP(A464,'C:\Users\sajjadmx\Downloads\[GNRD_Blue_0008_D04.xlsx]FIV_KVL_D_Blue_TC_Bios_only (3)'!$A:$E,5,0)</f>
    </oc>
    <nc r="D464">
      <f>VLOOKUP(A464,'C:\Users\sajjadmx\Downloads\[GNRD_Blue_0008_D04.xlsx]FIV_KVL_D_Blue_TC_Bios_only (3)'!$A:$E,5,0)</f>
    </nc>
  </rcc>
  <rcc rId="2226" sId="1">
    <oc r="D465">
      <f>VLOOKUP(A465,'C:\Users\sajjadmx\Downloads\[GNRD_Blue_0008_D04.xlsx]FIV_KVL_D_Blue_TC_Bios_only (3)'!$A:$E,5,0)</f>
    </oc>
    <nc r="D465">
      <f>VLOOKUP(A465,'C:\Users\sajjadmx\Downloads\[GNRD_Blue_0008_D04.xlsx]FIV_KVL_D_Blue_TC_Bios_only (3)'!$A:$E,5,0)</f>
    </nc>
  </rcc>
  <rcc rId="2227" sId="1">
    <oc r="D466">
      <f>VLOOKUP(A466,'C:\Users\sajjadmx\Downloads\[GNRD_Blue_0008_D04.xlsx]FIV_KVL_D_Blue_TC_Bios_only (3)'!$A:$E,5,0)</f>
    </oc>
    <nc r="D466">
      <f>VLOOKUP(A466,'C:\Users\sajjadmx\Downloads\[GNRD_Blue_0008_D04.xlsx]FIV_KVL_D_Blue_TC_Bios_only (3)'!$A:$E,5,0)</f>
    </nc>
  </rcc>
  <rcc rId="2228" sId="1">
    <oc r="D467">
      <f>VLOOKUP(A467,'C:\Users\sajjadmx\Downloads\[GNRD_Blue_0008_D04.xlsx]FIV_KVL_D_Blue_TC_Bios_only (3)'!$A:$E,5,0)</f>
    </oc>
    <nc r="D467">
      <f>VLOOKUP(A467,'C:\Users\sajjadmx\Downloads\[GNRD_Blue_0008_D04.xlsx]FIV_KVL_D_Blue_TC_Bios_only (3)'!$A:$E,5,0)</f>
    </nc>
  </rcc>
  <rcc rId="2229" sId="1">
    <oc r="D468">
      <f>VLOOKUP(A468,'C:\Users\sajjadmx\Downloads\[GNRD_Blue_0008_D04.xlsx]FIV_KVL_D_Blue_TC_Bios_only (3)'!$A:$E,5,0)</f>
    </oc>
    <nc r="D468">
      <f>VLOOKUP(A468,'C:\Users\sajjadmx\Downloads\[GNRD_Blue_0008_D04.xlsx]FIV_KVL_D_Blue_TC_Bios_only (3)'!$A:$E,5,0)</f>
    </nc>
  </rcc>
  <rcc rId="2230" sId="1">
    <oc r="D469">
      <f>VLOOKUP(A469,'C:\Users\sajjadmx\Downloads\[GNRD_Blue_0008_D04.xlsx]FIV_KVL_D_Blue_TC_Bios_only (3)'!$A:$E,5,0)</f>
    </oc>
    <nc r="D469">
      <f>VLOOKUP(A469,'C:\Users\sajjadmx\Downloads\[GNRD_Blue_0008_D04.xlsx]FIV_KVL_D_Blue_TC_Bios_only (3)'!$A:$E,5,0)</f>
    </nc>
  </rcc>
  <rcc rId="2231" sId="1">
    <oc r="D470">
      <f>VLOOKUP(A470,'C:\Users\sajjadmx\Downloads\[GNRD_Blue_0008_D04.xlsx]FIV_KVL_D_Blue_TC_Bios_only (3)'!$A:$E,5,0)</f>
    </oc>
    <nc r="D470">
      <f>VLOOKUP(A470,'C:\Users\sajjadmx\Downloads\[GNRD_Blue_0008_D04.xlsx]FIV_KVL_D_Blue_TC_Bios_only (3)'!$A:$E,5,0)</f>
    </nc>
  </rcc>
  <rcc rId="2232" sId="1">
    <oc r="D471">
      <f>VLOOKUP(A471,'C:\Users\sajjadmx\Downloads\[GNRD_Blue_0008_D04.xlsx]FIV_KVL_D_Blue_TC_Bios_only (3)'!$A:$E,5,0)</f>
    </oc>
    <nc r="D471">
      <f>VLOOKUP(A471,'C:\Users\sajjadmx\Downloads\[GNRD_Blue_0008_D04.xlsx]FIV_KVL_D_Blue_TC_Bios_only (3)'!$A:$E,5,0)</f>
    </nc>
  </rcc>
  <rcc rId="2233" sId="1">
    <oc r="D472">
      <f>VLOOKUP(A472,'C:\Users\sajjadmx\Downloads\[GNRD_Blue_0008_D04.xlsx]FIV_KVL_D_Blue_TC_Bios_only (3)'!$A:$E,5,0)</f>
    </oc>
    <nc r="D472">
      <f>VLOOKUP(A472,'C:\Users\sajjadmx\Downloads\[GNRD_Blue_0008_D04.xlsx]FIV_KVL_D_Blue_TC_Bios_only (3)'!$A:$E,5,0)</f>
    </nc>
  </rcc>
  <rcc rId="2234" sId="1">
    <oc r="D473">
      <f>VLOOKUP(A473,'C:\Users\sajjadmx\Downloads\[GNRD_Blue_0008_D04.xlsx]FIV_KVL_D_Blue_TC_Bios_only (3)'!$A:$E,5,0)</f>
    </oc>
    <nc r="D473">
      <f>VLOOKUP(A473,'C:\Users\sajjadmx\Downloads\[GNRD_Blue_0008_D04.xlsx]FIV_KVL_D_Blue_TC_Bios_only (3)'!$A:$E,5,0)</f>
    </nc>
  </rcc>
  <rcc rId="2235" sId="1">
    <oc r="D474">
      <f>VLOOKUP(A474,'C:\Users\sajjadmx\Downloads\[GNRD_Blue_0008_D04.xlsx]FIV_KVL_D_Blue_TC_Bios_only (3)'!$A:$E,5,0)</f>
    </oc>
    <nc r="D474">
      <f>VLOOKUP(A474,'C:\Users\sajjadmx\Downloads\[GNRD_Blue_0008_D04.xlsx]FIV_KVL_D_Blue_TC_Bios_only (3)'!$A:$E,5,0)</f>
    </nc>
  </rcc>
  <rcc rId="2236" sId="1">
    <oc r="D475">
      <f>VLOOKUP(A475,'C:\Users\sajjadmx\Downloads\[GNRD_Blue_0008_D04.xlsx]FIV_KVL_D_Blue_TC_Bios_only (3)'!$A:$E,5,0)</f>
    </oc>
    <nc r="D475">
      <f>VLOOKUP(A475,'C:\Users\sajjadmx\Downloads\[GNRD_Blue_0008_D04.xlsx]FIV_KVL_D_Blue_TC_Bios_only (3)'!$A:$E,5,0)</f>
    </nc>
  </rcc>
  <rcc rId="2237" sId="1">
    <oc r="D476">
      <f>VLOOKUP(A476,'C:\Users\sajjadmx\Downloads\[GNRD_Blue_0008_D04.xlsx]FIV_KVL_D_Blue_TC_Bios_only (3)'!$A:$E,5,0)</f>
    </oc>
    <nc r="D476">
      <f>VLOOKUP(A476,'C:\Users\sajjadmx\Downloads\[GNRD_Blue_0008_D04.xlsx]FIV_KVL_D_Blue_TC_Bios_only (3)'!$A:$E,5,0)</f>
    </nc>
  </rcc>
  <rcc rId="2238" sId="1">
    <oc r="D477">
      <f>VLOOKUP(A477,'C:\Users\sajjadmx\Downloads\[GNRD_Blue_0008_D04.xlsx]FIV_KVL_D_Blue_TC_Bios_only (3)'!$A:$E,5,0)</f>
    </oc>
    <nc r="D477">
      <f>VLOOKUP(A477,'C:\Users\sajjadmx\Downloads\[GNRD_Blue_0008_D04.xlsx]FIV_KVL_D_Blue_TC_Bios_only (3)'!$A:$E,5,0)</f>
    </nc>
  </rcc>
  <rcc rId="2239" sId="1">
    <oc r="D478">
      <f>VLOOKUP(A478,'C:\Users\sajjadmx\Downloads\[GNRD_Blue_0008_D04.xlsx]FIV_KVL_D_Blue_TC_Bios_only (3)'!$A:$E,5,0)</f>
    </oc>
    <nc r="D478">
      <f>VLOOKUP(A478,'C:\Users\sajjadmx\Downloads\[GNRD_Blue_0008_D04.xlsx]FIV_KVL_D_Blue_TC_Bios_only (3)'!$A:$E,5,0)</f>
    </nc>
  </rcc>
  <rcc rId="2240" sId="1">
    <oc r="D479">
      <f>VLOOKUP(A479,'C:\Users\sajjadmx\Downloads\[GNRD_Blue_0008_D04.xlsx]FIV_KVL_D_Blue_TC_Bios_only (3)'!$A:$E,5,0)</f>
    </oc>
    <nc r="D479">
      <f>VLOOKUP(A479,'C:\Users\sajjadmx\Downloads\[GNRD_Blue_0008_D04.xlsx]FIV_KVL_D_Blue_TC_Bios_only (3)'!$A:$E,5,0)</f>
    </nc>
  </rcc>
  <rcc rId="2241" sId="1">
    <oc r="D480">
      <f>VLOOKUP(A480,'C:\Users\sajjadmx\Downloads\[GNRD_Blue_0008_D04.xlsx]FIV_KVL_D_Blue_TC_Bios_only (3)'!$A:$E,5,0)</f>
    </oc>
    <nc r="D480">
      <f>VLOOKUP(A480,'C:\Users\sajjadmx\Downloads\[GNRD_Blue_0008_D04.xlsx]FIV_KVL_D_Blue_TC_Bios_only (3)'!$A:$E,5,0)</f>
    </nc>
  </rcc>
  <rcc rId="2242" sId="1">
    <oc r="D481">
      <f>VLOOKUP(A481,'C:\Users\sajjadmx\Downloads\[GNRD_Blue_0008_D04.xlsx]FIV_KVL_D_Blue_TC_Bios_only (3)'!$A:$E,5,0)</f>
    </oc>
    <nc r="D481">
      <f>VLOOKUP(A481,'C:\Users\sajjadmx\Downloads\[GNRD_Blue_0008_D04.xlsx]FIV_KVL_D_Blue_TC_Bios_only (3)'!$A:$E,5,0)</f>
    </nc>
  </rcc>
  <rcc rId="2243" sId="1">
    <oc r="D482">
      <f>VLOOKUP(A482,'C:\Users\sajjadmx\Downloads\[GNRD_Blue_0008_D04.xlsx]FIV_KVL_D_Blue_TC_Bios_only (3)'!$A:$E,5,0)</f>
    </oc>
    <nc r="D482">
      <f>VLOOKUP(A482,'C:\Users\sajjadmx\Downloads\[GNRD_Blue_0008_D04.xlsx]FIV_KVL_D_Blue_TC_Bios_only (3)'!$A:$E,5,0)</f>
    </nc>
  </rcc>
  <rcc rId="2244" sId="1">
    <oc r="D483">
      <f>VLOOKUP(A483,'C:\Users\sajjadmx\Downloads\[GNRD_Blue_0008_D04.xlsx]FIV_KVL_D_Blue_TC_Bios_only (3)'!$A:$E,5,0)</f>
    </oc>
    <nc r="D483">
      <f>VLOOKUP(A483,'C:\Users\sajjadmx\Downloads\[GNRD_Blue_0008_D04.xlsx]FIV_KVL_D_Blue_TC_Bios_only (3)'!$A:$E,5,0)</f>
    </nc>
  </rcc>
  <rcc rId="2245" sId="1">
    <oc r="D484">
      <f>VLOOKUP(A484,'C:\Users\sajjadmx\Downloads\[GNRD_Blue_0008_D04.xlsx]FIV_KVL_D_Blue_TC_Bios_only (3)'!$A:$E,5,0)</f>
    </oc>
    <nc r="D484">
      <f>VLOOKUP(A484,'C:\Users\sajjadmx\Downloads\[GNRD_Blue_0008_D04.xlsx]FIV_KVL_D_Blue_TC_Bios_only (3)'!$A:$E,5,0)</f>
    </nc>
  </rcc>
  <rcc rId="2246" sId="1">
    <oc r="D485">
      <f>VLOOKUP(A485,'C:\Users\sajjadmx\Downloads\[GNRD_Blue_0008_D04.xlsx]FIV_KVL_D_Blue_TC_Bios_only (3)'!$A:$E,5,0)</f>
    </oc>
    <nc r="D485">
      <f>VLOOKUP(A485,'C:\Users\sajjadmx\Downloads\[GNRD_Blue_0008_D04.xlsx]FIV_KVL_D_Blue_TC_Bios_only (3)'!$A:$E,5,0)</f>
    </nc>
  </rcc>
  <rcc rId="2247" sId="1">
    <oc r="D486">
      <f>VLOOKUP(A486,'C:\Users\sajjadmx\Downloads\[GNRD_Blue_0008_D04.xlsx]FIV_KVL_D_Blue_TC_Bios_only (3)'!$A:$E,5,0)</f>
    </oc>
    <nc r="D486">
      <f>VLOOKUP(A486,'C:\Users\sajjadmx\Downloads\[GNRD_Blue_0008_D04.xlsx]FIV_KVL_D_Blue_TC_Bios_only (3)'!$A:$E,5,0)</f>
    </nc>
  </rcc>
  <rcc rId="2248" sId="1">
    <oc r="D487">
      <f>VLOOKUP(A487,'C:\Users\sajjadmx\Downloads\[GNRD_Blue_0008_D04.xlsx]FIV_KVL_D_Blue_TC_Bios_only (3)'!$A:$E,5,0)</f>
    </oc>
    <nc r="D487">
      <f>VLOOKUP(A487,'C:\Users\sajjadmx\Downloads\[GNRD_Blue_0008_D04.xlsx]FIV_KVL_D_Blue_TC_Bios_only (3)'!$A:$E,5,0)</f>
    </nc>
  </rcc>
  <rcc rId="2249" sId="1">
    <oc r="D488">
      <f>VLOOKUP(A488,'C:\Users\sajjadmx\Downloads\[GNRD_Blue_0008_D04.xlsx]FIV_KVL_D_Blue_TC_Bios_only (3)'!$A:$E,5,0)</f>
    </oc>
    <nc r="D488">
      <f>VLOOKUP(A488,'C:\Users\sajjadmx\Downloads\[GNRD_Blue_0008_D04.xlsx]FIV_KVL_D_Blue_TC_Bios_only (3)'!$A:$E,5,0)</f>
    </nc>
  </rcc>
  <rcc rId="2250" sId="1">
    <oc r="D489">
      <f>VLOOKUP(A489,'C:\Users\sajjadmx\Downloads\[GNRD_Blue_0008_D04.xlsx]FIV_KVL_D_Blue_TC_Bios_only (3)'!$A:$E,5,0)</f>
    </oc>
    <nc r="D489">
      <f>VLOOKUP(A489,'C:\Users\sajjadmx\Downloads\[GNRD_Blue_0008_D04.xlsx]FIV_KVL_D_Blue_TC_Bios_only (3)'!$A:$E,5,0)</f>
    </nc>
  </rcc>
  <rcc rId="2251" sId="1">
    <oc r="D490">
      <f>VLOOKUP(A490,'C:\Users\sajjadmx\Downloads\[GNRD_Blue_0008_D04.xlsx]FIV_KVL_D_Blue_TC_Bios_only (3)'!$A:$E,5,0)</f>
    </oc>
    <nc r="D490">
      <f>VLOOKUP(A490,'C:\Users\sajjadmx\Downloads\[GNRD_Blue_0008_D04.xlsx]FIV_KVL_D_Blue_TC_Bios_only (3)'!$A:$E,5,0)</f>
    </nc>
  </rcc>
  <rcc rId="2252" sId="1">
    <oc r="D491">
      <f>VLOOKUP(A491,'C:\Users\sajjadmx\Downloads\[GNRD_Blue_0008_D04.xlsx]FIV_KVL_D_Blue_TC_Bios_only (3)'!$A:$E,5,0)</f>
    </oc>
    <nc r="D491">
      <f>VLOOKUP(A491,'C:\Users\sajjadmx\Downloads\[GNRD_Blue_0008_D04.xlsx]FIV_KVL_D_Blue_TC_Bios_only (3)'!$A:$E,5,0)</f>
    </nc>
  </rcc>
  <rcc rId="2253" sId="1">
    <oc r="D492">
      <f>VLOOKUP(A492,'C:\Users\sajjadmx\Downloads\[GNRD_Blue_0008_D04.xlsx]FIV_KVL_D_Blue_TC_Bios_only (3)'!$A:$E,5,0)</f>
    </oc>
    <nc r="D492">
      <f>VLOOKUP(A492,'C:\Users\sajjadmx\Downloads\[GNRD_Blue_0008_D04.xlsx]FIV_KVL_D_Blue_TC_Bios_only (3)'!$A:$E,5,0)</f>
    </nc>
  </rcc>
  <rcc rId="2254" sId="1">
    <oc r="D493">
      <f>VLOOKUP(A493,'C:\Users\sajjadmx\Downloads\[GNRD_Blue_0008_D04.xlsx]FIV_KVL_D_Blue_TC_Bios_only (3)'!$A:$E,5,0)</f>
    </oc>
    <nc r="D493">
      <f>VLOOKUP(A493,'C:\Users\sajjadmx\Downloads\[GNRD_Blue_0008_D04.xlsx]FIV_KVL_D_Blue_TC_Bios_only (3)'!$A:$E,5,0)</f>
    </nc>
  </rcc>
  <rcc rId="2255" sId="1">
    <oc r="D494">
      <f>VLOOKUP(A494,'C:\Users\sajjadmx\Downloads\[GNRD_Blue_0008_D04.xlsx]FIV_KVL_D_Blue_TC_Bios_only (3)'!$A:$E,5,0)</f>
    </oc>
    <nc r="D494">
      <f>VLOOKUP(A494,'C:\Users\sajjadmx\Downloads\[GNRD_Blue_0008_D04.xlsx]FIV_KVL_D_Blue_TC_Bios_only (3)'!$A:$E,5,0)</f>
    </nc>
  </rcc>
  <rcc rId="2256" sId="1">
    <oc r="D495">
      <f>VLOOKUP(A495,'C:\Users\sajjadmx\Downloads\[GNRD_Blue_0008_D04.xlsx]FIV_KVL_D_Blue_TC_Bios_only (3)'!$A:$E,5,0)</f>
    </oc>
    <nc r="D495">
      <f>VLOOKUP(A495,'C:\Users\sajjadmx\Downloads\[GNRD_Blue_0008_D04.xlsx]FIV_KVL_D_Blue_TC_Bios_only (3)'!$A:$E,5,0)</f>
    </nc>
  </rcc>
  <rcc rId="2257" sId="1">
    <oc r="D496">
      <f>VLOOKUP(A496,'C:\Users\sajjadmx\Downloads\[GNRD_Blue_0008_D04.xlsx]FIV_KVL_D_Blue_TC_Bios_only (3)'!$A:$E,5,0)</f>
    </oc>
    <nc r="D496">
      <f>VLOOKUP(A496,'C:\Users\sajjadmx\Downloads\[GNRD_Blue_0008_D04.xlsx]FIV_KVL_D_Blue_TC_Bios_only (3)'!$A:$E,5,0)</f>
    </nc>
  </rcc>
  <rcc rId="2258" sId="1">
    <oc r="D497">
      <f>VLOOKUP(A497,'C:\Users\sajjadmx\Downloads\[GNRD_Blue_0008_D04.xlsx]FIV_KVL_D_Blue_TC_Bios_only (3)'!$A:$E,5,0)</f>
    </oc>
    <nc r="D497">
      <f>VLOOKUP(A497,'C:\Users\sajjadmx\Downloads\[GNRD_Blue_0008_D04.xlsx]FIV_KVL_D_Blue_TC_Bios_only (3)'!$A:$E,5,0)</f>
    </nc>
  </rcc>
  <rcc rId="2259" sId="1">
    <oc r="D498">
      <f>VLOOKUP(A498,'C:\Users\sajjadmx\Downloads\[GNRD_Blue_0008_D04.xlsx]FIV_KVL_D_Blue_TC_Bios_only (3)'!$A:$E,5,0)</f>
    </oc>
    <nc r="D498">
      <f>VLOOKUP(A498,'C:\Users\sajjadmx\Downloads\[GNRD_Blue_0008_D04.xlsx]FIV_KVL_D_Blue_TC_Bios_only (3)'!$A:$E,5,0)</f>
    </nc>
  </rcc>
  <rcc rId="2260" sId="1">
    <oc r="D499">
      <f>VLOOKUP(A499,'C:\Users\sajjadmx\Downloads\[GNRD_Blue_0008_D04.xlsx]FIV_KVL_D_Blue_TC_Bios_only (3)'!$A:$E,5,0)</f>
    </oc>
    <nc r="D499">
      <f>VLOOKUP(A499,'C:\Users\sajjadmx\Downloads\[GNRD_Blue_0008_D04.xlsx]FIV_KVL_D_Blue_TC_Bios_only (3)'!$A:$E,5,0)</f>
    </nc>
  </rcc>
  <rcc rId="2261" sId="1">
    <oc r="D502">
      <f>VLOOKUP(A502,'C:\Users\sajjadmx\Downloads\[GNRD_Blue_0008_D04.xlsx]FIV_KVL_D_Blue_TC_Bios_only (3)'!$A:$E,5,0)</f>
    </oc>
    <nc r="D502">
      <f>VLOOKUP(A502,'C:\Users\sajjadmx\Downloads\[GNRD_Blue_0008_D04.xlsx]FIV_KVL_D_Blue_TC_Bios_only (3)'!$A:$E,5,0)</f>
    </nc>
  </rcc>
  <rcc rId="2262" sId="1">
    <oc r="D503">
      <f>VLOOKUP(A503,'C:\Users\sajjadmx\Downloads\[GNRD_Blue_0008_D04.xlsx]FIV_KVL_D_Blue_TC_Bios_only (3)'!$A:$E,5,0)</f>
    </oc>
    <nc r="D503">
      <f>VLOOKUP(A503,'C:\Users\sajjadmx\Downloads\[GNRD_Blue_0008_D04.xlsx]FIV_KVL_D_Blue_TC_Bios_only (3)'!$A:$E,5,0)</f>
    </nc>
  </rcc>
  <rcc rId="2263" sId="1">
    <oc r="D504">
      <f>VLOOKUP(A504,'C:\Users\sajjadmx\Downloads\[GNRD_Blue_0008_D04.xlsx]FIV_KVL_D_Blue_TC_Bios_only (3)'!$A:$E,5,0)</f>
    </oc>
    <nc r="D504">
      <f>VLOOKUP(A504,'C:\Users\sajjadmx\Downloads\[GNRD_Blue_0008_D04.xlsx]FIV_KVL_D_Blue_TC_Bios_only (3)'!$A:$E,5,0)</f>
    </nc>
  </rcc>
  <rcc rId="2264" sId="1">
    <oc r="D507">
      <f>VLOOKUP(A507,'C:\Users\sajjadmx\Downloads\[GNRD_Blue_0008_D04.xlsx]FIV_KVL_D_Blue_TC_Bios_only (3)'!$A:$E,5,0)</f>
    </oc>
    <nc r="D507">
      <f>VLOOKUP(A507,'C:\Users\sajjadmx\Downloads\[GNRD_Blue_0008_D04.xlsx]FIV_KVL_D_Blue_TC_Bios_only (3)'!$A:$E,5,0)</f>
    </nc>
  </rcc>
  <rcc rId="2265" sId="1">
    <oc r="D508">
      <f>VLOOKUP(A508,'C:\Users\sajjadmx\Downloads\[GNRD_Blue_0008_D04.xlsx]FIV_KVL_D_Blue_TC_Bios_only (3)'!$A:$E,5,0)</f>
    </oc>
    <nc r="D508">
      <f>VLOOKUP(A508,'C:\Users\sajjadmx\Downloads\[GNRD_Blue_0008_D04.xlsx]FIV_KVL_D_Blue_TC_Bios_only (3)'!$A:$E,5,0)</f>
    </nc>
  </rcc>
  <rcc rId="2266" sId="1">
    <oc r="D509">
      <f>VLOOKUP(A509,'C:\Users\sajjadmx\Downloads\[GNRD_Blue_0008_D04.xlsx]FIV_KVL_D_Blue_TC_Bios_only (3)'!$A:$E,5,0)</f>
    </oc>
    <nc r="D509">
      <f>VLOOKUP(A509,'C:\Users\sajjadmx\Downloads\[GNRD_Blue_0008_D04.xlsx]FIV_KVL_D_Blue_TC_Bios_only (3)'!$A:$E,5,0)</f>
    </nc>
  </rcc>
  <rcc rId="2267" sId="1">
    <oc r="D510">
      <f>VLOOKUP(A510,'C:\Users\sajjadmx\Downloads\[GNRD_Blue_0008_D04.xlsx]FIV_KVL_D_Blue_TC_Bios_only (3)'!$A:$E,5,0)</f>
    </oc>
    <nc r="D510">
      <f>VLOOKUP(A510,'C:\Users\sajjadmx\Downloads\[GNRD_Blue_0008_D04.xlsx]FIV_KVL_D_Blue_TC_Bios_only (3)'!$A:$E,5,0)</f>
    </nc>
  </rcc>
  <rcc rId="2268" sId="1">
    <oc r="D511">
      <f>VLOOKUP(A511,'C:\Users\sajjadmx\Downloads\[GNRD_Blue_0008_D04.xlsx]FIV_KVL_D_Blue_TC_Bios_only (3)'!$A:$E,5,0)</f>
    </oc>
    <nc r="D511">
      <f>VLOOKUP(A511,'C:\Users\sajjadmx\Downloads\[GNRD_Blue_0008_D04.xlsx]FIV_KVL_D_Blue_TC_Bios_only (3)'!$A:$E,5,0)</f>
    </nc>
  </rcc>
  <rcc rId="2269" sId="1">
    <oc r="D512">
      <f>VLOOKUP(A512,'C:\Users\sajjadmx\Downloads\[GNRD_Blue_0008_D04.xlsx]FIV_KVL_D_Blue_TC_Bios_only (3)'!$A:$E,5,0)</f>
    </oc>
    <nc r="D512">
      <f>VLOOKUP(A512,'C:\Users\sajjadmx\Downloads\[GNRD_Blue_0008_D04.xlsx]FIV_KVL_D_Blue_TC_Bios_only (3)'!$A:$E,5,0)</f>
    </nc>
  </rcc>
  <rcc rId="2270" sId="1">
    <oc r="D513">
      <f>VLOOKUP(A513,'C:\Users\sajjadmx\Downloads\[GNRD_Blue_0008_D04.xlsx]FIV_KVL_D_Blue_TC_Bios_only (3)'!$A:$E,5,0)</f>
    </oc>
    <nc r="D513">
      <f>VLOOKUP(A513,'C:\Users\sajjadmx\Downloads\[GNRD_Blue_0008_D04.xlsx]FIV_KVL_D_Blue_TC_Bios_only (3)'!$A:$E,5,0)</f>
    </nc>
  </rcc>
  <rcc rId="2271" sId="1">
    <oc r="D515">
      <f>VLOOKUP(A515,'C:\Users\sajjadmx\Downloads\[GNRD_Blue_0008_D04.xlsx]FIV_KVL_D_Blue_TC_Bios_only (3)'!$A:$E,5,0)</f>
    </oc>
    <nc r="D515">
      <f>VLOOKUP(A515,'C:\Users\sajjadmx\Downloads\[GNRD_Blue_0008_D04.xlsx]FIV_KVL_D_Blue_TC_Bios_only (3)'!$A:$E,5,0)</f>
    </nc>
  </rcc>
  <rcc rId="2272" sId="1">
    <oc r="D527">
      <f>VLOOKUP(A527,'C:\Users\sajjadmx\Downloads\[GNRD_Blue_0008_D04.xlsx]FIV_KVL_D_Blue_TC_Bios_only (3)'!$A:$E,5,0)</f>
    </oc>
    <nc r="D527">
      <f>VLOOKUP(A527,'C:\Users\sajjadmx\Downloads\[GNRD_Blue_0008_D04.xlsx]FIV_KVL_D_Blue_TC_Bios_only (3)'!$A:$E,5,0)</f>
    </nc>
  </rcc>
  <rcc rId="2273" sId="1">
    <oc r="D528">
      <f>VLOOKUP(A528,'C:\Users\sajjadmx\Downloads\[GNRD_Blue_0008_D04.xlsx]FIV_KVL_D_Blue_TC_Bios_only (3)'!$A:$E,5,0)</f>
    </oc>
    <nc r="D528">
      <f>VLOOKUP(A528,'C:\Users\sajjadmx\Downloads\[GNRD_Blue_0008_D04.xlsx]FIV_KVL_D_Blue_TC_Bios_only (3)'!$A:$E,5,0)</f>
    </nc>
  </rcc>
  <rcc rId="2274" sId="1">
    <oc r="D529">
      <f>VLOOKUP(A529,'C:\Users\sajjadmx\Downloads\[GNRD_Blue_0008_D04.xlsx]FIV_KVL_D_Blue_TC_Bios_only (3)'!$A:$E,5,0)</f>
    </oc>
    <nc r="D529">
      <f>VLOOKUP(A529,'C:\Users\sajjadmx\Downloads\[GNRD_Blue_0008_D04.xlsx]FIV_KVL_D_Blue_TC_Bios_only (3)'!$A:$E,5,0)</f>
    </nc>
  </rcc>
  <rcc rId="2275" sId="1">
    <oc r="D530">
      <f>VLOOKUP(A530,'C:\Users\sajjadmx\Downloads\[GNRD_Blue_0008_D04.xlsx]FIV_KVL_D_Blue_TC_Bios_only (3)'!$A:$E,5,0)</f>
    </oc>
    <nc r="D530">
      <f>VLOOKUP(A530,'C:\Users\sajjadmx\Downloads\[GNRD_Blue_0008_D04.xlsx]FIV_KVL_D_Blue_TC_Bios_only (3)'!$A:$E,5,0)</f>
    </nc>
  </rcc>
  <rcc rId="2276" sId="1">
    <oc r="D532">
      <f>VLOOKUP(A532,'C:\Users\sajjadmx\Downloads\[GNRD_Blue_0008_D04.xlsx]FIV_KVL_D_Blue_TC_Bios_only (3)'!$A:$E,5,0)</f>
    </oc>
    <nc r="D532">
      <f>VLOOKUP(A532,'C:\Users\sajjadmx\Downloads\[GNRD_Blue_0008_D04.xlsx]FIV_KVL_D_Blue_TC_Bios_only (3)'!$A:$E,5,0)</f>
    </nc>
  </rcc>
  <rcc rId="2277" sId="1">
    <oc r="D534">
      <f>VLOOKUP(A534,'C:\Users\sajjadmx\Downloads\[GNRD_Blue_0008_D04.xlsx]FIV_KVL_D_Blue_TC_Bios_only (3)'!$A:$E,5,0)</f>
    </oc>
    <nc r="D534">
      <f>VLOOKUP(A534,'C:\Users\sajjadmx\Downloads\[GNRD_Blue_0008_D04.xlsx]FIV_KVL_D_Blue_TC_Bios_only (3)'!$A:$E,5,0)</f>
    </nc>
  </rcc>
  <rcc rId="2278" sId="1">
    <oc r="D535">
      <f>VLOOKUP(A535,'C:\Users\sajjadmx\Downloads\[GNRD_Blue_0008_D04.xlsx]FIV_KVL_D_Blue_TC_Bios_only (3)'!$A:$E,5,0)</f>
    </oc>
    <nc r="D535">
      <f>VLOOKUP(A535,'C:\Users\sajjadmx\Downloads\[GNRD_Blue_0008_D04.xlsx]FIV_KVL_D_Blue_TC_Bios_only (3)'!$A:$E,5,0)</f>
    </nc>
  </rcc>
  <rcc rId="2279" sId="1">
    <oc r="D536">
      <f>VLOOKUP(A536,'C:\Users\sajjadmx\Downloads\[GNRD_Blue_0008_D04.xlsx]FIV_KVL_D_Blue_TC_Bios_only (3)'!$A:$E,5,0)</f>
    </oc>
    <nc r="D536">
      <f>VLOOKUP(A536,'C:\Users\sajjadmx\Downloads\[GNRD_Blue_0008_D04.xlsx]FIV_KVL_D_Blue_TC_Bios_only (3)'!$A:$E,5,0)</f>
    </nc>
  </rcc>
  <rcc rId="2280" sId="1">
    <oc r="D537">
      <f>VLOOKUP(A537,'C:\Users\sajjadmx\Downloads\[GNRD_Blue_0008_D04.xlsx]FIV_KVL_D_Blue_TC_Bios_only (3)'!$A:$E,5,0)</f>
    </oc>
    <nc r="D537">
      <f>VLOOKUP(A537,'C:\Users\sajjadmx\Downloads\[GNRD_Blue_0008_D04.xlsx]FIV_KVL_D_Blue_TC_Bios_only (3)'!$A:$E,5,0)</f>
    </nc>
  </rcc>
  <rcc rId="2281" sId="1">
    <oc r="D538">
      <f>VLOOKUP(A538,'C:\Users\sajjadmx\Downloads\[GNRD_Blue_0008_D04.xlsx]FIV_KVL_D_Blue_TC_Bios_only (3)'!$A:$E,5,0)</f>
    </oc>
    <nc r="D538">
      <f>VLOOKUP(A538,'C:\Users\sajjadmx\Downloads\[GNRD_Blue_0008_D04.xlsx]FIV_KVL_D_Blue_TC_Bios_only (3)'!$A:$E,5,0)</f>
    </nc>
  </rcc>
  <rcc rId="2282" sId="1">
    <oc r="D539">
      <f>VLOOKUP(A539,'C:\Users\sajjadmx\Downloads\[GNRD_Blue_0008_D04.xlsx]FIV_KVL_D_Blue_TC_Bios_only (3)'!$A:$E,5,0)</f>
    </oc>
    <nc r="D539">
      <f>VLOOKUP(A539,'C:\Users\sajjadmx\Downloads\[GNRD_Blue_0008_D04.xlsx]FIV_KVL_D_Blue_TC_Bios_only (3)'!$A:$E,5,0)</f>
    </nc>
  </rcc>
  <rcc rId="2283" sId="1">
    <oc r="D540">
      <f>VLOOKUP(A540,'C:\Users\sajjadmx\Downloads\[GNRD_Blue_0008_D04.xlsx]FIV_KVL_D_Blue_TC_Bios_only (3)'!$A:$E,5,0)</f>
    </oc>
    <nc r="D540">
      <f>VLOOKUP(A540,'C:\Users\sajjadmx\Downloads\[GNRD_Blue_0008_D04.xlsx]FIV_KVL_D_Blue_TC_Bios_only (3)'!$A:$E,5,0)</f>
    </nc>
  </rcc>
  <rcc rId="2284" sId="1">
    <oc r="D541">
      <f>VLOOKUP(A541,'C:\Users\sajjadmx\Downloads\[GNRD_Blue_0008_D04.xlsx]FIV_KVL_D_Blue_TC_Bios_only (3)'!$A:$E,5,0)</f>
    </oc>
    <nc r="D541">
      <f>VLOOKUP(A541,'C:\Users\sajjadmx\Downloads\[GNRD_Blue_0008_D04.xlsx]FIV_KVL_D_Blue_TC_Bios_only (3)'!$A:$E,5,0)</f>
    </nc>
  </rcc>
  <rcc rId="2285" sId="1">
    <oc r="D542">
      <f>VLOOKUP(A542,'C:\Users\sajjadmx\Downloads\[GNRD_Blue_0008_D04.xlsx]FIV_KVL_D_Blue_TC_Bios_only (3)'!$A:$E,5,0)</f>
    </oc>
    <nc r="D542">
      <f>VLOOKUP(A542,'C:\Users\sajjadmx\Downloads\[GNRD_Blue_0008_D04.xlsx]FIV_KVL_D_Blue_TC_Bios_only (3)'!$A:$E,5,0)</f>
    </nc>
  </rcc>
  <rcc rId="2286" sId="1">
    <oc r="D544">
      <f>VLOOKUP(A544,'C:\Users\sajjadmx\Downloads\[GNRD_Blue_0008_D04.xlsx]FIV_KVL_D_Blue_TC_Bios_only (3)'!$A:$E,5,0)</f>
    </oc>
    <nc r="D544">
      <f>VLOOKUP(A544,'C:\Users\sajjadmx\Downloads\[GNRD_Blue_0008_D04.xlsx]FIV_KVL_D_Blue_TC_Bios_only (3)'!$A:$E,5,0)</f>
    </nc>
  </rcc>
  <rcc rId="2287" sId="1">
    <oc r="D545">
      <f>VLOOKUP(A545,'C:\Users\sajjadmx\Downloads\[GNRD_Blue_0008_D04.xlsx]FIV_KVL_D_Blue_TC_Bios_only (3)'!$A:$E,5,0)</f>
    </oc>
    <nc r="D545">
      <f>VLOOKUP(A545,'C:\Users\sajjadmx\Downloads\[GNRD_Blue_0008_D04.xlsx]FIV_KVL_D_Blue_TC_Bios_only (3)'!$A:$E,5,0)</f>
    </nc>
  </rcc>
  <rcc rId="2288" sId="1">
    <oc r="D546">
      <f>VLOOKUP(A546,'C:\Users\sajjadmx\Downloads\[GNRD_Blue_0008_D04.xlsx]FIV_KVL_D_Blue_TC_Bios_only (3)'!$A:$E,5,0)</f>
    </oc>
    <nc r="D546">
      <f>VLOOKUP(A546,'C:\Users\sajjadmx\Downloads\[GNRD_Blue_0008_D04.xlsx]FIV_KVL_D_Blue_TC_Bios_only (3)'!$A:$E,5,0)</f>
    </nc>
  </rcc>
  <rcc rId="2289" sId="1">
    <nc r="F540" t="inlineStr">
      <is>
        <t>PASS</t>
      </is>
    </nc>
  </rcc>
  <rcc rId="2290" sId="1">
    <nc r="H542">
      <v>42</v>
    </nc>
  </rcc>
  <rcc rId="2291" sId="1">
    <nc r="I542" t="inlineStr">
      <is>
        <t>HCC</t>
      </is>
    </nc>
  </rcc>
  <rcc rId="2292" sId="1">
    <nc r="J542" t="inlineStr">
      <is>
        <t>BMOD</t>
      </is>
    </nc>
  </rcc>
  <rcc rId="2293" sId="1">
    <nc r="K542" t="inlineStr">
      <is>
        <t>Debug sv</t>
      </is>
    </nc>
  </rcc>
  <rcc rId="2294" sId="1">
    <nc r="H540">
      <v>42</v>
    </nc>
  </rcc>
  <rcc rId="2295" sId="1">
    <nc r="I540" t="inlineStr">
      <is>
        <t>HCC</t>
      </is>
    </nc>
  </rcc>
  <rcc rId="2296" sId="1">
    <nc r="J540" t="inlineStr">
      <is>
        <t>BMOD</t>
      </is>
    </nc>
  </rcc>
  <rcc rId="2297" sId="1">
    <nc r="K540" t="inlineStr">
      <is>
        <t>Debug sv</t>
      </is>
    </nc>
  </rcc>
  <rcv guid="{87EA7FDE-1458-41D1-9352-D1777B627AF0}" action="delete"/>
  <rdn rId="0" localSheetId="1" customView="1" name="Z_87EA7FDE_1458_41D1_9352_D1777B627AF0_.wvu.FilterData" hidden="1" oldHidden="1">
    <formula>GNRD_Blue_8_D43!$A$1:$L$546</formula>
    <oldFormula>GNRD_Blue_8_D43!$A$1:$L$546</oldFormula>
  </rdn>
  <rcv guid="{87EA7FDE-1458-41D1-9352-D1777B627AF0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9" sId="1">
    <nc r="F539" t="inlineStr">
      <is>
        <t>PASS</t>
      </is>
    </nc>
  </rcc>
  <rcc rId="2300" sId="1">
    <nc r="H539">
      <v>42</v>
    </nc>
  </rcc>
  <rcc rId="2301" sId="1">
    <nc r="I539" t="inlineStr">
      <is>
        <t>HCC</t>
      </is>
    </nc>
  </rcc>
  <rcc rId="2302" sId="1">
    <nc r="J539" t="inlineStr">
      <is>
        <t>BMOD</t>
      </is>
    </nc>
  </rcc>
  <rcc rId="2303" sId="1">
    <nc r="K539" t="inlineStr">
      <is>
        <t>IP Clean Release</t>
      </is>
    </nc>
  </rcc>
  <rcc rId="2304" sId="1">
    <nc r="F536" t="inlineStr">
      <is>
        <t>PASS</t>
      </is>
    </nc>
  </rcc>
  <rcc rId="2305" sId="1">
    <nc r="H536">
      <v>42</v>
    </nc>
  </rcc>
  <rcc rId="2306" sId="1">
    <nc r="I536" t="inlineStr">
      <is>
        <t>HCC</t>
      </is>
    </nc>
  </rcc>
  <rcc rId="2307" sId="1">
    <nc r="J536" t="inlineStr">
      <is>
        <t>BMOD</t>
      </is>
    </nc>
  </rcc>
  <rcc rId="2308" sId="1">
    <nc r="K536" t="inlineStr">
      <is>
        <t>Debug sv</t>
      </is>
    </nc>
  </rcc>
  <rcc rId="2309" sId="1">
    <nc r="F535" t="inlineStr">
      <is>
        <t>PASS</t>
      </is>
    </nc>
  </rcc>
  <rcc rId="2310" sId="1">
    <nc r="H535">
      <v>42</v>
    </nc>
  </rcc>
  <rcc rId="2311" sId="1">
    <nc r="I535" t="inlineStr">
      <is>
        <t>HCC</t>
      </is>
    </nc>
  </rcc>
  <rcc rId="2312" sId="1">
    <nc r="J535" t="inlineStr">
      <is>
        <t>BMOD</t>
      </is>
    </nc>
  </rcc>
  <rcc rId="2313" sId="1">
    <nc r="K535" t="inlineStr">
      <is>
        <t>IP Clean Release</t>
      </is>
    </nc>
  </rcc>
  <rcc rId="2314" sId="1">
    <nc r="F534" t="inlineStr">
      <is>
        <t>PASS</t>
      </is>
    </nc>
  </rcc>
  <rcc rId="2315" sId="1">
    <nc r="H534">
      <v>42</v>
    </nc>
  </rcc>
  <rcc rId="2316" sId="1">
    <nc r="I534" t="inlineStr">
      <is>
        <t>HCC</t>
      </is>
    </nc>
  </rcc>
  <rcc rId="2317" sId="1">
    <nc r="J534" t="inlineStr">
      <is>
        <t>BMOD</t>
      </is>
    </nc>
  </rcc>
  <rcc rId="2318" sId="1">
    <nc r="K534" t="inlineStr">
      <is>
        <t>IP Clean Release</t>
      </is>
    </nc>
  </rcc>
  <rcc rId="2319" sId="1">
    <nc r="H533">
      <v>42</v>
    </nc>
  </rcc>
  <rcc rId="2320" sId="1">
    <nc r="I533" t="inlineStr">
      <is>
        <t>HCC</t>
      </is>
    </nc>
  </rcc>
  <rcc rId="2321" sId="1">
    <nc r="J533" t="inlineStr">
      <is>
        <t>BMOD</t>
      </is>
    </nc>
  </rcc>
  <rcc rId="2322" sId="1">
    <nc r="K533" t="inlineStr">
      <is>
        <t>IP Clean Release</t>
      </is>
    </nc>
  </rcc>
  <rcc rId="2323" sId="1">
    <nc r="F533" t="inlineStr">
      <is>
        <t>PASS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4" sId="1">
    <nc r="F507" t="inlineStr">
      <is>
        <t>PASS</t>
      </is>
    </nc>
  </rcc>
  <rcc rId="2325" sId="1">
    <nc r="H507">
      <v>42</v>
    </nc>
  </rcc>
  <rcc rId="2326" sId="1">
    <nc r="I507" t="inlineStr">
      <is>
        <t>HCC</t>
      </is>
    </nc>
  </rcc>
  <rcc rId="2327" sId="1">
    <nc r="J507" t="inlineStr">
      <is>
        <t>BMOD</t>
      </is>
    </nc>
  </rcc>
  <rcc rId="2328" sId="1">
    <nc r="K507" t="inlineStr">
      <is>
        <t>IP Clean Release</t>
      </is>
    </nc>
  </rcc>
  <rcc rId="2329" sId="1">
    <nc r="F503" t="inlineStr">
      <is>
        <t>PASS</t>
      </is>
    </nc>
  </rcc>
  <rcc rId="2330" sId="1">
    <nc r="H503">
      <v>42</v>
    </nc>
  </rcc>
  <rcc rId="2331" sId="1">
    <nc r="I503" t="inlineStr">
      <is>
        <t>HCC</t>
      </is>
    </nc>
  </rcc>
  <rcc rId="2332" sId="1">
    <nc r="K503" t="inlineStr">
      <is>
        <t>Debug SV</t>
      </is>
    </nc>
  </rcc>
  <rcc rId="2333" sId="1">
    <nc r="F499" t="inlineStr">
      <is>
        <t>PASS</t>
      </is>
    </nc>
  </rcc>
  <rcc rId="2334" sId="1">
    <nc r="H499">
      <v>42</v>
    </nc>
  </rcc>
  <rcc rId="2335" sId="1">
    <nc r="I499" t="inlineStr">
      <is>
        <t>HCC</t>
      </is>
    </nc>
  </rcc>
  <rcc rId="2336" sId="1">
    <nc r="J499" t="inlineStr">
      <is>
        <t>BMOD</t>
      </is>
    </nc>
  </rcc>
  <rcc rId="2337" sId="1">
    <nc r="J503" t="inlineStr">
      <is>
        <t>BMOD</t>
      </is>
    </nc>
  </rcc>
  <rcc rId="2338" sId="1">
    <nc r="K499" t="inlineStr">
      <is>
        <t>Debug SV</t>
      </is>
    </nc>
  </rcc>
  <rcc rId="2339" sId="1">
    <nc r="F498" t="inlineStr">
      <is>
        <t>PASS</t>
      </is>
    </nc>
  </rcc>
  <rcc rId="2340" sId="1">
    <nc r="H498">
      <v>42</v>
    </nc>
  </rcc>
  <rcc rId="2341" sId="1">
    <nc r="I498" t="inlineStr">
      <is>
        <t>HCC</t>
      </is>
    </nc>
  </rcc>
  <rcc rId="2342" sId="1">
    <nc r="J498" t="inlineStr">
      <is>
        <t>BMOD</t>
      </is>
    </nc>
  </rcc>
  <rcc rId="2343" sId="1">
    <nc r="K498" t="inlineStr">
      <is>
        <t>Debug SV</t>
      </is>
    </nc>
  </rcc>
  <rcc rId="2344" sId="1">
    <nc r="F483" t="inlineStr">
      <is>
        <t>PASS</t>
      </is>
    </nc>
  </rcc>
  <rcc rId="2345" sId="1">
    <nc r="H483">
      <v>42</v>
    </nc>
  </rcc>
  <rcc rId="2346" sId="1">
    <nc r="I483" t="inlineStr">
      <is>
        <t>HCC</t>
      </is>
    </nc>
  </rcc>
  <rcc rId="2347" sId="1">
    <nc r="J483" t="inlineStr">
      <is>
        <t>BMOD</t>
      </is>
    </nc>
  </rcc>
  <rcc rId="2348" sId="1">
    <nc r="K483" t="inlineStr">
      <is>
        <t>Debug SV</t>
      </is>
    </nc>
  </rcc>
  <rcc rId="2349" sId="1">
    <nc r="F479" t="inlineStr">
      <is>
        <t>PASS</t>
      </is>
    </nc>
  </rcc>
  <rcc rId="2350" sId="1">
    <nc r="H479">
      <v>42</v>
    </nc>
  </rcc>
  <rcc rId="2351" sId="1">
    <nc r="I479" t="inlineStr">
      <is>
        <t>HCC</t>
      </is>
    </nc>
  </rcc>
  <rcc rId="2352" sId="1">
    <nc r="J479" t="inlineStr">
      <is>
        <t>BMOD</t>
      </is>
    </nc>
  </rcc>
  <rcc rId="2353" sId="1">
    <nc r="K479" t="inlineStr">
      <is>
        <t>Debug sv</t>
      </is>
    </nc>
  </rcc>
  <rcv guid="{87EA7FDE-1458-41D1-9352-D1777B627AF0}" action="delete"/>
  <rdn rId="0" localSheetId="1" customView="1" name="Z_87EA7FDE_1458_41D1_9352_D1777B627AF0_.wvu.FilterData" hidden="1" oldHidden="1">
    <formula>GNRD_Blue_8_D43!$A$1:$L$546</formula>
    <oldFormula>GNRD_Blue_8_D43!$A$1:$L$546</oldFormula>
  </rdn>
  <rcv guid="{87EA7FDE-1458-41D1-9352-D1777B627AF0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5" sId="1">
    <nc r="F171" t="inlineStr">
      <is>
        <t>pass</t>
      </is>
    </nc>
  </rcc>
  <rcc rId="2356" sId="1">
    <nc r="H171">
      <v>42</v>
    </nc>
  </rcc>
  <rcc rId="2357" sId="1">
    <nc r="I171" t="inlineStr">
      <is>
        <t>HCC</t>
      </is>
    </nc>
  </rcc>
  <rcc rId="2358" sId="1">
    <nc r="J171" t="inlineStr">
      <is>
        <t>BMOD</t>
      </is>
    </nc>
  </rcc>
  <rcc rId="2359" sId="1">
    <nc r="K171" t="inlineStr">
      <is>
        <t>Debug IPClean</t>
      </is>
    </nc>
  </rcc>
  <rcc rId="2360" sId="1">
    <nc r="F173" t="inlineStr">
      <is>
        <t>Block</t>
      </is>
    </nc>
  </rcc>
  <rcc rId="2361" sId="1">
    <nc r="H173">
      <v>42</v>
    </nc>
  </rcc>
  <rcc rId="2362" sId="1">
    <nc r="I173" t="inlineStr">
      <is>
        <t>HCC</t>
      </is>
    </nc>
  </rcc>
  <rcc rId="2363" sId="1">
    <nc r="J173" t="inlineStr">
      <is>
        <t>BMOD</t>
      </is>
    </nc>
  </rcc>
  <rcc rId="2364" sId="1">
    <nc r="K173" t="inlineStr">
      <is>
        <t>Debug IPClean</t>
      </is>
    </nc>
  </rcc>
  <rcc rId="2365" sId="1">
    <nc r="L173" t="inlineStr">
      <is>
        <t>After updating python cmds are not working</t>
      </is>
    </nc>
  </rcc>
  <rcc rId="2366" sId="1">
    <nc r="F174" t="inlineStr">
      <is>
        <t>pass</t>
      </is>
    </nc>
  </rcc>
  <rcc rId="2367" sId="1">
    <nc r="H174">
      <v>42</v>
    </nc>
  </rcc>
  <rcc rId="2368" sId="1">
    <nc r="I174" t="inlineStr">
      <is>
        <t>HCC</t>
      </is>
    </nc>
  </rcc>
  <rcc rId="2369" sId="1">
    <nc r="J174" t="inlineStr">
      <is>
        <t>BMOD</t>
      </is>
    </nc>
  </rcc>
  <rcc rId="2370" sId="1">
    <nc r="K174" t="inlineStr">
      <is>
        <t>Debug IPClean</t>
      </is>
    </nc>
  </rcc>
  <rcc rId="2371" sId="1">
    <nc r="F175" t="inlineStr">
      <is>
        <t>pass</t>
      </is>
    </nc>
  </rcc>
  <rcc rId="2372" sId="1">
    <nc r="H175">
      <v>42</v>
    </nc>
  </rcc>
  <rcc rId="2373" sId="1">
    <nc r="I175" t="inlineStr">
      <is>
        <t>HCC</t>
      </is>
    </nc>
  </rcc>
  <rcc rId="2374" sId="1">
    <nc r="J175" t="inlineStr">
      <is>
        <t>BMOD</t>
      </is>
    </nc>
  </rcc>
  <rcc rId="2375" sId="1">
    <nc r="K175" t="inlineStr">
      <is>
        <t>Release IPClean</t>
      </is>
    </nc>
  </rcc>
  <rcc rId="2376" sId="1">
    <nc r="F176" t="inlineStr">
      <is>
        <t>pass</t>
      </is>
    </nc>
  </rcc>
  <rcc rId="2377" sId="1">
    <nc r="H176">
      <v>42</v>
    </nc>
  </rcc>
  <rcc rId="2378" sId="1">
    <nc r="I176" t="inlineStr">
      <is>
        <t>HCC</t>
      </is>
    </nc>
  </rcc>
  <rcc rId="2379" sId="1">
    <nc r="J176" t="inlineStr">
      <is>
        <t>BMOD</t>
      </is>
    </nc>
  </rcc>
  <rcc rId="2380" sId="1">
    <nc r="K176" t="inlineStr">
      <is>
        <t>Debug IPClean</t>
      </is>
    </nc>
  </rcc>
  <rcc rId="2381" sId="1">
    <nc r="F177" t="inlineStr">
      <is>
        <t>pass</t>
      </is>
    </nc>
  </rcc>
  <rcc rId="2382" sId="1">
    <nc r="H177">
      <v>42</v>
    </nc>
  </rcc>
  <rcc rId="2383" sId="1">
    <nc r="I177" t="inlineStr">
      <is>
        <t>HCC</t>
      </is>
    </nc>
  </rcc>
  <rcc rId="2384" sId="1">
    <nc r="J177" t="inlineStr">
      <is>
        <t>BMOD</t>
      </is>
    </nc>
  </rcc>
  <rcc rId="2385" sId="1">
    <nc r="K177" t="inlineStr">
      <is>
        <t>Debug IPClean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6" sId="1">
    <nc r="F178" t="inlineStr">
      <is>
        <t>pass</t>
      </is>
    </nc>
  </rcc>
  <rcc rId="2387" sId="1">
    <nc r="H178">
      <v>42</v>
    </nc>
  </rcc>
  <rcc rId="2388" sId="1">
    <nc r="I178" t="inlineStr">
      <is>
        <t>HCC</t>
      </is>
    </nc>
  </rcc>
  <rcc rId="2389" sId="1">
    <nc r="J178" t="inlineStr">
      <is>
        <t>BMOD</t>
      </is>
    </nc>
  </rcc>
  <rcc rId="2390" sId="1">
    <nc r="K178" t="inlineStr">
      <is>
        <t>Debug IPClean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1" sId="1">
    <nc r="F357" t="inlineStr">
      <is>
        <t>PASS</t>
      </is>
    </nc>
  </rcc>
  <rcc rId="2392" sId="1">
    <nc r="F351" t="inlineStr">
      <is>
        <t>PASS</t>
      </is>
    </nc>
  </rcc>
  <rcc rId="2393" sId="1">
    <nc r="I351" t="inlineStr">
      <is>
        <t>HCC</t>
      </is>
    </nc>
  </rcc>
  <rcc rId="2394" sId="1">
    <oc r="K350" t="inlineStr">
      <is>
        <t>Debug Release IP</t>
      </is>
    </oc>
    <nc r="K350" t="inlineStr">
      <is>
        <t>Debug IPCLEAN</t>
      </is>
    </nc>
  </rcc>
  <rcc rId="2395" sId="1">
    <nc r="K351" t="inlineStr">
      <is>
        <t>Debug  IPCLEAN</t>
      </is>
    </nc>
  </rcc>
  <rcc rId="2396" sId="1">
    <nc r="F317" t="inlineStr">
      <is>
        <t>PASS</t>
      </is>
    </nc>
  </rcc>
  <rcc rId="2397" sId="1">
    <nc r="I317" t="inlineStr">
      <is>
        <t>HCC</t>
      </is>
    </nc>
  </rcc>
  <rcc rId="2398" sId="1">
    <nc r="J317" t="inlineStr">
      <is>
        <t>BMOD</t>
      </is>
    </nc>
  </rcc>
  <rcc rId="2399" sId="1">
    <nc r="K317" t="inlineStr">
      <is>
        <t>Debug IPClean</t>
      </is>
    </nc>
  </rcc>
  <rcc rId="2400" sId="1">
    <nc r="F345" t="inlineStr">
      <is>
        <t>PASS</t>
      </is>
    </nc>
  </rcc>
  <rcc rId="2401" sId="1">
    <nc r="I345" t="inlineStr">
      <is>
        <t>HCC</t>
      </is>
    </nc>
  </rcc>
  <rcc rId="2402" sId="1">
    <nc r="K345" t="inlineStr">
      <is>
        <t>Debug IPClean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3" sId="1">
    <nc r="F192" t="inlineStr">
      <is>
        <t>NA</t>
      </is>
    </nc>
  </rcc>
  <rcc rId="2404" sId="1">
    <nc r="F193" t="inlineStr">
      <is>
        <t>NA</t>
      </is>
    </nc>
  </rcc>
  <rcc rId="2405" sId="1">
    <nc r="F194" t="inlineStr">
      <is>
        <t>NA</t>
      </is>
    </nc>
  </rcc>
  <rcc rId="2406" sId="1">
    <nc r="F195" t="inlineStr">
      <is>
        <t>NA</t>
      </is>
    </nc>
  </rcc>
  <rcc rId="2407" sId="1">
    <nc r="F196" t="inlineStr">
      <is>
        <t>NA</t>
      </is>
    </nc>
  </rcc>
  <rcc rId="2408" sId="1">
    <nc r="F212" t="inlineStr">
      <is>
        <t>NA</t>
      </is>
    </nc>
  </rcc>
  <rcc rId="2409" sId="1">
    <nc r="F214" t="inlineStr">
      <is>
        <t>NA</t>
      </is>
    </nc>
  </rcc>
  <rcc rId="2410" sId="1">
    <nc r="F215" t="inlineStr">
      <is>
        <t>NA</t>
      </is>
    </nc>
  </rcc>
  <rcc rId="2411" sId="1">
    <nc r="F216" t="inlineStr">
      <is>
        <t>NA</t>
      </is>
    </nc>
  </rcc>
  <rcc rId="2412" sId="1">
    <nc r="F217" t="inlineStr">
      <is>
        <t>NA</t>
      </is>
    </nc>
  </rcc>
  <rcc rId="2413" sId="1">
    <nc r="F220" t="inlineStr">
      <is>
        <t>NA</t>
      </is>
    </nc>
  </rcc>
  <rcc rId="2414" sId="1">
    <nc r="F221" t="inlineStr">
      <is>
        <t>NA</t>
      </is>
    </nc>
  </rcc>
  <rcc rId="2415" sId="1">
    <nc r="F222" t="inlineStr">
      <is>
        <t>NA</t>
      </is>
    </nc>
  </rcc>
  <rcc rId="2416" sId="1">
    <nc r="F223" t="inlineStr">
      <is>
        <t>NA</t>
      </is>
    </nc>
  </rcc>
  <rcc rId="2417" sId="1">
    <nc r="F225" t="inlineStr">
      <is>
        <t>NA</t>
      </is>
    </nc>
  </rcc>
  <rcc rId="2418" sId="1">
    <nc r="F226" t="inlineStr">
      <is>
        <t>NA</t>
      </is>
    </nc>
  </rcc>
  <rcc rId="2419" sId="1">
    <nc r="F227" t="inlineStr">
      <is>
        <t>NA</t>
      </is>
    </nc>
  </rcc>
  <rcc rId="2420" sId="1">
    <nc r="F228" t="inlineStr">
      <is>
        <t>NA</t>
      </is>
    </nc>
  </rcc>
  <rcc rId="2421" sId="1">
    <nc r="F229" t="inlineStr">
      <is>
        <t>NA</t>
      </is>
    </nc>
  </rcc>
  <rcc rId="2422" sId="1">
    <nc r="F230" t="inlineStr">
      <is>
        <t>NA</t>
      </is>
    </nc>
  </rcc>
  <rcc rId="2423" sId="1">
    <nc r="F231" t="inlineStr">
      <is>
        <t>NA</t>
      </is>
    </nc>
  </rcc>
  <rcc rId="2424" sId="1">
    <nc r="F232" t="inlineStr">
      <is>
        <t>NA</t>
      </is>
    </nc>
  </rcc>
  <rcc rId="2425" sId="1">
    <nc r="F234" t="inlineStr">
      <is>
        <t>NA</t>
      </is>
    </nc>
  </rcc>
  <rcc rId="2426" sId="1">
    <nc r="F240" t="inlineStr">
      <is>
        <t>NA</t>
      </is>
    </nc>
  </rcc>
  <rcc rId="2427" sId="1">
    <nc r="F241" t="inlineStr">
      <is>
        <t>NA</t>
      </is>
    </nc>
  </rcc>
  <rcc rId="2428" sId="1">
    <nc r="F242" t="inlineStr">
      <is>
        <t>NA</t>
      </is>
    </nc>
  </rcc>
  <rcc rId="2429" sId="1">
    <nc r="F245" t="inlineStr">
      <is>
        <t>NA</t>
      </is>
    </nc>
  </rcc>
  <rcc rId="2430" sId="1">
    <nc r="F246" t="inlineStr">
      <is>
        <t>NA</t>
      </is>
    </nc>
  </rcc>
  <rcc rId="2431" sId="1">
    <nc r="F248" t="inlineStr">
      <is>
        <t>NA</t>
      </is>
    </nc>
  </rcc>
  <rcc rId="2432" sId="1">
    <nc r="F249" t="inlineStr">
      <is>
        <t>NA</t>
      </is>
    </nc>
  </rcc>
  <rcc rId="2433" sId="1">
    <nc r="F254" t="inlineStr">
      <is>
        <t>NA</t>
      </is>
    </nc>
  </rcc>
  <rcc rId="2434" sId="1">
    <nc r="F255" t="inlineStr">
      <is>
        <t>NA</t>
      </is>
    </nc>
  </rcc>
  <rcc rId="2435" sId="1">
    <nc r="F261" t="inlineStr">
      <is>
        <t>NA</t>
      </is>
    </nc>
  </rcc>
  <rcc rId="2436" sId="1">
    <nc r="F262" t="inlineStr">
      <is>
        <t>NA</t>
      </is>
    </nc>
  </rcc>
  <rcc rId="2437" sId="1">
    <nc r="F263" t="inlineStr">
      <is>
        <t>NA</t>
      </is>
    </nc>
  </rcc>
  <rcc rId="2438" sId="1">
    <nc r="F265" t="inlineStr">
      <is>
        <t>NA</t>
      </is>
    </nc>
  </rcc>
  <rcc rId="2439" sId="1">
    <nc r="F266" t="inlineStr">
      <is>
        <t>NA</t>
      </is>
    </nc>
  </rcc>
  <rcc rId="2440" sId="1">
    <nc r="F267" t="inlineStr">
      <is>
        <t>NA</t>
      </is>
    </nc>
  </rcc>
  <rcc rId="2441" sId="1">
    <nc r="F268" t="inlineStr">
      <is>
        <t>NA</t>
      </is>
    </nc>
  </rcc>
  <rcc rId="2442" sId="1">
    <nc r="F269" t="inlineStr">
      <is>
        <t>NA</t>
      </is>
    </nc>
  </rcc>
  <rcc rId="2443" sId="1">
    <nc r="F270" t="inlineStr">
      <is>
        <t>NA</t>
      </is>
    </nc>
  </rcc>
  <rcc rId="2444" sId="1">
    <nc r="F271" t="inlineStr">
      <is>
        <t>NA</t>
      </is>
    </nc>
  </rcc>
  <rcc rId="2445" sId="1">
    <nc r="F272" t="inlineStr">
      <is>
        <t>NA</t>
      </is>
    </nc>
  </rcc>
  <rcc rId="2446" sId="1">
    <nc r="F273" t="inlineStr">
      <is>
        <t>NA</t>
      </is>
    </nc>
  </rcc>
  <rcc rId="2447" sId="1">
    <nc r="F274" t="inlineStr">
      <is>
        <t>NA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8" sId="1">
    <nc r="F464" t="inlineStr">
      <is>
        <t>Block</t>
      </is>
    </nc>
  </rcc>
  <rcc rId="2449" sId="1">
    <nc r="H464">
      <v>42</v>
    </nc>
  </rcc>
  <rcc rId="2450" sId="1">
    <nc r="I464" t="inlineStr">
      <is>
        <t>HCC</t>
      </is>
    </nc>
  </rcc>
  <rcc rId="2451" sId="1">
    <nc r="J464" t="inlineStr">
      <is>
        <t>BMOD</t>
      </is>
    </nc>
  </rcc>
  <rcc rId="2452" sId="1">
    <nc r="K464" t="inlineStr">
      <is>
        <t xml:space="preserve">IP Clean Release </t>
      </is>
    </nc>
  </rcc>
  <rcc rId="2453" sId="1">
    <nc r="L464" t="inlineStr">
      <is>
        <t xml:space="preserve">python sv command not working </t>
      </is>
    </nc>
  </rcc>
  <rcc rId="2454" sId="1">
    <nc r="F469" t="inlineStr">
      <is>
        <t>PASS</t>
      </is>
    </nc>
  </rcc>
  <rcc rId="2455" sId="1">
    <nc r="H469">
      <v>42</v>
    </nc>
  </rcc>
  <rcc rId="2456" sId="1">
    <nc r="I469" t="inlineStr">
      <is>
        <t>HCC</t>
      </is>
    </nc>
  </rcc>
  <rcc rId="2457" sId="1">
    <nc r="J469" t="inlineStr">
      <is>
        <t>BMOD</t>
      </is>
    </nc>
  </rcc>
  <rcc rId="2458" sId="1">
    <nc r="K469" t="inlineStr">
      <is>
        <t xml:space="preserve">IP Clean Release </t>
      </is>
    </nc>
  </rcc>
  <rcc rId="2459" sId="1">
    <nc r="F474" t="inlineStr">
      <is>
        <t>PASS</t>
      </is>
    </nc>
  </rcc>
  <rcc rId="2460" sId="1">
    <nc r="H474">
      <v>42</v>
    </nc>
  </rcc>
  <rcc rId="2461" sId="1">
    <nc r="I474" t="inlineStr">
      <is>
        <t>HCC</t>
      </is>
    </nc>
  </rcc>
  <rcc rId="2462" sId="1">
    <nc r="J474" t="inlineStr">
      <is>
        <t>BMOD</t>
      </is>
    </nc>
  </rcc>
  <rcc rId="2463" sId="1">
    <nc r="K474" t="inlineStr">
      <is>
        <t>IP Clean Debug</t>
      </is>
    </nc>
  </rcc>
  <rcv guid="{87EA7FDE-1458-41D1-9352-D1777B627AF0}" action="delete"/>
  <rdn rId="0" localSheetId="1" customView="1" name="Z_87EA7FDE_1458_41D1_9352_D1777B627AF0_.wvu.FilterData" hidden="1" oldHidden="1">
    <formula>GNRD_Blue_8_D43!$A$1:$L$546</formula>
    <oldFormula>GNRD_Blue_8_D43!$A$1:$L$546</oldFormula>
  </rdn>
  <rcv guid="{87EA7FDE-1458-41D1-9352-D1777B627AF0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" sId="1">
    <nc r="F298" t="inlineStr">
      <is>
        <t>PASS</t>
      </is>
    </nc>
  </rcc>
  <rcc rId="482" sId="1">
    <nc r="I298" t="inlineStr">
      <is>
        <t>HCC</t>
      </is>
    </nc>
  </rcc>
  <rcc rId="483" sId="1">
    <nc r="J298" t="inlineStr">
      <is>
        <t>BMOD</t>
      </is>
    </nc>
  </rcc>
  <rcc rId="484" sId="1">
    <nc r="K298" t="inlineStr">
      <is>
        <t>DEBUG IPCLEAN</t>
      </is>
    </nc>
  </rcc>
  <rfmt sheetId="1" sqref="F298">
    <dxf>
      <fill>
        <patternFill patternType="solid">
          <bgColor rgb="FF00B050"/>
        </patternFill>
      </fill>
    </dxf>
  </rfmt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5" sId="1">
    <nc r="H395">
      <v>42</v>
    </nc>
  </rcc>
  <rcc rId="2466" sId="1">
    <nc r="I395" t="inlineStr">
      <is>
        <t>HCC</t>
      </is>
    </nc>
  </rcc>
  <rcc rId="2467" sId="1">
    <nc r="J395" t="inlineStr">
      <is>
        <t>Bmod</t>
      </is>
    </nc>
  </rcc>
  <rcc rId="2468" sId="1">
    <nc r="K395" t="inlineStr">
      <is>
        <t>Release ip clean</t>
      </is>
    </nc>
  </rcc>
  <rcc rId="2469" sId="1">
    <nc r="F395" t="inlineStr">
      <is>
        <t>pass</t>
      </is>
    </nc>
  </rcc>
  <rcv guid="{2927A03A-887C-488B-A370-3D7DD1383871}" action="delete"/>
  <rdn rId="0" localSheetId="1" customView="1" name="Z_2927A03A_887C_488B_A370_3D7DD1383871_.wvu.FilterData" hidden="1" oldHidden="1">
    <formula>GNRD_Blue_8_D43!$A$1:$M$546</formula>
    <oldFormula>GNRD_Blue_8_D43!$A$1:$M$546</oldFormula>
  </rdn>
  <rcv guid="{2927A03A-887C-488B-A370-3D7DD1383871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1" sId="1">
    <nc r="F17" t="inlineStr">
      <is>
        <t>pass</t>
      </is>
    </nc>
  </rcc>
  <rcc rId="2472" sId="1">
    <nc r="H17">
      <v>42</v>
    </nc>
  </rcc>
  <rcc rId="2473" sId="1">
    <nc r="I17" t="inlineStr">
      <is>
        <t>HCC</t>
      </is>
    </nc>
  </rcc>
  <rcc rId="2474" sId="1">
    <nc r="J17" t="inlineStr">
      <is>
        <t>BMOD</t>
      </is>
    </nc>
  </rcc>
  <rcc rId="2475" sId="1">
    <nc r="K17" t="inlineStr">
      <is>
        <t>Debug ipclean</t>
      </is>
    </nc>
  </rcc>
  <rcc rId="2476" sId="1">
    <nc r="F20" t="inlineStr">
      <is>
        <t>pass</t>
      </is>
    </nc>
  </rcc>
  <rcc rId="2477" sId="1">
    <nc r="H20">
      <v>42</v>
    </nc>
  </rcc>
  <rcc rId="2478" sId="1">
    <nc r="I20" t="inlineStr">
      <is>
        <t>HCC</t>
      </is>
    </nc>
  </rcc>
  <rcc rId="2479" sId="1">
    <nc r="J20" t="inlineStr">
      <is>
        <t>BMOD</t>
      </is>
    </nc>
  </rcc>
  <rcc rId="2480" sId="1">
    <nc r="K20" t="inlineStr">
      <is>
        <t>Debug ipclean</t>
      </is>
    </nc>
  </rcc>
  <rcc rId="2481" sId="1">
    <nc r="F22" t="inlineStr">
      <is>
        <t>pass</t>
      </is>
    </nc>
  </rcc>
  <rcc rId="2482" sId="1">
    <nc r="H22">
      <v>42</v>
    </nc>
  </rcc>
  <rcc rId="2483" sId="1">
    <nc r="I22" t="inlineStr">
      <is>
        <t>HCC</t>
      </is>
    </nc>
  </rcc>
  <rcc rId="2484" sId="1">
    <nc r="J22" t="inlineStr">
      <is>
        <t>BMOD</t>
      </is>
    </nc>
  </rcc>
  <rcc rId="2485" sId="1">
    <nc r="K22" t="inlineStr">
      <is>
        <t>Debug ipclean</t>
      </is>
    </nc>
  </rcc>
  <rcc rId="2486" sId="1">
    <nc r="F23" t="inlineStr">
      <is>
        <t>pass</t>
      </is>
    </nc>
  </rcc>
  <rcc rId="2487" sId="1">
    <nc r="H23">
      <v>42</v>
    </nc>
  </rcc>
  <rcc rId="2488" sId="1">
    <nc r="I23" t="inlineStr">
      <is>
        <t>HCC</t>
      </is>
    </nc>
  </rcc>
  <rcc rId="2489" sId="1">
    <nc r="J23" t="inlineStr">
      <is>
        <t>BMOD</t>
      </is>
    </nc>
  </rcc>
  <rcc rId="2490" sId="1">
    <nc r="K23" t="inlineStr">
      <is>
        <t>Debug ipclean</t>
      </is>
    </nc>
  </rcc>
  <rcc rId="2491" sId="1">
    <nc r="F24" t="inlineStr">
      <is>
        <t>pass</t>
      </is>
    </nc>
  </rcc>
  <rcc rId="2492" sId="1">
    <nc r="H24">
      <v>42</v>
    </nc>
  </rcc>
  <rcc rId="2493" sId="1">
    <nc r="I24" t="inlineStr">
      <is>
        <t>HCC</t>
      </is>
    </nc>
  </rcc>
  <rcc rId="2494" sId="1">
    <nc r="J24" t="inlineStr">
      <is>
        <t>BMOD</t>
      </is>
    </nc>
  </rcc>
  <rcc rId="2495" sId="1">
    <nc r="K24" t="inlineStr">
      <is>
        <t>Debug ipclean</t>
      </is>
    </nc>
  </rcc>
  <rcc rId="2496" sId="1">
    <nc r="F67" t="inlineStr">
      <is>
        <t>pass</t>
      </is>
    </nc>
  </rcc>
  <rcc rId="2497" sId="1">
    <nc r="F72" t="inlineStr">
      <is>
        <t>pass</t>
      </is>
    </nc>
  </rcc>
  <rcc rId="2498" sId="1">
    <nc r="F75" t="inlineStr">
      <is>
        <t>pass</t>
      </is>
    </nc>
  </rcc>
  <rcc rId="2499" sId="1">
    <nc r="H75">
      <v>42</v>
    </nc>
  </rcc>
  <rcc rId="2500" sId="1">
    <nc r="I75" t="inlineStr">
      <is>
        <t>HCC</t>
      </is>
    </nc>
  </rcc>
  <rcc rId="2501" sId="1">
    <nc r="J75" t="inlineStr">
      <is>
        <t>BMOD</t>
      </is>
    </nc>
  </rcc>
  <rcc rId="2502" sId="1">
    <nc r="K75" t="inlineStr">
      <is>
        <t>Debug ipclean</t>
      </is>
    </nc>
  </rcc>
  <rcc rId="2503" sId="1">
    <nc r="K67" t="inlineStr">
      <is>
        <t>Debug ipclean</t>
      </is>
    </nc>
  </rcc>
  <rcc rId="2504" sId="1">
    <nc r="J67" t="inlineStr">
      <is>
        <t>BMOD</t>
      </is>
    </nc>
  </rcc>
  <rcc rId="2505" sId="1">
    <nc r="I67" t="inlineStr">
      <is>
        <t>HCC</t>
      </is>
    </nc>
  </rcc>
  <rcc rId="2506" sId="1">
    <nc r="H67">
      <v>42</v>
    </nc>
  </rcc>
  <rcc rId="2507" sId="1" odxf="1" dxf="1">
    <nc r="L76" t="inlineStr">
      <is>
        <t xml:space="preserve">Simics-Ras feature block 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8" sId="1" odxf="1" dxf="1">
    <nc r="G76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9" sId="1">
    <nc r="F76" t="inlineStr">
      <is>
        <t>Block</t>
      </is>
    </nc>
  </rcc>
  <rcc rId="2510" sId="1">
    <nc r="H76">
      <v>42</v>
    </nc>
  </rcc>
  <rcc rId="2511" sId="1">
    <nc r="I76" t="inlineStr">
      <is>
        <t>HCC</t>
      </is>
    </nc>
  </rcc>
  <rcc rId="2512" sId="1">
    <nc r="J76" t="inlineStr">
      <is>
        <t>BMOD</t>
      </is>
    </nc>
  </rcc>
  <rcc rId="2513" sId="1">
    <nc r="K76" t="inlineStr">
      <is>
        <t>Release IPClean</t>
      </is>
    </nc>
  </rcc>
  <rcv guid="{9D7428A7-3B14-4A28-9139-9E7C7A7BBB53}" action="delete"/>
  <rdn rId="0" localSheetId="1" customView="1" name="Z_9D7428A7_3B14_4A28_9139_9E7C7A7BBB53_.wvu.FilterData" hidden="1" oldHidden="1">
    <formula>GNRD_Blue_8_D43!$A$1:$L$546</formula>
    <oldFormula>GNRD_Blue_8_D43!$A$1:$L$546</oldFormula>
  </rdn>
  <rcv guid="{9D7428A7-3B14-4A28-9139-9E7C7A7BBB53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43 G71">
    <dxf>
      <alignment vertical="top"/>
    </dxf>
  </rfmt>
  <rfmt sheetId="1" sqref="G43 G71">
    <dxf>
      <alignment vertical="bottom"/>
    </dxf>
  </rfmt>
  <rfmt sheetId="1" sqref="G43 G71">
    <dxf>
      <alignment vertical="top"/>
    </dxf>
  </rfmt>
  <rfmt sheetId="1" sqref="G43 G71">
    <dxf>
      <alignment vertical="bottom"/>
    </dxf>
  </rfmt>
  <rfmt sheetId="1" sqref="G43 G71">
    <dxf>
      <alignment vertical="top"/>
    </dxf>
  </rfmt>
  <rfmt sheetId="1" sqref="G43 G71">
    <dxf>
      <alignment horizontal="left"/>
    </dxf>
  </rfmt>
  <rcv guid="{9D7428A7-3B14-4A28-9139-9E7C7A7BBB53}" action="delete"/>
  <rdn rId="0" localSheetId="1" customView="1" name="Z_9D7428A7_3B14_4A28_9139_9E7C7A7BBB53_.wvu.FilterData" hidden="1" oldHidden="1">
    <formula>GNRD_Blue_8_D43!$A$1:$L$546</formula>
    <oldFormula>GNRD_Blue_8_D43!$A$1:$L$546</oldFormula>
  </rdn>
  <rcv guid="{9D7428A7-3B14-4A28-9139-9E7C7A7BBB53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16" sId="1">
    <nc r="F181" t="inlineStr">
      <is>
        <t>pass</t>
      </is>
    </nc>
  </rcc>
  <rcc rId="2517" sId="1">
    <nc r="H181">
      <v>42</v>
    </nc>
  </rcc>
  <rcc rId="2518" sId="1">
    <nc r="I181" t="inlineStr">
      <is>
        <t>HCC</t>
      </is>
    </nc>
  </rcc>
  <rcc rId="2519" sId="1">
    <nc r="J181" t="inlineStr">
      <is>
        <t>BMOD</t>
      </is>
    </nc>
  </rcc>
  <rcc rId="2520" sId="1">
    <nc r="K181" t="inlineStr">
      <is>
        <t>Debug IPClean</t>
      </is>
    </nc>
  </rcc>
  <rcc rId="2521" sId="1">
    <nc r="F182" t="inlineStr">
      <is>
        <t>pass</t>
      </is>
    </nc>
  </rcc>
  <rcc rId="2522" sId="1">
    <nc r="H182">
      <v>42</v>
    </nc>
  </rcc>
  <rcc rId="2523" sId="1">
    <nc r="I182" t="inlineStr">
      <is>
        <t>HCC</t>
      </is>
    </nc>
  </rcc>
  <rcc rId="2524" sId="1">
    <nc r="J182" t="inlineStr">
      <is>
        <t>BMOD</t>
      </is>
    </nc>
  </rcc>
  <rcc rId="2525" sId="1">
    <nc r="K182" t="inlineStr">
      <is>
        <t>Debug IPClean</t>
      </is>
    </nc>
  </rcc>
  <rcc rId="2526" sId="1">
    <nc r="F183" t="inlineStr">
      <is>
        <t>pass</t>
      </is>
    </nc>
  </rcc>
  <rcc rId="2527" sId="1">
    <nc r="H183">
      <v>42</v>
    </nc>
  </rcc>
  <rcc rId="2528" sId="1">
    <nc r="I183" t="inlineStr">
      <is>
        <t>HCC</t>
      </is>
    </nc>
  </rcc>
  <rcc rId="2529" sId="1">
    <nc r="J183" t="inlineStr">
      <is>
        <t>BMOD</t>
      </is>
    </nc>
  </rcc>
  <rcc rId="2530" sId="1">
    <nc r="K183" t="inlineStr">
      <is>
        <t>Debug IPClean</t>
      </is>
    </nc>
  </rcc>
  <rcc rId="2531" sId="1">
    <nc r="F179" t="inlineStr">
      <is>
        <t>pass</t>
      </is>
    </nc>
  </rcc>
  <rcc rId="2532" sId="1">
    <nc r="H179">
      <v>42</v>
    </nc>
  </rcc>
  <rcc rId="2533" sId="1">
    <nc r="I179" t="inlineStr">
      <is>
        <t>HCC</t>
      </is>
    </nc>
  </rcc>
  <rcc rId="2534" sId="1">
    <nc r="J179" t="inlineStr">
      <is>
        <t>BMOD</t>
      </is>
    </nc>
  </rcc>
  <rcc rId="2535" sId="1">
    <nc r="K179" t="inlineStr">
      <is>
        <t>Debug IPClean</t>
      </is>
    </nc>
  </rcc>
  <rcc rId="2536" sId="1">
    <nc r="F180" t="inlineStr">
      <is>
        <t>pass</t>
      </is>
    </nc>
  </rcc>
  <rcc rId="2537" sId="1">
    <nc r="H180">
      <v>42</v>
    </nc>
  </rcc>
  <rcc rId="2538" sId="1">
    <nc r="I180" t="inlineStr">
      <is>
        <t>HCC</t>
      </is>
    </nc>
  </rcc>
  <rcc rId="2539" sId="1">
    <nc r="J180" t="inlineStr">
      <is>
        <t>BMOD</t>
      </is>
    </nc>
  </rcc>
  <rcc rId="2540" sId="1">
    <nc r="K180" t="inlineStr">
      <is>
        <t>Debug IPClean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1" sId="1">
    <nc r="F475" t="inlineStr">
      <is>
        <t>PASS</t>
      </is>
    </nc>
  </rcc>
  <rcc rId="2542" sId="1">
    <nc r="H475">
      <v>42</v>
    </nc>
  </rcc>
  <rcc rId="2543" sId="1">
    <nc r="I475" t="inlineStr">
      <is>
        <t>HCC</t>
      </is>
    </nc>
  </rcc>
  <rcc rId="2544" sId="1">
    <nc r="J475" t="inlineStr">
      <is>
        <t>BMOD</t>
      </is>
    </nc>
  </rcc>
  <rcc rId="2545" sId="1">
    <nc r="K475" t="inlineStr">
      <is>
        <t>IP Clean Debug</t>
      </is>
    </nc>
  </rcc>
  <rcc rId="2546" sId="1">
    <nc r="F477" t="inlineStr">
      <is>
        <t>PASS</t>
      </is>
    </nc>
  </rcc>
  <rcc rId="2547" sId="1">
    <nc r="H477">
      <v>42</v>
    </nc>
  </rcc>
  <rcc rId="2548" sId="1">
    <nc r="I477" t="inlineStr">
      <is>
        <t>HCC</t>
      </is>
    </nc>
  </rcc>
  <rcc rId="2549" sId="1">
    <nc r="J477" t="inlineStr">
      <is>
        <t>BMOD</t>
      </is>
    </nc>
  </rcc>
  <rcc rId="2550" sId="1">
    <nc r="K477" t="inlineStr">
      <is>
        <t>IP Clean Debug</t>
      </is>
    </nc>
  </rcc>
  <rcc rId="2551" sId="1">
    <nc r="F478" t="inlineStr">
      <is>
        <t>PASS</t>
      </is>
    </nc>
  </rcc>
  <rcc rId="2552" sId="1">
    <nc r="F480" t="inlineStr">
      <is>
        <t>PASS</t>
      </is>
    </nc>
  </rcc>
  <rcc rId="2553" sId="1">
    <nc r="F481" t="inlineStr">
      <is>
        <t>PASS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4" sId="1">
    <nc r="F396" t="inlineStr">
      <is>
        <t>Block</t>
      </is>
    </nc>
  </rcc>
  <rfmt sheetId="1" xfDxf="1" sqref="L396" start="0" length="0"/>
  <rcc rId="2555" sId="1" odxf="1" dxf="1">
    <nc r="L396" t="inlineStr">
      <is>
        <t>sv.socket0.soc.memss.mc2.ch0.mcchan.thr_ctrl0.mr4temp_thr_en.show(),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nc>
    <ndxf>
      <alignment vertical="top" wrapText="1"/>
    </ndxf>
  </rcc>
  <rcc rId="2556" sId="1">
    <nc r="F397" t="inlineStr">
      <is>
        <t>Block</t>
      </is>
    </nc>
  </rcc>
  <rcc rId="2557" sId="1">
    <nc r="H396">
      <v>42</v>
    </nc>
  </rcc>
  <rcc rId="2558" sId="1">
    <nc r="I396" t="inlineStr">
      <is>
        <t>HCC</t>
      </is>
    </nc>
  </rcc>
  <rcc rId="2559" sId="1">
    <nc r="J396" t="inlineStr">
      <is>
        <t>Bmod</t>
      </is>
    </nc>
  </rcc>
  <rcc rId="2560" sId="1">
    <nc r="K396" t="inlineStr">
      <is>
        <t>Release ip clean</t>
      </is>
    </nc>
  </rcc>
  <rcc rId="2561" sId="1">
    <nc r="H397">
      <v>42</v>
    </nc>
  </rcc>
  <rcc rId="2562" sId="1">
    <nc r="I397" t="inlineStr">
      <is>
        <t>HCC</t>
      </is>
    </nc>
  </rcc>
  <rcc rId="2563" sId="1">
    <nc r="J397" t="inlineStr">
      <is>
        <t>Bmod</t>
      </is>
    </nc>
  </rcc>
  <rcc rId="2564" sId="1">
    <nc r="K397" t="inlineStr">
      <is>
        <t>Release ip clean</t>
      </is>
    </nc>
  </rcc>
  <rfmt sheetId="1" xfDxf="1" sqref="L397" start="0" length="0"/>
  <rcc rId="2565" sId="1" odxf="1" dxf="1">
    <nc r="L397" t="inlineStr">
      <is>
        <t>sv.socket0.soc.memss.mcs.ch0.mcchan.memory_timings_cas2cas_sg.t_rrsg.show(), Traceback (most recent call last):
  File "C:\PROGRA~1\Simics\SIMICS~1\simics-6.0.152\..\simics-gnr-d-6.0.pre399\win64\lib\python-py3\simmod\iosf_sb_router\module_load.py", line 162, in read_reg_cmd
    raise cli.CliError('Read transaction was not successful, RSP = %d' % rsp)
cli_impl.CliError: Read transaction was not successful, RSP = 1</t>
      </is>
    </nc>
    <ndxf>
      <alignment vertical="top" wrapText="1"/>
    </ndxf>
  </rcc>
  <rcc rId="2566" sId="1" odxf="1" dxf="1">
    <nc r="F398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7" sId="1" odxf="1" dxf="1">
    <nc r="G398">
      <v>16018292321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8" sId="1" odxf="1" dxf="1">
    <nc r="H398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9" sId="1" odxf="1" dxf="1">
    <nc r="I398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0" sId="1" odxf="1" dxf="1">
    <nc r="J398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1" sId="1" odxf="1" dxf="1">
    <nc r="K398" t="inlineStr">
      <is>
        <t>IP Clean Debug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2" sId="1" odxf="1" dxf="1">
    <nc r="L398" t="inlineStr">
      <is>
        <t>pythonSV value mismatch for register t_rrsg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3" sId="1">
    <nc r="F399" t="inlineStr">
      <is>
        <t>pass</t>
      </is>
    </nc>
  </rcc>
  <rcc rId="2574" sId="1">
    <nc r="H399">
      <v>42</v>
    </nc>
  </rcc>
  <rcc rId="2575" sId="1">
    <nc r="I399" t="inlineStr">
      <is>
        <t>HCC</t>
      </is>
    </nc>
  </rcc>
  <rcc rId="2576" sId="1">
    <nc r="J399" t="inlineStr">
      <is>
        <t>Bmod</t>
      </is>
    </nc>
  </rcc>
  <rcc rId="2577" sId="1">
    <nc r="K399" t="inlineStr">
      <is>
        <t>Release ip clean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8" sId="1">
    <nc r="F349" t="inlineStr">
      <is>
        <t>PASS</t>
      </is>
    </nc>
  </rcc>
  <rcc rId="2579" sId="1">
    <nc r="K349" t="inlineStr">
      <is>
        <t>Debug IPClean</t>
      </is>
    </nc>
  </rcc>
  <rcv guid="{5163D6B2-E53F-41D1-BBCB-27B85FDFF41C}" action="delete"/>
  <rdn rId="0" localSheetId="1" customView="1" name="Z_5163D6B2_E53F_41D1_BBCB_27B85FDFF41C_.wvu.FilterData" hidden="1" oldHidden="1">
    <formula>GNRD_Blue_8_D43!$A$1:$M$546</formula>
    <oldFormula>GNRD_Blue_8_D43!$A$1:$L$546</oldFormula>
  </rdn>
  <rcv guid="{5163D6B2-E53F-41D1-BBCB-27B85FDFF41C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1" sId="1" odxf="1" dxf="1">
    <nc r="F402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2" sId="1" odxf="1" dxf="1">
    <nc r="G402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3" sId="1" odxf="1" dxf="1">
    <nc r="H402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4" sId="1" odxf="1" dxf="1">
    <nc r="I402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5" sId="1" odxf="1" dxf="1">
    <nc r="J402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6" sId="1" odxf="1" dxf="1">
    <nc r="K402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7" sId="1" odxf="1" dxf="1">
    <nc r="F403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8" sId="1" odxf="1" dxf="1">
    <nc r="G403">
      <v>16015631966</v>
    </nc>
    <odxf>
      <alignment horizontal="general" vertical="bottom"/>
      <border outline="0">
        <left/>
        <right/>
        <top/>
        <bottom/>
      </border>
    </odxf>
    <ndxf>
      <alignment horizontal="righ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9" sId="1" odxf="1" dxf="1">
    <nc r="H403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0" sId="1" odxf="1" dxf="1">
    <nc r="I403" t="inlineStr">
      <is>
        <t>HCC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1" sId="1" odxf="1" dxf="1">
    <nc r="J403" t="inlineStr">
      <is>
        <t>BMOD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2" sId="1" odxf="1" dxf="1">
    <nc r="K403" t="inlineStr">
      <is>
        <t>IP Clean Release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3" sId="1" odxf="1" dxf="1">
    <nc r="L402" t="inlineStr">
      <is>
        <t xml:space="preserve">Simics-Ras feature block 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4" sId="1" odxf="1" dxf="1">
    <nc r="L403" t="inlineStr">
      <is>
        <t xml:space="preserve">Simics-Ras feature block </t>
      </is>
    </nc>
    <odxf>
      <alignment vertical="bottom" wrapText="0"/>
      <border outline="0">
        <left/>
        <right/>
        <top/>
        <bottom/>
      </border>
    </odxf>
    <n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5" sId="1">
    <nc r="F491" t="inlineStr">
      <is>
        <t>PASS</t>
      </is>
    </nc>
  </rcc>
  <rcc rId="2596" sId="1">
    <nc r="H491">
      <v>42</v>
    </nc>
  </rcc>
  <rcc rId="2597" sId="1">
    <nc r="I491" t="inlineStr">
      <is>
        <t>HCC</t>
      </is>
    </nc>
  </rcc>
  <rcc rId="2598" sId="1">
    <nc r="J491" t="inlineStr">
      <is>
        <t>BMOD</t>
      </is>
    </nc>
  </rcc>
  <rcc rId="2599" sId="1">
    <nc r="K491" t="inlineStr">
      <is>
        <t>IP Clean Debug</t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0" sId="1">
    <nc r="F484" t="inlineStr">
      <is>
        <t>PASS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5">
  <userInfo guid="{AB222084-E30B-4D67-97A7-0CE655973920}" name="Harikumar, GayathriX" id="-957609143" dateTime="2022-11-07T10:36:47"/>
  <userInfo guid="{4F4EA251-2EC4-4228-B10A-D643E90C4C2F}" name="Shariff, HidayathullaX" id="-176286782" dateTime="2022-11-07T10:40:26"/>
  <userInfo guid="{9DB15334-EAFA-402B-A7E8-EB1F5159C786}" name="H R, ArpithaX" id="-1051163508" dateTime="2022-11-07T10:47:43"/>
  <userInfo guid="{8759CC74-F191-474C-A41B-175C2AE72F8C}" name="H R, ArpithaX" id="-1051148139" dateTime="2022-11-07T11:36:46"/>
  <userInfo guid="{D334CD24-5DD8-4E6C-A559-BF22C2004709}" name="C, ChetanaX" id="-1677629480" dateTime="2022-11-07T13:21:15"/>
  <userInfo guid="{E49A83AF-3DAD-4569-BF5B-5DE778934FAF}" name="C, ChetanaX" id="-1677594328" dateTime="2022-11-08T18:47:56"/>
  <userInfo guid="{C9995B47-3AB3-4F8E-8736-AAD854E2C1C3}" name="Mohiuddin, SajjadX" id="-103634360" dateTime="2022-11-09T11:04:14"/>
  <userInfo guid="{3C13B7E6-7CA3-47A9-AE59-18716A07C87F}" name="Mohiuddin, SajjadX" id="-103638105" dateTime="2022-11-09T11:20:43"/>
  <userInfo guid="{075A5D62-C401-462A-8F94-F0B5D8C49207}" name="C, ChetanaX" id="-1677655652" dateTime="2022-11-09T21:19:25"/>
  <userInfo guid="{96FB118A-11F2-4BED-94BB-809AC1CBA598}" name="Harikumar, GayathriX" id="-957588631" dateTime="2022-11-09T21:32:27"/>
  <userInfo guid="{075A5D62-C401-462A-8F94-F0B5D8C49207}" name="Rajubhai, GanganiX utsavbhai" id="-1434604045" dateTime="2022-11-10T10:26:18"/>
  <userInfo guid="{D9182E9C-4EB6-4694-BF51-FCDF891B2629}" name="H R, ArpithaX" id="-1051191259" dateTime="2022-11-10T11:04:25"/>
  <userInfo guid="{26076E72-F3C3-4EE2-9530-A289A846CB8C}" name="C, ChetanaX" id="-1677603917" dateTime="2022-11-10T12:24:31"/>
  <userInfo guid="{78CEE0DF-A34F-4F44-BF17-003B312A7072}" name="Shariff, HidayathullaX" id="-176248625" dateTime="2022-11-10T12:49:33"/>
  <userInfo guid="{56B76374-37E3-4AAC-9E49-A2AA196E0550}" name="Harikumar, GayathriX" id="-957575935" dateTime="2022-11-10T13:37:02"/>
  <userInfo guid="{6E9D6818-2EBD-4548-A2E6-6F7488326235}" name="Shariff, HidayathullaX" id="-176226554" dateTime="2022-11-10T15:15:15"/>
  <userInfo guid="{EBF19DA6-EEF2-4100-A090-EA0845F69D06}" name="Mohiuddin, SajjadX" id="-103633859" dateTime="2022-11-10T15:19:33"/>
  <userInfo guid="{28FF51D5-60DD-48E8-B539-E387927C3BBA}" name="H R, ArpithaX" id="-1051132373" dateTime="2022-11-10T17:09:38"/>
  <userInfo guid="{56B76374-37E3-4AAC-9E49-A2AA196E0550}" name="Shariff, HidayathullaX" id="-176271966" dateTime="2022-11-11T13:55:16"/>
  <userInfo guid="{189426A8-D736-412F-8231-23B797E5A80B}" name="Mohiuddin, SajjadX" id="-103639452" dateTime="2022-11-17T12:45:56"/>
  <userInfo guid="{08FFE7E9-DF08-46FA-9C2F-277B67A76D3D}" name="Mp, Ganesh" id="-925292734" dateTime="2022-11-17T17:14:41"/>
  <userInfo guid="{D48CCF99-5FCA-4463-8BC9-1FE4E8C80A9E}" name="Mohiuddin, SajjadX" id="-103664554" dateTime="2022-11-18T11:22:23"/>
  <userInfo guid="{1DC93C78-129E-4747-BF0B-69A18C392926}" name="Mp, Ganesh" id="-925253224" dateTime="2022-11-18T11:46:13"/>
  <userInfo guid="{B38E07DF-C2E1-4A9C-8FA9-D4B65E8DB942}" name="Mp, Ganesh" id="-925280338" dateTime="2022-11-18T12:31:25"/>
  <userInfo guid="{B38E07DF-C2E1-4A9C-8FA9-D4B65E8DB942}" name="Mp, Ganesh" id="-925301540" dateTime="2022-11-18T17:56:0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76"/>
  <sheetViews>
    <sheetView tabSelected="1" topLeftCell="A763" zoomScaleNormal="85" workbookViewId="0">
      <selection activeCell="K1" sqref="K1:K4"/>
    </sheetView>
  </sheetViews>
  <sheetFormatPr defaultColWidth="8.77734375" defaultRowHeight="14.4"/>
  <cols>
    <col min="1" max="1" width="12.109375" style="2" customWidth="1"/>
    <col min="2" max="2" width="72.21875" style="2" customWidth="1"/>
    <col min="3" max="3" width="21.44140625" style="2" customWidth="1"/>
    <col min="4" max="4" width="8.77734375" style="2"/>
    <col min="5" max="5" width="8.44140625" style="2" bestFit="1" customWidth="1"/>
    <col min="6" max="6" width="24" style="24" bestFit="1" customWidth="1"/>
    <col min="7" max="7" width="8.77734375" style="7"/>
    <col min="8" max="9" width="8.77734375" style="2"/>
    <col min="10" max="10" width="15.77734375" style="2" customWidth="1"/>
    <col min="11" max="11" width="41" style="6" bestFit="1" customWidth="1"/>
    <col min="12" max="16384" width="8.77734375" style="2"/>
  </cols>
  <sheetData>
    <row r="1" spans="1:18">
      <c r="A1" s="2" t="s">
        <v>833</v>
      </c>
      <c r="B1" s="2" t="s">
        <v>834</v>
      </c>
      <c r="C1" s="2" t="s">
        <v>0</v>
      </c>
      <c r="D1" s="2" t="s">
        <v>548</v>
      </c>
      <c r="E1" s="2" t="s">
        <v>581</v>
      </c>
      <c r="F1" s="24" t="s">
        <v>563</v>
      </c>
      <c r="G1" s="7" t="s">
        <v>555</v>
      </c>
      <c r="H1" s="2" t="s">
        <v>556</v>
      </c>
      <c r="I1" s="2" t="s">
        <v>557</v>
      </c>
      <c r="J1" s="2" t="s">
        <v>558</v>
      </c>
      <c r="K1" s="6" t="s">
        <v>559</v>
      </c>
    </row>
    <row r="2" spans="1:18">
      <c r="A2" s="2" t="str">
        <f>HYPERLINK("https://hsdes.intel.com/resource/1508602410","1508602410")</f>
        <v>1508602410</v>
      </c>
      <c r="B2" s="2" t="s">
        <v>3</v>
      </c>
      <c r="C2" s="2" t="s">
        <v>4</v>
      </c>
      <c r="D2" s="2" t="s">
        <v>549</v>
      </c>
      <c r="E2" s="12" t="s">
        <v>560</v>
      </c>
      <c r="F2" s="24">
        <v>16015321565</v>
      </c>
      <c r="G2" s="19">
        <v>42</v>
      </c>
      <c r="H2" s="7" t="s">
        <v>561</v>
      </c>
      <c r="I2" s="7" t="s">
        <v>562</v>
      </c>
      <c r="J2" s="2" t="s">
        <v>589</v>
      </c>
      <c r="K2" s="1" t="s">
        <v>572</v>
      </c>
    </row>
    <row r="3" spans="1:18">
      <c r="A3" s="2" t="str">
        <f>HYPERLINK("https://hsdes.intel.com/resource/1508602888","1508602888")</f>
        <v>1508602888</v>
      </c>
      <c r="B3" s="2" t="s">
        <v>5</v>
      </c>
      <c r="C3" s="2" t="s">
        <v>6</v>
      </c>
      <c r="D3" s="2" t="s">
        <v>549</v>
      </c>
      <c r="E3" s="20" t="s">
        <v>566</v>
      </c>
      <c r="G3" s="19">
        <v>42</v>
      </c>
      <c r="H3" s="7" t="s">
        <v>561</v>
      </c>
      <c r="I3" s="7" t="s">
        <v>562</v>
      </c>
      <c r="J3" s="8" t="s">
        <v>588</v>
      </c>
      <c r="K3" s="2"/>
    </row>
    <row r="4" spans="1:18">
      <c r="A4" s="2" t="str">
        <f>HYPERLINK("https://hsdes.intel.com/resource/1508602895","1508602895")</f>
        <v>1508602895</v>
      </c>
      <c r="B4" s="2" t="s">
        <v>7</v>
      </c>
      <c r="C4" s="2" t="s">
        <v>8</v>
      </c>
      <c r="D4" s="2" t="s">
        <v>549</v>
      </c>
      <c r="E4" s="5" t="s">
        <v>567</v>
      </c>
      <c r="F4" s="24">
        <v>16017528924</v>
      </c>
      <c r="G4" s="19">
        <v>42</v>
      </c>
      <c r="H4" s="7" t="s">
        <v>561</v>
      </c>
      <c r="I4" s="7" t="s">
        <v>562</v>
      </c>
      <c r="J4" s="2" t="s">
        <v>589</v>
      </c>
      <c r="K4" s="2" t="s">
        <v>592</v>
      </c>
    </row>
    <row r="5" spans="1:18">
      <c r="A5" s="2" t="str">
        <f>HYPERLINK("https://hsdes.intel.com/resource/1508603007","1508603007")</f>
        <v>1508603007</v>
      </c>
      <c r="B5" s="2" t="s">
        <v>9</v>
      </c>
      <c r="C5" s="2" t="s">
        <v>6</v>
      </c>
      <c r="D5" s="2" t="s">
        <v>549</v>
      </c>
      <c r="E5" s="20" t="s">
        <v>566</v>
      </c>
      <c r="G5" s="19">
        <v>42</v>
      </c>
      <c r="H5" s="7" t="s">
        <v>561</v>
      </c>
      <c r="I5" s="7" t="s">
        <v>562</v>
      </c>
      <c r="J5" s="8" t="s">
        <v>588</v>
      </c>
      <c r="K5" s="2"/>
    </row>
    <row r="6" spans="1:18">
      <c r="A6" s="2" t="str">
        <f>HYPERLINK("https://hsdes.intel.com/resource/1508603011","1508603011")</f>
        <v>1508603011</v>
      </c>
      <c r="B6" s="2" t="s">
        <v>10</v>
      </c>
      <c r="C6" s="2" t="s">
        <v>6</v>
      </c>
      <c r="D6" s="2" t="s">
        <v>549</v>
      </c>
      <c r="E6" s="20" t="s">
        <v>566</v>
      </c>
      <c r="G6" s="19">
        <v>42</v>
      </c>
      <c r="H6" s="7" t="s">
        <v>561</v>
      </c>
      <c r="I6" s="7" t="s">
        <v>562</v>
      </c>
      <c r="J6" s="2" t="s">
        <v>589</v>
      </c>
      <c r="K6" s="2"/>
    </row>
    <row r="7" spans="1:18" ht="28.8">
      <c r="A7" s="4" t="str">
        <f>HYPERLINK("https://hsdes.intel.com/resource/1508603052","1508603052")</f>
        <v>1508603052</v>
      </c>
      <c r="B7" s="4" t="s">
        <v>11</v>
      </c>
      <c r="C7" s="4" t="s">
        <v>8</v>
      </c>
      <c r="D7" s="4" t="s">
        <v>549</v>
      </c>
      <c r="E7" s="12" t="s">
        <v>560</v>
      </c>
      <c r="F7" s="25">
        <v>14017576264</v>
      </c>
      <c r="G7" s="8">
        <v>42</v>
      </c>
      <c r="H7" s="4" t="s">
        <v>561</v>
      </c>
      <c r="I7" s="4" t="s">
        <v>562</v>
      </c>
      <c r="J7" s="8" t="s">
        <v>588</v>
      </c>
      <c r="K7" s="1" t="s">
        <v>586</v>
      </c>
      <c r="L7" s="4"/>
      <c r="M7" s="4"/>
      <c r="N7" s="4"/>
      <c r="O7" s="4"/>
      <c r="P7" s="4"/>
      <c r="Q7" s="4"/>
      <c r="R7" s="4"/>
    </row>
    <row r="8" spans="1:18">
      <c r="A8" s="2" t="str">
        <f>HYPERLINK("https://hsdes.intel.com/resource/1508603083","1508603083")</f>
        <v>1508603083</v>
      </c>
      <c r="B8" s="2" t="s">
        <v>12</v>
      </c>
      <c r="C8" s="2" t="s">
        <v>2</v>
      </c>
      <c r="D8" s="2" t="s">
        <v>549</v>
      </c>
      <c r="E8" s="12" t="s">
        <v>560</v>
      </c>
      <c r="F8" s="24">
        <v>16015631966</v>
      </c>
      <c r="G8" s="19">
        <v>42</v>
      </c>
      <c r="H8" s="7" t="s">
        <v>561</v>
      </c>
      <c r="I8" s="7" t="s">
        <v>562</v>
      </c>
      <c r="J8" s="8" t="s">
        <v>588</v>
      </c>
      <c r="K8" s="3" t="s">
        <v>571</v>
      </c>
    </row>
    <row r="9" spans="1:18">
      <c r="A9" s="2" t="str">
        <f>HYPERLINK("https://hsdes.intel.com/resource/1508603122","1508603122")</f>
        <v>1508603122</v>
      </c>
      <c r="B9" s="2" t="s">
        <v>13</v>
      </c>
      <c r="C9" s="2" t="s">
        <v>14</v>
      </c>
      <c r="D9" s="2" t="s">
        <v>549</v>
      </c>
      <c r="E9" s="20" t="s">
        <v>566</v>
      </c>
      <c r="G9" s="19">
        <v>42</v>
      </c>
      <c r="H9" s="7" t="s">
        <v>561</v>
      </c>
      <c r="I9" s="7" t="s">
        <v>562</v>
      </c>
      <c r="J9" s="2" t="s">
        <v>589</v>
      </c>
      <c r="K9" s="2"/>
    </row>
    <row r="10" spans="1:18">
      <c r="A10" s="2" t="str">
        <f>HYPERLINK("https://hsdes.intel.com/resource/1508603137","1508603137")</f>
        <v>1508603137</v>
      </c>
      <c r="B10" s="2" t="s">
        <v>15</v>
      </c>
      <c r="C10" s="2" t="s">
        <v>14</v>
      </c>
      <c r="D10" s="2" t="s">
        <v>549</v>
      </c>
      <c r="E10" s="20" t="s">
        <v>566</v>
      </c>
      <c r="G10" s="19">
        <v>42</v>
      </c>
      <c r="H10" s="7" t="s">
        <v>561</v>
      </c>
      <c r="I10" s="7" t="s">
        <v>562</v>
      </c>
      <c r="J10" s="8" t="s">
        <v>588</v>
      </c>
      <c r="K10" s="2"/>
    </row>
    <row r="11" spans="1:18">
      <c r="A11" s="2" t="str">
        <f>HYPERLINK("https://hsdes.intel.com/resource/1508603165","1508603165")</f>
        <v>1508603165</v>
      </c>
      <c r="B11" s="2" t="s">
        <v>16</v>
      </c>
      <c r="C11" s="2" t="s">
        <v>2</v>
      </c>
      <c r="D11" s="2" t="s">
        <v>549</v>
      </c>
      <c r="E11" s="20" t="s">
        <v>566</v>
      </c>
      <c r="G11" s="19">
        <v>42</v>
      </c>
      <c r="H11" s="7" t="s">
        <v>561</v>
      </c>
      <c r="I11" s="7" t="s">
        <v>562</v>
      </c>
      <c r="J11" s="8" t="s">
        <v>588</v>
      </c>
      <c r="K11" s="9"/>
    </row>
    <row r="12" spans="1:18">
      <c r="A12" s="2" t="str">
        <f>HYPERLINK("https://hsdes.intel.com/resource/1508603195","1508603195")</f>
        <v>1508603195</v>
      </c>
      <c r="B12" s="2" t="s">
        <v>17</v>
      </c>
      <c r="C12" s="2" t="s">
        <v>14</v>
      </c>
      <c r="D12" s="2" t="s">
        <v>549</v>
      </c>
      <c r="E12" s="20" t="s">
        <v>566</v>
      </c>
      <c r="G12" s="19">
        <v>42</v>
      </c>
      <c r="H12" s="7" t="s">
        <v>561</v>
      </c>
      <c r="I12" s="7" t="s">
        <v>562</v>
      </c>
      <c r="J12" s="8" t="s">
        <v>588</v>
      </c>
      <c r="K12" s="2"/>
    </row>
    <row r="13" spans="1:18">
      <c r="A13" s="2" t="str">
        <f>HYPERLINK("https://hsdes.intel.com/resource/1508603224","1508603224")</f>
        <v>1508603224</v>
      </c>
      <c r="B13" s="2" t="s">
        <v>18</v>
      </c>
      <c r="C13" s="2" t="s">
        <v>2</v>
      </c>
      <c r="D13" s="2" t="s">
        <v>549</v>
      </c>
      <c r="E13" s="20" t="s">
        <v>566</v>
      </c>
      <c r="G13" s="19">
        <v>42</v>
      </c>
      <c r="H13" s="7" t="s">
        <v>561</v>
      </c>
      <c r="I13" s="7" t="s">
        <v>562</v>
      </c>
      <c r="J13" s="8" t="s">
        <v>588</v>
      </c>
      <c r="K13" s="2"/>
    </row>
    <row r="14" spans="1:18">
      <c r="A14" s="2" t="str">
        <f>HYPERLINK("https://hsdes.intel.com/resource/1508603387","1508603387")</f>
        <v>1508603387</v>
      </c>
      <c r="B14" s="2" t="s">
        <v>19</v>
      </c>
      <c r="C14" s="2" t="s">
        <v>20</v>
      </c>
      <c r="D14" s="2" t="s">
        <v>549</v>
      </c>
      <c r="E14" s="20" t="s">
        <v>566</v>
      </c>
      <c r="G14" s="19">
        <v>42</v>
      </c>
      <c r="H14" s="7" t="s">
        <v>561</v>
      </c>
      <c r="I14" s="7" t="s">
        <v>562</v>
      </c>
      <c r="J14" s="8" t="s">
        <v>588</v>
      </c>
      <c r="K14" s="2"/>
    </row>
    <row r="15" spans="1:18">
      <c r="A15" s="2" t="str">
        <f>HYPERLINK("https://hsdes.intel.com/resource/1508603407","1508603407")</f>
        <v>1508603407</v>
      </c>
      <c r="B15" s="2" t="s">
        <v>21</v>
      </c>
      <c r="C15" s="2" t="s">
        <v>6</v>
      </c>
      <c r="D15" s="2" t="s">
        <v>549</v>
      </c>
      <c r="E15" s="5" t="s">
        <v>567</v>
      </c>
      <c r="F15" s="24">
        <v>16017448392</v>
      </c>
      <c r="G15" s="19">
        <v>42</v>
      </c>
      <c r="H15" s="7" t="s">
        <v>561</v>
      </c>
      <c r="I15" s="7" t="s">
        <v>590</v>
      </c>
      <c r="J15" s="2" t="s">
        <v>589</v>
      </c>
      <c r="K15" s="2" t="s">
        <v>591</v>
      </c>
    </row>
    <row r="16" spans="1:18" ht="28.8">
      <c r="A16" s="4" t="str">
        <f>HYPERLINK("https://hsdes.intel.com/resource/1508603652","1508603652")</f>
        <v>1508603652</v>
      </c>
      <c r="B16" s="4" t="s">
        <v>22</v>
      </c>
      <c r="C16" s="4" t="s">
        <v>2</v>
      </c>
      <c r="D16" s="4" t="s">
        <v>549</v>
      </c>
      <c r="E16" s="12" t="s">
        <v>560</v>
      </c>
      <c r="F16" s="25">
        <v>14017576264</v>
      </c>
      <c r="G16" s="8">
        <v>42</v>
      </c>
      <c r="H16" s="4" t="s">
        <v>561</v>
      </c>
      <c r="I16" s="4" t="s">
        <v>562</v>
      </c>
      <c r="J16" s="8" t="s">
        <v>588</v>
      </c>
      <c r="K16" s="1" t="s">
        <v>586</v>
      </c>
    </row>
    <row r="17" spans="1:12">
      <c r="A17" s="2" t="str">
        <f>HYPERLINK("https://hsdes.intel.com/resource/1508603662","1508603662")</f>
        <v>1508603662</v>
      </c>
      <c r="B17" s="2" t="s">
        <v>23</v>
      </c>
      <c r="C17" s="2" t="s">
        <v>14</v>
      </c>
      <c r="D17" s="2" t="s">
        <v>549</v>
      </c>
      <c r="E17" s="20" t="s">
        <v>566</v>
      </c>
      <c r="G17" s="19">
        <v>42</v>
      </c>
      <c r="H17" s="7" t="s">
        <v>561</v>
      </c>
      <c r="I17" s="7" t="s">
        <v>562</v>
      </c>
      <c r="J17" s="8" t="s">
        <v>588</v>
      </c>
      <c r="K17" s="2"/>
    </row>
    <row r="18" spans="1:12">
      <c r="A18" s="2" t="str">
        <f>HYPERLINK("https://hsdes.intel.com/resource/1508603688","1508603688")</f>
        <v>1508603688</v>
      </c>
      <c r="B18" s="2" t="s">
        <v>24</v>
      </c>
      <c r="C18" s="2" t="s">
        <v>2</v>
      </c>
      <c r="D18" s="2" t="s">
        <v>549</v>
      </c>
      <c r="E18" s="20" t="s">
        <v>566</v>
      </c>
      <c r="G18" s="19">
        <v>42</v>
      </c>
      <c r="H18" s="7" t="s">
        <v>561</v>
      </c>
      <c r="I18" s="7" t="s">
        <v>562</v>
      </c>
      <c r="J18" s="8" t="s">
        <v>588</v>
      </c>
      <c r="K18" s="2"/>
    </row>
    <row r="19" spans="1:12">
      <c r="A19" s="2" t="str">
        <f>HYPERLINK("https://hsdes.intel.com/resource/1508603707","1508603707")</f>
        <v>1508603707</v>
      </c>
      <c r="B19" s="2" t="s">
        <v>25</v>
      </c>
      <c r="C19" s="2" t="s">
        <v>14</v>
      </c>
      <c r="D19" s="2" t="s">
        <v>549</v>
      </c>
      <c r="E19" s="20" t="s">
        <v>566</v>
      </c>
      <c r="G19" s="19">
        <v>42</v>
      </c>
      <c r="H19" s="7" t="s">
        <v>561</v>
      </c>
      <c r="I19" s="7" t="s">
        <v>562</v>
      </c>
      <c r="J19" s="8" t="s">
        <v>588</v>
      </c>
      <c r="K19" s="2"/>
    </row>
    <row r="20" spans="1:12">
      <c r="A20" s="2" t="str">
        <f>HYPERLINK("https://hsdes.intel.com/resource/1508603712","1508603712")</f>
        <v>1508603712</v>
      </c>
      <c r="B20" s="2" t="s">
        <v>26</v>
      </c>
      <c r="C20" s="2" t="s">
        <v>14</v>
      </c>
      <c r="D20" s="2" t="s">
        <v>549</v>
      </c>
      <c r="E20" s="20" t="s">
        <v>566</v>
      </c>
      <c r="G20" s="19">
        <v>42</v>
      </c>
      <c r="H20" s="7" t="s">
        <v>561</v>
      </c>
      <c r="I20" s="7" t="s">
        <v>562</v>
      </c>
      <c r="J20" s="8" t="s">
        <v>588</v>
      </c>
      <c r="K20" s="2"/>
    </row>
    <row r="21" spans="1:12" ht="28.8">
      <c r="A21" s="8" t="str">
        <f>HYPERLINK("https://hsdes.intel.com/resource/1508603727","1508603727")</f>
        <v>1508603727</v>
      </c>
      <c r="B21" s="8" t="s">
        <v>27</v>
      </c>
      <c r="C21" s="8" t="s">
        <v>2</v>
      </c>
      <c r="D21" s="8" t="s">
        <v>549</v>
      </c>
      <c r="E21" s="12" t="s">
        <v>560</v>
      </c>
      <c r="F21" s="25">
        <v>14017576264</v>
      </c>
      <c r="G21" s="8">
        <v>42</v>
      </c>
      <c r="H21" s="4" t="s">
        <v>561</v>
      </c>
      <c r="I21" s="4" t="s">
        <v>562</v>
      </c>
      <c r="J21" s="8" t="s">
        <v>588</v>
      </c>
      <c r="K21" s="1" t="s">
        <v>586</v>
      </c>
      <c r="L21" s="8"/>
    </row>
    <row r="22" spans="1:12">
      <c r="A22" s="2" t="str">
        <f>HYPERLINK("https://hsdes.intel.com/resource/1508603759","1508603759")</f>
        <v>1508603759</v>
      </c>
      <c r="B22" s="2" t="s">
        <v>28</v>
      </c>
      <c r="C22" s="2" t="s">
        <v>14</v>
      </c>
      <c r="D22" s="2" t="s">
        <v>549</v>
      </c>
      <c r="E22" s="20" t="s">
        <v>566</v>
      </c>
      <c r="G22" s="19">
        <v>42</v>
      </c>
      <c r="H22" s="7" t="s">
        <v>561</v>
      </c>
      <c r="I22" s="7" t="s">
        <v>562</v>
      </c>
      <c r="J22" s="8" t="s">
        <v>588</v>
      </c>
      <c r="K22" s="2"/>
    </row>
    <row r="23" spans="1:12">
      <c r="A23" s="2" t="str">
        <f>HYPERLINK("https://hsdes.intel.com/resource/1508603769","1508603769")</f>
        <v>1508603769</v>
      </c>
      <c r="B23" s="2" t="s">
        <v>29</v>
      </c>
      <c r="C23" s="2" t="s">
        <v>14</v>
      </c>
      <c r="D23" s="2" t="s">
        <v>549</v>
      </c>
      <c r="E23" s="20" t="s">
        <v>566</v>
      </c>
      <c r="G23" s="19">
        <v>42</v>
      </c>
      <c r="H23" s="7" t="s">
        <v>561</v>
      </c>
      <c r="I23" s="7" t="s">
        <v>562</v>
      </c>
      <c r="J23" s="8" t="s">
        <v>588</v>
      </c>
      <c r="K23" s="2"/>
    </row>
    <row r="24" spans="1:12">
      <c r="A24" s="2" t="str">
        <f>HYPERLINK("https://hsdes.intel.com/resource/1508603777","1508603777")</f>
        <v>1508603777</v>
      </c>
      <c r="B24" s="2" t="s">
        <v>30</v>
      </c>
      <c r="C24" s="2" t="s">
        <v>14</v>
      </c>
      <c r="D24" s="2" t="s">
        <v>549</v>
      </c>
      <c r="E24" s="20" t="s">
        <v>566</v>
      </c>
      <c r="G24" s="19">
        <v>42</v>
      </c>
      <c r="H24" s="7" t="s">
        <v>561</v>
      </c>
      <c r="I24" s="7" t="s">
        <v>562</v>
      </c>
      <c r="J24" s="8" t="s">
        <v>588</v>
      </c>
      <c r="K24" s="2"/>
    </row>
    <row r="25" spans="1:12">
      <c r="A25" s="2" t="str">
        <f>HYPERLINK("https://hsdes.intel.com/resource/1508603784","1508603784")</f>
        <v>1508603784</v>
      </c>
      <c r="B25" s="2" t="s">
        <v>31</v>
      </c>
      <c r="C25" s="2" t="s">
        <v>14</v>
      </c>
      <c r="D25" s="2" t="s">
        <v>549</v>
      </c>
      <c r="E25" s="20" t="s">
        <v>566</v>
      </c>
      <c r="G25" s="19">
        <v>42</v>
      </c>
      <c r="H25" s="7" t="s">
        <v>561</v>
      </c>
      <c r="I25" s="7" t="s">
        <v>562</v>
      </c>
      <c r="J25" s="8" t="s">
        <v>588</v>
      </c>
      <c r="K25" s="2"/>
    </row>
    <row r="26" spans="1:12">
      <c r="A26" s="2" t="str">
        <f>HYPERLINK("https://hsdes.intel.com/resource/1508603838","1508603838")</f>
        <v>1508603838</v>
      </c>
      <c r="B26" s="2" t="s">
        <v>32</v>
      </c>
      <c r="C26" s="2" t="s">
        <v>14</v>
      </c>
      <c r="D26" s="2" t="s">
        <v>549</v>
      </c>
      <c r="E26" s="20" t="s">
        <v>566</v>
      </c>
      <c r="G26" s="19">
        <v>42</v>
      </c>
      <c r="H26" s="7" t="s">
        <v>561</v>
      </c>
      <c r="I26" s="7" t="s">
        <v>562</v>
      </c>
      <c r="J26" s="8" t="s">
        <v>588</v>
      </c>
      <c r="K26" s="2"/>
    </row>
    <row r="27" spans="1:12">
      <c r="A27" s="2" t="str">
        <f>HYPERLINK("https://hsdes.intel.com/resource/1508603932","1508603932")</f>
        <v>1508603932</v>
      </c>
      <c r="B27" s="2" t="s">
        <v>33</v>
      </c>
      <c r="C27" s="2" t="s">
        <v>14</v>
      </c>
      <c r="D27" s="2" t="s">
        <v>549</v>
      </c>
      <c r="E27" s="20" t="s">
        <v>566</v>
      </c>
      <c r="G27" s="19">
        <v>42</v>
      </c>
      <c r="H27" s="7" t="s">
        <v>561</v>
      </c>
      <c r="I27" s="7" t="s">
        <v>562</v>
      </c>
      <c r="J27" s="8" t="s">
        <v>588</v>
      </c>
      <c r="K27" s="2"/>
    </row>
    <row r="28" spans="1:12">
      <c r="A28" s="2" t="str">
        <f>HYPERLINK("https://hsdes.intel.com/resource/1508604047","1508604047")</f>
        <v>1508604047</v>
      </c>
      <c r="B28" s="2" t="s">
        <v>34</v>
      </c>
      <c r="C28" s="2" t="s">
        <v>2</v>
      </c>
      <c r="D28" s="2" t="s">
        <v>549</v>
      </c>
      <c r="E28" s="20" t="s">
        <v>566</v>
      </c>
      <c r="G28" s="19">
        <v>42</v>
      </c>
      <c r="H28" s="7" t="s">
        <v>561</v>
      </c>
      <c r="I28" s="7" t="s">
        <v>562</v>
      </c>
      <c r="J28" s="8" t="s">
        <v>588</v>
      </c>
      <c r="K28" s="2"/>
    </row>
    <row r="29" spans="1:12">
      <c r="A29" s="2" t="str">
        <f>HYPERLINK("https://hsdes.intel.com/resource/1508604064","1508604064")</f>
        <v>1508604064</v>
      </c>
      <c r="B29" s="2" t="s">
        <v>35</v>
      </c>
      <c r="C29" s="2" t="s">
        <v>6</v>
      </c>
      <c r="D29" s="2" t="s">
        <v>549</v>
      </c>
      <c r="E29" s="20" t="s">
        <v>566</v>
      </c>
      <c r="G29" s="19">
        <v>42</v>
      </c>
      <c r="H29" s="7" t="s">
        <v>561</v>
      </c>
      <c r="I29" s="7" t="s">
        <v>562</v>
      </c>
      <c r="J29" s="8" t="s">
        <v>588</v>
      </c>
      <c r="K29" s="2"/>
    </row>
    <row r="30" spans="1:12">
      <c r="A30" s="2" t="str">
        <f>HYPERLINK("https://hsdes.intel.com/resource/1508604170","1508604170")</f>
        <v>1508604170</v>
      </c>
      <c r="B30" s="2" t="s">
        <v>36</v>
      </c>
      <c r="C30" s="2" t="s">
        <v>6</v>
      </c>
      <c r="D30" s="2" t="s">
        <v>549</v>
      </c>
      <c r="E30" s="20" t="s">
        <v>566</v>
      </c>
      <c r="G30" s="19">
        <v>42</v>
      </c>
      <c r="H30" s="7" t="s">
        <v>561</v>
      </c>
      <c r="I30" s="7" t="s">
        <v>562</v>
      </c>
      <c r="J30" s="8" t="s">
        <v>588</v>
      </c>
      <c r="K30" s="2"/>
    </row>
    <row r="31" spans="1:12">
      <c r="A31" s="2" t="str">
        <f>HYPERLINK("https://hsdes.intel.com/resource/1508604198","1508604198")</f>
        <v>1508604198</v>
      </c>
      <c r="B31" s="2" t="s">
        <v>37</v>
      </c>
      <c r="C31" s="2" t="s">
        <v>6</v>
      </c>
      <c r="D31" s="2" t="s">
        <v>549</v>
      </c>
      <c r="E31" s="20" t="s">
        <v>566</v>
      </c>
      <c r="G31" s="19">
        <v>42</v>
      </c>
      <c r="H31" s="7" t="s">
        <v>561</v>
      </c>
      <c r="I31" s="7" t="s">
        <v>562</v>
      </c>
      <c r="J31" s="8" t="s">
        <v>588</v>
      </c>
      <c r="K31" s="2"/>
    </row>
    <row r="32" spans="1:12">
      <c r="A32" s="2" t="str">
        <f>HYPERLINK("https://hsdes.intel.com/resource/1508604363","1508604363")</f>
        <v>1508604363</v>
      </c>
      <c r="B32" s="2" t="s">
        <v>38</v>
      </c>
      <c r="C32" s="2" t="s">
        <v>20</v>
      </c>
      <c r="D32" s="2" t="s">
        <v>549</v>
      </c>
      <c r="E32" s="12" t="s">
        <v>560</v>
      </c>
      <c r="F32" s="24">
        <v>16015321565</v>
      </c>
      <c r="G32" s="19">
        <v>42</v>
      </c>
      <c r="H32" s="7" t="s">
        <v>561</v>
      </c>
      <c r="I32" s="7" t="s">
        <v>562</v>
      </c>
      <c r="J32" s="2" t="s">
        <v>589</v>
      </c>
      <c r="K32" s="1" t="s">
        <v>572</v>
      </c>
    </row>
    <row r="33" spans="1:11">
      <c r="A33" s="2" t="str">
        <f>HYPERLINK("https://hsdes.intel.com/resource/1508604590","1508604590")</f>
        <v>1508604590</v>
      </c>
      <c r="B33" s="2" t="s">
        <v>39</v>
      </c>
      <c r="C33" s="2" t="s">
        <v>20</v>
      </c>
      <c r="D33" s="2" t="s">
        <v>549</v>
      </c>
      <c r="E33" s="20" t="s">
        <v>566</v>
      </c>
      <c r="G33" s="19">
        <v>42</v>
      </c>
      <c r="H33" s="7" t="s">
        <v>561</v>
      </c>
      <c r="I33" s="7" t="s">
        <v>562</v>
      </c>
      <c r="J33" s="8" t="s">
        <v>588</v>
      </c>
      <c r="K33" s="2"/>
    </row>
    <row r="34" spans="1:11">
      <c r="A34" s="2" t="str">
        <f>HYPERLINK("https://hsdes.intel.com/resource/1508604598","1508604598")</f>
        <v>1508604598</v>
      </c>
      <c r="B34" s="2" t="s">
        <v>40</v>
      </c>
      <c r="C34" s="2" t="s">
        <v>2</v>
      </c>
      <c r="D34" s="2" t="s">
        <v>549</v>
      </c>
      <c r="E34" s="20" t="s">
        <v>566</v>
      </c>
      <c r="G34" s="19">
        <v>42</v>
      </c>
      <c r="H34" s="7" t="s">
        <v>561</v>
      </c>
      <c r="I34" s="7" t="s">
        <v>562</v>
      </c>
      <c r="J34" s="8" t="s">
        <v>588</v>
      </c>
      <c r="K34" s="2"/>
    </row>
    <row r="35" spans="1:11">
      <c r="A35" s="2" t="str">
        <f>HYPERLINK("https://hsdes.intel.com/resource/1508604614","1508604614")</f>
        <v>1508604614</v>
      </c>
      <c r="B35" s="2" t="s">
        <v>41</v>
      </c>
      <c r="C35" s="2" t="s">
        <v>14</v>
      </c>
      <c r="D35" s="2" t="s">
        <v>549</v>
      </c>
      <c r="E35" s="20" t="s">
        <v>566</v>
      </c>
      <c r="G35" s="19">
        <v>42</v>
      </c>
      <c r="H35" s="7" t="s">
        <v>561</v>
      </c>
      <c r="I35" s="7" t="s">
        <v>562</v>
      </c>
      <c r="J35" s="8" t="s">
        <v>588</v>
      </c>
      <c r="K35" s="2"/>
    </row>
    <row r="36" spans="1:11">
      <c r="A36" s="2" t="str">
        <f>HYPERLINK("https://hsdes.intel.com/resource/1508604652","1508604652")</f>
        <v>1508604652</v>
      </c>
      <c r="B36" s="2" t="s">
        <v>42</v>
      </c>
      <c r="C36" s="2" t="s">
        <v>20</v>
      </c>
      <c r="D36" s="2" t="s">
        <v>549</v>
      </c>
      <c r="E36" s="20" t="s">
        <v>566</v>
      </c>
      <c r="G36" s="19">
        <v>42</v>
      </c>
      <c r="H36" s="7" t="s">
        <v>561</v>
      </c>
      <c r="I36" s="7" t="s">
        <v>562</v>
      </c>
      <c r="J36" s="8" t="s">
        <v>588</v>
      </c>
      <c r="K36" s="2"/>
    </row>
    <row r="37" spans="1:11" ht="28.8">
      <c r="A37" s="2" t="str">
        <f>HYPERLINK("https://hsdes.intel.com/resource/1508604681","1508604681")</f>
        <v>1508604681</v>
      </c>
      <c r="B37" s="2" t="s">
        <v>43</v>
      </c>
      <c r="C37" s="2" t="s">
        <v>2</v>
      </c>
      <c r="D37" s="2" t="s">
        <v>549</v>
      </c>
      <c r="E37" s="12" t="s">
        <v>560</v>
      </c>
      <c r="F37" s="25">
        <v>14017576264</v>
      </c>
      <c r="G37" s="19">
        <v>42</v>
      </c>
      <c r="H37" s="7" t="s">
        <v>561</v>
      </c>
      <c r="I37" s="7" t="s">
        <v>562</v>
      </c>
      <c r="J37" s="8" t="s">
        <v>588</v>
      </c>
      <c r="K37" s="1" t="s">
        <v>586</v>
      </c>
    </row>
    <row r="38" spans="1:11">
      <c r="A38" s="2" t="str">
        <f>HYPERLINK("https://hsdes.intel.com/resource/1508604724","1508604724")</f>
        <v>1508604724</v>
      </c>
      <c r="B38" s="2" t="s">
        <v>44</v>
      </c>
      <c r="C38" s="2" t="s">
        <v>14</v>
      </c>
      <c r="D38" s="2" t="s">
        <v>549</v>
      </c>
      <c r="E38" s="20" t="s">
        <v>566</v>
      </c>
      <c r="G38" s="19">
        <v>42</v>
      </c>
      <c r="H38" s="7" t="s">
        <v>561</v>
      </c>
      <c r="I38" s="7" t="s">
        <v>562</v>
      </c>
      <c r="J38" s="8" t="s">
        <v>588</v>
      </c>
      <c r="K38" s="2"/>
    </row>
    <row r="39" spans="1:11">
      <c r="A39" s="2" t="str">
        <f>HYPERLINK("https://hsdes.intel.com/resource/1508604881","1508604881")</f>
        <v>1508604881</v>
      </c>
      <c r="B39" s="2" t="s">
        <v>45</v>
      </c>
      <c r="C39" s="2" t="s">
        <v>20</v>
      </c>
      <c r="D39" s="2" t="s">
        <v>549</v>
      </c>
      <c r="E39" s="20" t="s">
        <v>566</v>
      </c>
      <c r="G39" s="19">
        <v>42</v>
      </c>
      <c r="H39" s="7" t="s">
        <v>561</v>
      </c>
      <c r="I39" s="7" t="s">
        <v>562</v>
      </c>
      <c r="J39" s="8" t="s">
        <v>588</v>
      </c>
      <c r="K39" s="2"/>
    </row>
    <row r="40" spans="1:11">
      <c r="A40" s="2" t="str">
        <f>HYPERLINK("https://hsdes.intel.com/resource/1508604912","1508604912")</f>
        <v>1508604912</v>
      </c>
      <c r="B40" s="2" t="s">
        <v>46</v>
      </c>
      <c r="C40" s="2" t="s">
        <v>14</v>
      </c>
      <c r="D40" s="2" t="s">
        <v>549</v>
      </c>
      <c r="E40" s="12" t="s">
        <v>560</v>
      </c>
      <c r="F40" s="24">
        <v>16015631966</v>
      </c>
      <c r="G40" s="19">
        <v>42</v>
      </c>
      <c r="H40" s="7" t="s">
        <v>561</v>
      </c>
      <c r="I40" s="7" t="s">
        <v>562</v>
      </c>
      <c r="J40" s="2" t="s">
        <v>589</v>
      </c>
      <c r="K40" s="3" t="s">
        <v>571</v>
      </c>
    </row>
    <row r="41" spans="1:11">
      <c r="A41" s="2" t="str">
        <f>HYPERLINK("https://hsdes.intel.com/resource/1508605002","1508605002")</f>
        <v>1508605002</v>
      </c>
      <c r="B41" s="2" t="s">
        <v>47</v>
      </c>
      <c r="C41" s="2" t="s">
        <v>6</v>
      </c>
      <c r="D41" s="2" t="s">
        <v>549</v>
      </c>
      <c r="E41" s="20" t="s">
        <v>566</v>
      </c>
      <c r="G41" s="19">
        <v>42</v>
      </c>
      <c r="H41" s="7" t="s">
        <v>561</v>
      </c>
      <c r="I41" s="7" t="s">
        <v>562</v>
      </c>
      <c r="J41" s="2" t="s">
        <v>589</v>
      </c>
      <c r="K41" s="2"/>
    </row>
    <row r="42" spans="1:11">
      <c r="A42" s="2" t="str">
        <f>HYPERLINK("https://hsdes.intel.com/resource/1508605149","1508605149")</f>
        <v>1508605149</v>
      </c>
      <c r="B42" s="2" t="s">
        <v>48</v>
      </c>
      <c r="C42" s="2" t="s">
        <v>8</v>
      </c>
      <c r="D42" s="2" t="s">
        <v>549</v>
      </c>
      <c r="E42" s="12" t="s">
        <v>560</v>
      </c>
      <c r="F42" s="24">
        <v>16015631966</v>
      </c>
      <c r="G42" s="19">
        <v>42</v>
      </c>
      <c r="H42" s="7" t="s">
        <v>561</v>
      </c>
      <c r="I42" s="7" t="s">
        <v>562</v>
      </c>
      <c r="J42" s="2" t="s">
        <v>589</v>
      </c>
      <c r="K42" s="3" t="s">
        <v>571</v>
      </c>
    </row>
    <row r="43" spans="1:11">
      <c r="A43" s="2" t="str">
        <f>HYPERLINK("https://hsdes.intel.com/resource/1508605194","1508605194")</f>
        <v>1508605194</v>
      </c>
      <c r="B43" s="2" t="s">
        <v>49</v>
      </c>
      <c r="C43" s="2" t="s">
        <v>2</v>
      </c>
      <c r="D43" s="2" t="s">
        <v>549</v>
      </c>
      <c r="E43" s="5" t="s">
        <v>567</v>
      </c>
      <c r="F43" s="24">
        <v>16018565420</v>
      </c>
      <c r="G43" s="19">
        <v>42</v>
      </c>
      <c r="H43" s="7" t="s">
        <v>561</v>
      </c>
      <c r="I43" s="7" t="s">
        <v>562</v>
      </c>
      <c r="J43" s="2" t="s">
        <v>589</v>
      </c>
      <c r="K43" s="2" t="s">
        <v>574</v>
      </c>
    </row>
    <row r="44" spans="1:11">
      <c r="A44" s="2" t="str">
        <f>HYPERLINK("https://hsdes.intel.com/resource/1508605237","1508605237")</f>
        <v>1508605237</v>
      </c>
      <c r="B44" s="2" t="s">
        <v>50</v>
      </c>
      <c r="C44" s="2" t="s">
        <v>14</v>
      </c>
      <c r="D44" s="2" t="s">
        <v>549</v>
      </c>
      <c r="E44" s="20" t="s">
        <v>566</v>
      </c>
      <c r="G44" s="19">
        <v>42</v>
      </c>
      <c r="H44" s="7" t="s">
        <v>561</v>
      </c>
      <c r="I44" s="7" t="s">
        <v>562</v>
      </c>
      <c r="J44" s="8" t="s">
        <v>588</v>
      </c>
      <c r="K44" s="2"/>
    </row>
    <row r="45" spans="1:11" ht="28.8">
      <c r="A45" s="2" t="str">
        <f>HYPERLINK("https://hsdes.intel.com/resource/1508605330","1508605330")</f>
        <v>1508605330</v>
      </c>
      <c r="B45" s="2" t="s">
        <v>51</v>
      </c>
      <c r="C45" s="2" t="s">
        <v>2</v>
      </c>
      <c r="D45" s="2" t="s">
        <v>549</v>
      </c>
      <c r="E45" s="12" t="s">
        <v>560</v>
      </c>
      <c r="F45" s="25">
        <v>14017576264</v>
      </c>
      <c r="G45" s="19">
        <v>42</v>
      </c>
      <c r="H45" s="7" t="s">
        <v>561</v>
      </c>
      <c r="I45" s="7" t="s">
        <v>562</v>
      </c>
      <c r="J45" s="8" t="s">
        <v>588</v>
      </c>
      <c r="K45" s="1" t="s">
        <v>586</v>
      </c>
    </row>
    <row r="46" spans="1:11">
      <c r="A46" s="2" t="str">
        <f>HYPERLINK("https://hsdes.intel.com/resource/1508605372","1508605372")</f>
        <v>1508605372</v>
      </c>
      <c r="B46" s="2" t="s">
        <v>52</v>
      </c>
      <c r="C46" s="2" t="s">
        <v>2</v>
      </c>
      <c r="D46" s="2" t="s">
        <v>549</v>
      </c>
      <c r="E46" s="20" t="s">
        <v>566</v>
      </c>
      <c r="G46" s="19">
        <v>42</v>
      </c>
      <c r="H46" s="7" t="s">
        <v>561</v>
      </c>
      <c r="I46" s="7" t="s">
        <v>562</v>
      </c>
      <c r="J46" s="8" t="s">
        <v>588</v>
      </c>
      <c r="K46" s="2"/>
    </row>
    <row r="47" spans="1:11">
      <c r="A47" s="2" t="str">
        <f>HYPERLINK("https://hsdes.intel.com/resource/1508605402","1508605402")</f>
        <v>1508605402</v>
      </c>
      <c r="B47" s="2" t="s">
        <v>53</v>
      </c>
      <c r="C47" s="2" t="s">
        <v>14</v>
      </c>
      <c r="D47" s="2" t="s">
        <v>549</v>
      </c>
      <c r="E47" s="20" t="s">
        <v>566</v>
      </c>
      <c r="G47" s="19">
        <v>42</v>
      </c>
      <c r="H47" s="7" t="s">
        <v>561</v>
      </c>
      <c r="I47" s="7" t="s">
        <v>562</v>
      </c>
      <c r="J47" s="8" t="s">
        <v>588</v>
      </c>
      <c r="K47" s="2"/>
    </row>
    <row r="48" spans="1:11">
      <c r="A48" s="2" t="str">
        <f>HYPERLINK("https://hsdes.intel.com/resource/1508605536","1508605536")</f>
        <v>1508605536</v>
      </c>
      <c r="B48" s="2" t="s">
        <v>54</v>
      </c>
      <c r="C48" s="2" t="s">
        <v>14</v>
      </c>
      <c r="D48" s="2" t="s">
        <v>549</v>
      </c>
      <c r="E48" s="20" t="s">
        <v>566</v>
      </c>
      <c r="G48" s="19">
        <v>42</v>
      </c>
      <c r="H48" s="7" t="s">
        <v>561</v>
      </c>
      <c r="I48" s="7" t="s">
        <v>562</v>
      </c>
      <c r="J48" s="8" t="s">
        <v>588</v>
      </c>
      <c r="K48" s="2"/>
    </row>
    <row r="49" spans="1:11">
      <c r="A49" s="2" t="str">
        <f>HYPERLINK("https://hsdes.intel.com/resource/1508605570","1508605570")</f>
        <v>1508605570</v>
      </c>
      <c r="B49" s="2" t="s">
        <v>55</v>
      </c>
      <c r="C49" s="2" t="s">
        <v>6</v>
      </c>
      <c r="D49" s="2" t="s">
        <v>549</v>
      </c>
      <c r="E49" s="20" t="s">
        <v>566</v>
      </c>
      <c r="G49" s="19">
        <v>42</v>
      </c>
      <c r="H49" s="7" t="s">
        <v>561</v>
      </c>
      <c r="I49" s="7" t="s">
        <v>562</v>
      </c>
      <c r="J49" s="8" t="s">
        <v>588</v>
      </c>
      <c r="K49" s="2"/>
    </row>
    <row r="50" spans="1:11">
      <c r="A50" s="2" t="str">
        <f>HYPERLINK("https://hsdes.intel.com/resource/1508605601","1508605601")</f>
        <v>1508605601</v>
      </c>
      <c r="B50" s="2" t="s">
        <v>56</v>
      </c>
      <c r="C50" s="2" t="s">
        <v>14</v>
      </c>
      <c r="D50" s="2" t="s">
        <v>549</v>
      </c>
      <c r="E50" s="20" t="s">
        <v>566</v>
      </c>
      <c r="G50" s="19">
        <v>42</v>
      </c>
      <c r="H50" s="7" t="s">
        <v>561</v>
      </c>
      <c r="I50" s="7" t="s">
        <v>562</v>
      </c>
      <c r="J50" s="8" t="s">
        <v>588</v>
      </c>
      <c r="K50" s="2"/>
    </row>
    <row r="51" spans="1:11">
      <c r="A51" s="2" t="str">
        <f>HYPERLINK("https://hsdes.intel.com/resource/1508605748","1508605748")</f>
        <v>1508605748</v>
      </c>
      <c r="B51" s="2" t="s">
        <v>57</v>
      </c>
      <c r="C51" s="2" t="s">
        <v>20</v>
      </c>
      <c r="D51" s="2" t="s">
        <v>549</v>
      </c>
      <c r="E51" s="20" t="s">
        <v>566</v>
      </c>
      <c r="G51" s="19">
        <v>42</v>
      </c>
      <c r="H51" s="7" t="s">
        <v>561</v>
      </c>
      <c r="I51" s="7" t="s">
        <v>562</v>
      </c>
      <c r="J51" s="8" t="s">
        <v>588</v>
      </c>
      <c r="K51" s="2"/>
    </row>
    <row r="52" spans="1:11">
      <c r="A52" s="2" t="str">
        <f>HYPERLINK("https://hsdes.intel.com/resource/1508605828","1508605828")</f>
        <v>1508605828</v>
      </c>
      <c r="B52" s="2" t="s">
        <v>58</v>
      </c>
      <c r="C52" s="2" t="s">
        <v>4</v>
      </c>
      <c r="D52" s="2" t="s">
        <v>549</v>
      </c>
      <c r="E52" s="12" t="s">
        <v>560</v>
      </c>
      <c r="F52" s="24">
        <v>16015321565</v>
      </c>
      <c r="G52" s="19">
        <v>42</v>
      </c>
      <c r="H52" s="7" t="s">
        <v>561</v>
      </c>
      <c r="I52" s="7" t="s">
        <v>562</v>
      </c>
      <c r="J52" s="8" t="s">
        <v>588</v>
      </c>
      <c r="K52" s="1" t="s">
        <v>572</v>
      </c>
    </row>
    <row r="53" spans="1:11">
      <c r="A53" s="2" t="str">
        <f>HYPERLINK("https://hsdes.intel.com/resource/1508605865","1508605865")</f>
        <v>1508605865</v>
      </c>
      <c r="B53" s="2" t="s">
        <v>59</v>
      </c>
      <c r="C53" s="2" t="s">
        <v>20</v>
      </c>
      <c r="D53" s="2" t="s">
        <v>549</v>
      </c>
      <c r="E53" s="12" t="s">
        <v>560</v>
      </c>
      <c r="F53" s="24">
        <v>16018861169</v>
      </c>
      <c r="G53" s="19">
        <v>42</v>
      </c>
      <c r="H53" s="7" t="s">
        <v>561</v>
      </c>
      <c r="I53" s="7" t="s">
        <v>562</v>
      </c>
      <c r="J53" s="8" t="s">
        <v>588</v>
      </c>
      <c r="K53" s="2" t="s">
        <v>587</v>
      </c>
    </row>
    <row r="54" spans="1:11">
      <c r="A54" s="2" t="str">
        <f>HYPERLINK("https://hsdes.intel.com/resource/1508605900","1508605900")</f>
        <v>1508605900</v>
      </c>
      <c r="B54" s="2" t="s">
        <v>60</v>
      </c>
      <c r="C54" s="2" t="s">
        <v>6</v>
      </c>
      <c r="D54" s="2" t="s">
        <v>549</v>
      </c>
      <c r="E54" s="20" t="s">
        <v>566</v>
      </c>
      <c r="G54" s="19">
        <v>42</v>
      </c>
      <c r="H54" s="7" t="s">
        <v>561</v>
      </c>
      <c r="I54" s="7" t="s">
        <v>562</v>
      </c>
      <c r="J54" s="8" t="s">
        <v>588</v>
      </c>
      <c r="K54" s="2"/>
    </row>
    <row r="55" spans="1:11">
      <c r="A55" s="2" t="str">
        <f>HYPERLINK("https://hsdes.intel.com/resource/1508606094","1508606094")</f>
        <v>1508606094</v>
      </c>
      <c r="B55" s="2" t="s">
        <v>61</v>
      </c>
      <c r="C55" s="2" t="s">
        <v>6</v>
      </c>
      <c r="D55" s="2" t="s">
        <v>549</v>
      </c>
      <c r="E55" s="20" t="s">
        <v>566</v>
      </c>
      <c r="G55" s="19">
        <v>42</v>
      </c>
      <c r="H55" s="7" t="s">
        <v>561</v>
      </c>
      <c r="I55" s="7" t="s">
        <v>562</v>
      </c>
      <c r="J55" s="8" t="s">
        <v>588</v>
      </c>
      <c r="K55" s="2"/>
    </row>
    <row r="56" spans="1:11">
      <c r="A56" s="2" t="str">
        <f>HYPERLINK("https://hsdes.intel.com/resource/1508606106","1508606106")</f>
        <v>1508606106</v>
      </c>
      <c r="B56" s="2" t="s">
        <v>62</v>
      </c>
      <c r="C56" s="2" t="s">
        <v>20</v>
      </c>
      <c r="D56" s="2" t="s">
        <v>549</v>
      </c>
      <c r="E56" s="20" t="s">
        <v>566</v>
      </c>
      <c r="G56" s="19">
        <v>42</v>
      </c>
      <c r="H56" s="7" t="s">
        <v>561</v>
      </c>
      <c r="I56" s="7" t="s">
        <v>562</v>
      </c>
      <c r="J56" s="8" t="s">
        <v>588</v>
      </c>
      <c r="K56" s="2"/>
    </row>
    <row r="57" spans="1:11">
      <c r="A57" s="2" t="str">
        <f>HYPERLINK("https://hsdes.intel.com/resource/1508606108","1508606108")</f>
        <v>1508606108</v>
      </c>
      <c r="B57" s="2" t="s">
        <v>63</v>
      </c>
      <c r="C57" s="2" t="s">
        <v>6</v>
      </c>
      <c r="D57" s="2" t="s">
        <v>549</v>
      </c>
      <c r="E57" s="20" t="s">
        <v>566</v>
      </c>
      <c r="G57" s="19">
        <v>42</v>
      </c>
      <c r="H57" s="7" t="s">
        <v>561</v>
      </c>
      <c r="I57" s="7" t="s">
        <v>562</v>
      </c>
      <c r="J57" s="8" t="s">
        <v>588</v>
      </c>
      <c r="K57" s="2"/>
    </row>
    <row r="58" spans="1:11">
      <c r="A58" s="2" t="str">
        <f>HYPERLINK("https://hsdes.intel.com/resource/1508606168","1508606168")</f>
        <v>1508606168</v>
      </c>
      <c r="B58" s="2" t="s">
        <v>64</v>
      </c>
      <c r="C58" s="2" t="s">
        <v>6</v>
      </c>
      <c r="D58" s="2" t="s">
        <v>549</v>
      </c>
      <c r="E58" s="20" t="s">
        <v>566</v>
      </c>
      <c r="G58" s="19">
        <v>42</v>
      </c>
      <c r="H58" s="7" t="s">
        <v>561</v>
      </c>
      <c r="I58" s="7" t="s">
        <v>562</v>
      </c>
      <c r="J58" s="8" t="s">
        <v>588</v>
      </c>
      <c r="K58" s="2"/>
    </row>
    <row r="59" spans="1:11">
      <c r="A59" s="2" t="str">
        <f>HYPERLINK("https://hsdes.intel.com/resource/1508606208","1508606208")</f>
        <v>1508606208</v>
      </c>
      <c r="B59" s="2" t="s">
        <v>65</v>
      </c>
      <c r="C59" s="2" t="s">
        <v>14</v>
      </c>
      <c r="D59" s="2" t="s">
        <v>549</v>
      </c>
      <c r="E59" s="20" t="s">
        <v>566</v>
      </c>
      <c r="G59" s="19">
        <v>42</v>
      </c>
      <c r="H59" s="7" t="s">
        <v>561</v>
      </c>
      <c r="I59" s="7" t="s">
        <v>562</v>
      </c>
      <c r="J59" s="8" t="s">
        <v>588</v>
      </c>
      <c r="K59" s="2"/>
    </row>
    <row r="60" spans="1:11">
      <c r="A60" s="2" t="str">
        <f>HYPERLINK("https://hsdes.intel.com/resource/1508606348","1508606348")</f>
        <v>1508606348</v>
      </c>
      <c r="B60" s="2" t="s">
        <v>66</v>
      </c>
      <c r="C60" s="2" t="s">
        <v>6</v>
      </c>
      <c r="D60" s="2" t="s">
        <v>549</v>
      </c>
      <c r="E60" s="20" t="s">
        <v>566</v>
      </c>
      <c r="G60" s="19">
        <v>42</v>
      </c>
      <c r="H60" s="7" t="s">
        <v>561</v>
      </c>
      <c r="I60" s="7" t="s">
        <v>562</v>
      </c>
      <c r="J60" s="2" t="s">
        <v>589</v>
      </c>
      <c r="K60" s="2"/>
    </row>
    <row r="61" spans="1:11" ht="28.8">
      <c r="A61" s="2" t="str">
        <f>HYPERLINK("https://hsdes.intel.com/resource/1508606415","1508606415")</f>
        <v>1508606415</v>
      </c>
      <c r="B61" s="2" t="s">
        <v>67</v>
      </c>
      <c r="C61" s="2" t="s">
        <v>4</v>
      </c>
      <c r="D61" s="2" t="s">
        <v>549</v>
      </c>
      <c r="E61" s="12" t="s">
        <v>560</v>
      </c>
      <c r="F61" s="25">
        <v>14017576264</v>
      </c>
      <c r="G61" s="19">
        <v>42</v>
      </c>
      <c r="H61" s="7" t="s">
        <v>561</v>
      </c>
      <c r="I61" s="7" t="s">
        <v>562</v>
      </c>
      <c r="J61" s="8" t="s">
        <v>588</v>
      </c>
      <c r="K61" s="1" t="s">
        <v>586</v>
      </c>
    </row>
    <row r="62" spans="1:11">
      <c r="A62" s="2" t="str">
        <f>HYPERLINK("https://hsdes.intel.com/resource/1508606427","1508606427")</f>
        <v>1508606427</v>
      </c>
      <c r="B62" s="2" t="s">
        <v>68</v>
      </c>
      <c r="C62" s="2" t="s">
        <v>2</v>
      </c>
      <c r="D62" s="2" t="s">
        <v>549</v>
      </c>
      <c r="E62" s="20" t="s">
        <v>566</v>
      </c>
      <c r="G62" s="19">
        <v>42</v>
      </c>
      <c r="H62" s="7" t="s">
        <v>561</v>
      </c>
      <c r="I62" s="7" t="s">
        <v>562</v>
      </c>
      <c r="J62" s="8" t="s">
        <v>588</v>
      </c>
      <c r="K62" s="2"/>
    </row>
    <row r="63" spans="1:11">
      <c r="A63" s="2" t="str">
        <f>HYPERLINK("https://hsdes.intel.com/resource/1508606500","1508606500")</f>
        <v>1508606500</v>
      </c>
      <c r="B63" s="2" t="s">
        <v>69</v>
      </c>
      <c r="C63" s="2" t="s">
        <v>20</v>
      </c>
      <c r="D63" s="2" t="s">
        <v>549</v>
      </c>
      <c r="E63" s="20" t="s">
        <v>566</v>
      </c>
      <c r="G63" s="19">
        <v>42</v>
      </c>
      <c r="H63" s="7" t="s">
        <v>561</v>
      </c>
      <c r="I63" s="7" t="s">
        <v>562</v>
      </c>
      <c r="J63" s="8" t="s">
        <v>588</v>
      </c>
      <c r="K63" s="2"/>
    </row>
    <row r="64" spans="1:11">
      <c r="A64" s="2" t="str">
        <f>HYPERLINK("https://hsdes.intel.com/resource/1508606520","1508606520")</f>
        <v>1508606520</v>
      </c>
      <c r="B64" s="2" t="s">
        <v>70</v>
      </c>
      <c r="C64" s="2" t="s">
        <v>14</v>
      </c>
      <c r="D64" s="2" t="s">
        <v>549</v>
      </c>
      <c r="E64" s="20" t="s">
        <v>566</v>
      </c>
      <c r="G64" s="19">
        <v>42</v>
      </c>
      <c r="H64" s="7" t="s">
        <v>561</v>
      </c>
      <c r="I64" s="7" t="s">
        <v>562</v>
      </c>
      <c r="J64" s="8" t="s">
        <v>588</v>
      </c>
      <c r="K64" s="2"/>
    </row>
    <row r="65" spans="1:11">
      <c r="A65" s="2" t="str">
        <f>HYPERLINK("https://hsdes.intel.com/resource/1508606640","1508606640")</f>
        <v>1508606640</v>
      </c>
      <c r="B65" s="2" t="s">
        <v>71</v>
      </c>
      <c r="C65" s="2" t="s">
        <v>14</v>
      </c>
      <c r="D65" s="2" t="s">
        <v>549</v>
      </c>
      <c r="E65" s="20" t="s">
        <v>566</v>
      </c>
      <c r="G65" s="19">
        <v>42</v>
      </c>
      <c r="H65" s="7" t="s">
        <v>561</v>
      </c>
      <c r="I65" s="7" t="s">
        <v>562</v>
      </c>
      <c r="J65" s="8" t="s">
        <v>588</v>
      </c>
      <c r="K65" s="2"/>
    </row>
    <row r="66" spans="1:11">
      <c r="A66" s="2" t="str">
        <f>HYPERLINK("https://hsdes.intel.com/resource/1508606652","1508606652")</f>
        <v>1508606652</v>
      </c>
      <c r="B66" s="2" t="s">
        <v>72</v>
      </c>
      <c r="C66" s="2" t="s">
        <v>6</v>
      </c>
      <c r="D66" s="2" t="s">
        <v>549</v>
      </c>
      <c r="E66" s="12" t="s">
        <v>560</v>
      </c>
      <c r="F66" s="24">
        <v>16018861169</v>
      </c>
      <c r="G66" s="19">
        <v>42</v>
      </c>
      <c r="H66" s="7" t="s">
        <v>561</v>
      </c>
      <c r="I66" s="7" t="s">
        <v>562</v>
      </c>
      <c r="J66" s="8" t="s">
        <v>588</v>
      </c>
      <c r="K66" s="2" t="s">
        <v>587</v>
      </c>
    </row>
    <row r="67" spans="1:11">
      <c r="A67" s="2" t="str">
        <f>HYPERLINK("https://hsdes.intel.com/resource/1508607234","1508607234")</f>
        <v>1508607234</v>
      </c>
      <c r="B67" s="2" t="s">
        <v>73</v>
      </c>
      <c r="C67" s="2" t="s">
        <v>14</v>
      </c>
      <c r="D67" s="2" t="s">
        <v>549</v>
      </c>
      <c r="E67" s="20" t="s">
        <v>566</v>
      </c>
      <c r="G67" s="19">
        <v>42</v>
      </c>
      <c r="H67" s="7" t="s">
        <v>561</v>
      </c>
      <c r="I67" s="7" t="s">
        <v>562</v>
      </c>
      <c r="J67" s="8" t="s">
        <v>588</v>
      </c>
      <c r="K67" s="2"/>
    </row>
    <row r="68" spans="1:11">
      <c r="A68" s="2" t="str">
        <f>HYPERLINK("https://hsdes.intel.com/resource/1508607296","1508607296")</f>
        <v>1508607296</v>
      </c>
      <c r="B68" s="2" t="s">
        <v>74</v>
      </c>
      <c r="C68" s="2" t="s">
        <v>20</v>
      </c>
      <c r="D68" s="2" t="s">
        <v>549</v>
      </c>
      <c r="E68" s="20" t="s">
        <v>566</v>
      </c>
      <c r="G68" s="19">
        <v>42</v>
      </c>
      <c r="H68" s="7" t="s">
        <v>561</v>
      </c>
      <c r="I68" s="7" t="s">
        <v>562</v>
      </c>
      <c r="J68" s="8" t="s">
        <v>588</v>
      </c>
      <c r="K68" s="2"/>
    </row>
    <row r="69" spans="1:11">
      <c r="A69" s="2" t="str">
        <f>HYPERLINK("https://hsdes.intel.com/resource/1508607374","1508607374")</f>
        <v>1508607374</v>
      </c>
      <c r="B69" s="2" t="s">
        <v>75</v>
      </c>
      <c r="C69" s="2" t="s">
        <v>6</v>
      </c>
      <c r="D69" s="2" t="s">
        <v>549</v>
      </c>
      <c r="E69" s="20" t="s">
        <v>566</v>
      </c>
      <c r="G69" s="19">
        <v>42</v>
      </c>
      <c r="H69" s="7" t="s">
        <v>561</v>
      </c>
      <c r="I69" s="7" t="s">
        <v>562</v>
      </c>
      <c r="J69" s="8" t="s">
        <v>588</v>
      </c>
      <c r="K69" s="2"/>
    </row>
    <row r="70" spans="1:11">
      <c r="A70" s="2" t="str">
        <f>HYPERLINK("https://hsdes.intel.com/resource/1508607399","1508607399")</f>
        <v>1508607399</v>
      </c>
      <c r="B70" s="2" t="s">
        <v>76</v>
      </c>
      <c r="C70" s="2" t="s">
        <v>4</v>
      </c>
      <c r="D70" s="2" t="s">
        <v>549</v>
      </c>
      <c r="E70" s="12" t="s">
        <v>560</v>
      </c>
      <c r="F70" s="24">
        <v>16015321565</v>
      </c>
      <c r="G70" s="19">
        <v>42</v>
      </c>
      <c r="H70" s="7" t="s">
        <v>561</v>
      </c>
      <c r="I70" s="7" t="s">
        <v>562</v>
      </c>
      <c r="J70" s="8" t="s">
        <v>588</v>
      </c>
      <c r="K70" s="1" t="s">
        <v>572</v>
      </c>
    </row>
    <row r="71" spans="1:11">
      <c r="A71" s="2" t="str">
        <f>HYPERLINK("https://hsdes.intel.com/resource/1508607518","1508607518")</f>
        <v>1508607518</v>
      </c>
      <c r="B71" s="2" t="s">
        <v>77</v>
      </c>
      <c r="C71" s="2" t="s">
        <v>6</v>
      </c>
      <c r="D71" s="2" t="s">
        <v>549</v>
      </c>
      <c r="E71" s="5" t="s">
        <v>567</v>
      </c>
      <c r="F71" s="26">
        <v>16017448392</v>
      </c>
      <c r="G71" s="19">
        <v>42</v>
      </c>
      <c r="H71" s="7" t="s">
        <v>561</v>
      </c>
      <c r="I71" s="7" t="s">
        <v>562</v>
      </c>
      <c r="J71" s="8" t="s">
        <v>588</v>
      </c>
      <c r="K71" s="2" t="s">
        <v>591</v>
      </c>
    </row>
    <row r="72" spans="1:11">
      <c r="A72" s="2" t="str">
        <f>HYPERLINK("https://hsdes.intel.com/resource/1508607605","1508607605")</f>
        <v>1508607605</v>
      </c>
      <c r="B72" s="2" t="s">
        <v>78</v>
      </c>
      <c r="C72" s="2" t="s">
        <v>14</v>
      </c>
      <c r="D72" s="2" t="s">
        <v>549</v>
      </c>
      <c r="E72" s="20" t="s">
        <v>566</v>
      </c>
      <c r="G72" s="19">
        <v>42</v>
      </c>
      <c r="H72" s="7" t="s">
        <v>561</v>
      </c>
      <c r="I72" s="7" t="s">
        <v>562</v>
      </c>
      <c r="J72" s="8" t="s">
        <v>588</v>
      </c>
      <c r="K72" s="2"/>
    </row>
    <row r="73" spans="1:11">
      <c r="A73" s="2" t="str">
        <f>HYPERLINK("https://hsdes.intel.com/resource/1508607823","1508607823")</f>
        <v>1508607823</v>
      </c>
      <c r="B73" s="2" t="s">
        <v>79</v>
      </c>
      <c r="C73" s="2" t="s">
        <v>6</v>
      </c>
      <c r="D73" s="2" t="s">
        <v>549</v>
      </c>
      <c r="E73" s="20" t="s">
        <v>566</v>
      </c>
      <c r="G73" s="19">
        <v>42</v>
      </c>
      <c r="H73" s="7" t="s">
        <v>561</v>
      </c>
      <c r="I73" s="7" t="s">
        <v>562</v>
      </c>
      <c r="J73" s="8" t="s">
        <v>588</v>
      </c>
      <c r="K73" s="2"/>
    </row>
    <row r="74" spans="1:11">
      <c r="A74" s="2" t="str">
        <f>HYPERLINK("https://hsdes.intel.com/resource/1508607824","1508607824")</f>
        <v>1508607824</v>
      </c>
      <c r="B74" s="2" t="s">
        <v>80</v>
      </c>
      <c r="C74" s="2" t="s">
        <v>20</v>
      </c>
      <c r="D74" s="2" t="s">
        <v>549</v>
      </c>
      <c r="E74" s="12" t="s">
        <v>560</v>
      </c>
      <c r="F74" s="24">
        <v>16018861169</v>
      </c>
      <c r="G74" s="19">
        <v>42</v>
      </c>
      <c r="H74" s="7" t="s">
        <v>561</v>
      </c>
      <c r="I74" s="7" t="s">
        <v>562</v>
      </c>
      <c r="J74" s="8" t="s">
        <v>588</v>
      </c>
      <c r="K74" s="2" t="s">
        <v>587</v>
      </c>
    </row>
    <row r="75" spans="1:11">
      <c r="A75" s="2" t="str">
        <f>HYPERLINK("https://hsdes.intel.com/resource/1508607892","1508607892")</f>
        <v>1508607892</v>
      </c>
      <c r="B75" s="2" t="s">
        <v>81</v>
      </c>
      <c r="C75" s="2" t="s">
        <v>14</v>
      </c>
      <c r="D75" s="2" t="s">
        <v>549</v>
      </c>
      <c r="E75" s="20" t="s">
        <v>566</v>
      </c>
      <c r="G75" s="19">
        <v>42</v>
      </c>
      <c r="H75" s="7" t="s">
        <v>561</v>
      </c>
      <c r="I75" s="7" t="s">
        <v>562</v>
      </c>
      <c r="J75" s="8" t="s">
        <v>588</v>
      </c>
      <c r="K75" s="2"/>
    </row>
    <row r="76" spans="1:11">
      <c r="A76" s="2" t="str">
        <f>HYPERLINK("https://hsdes.intel.com/resource/1508607951","1508607951")</f>
        <v>1508607951</v>
      </c>
      <c r="B76" s="2" t="s">
        <v>82</v>
      </c>
      <c r="C76" s="2" t="s">
        <v>8</v>
      </c>
      <c r="D76" s="2" t="s">
        <v>549</v>
      </c>
      <c r="E76" s="12" t="s">
        <v>560</v>
      </c>
      <c r="F76" s="24">
        <v>16015631966</v>
      </c>
      <c r="G76" s="19">
        <v>42</v>
      </c>
      <c r="H76" s="7" t="s">
        <v>561</v>
      </c>
      <c r="I76" s="7" t="s">
        <v>562</v>
      </c>
      <c r="J76" s="2" t="s">
        <v>589</v>
      </c>
      <c r="K76" s="3" t="s">
        <v>571</v>
      </c>
    </row>
    <row r="77" spans="1:11">
      <c r="A77" s="2" t="str">
        <f>HYPERLINK("https://hsdes.intel.com/resource/1508608060","1508608060")</f>
        <v>1508608060</v>
      </c>
      <c r="B77" s="2" t="s">
        <v>83</v>
      </c>
      <c r="C77" s="2" t="s">
        <v>14</v>
      </c>
      <c r="D77" s="2" t="s">
        <v>549</v>
      </c>
      <c r="E77" s="20" t="s">
        <v>566</v>
      </c>
      <c r="G77" s="19">
        <v>42</v>
      </c>
      <c r="H77" s="7" t="s">
        <v>561</v>
      </c>
      <c r="I77" s="7" t="s">
        <v>562</v>
      </c>
      <c r="J77" s="8" t="s">
        <v>588</v>
      </c>
      <c r="K77" s="2"/>
    </row>
    <row r="78" spans="1:11">
      <c r="A78" s="2" t="str">
        <f>HYPERLINK("https://hsdes.intel.com/resource/1508608135","1508608135")</f>
        <v>1508608135</v>
      </c>
      <c r="B78" s="2" t="s">
        <v>84</v>
      </c>
      <c r="C78" s="2" t="s">
        <v>14</v>
      </c>
      <c r="D78" s="2" t="s">
        <v>549</v>
      </c>
      <c r="E78" s="20" t="s">
        <v>566</v>
      </c>
      <c r="G78" s="19">
        <v>42</v>
      </c>
      <c r="H78" s="7" t="s">
        <v>561</v>
      </c>
      <c r="I78" s="7" t="s">
        <v>562</v>
      </c>
      <c r="J78" s="8" t="s">
        <v>588</v>
      </c>
      <c r="K78" s="2"/>
    </row>
    <row r="79" spans="1:11">
      <c r="A79" s="2" t="str">
        <f>HYPERLINK("https://hsdes.intel.com/resource/1508608138","1508608138")</f>
        <v>1508608138</v>
      </c>
      <c r="B79" s="2" t="s">
        <v>85</v>
      </c>
      <c r="C79" s="2" t="s">
        <v>6</v>
      </c>
      <c r="D79" s="2" t="s">
        <v>549</v>
      </c>
      <c r="E79" s="20" t="s">
        <v>566</v>
      </c>
      <c r="G79" s="19">
        <v>42</v>
      </c>
      <c r="H79" s="7" t="s">
        <v>561</v>
      </c>
      <c r="I79" s="7" t="s">
        <v>562</v>
      </c>
      <c r="J79" s="8" t="s">
        <v>588</v>
      </c>
      <c r="K79" s="2"/>
    </row>
    <row r="80" spans="1:11">
      <c r="A80" s="2" t="str">
        <f>HYPERLINK("https://hsdes.intel.com/resource/1508608187","1508608187")</f>
        <v>1508608187</v>
      </c>
      <c r="B80" s="2" t="s">
        <v>86</v>
      </c>
      <c r="C80" s="2" t="s">
        <v>14</v>
      </c>
      <c r="D80" s="2" t="s">
        <v>549</v>
      </c>
      <c r="E80" s="20" t="s">
        <v>566</v>
      </c>
      <c r="G80" s="19">
        <v>42</v>
      </c>
      <c r="H80" s="7" t="s">
        <v>561</v>
      </c>
      <c r="I80" s="7" t="s">
        <v>562</v>
      </c>
      <c r="J80" s="8" t="s">
        <v>588</v>
      </c>
      <c r="K80" s="2"/>
    </row>
    <row r="81" spans="1:11">
      <c r="A81" s="2" t="str">
        <f>HYPERLINK("https://hsdes.intel.com/resource/1508608254","1508608254")</f>
        <v>1508608254</v>
      </c>
      <c r="B81" s="2" t="s">
        <v>87</v>
      </c>
      <c r="C81" s="2" t="s">
        <v>14</v>
      </c>
      <c r="D81" s="2" t="s">
        <v>549</v>
      </c>
      <c r="E81" s="20" t="s">
        <v>566</v>
      </c>
      <c r="G81" s="19">
        <v>42</v>
      </c>
      <c r="H81" s="7" t="s">
        <v>561</v>
      </c>
      <c r="I81" s="7" t="s">
        <v>562</v>
      </c>
      <c r="J81" s="8" t="s">
        <v>588</v>
      </c>
      <c r="K81" s="2"/>
    </row>
    <row r="82" spans="1:11">
      <c r="A82" s="2" t="str">
        <f>HYPERLINK("https://hsdes.intel.com/resource/1508608256","1508608256")</f>
        <v>1508608256</v>
      </c>
      <c r="B82" s="2" t="s">
        <v>88</v>
      </c>
      <c r="C82" s="2" t="s">
        <v>14</v>
      </c>
      <c r="D82" s="2" t="s">
        <v>549</v>
      </c>
      <c r="E82" s="20" t="s">
        <v>566</v>
      </c>
      <c r="G82" s="19">
        <v>42</v>
      </c>
      <c r="H82" s="7" t="s">
        <v>561</v>
      </c>
      <c r="I82" s="7" t="s">
        <v>562</v>
      </c>
      <c r="J82" s="8" t="s">
        <v>588</v>
      </c>
      <c r="K82" s="2"/>
    </row>
    <row r="83" spans="1:11">
      <c r="A83" s="2" t="str">
        <f>HYPERLINK("https://hsdes.intel.com/resource/1508608465","1508608465")</f>
        <v>1508608465</v>
      </c>
      <c r="B83" s="2" t="s">
        <v>89</v>
      </c>
      <c r="C83" s="2" t="s">
        <v>6</v>
      </c>
      <c r="D83" s="2" t="s">
        <v>549</v>
      </c>
      <c r="E83" s="20" t="s">
        <v>566</v>
      </c>
      <c r="G83" s="19">
        <v>42</v>
      </c>
      <c r="H83" s="7" t="s">
        <v>561</v>
      </c>
      <c r="I83" s="7" t="s">
        <v>562</v>
      </c>
      <c r="J83" s="8" t="s">
        <v>588</v>
      </c>
      <c r="K83" s="2"/>
    </row>
    <row r="84" spans="1:11">
      <c r="A84" s="2" t="str">
        <f>HYPERLINK("https://hsdes.intel.com/resource/1508608672","1508608672")</f>
        <v>1508608672</v>
      </c>
      <c r="B84" s="2" t="s">
        <v>90</v>
      </c>
      <c r="C84" s="2" t="s">
        <v>4</v>
      </c>
      <c r="D84" s="2" t="s">
        <v>549</v>
      </c>
      <c r="E84" s="20" t="s">
        <v>566</v>
      </c>
      <c r="G84" s="19">
        <v>42</v>
      </c>
      <c r="H84" s="7" t="s">
        <v>561</v>
      </c>
      <c r="I84" s="7" t="s">
        <v>562</v>
      </c>
      <c r="J84" s="8" t="s">
        <v>588</v>
      </c>
      <c r="K84" s="2"/>
    </row>
    <row r="85" spans="1:11">
      <c r="A85" s="2" t="str">
        <f>HYPERLINK("https://hsdes.intel.com/resource/1508608677","1508608677")</f>
        <v>1508608677</v>
      </c>
      <c r="B85" s="2" t="s">
        <v>91</v>
      </c>
      <c r="C85" s="2" t="s">
        <v>6</v>
      </c>
      <c r="D85" s="2" t="s">
        <v>549</v>
      </c>
      <c r="E85" s="20" t="s">
        <v>566</v>
      </c>
      <c r="G85" s="19">
        <v>42</v>
      </c>
      <c r="H85" s="7" t="s">
        <v>561</v>
      </c>
      <c r="I85" s="7" t="s">
        <v>562</v>
      </c>
      <c r="J85" s="8" t="s">
        <v>588</v>
      </c>
      <c r="K85" s="2"/>
    </row>
    <row r="86" spans="1:11">
      <c r="A86" s="2" t="str">
        <f>HYPERLINK("https://hsdes.intel.com/resource/1508608791","1508608791")</f>
        <v>1508608791</v>
      </c>
      <c r="B86" s="2" t="s">
        <v>92</v>
      </c>
      <c r="C86" s="2" t="s">
        <v>20</v>
      </c>
      <c r="D86" s="2" t="s">
        <v>549</v>
      </c>
      <c r="E86" s="20" t="s">
        <v>566</v>
      </c>
      <c r="G86" s="19">
        <v>42</v>
      </c>
      <c r="H86" s="7" t="s">
        <v>561</v>
      </c>
      <c r="I86" s="7" t="s">
        <v>562</v>
      </c>
      <c r="J86" s="8" t="s">
        <v>588</v>
      </c>
      <c r="K86" s="2"/>
    </row>
    <row r="87" spans="1:11">
      <c r="A87" s="2" t="str">
        <f>HYPERLINK("https://hsdes.intel.com/resource/1508608898","1508608898")</f>
        <v>1508608898</v>
      </c>
      <c r="B87" s="2" t="s">
        <v>93</v>
      </c>
      <c r="C87" s="2" t="s">
        <v>8</v>
      </c>
      <c r="D87" s="2" t="s">
        <v>549</v>
      </c>
      <c r="E87" s="12" t="s">
        <v>560</v>
      </c>
      <c r="F87" s="24">
        <v>16015631966</v>
      </c>
      <c r="G87" s="19">
        <v>42</v>
      </c>
      <c r="H87" s="7" t="s">
        <v>561</v>
      </c>
      <c r="I87" s="7" t="s">
        <v>562</v>
      </c>
      <c r="J87" s="8" t="s">
        <v>588</v>
      </c>
      <c r="K87" s="3" t="s">
        <v>571</v>
      </c>
    </row>
    <row r="88" spans="1:11">
      <c r="A88" s="2" t="str">
        <f>HYPERLINK("https://hsdes.intel.com/resource/1508609084","1508609084")</f>
        <v>1508609084</v>
      </c>
      <c r="B88" s="2" t="s">
        <v>94</v>
      </c>
      <c r="C88" s="2" t="s">
        <v>14</v>
      </c>
      <c r="D88" s="2" t="s">
        <v>549</v>
      </c>
      <c r="E88" s="20" t="s">
        <v>566</v>
      </c>
      <c r="G88" s="19">
        <v>42</v>
      </c>
      <c r="H88" s="7" t="s">
        <v>561</v>
      </c>
      <c r="I88" s="7" t="s">
        <v>562</v>
      </c>
      <c r="J88" s="8" t="s">
        <v>588</v>
      </c>
      <c r="K88" s="2"/>
    </row>
    <row r="89" spans="1:11">
      <c r="A89" s="2" t="str">
        <f>HYPERLINK("https://hsdes.intel.com/resource/1508609113","1508609113")</f>
        <v>1508609113</v>
      </c>
      <c r="B89" s="2" t="s">
        <v>95</v>
      </c>
      <c r="C89" s="2" t="s">
        <v>20</v>
      </c>
      <c r="D89" s="2" t="s">
        <v>549</v>
      </c>
      <c r="E89" s="20" t="s">
        <v>566</v>
      </c>
      <c r="G89" s="19">
        <v>42</v>
      </c>
      <c r="H89" s="7" t="s">
        <v>561</v>
      </c>
      <c r="I89" s="7" t="s">
        <v>562</v>
      </c>
      <c r="J89" s="8" t="s">
        <v>588</v>
      </c>
      <c r="K89" s="2"/>
    </row>
    <row r="90" spans="1:11">
      <c r="A90" s="2" t="str">
        <f>HYPERLINK("https://hsdes.intel.com/resource/1508609355","1508609355")</f>
        <v>1508609355</v>
      </c>
      <c r="B90" s="2" t="s">
        <v>96</v>
      </c>
      <c r="C90" s="2" t="s">
        <v>14</v>
      </c>
      <c r="D90" s="2" t="s">
        <v>549</v>
      </c>
      <c r="E90" s="20" t="s">
        <v>566</v>
      </c>
      <c r="G90" s="19">
        <v>42</v>
      </c>
      <c r="H90" s="7" t="s">
        <v>561</v>
      </c>
      <c r="I90" s="7" t="s">
        <v>562</v>
      </c>
      <c r="J90" s="8" t="s">
        <v>588</v>
      </c>
      <c r="K90" s="2"/>
    </row>
    <row r="91" spans="1:11">
      <c r="A91" s="2" t="str">
        <f>HYPERLINK("https://hsdes.intel.com/resource/1508609446","1508609446")</f>
        <v>1508609446</v>
      </c>
      <c r="B91" s="2" t="s">
        <v>97</v>
      </c>
      <c r="C91" s="2" t="s">
        <v>14</v>
      </c>
      <c r="D91" s="2" t="s">
        <v>549</v>
      </c>
      <c r="E91" s="20" t="s">
        <v>566</v>
      </c>
      <c r="G91" s="19">
        <v>42</v>
      </c>
      <c r="H91" s="7" t="s">
        <v>561</v>
      </c>
      <c r="I91" s="7" t="s">
        <v>562</v>
      </c>
      <c r="J91" s="8" t="s">
        <v>588</v>
      </c>
      <c r="K91" s="2"/>
    </row>
    <row r="92" spans="1:11">
      <c r="A92" s="2" t="str">
        <f>HYPERLINK("https://hsdes.intel.com/resource/1508609551","1508609551")</f>
        <v>1508609551</v>
      </c>
      <c r="B92" s="2" t="s">
        <v>98</v>
      </c>
      <c r="C92" s="2" t="s">
        <v>14</v>
      </c>
      <c r="D92" s="2" t="s">
        <v>549</v>
      </c>
      <c r="E92" s="20" t="s">
        <v>566</v>
      </c>
      <c r="G92" s="19">
        <v>42</v>
      </c>
      <c r="H92" s="7" t="s">
        <v>561</v>
      </c>
      <c r="I92" s="7" t="s">
        <v>562</v>
      </c>
      <c r="J92" s="8" t="s">
        <v>588</v>
      </c>
      <c r="K92" s="2"/>
    </row>
    <row r="93" spans="1:11">
      <c r="A93" s="2" t="str">
        <f>HYPERLINK("https://hsdes.intel.com/resource/1508609554","1508609554")</f>
        <v>1508609554</v>
      </c>
      <c r="B93" s="2" t="s">
        <v>99</v>
      </c>
      <c r="C93" s="2" t="s">
        <v>14</v>
      </c>
      <c r="D93" s="2" t="s">
        <v>550</v>
      </c>
      <c r="E93" s="20" t="s">
        <v>566</v>
      </c>
      <c r="G93" s="19">
        <v>42</v>
      </c>
      <c r="H93" s="7" t="s">
        <v>561</v>
      </c>
      <c r="I93" s="7" t="s">
        <v>562</v>
      </c>
      <c r="J93" s="8" t="s">
        <v>588</v>
      </c>
      <c r="K93" s="2"/>
    </row>
    <row r="94" spans="1:11">
      <c r="A94" s="2" t="str">
        <f>HYPERLINK("https://hsdes.intel.com/resource/1508609751","1508609751")</f>
        <v>1508609751</v>
      </c>
      <c r="B94" s="2" t="s">
        <v>100</v>
      </c>
      <c r="C94" s="2" t="s">
        <v>8</v>
      </c>
      <c r="D94" s="2" t="s">
        <v>550</v>
      </c>
      <c r="E94" s="12" t="s">
        <v>560</v>
      </c>
      <c r="F94" s="24">
        <v>16015631966</v>
      </c>
      <c r="G94" s="19">
        <v>42</v>
      </c>
      <c r="H94" s="7" t="s">
        <v>561</v>
      </c>
      <c r="I94" s="7" t="s">
        <v>562</v>
      </c>
      <c r="J94" s="2" t="s">
        <v>589</v>
      </c>
      <c r="K94" s="3" t="s">
        <v>571</v>
      </c>
    </row>
    <row r="95" spans="1:11">
      <c r="A95" s="2" t="str">
        <f>HYPERLINK("https://hsdes.intel.com/resource/1508609768","1508609768")</f>
        <v>1508609768</v>
      </c>
      <c r="B95" s="2" t="s">
        <v>101</v>
      </c>
      <c r="C95" s="2" t="s">
        <v>8</v>
      </c>
      <c r="D95" s="2" t="s">
        <v>550</v>
      </c>
      <c r="E95" s="20" t="s">
        <v>566</v>
      </c>
      <c r="G95" s="19">
        <v>42</v>
      </c>
      <c r="H95" s="7" t="s">
        <v>561</v>
      </c>
      <c r="I95" s="7" t="s">
        <v>562</v>
      </c>
      <c r="J95" s="2" t="s">
        <v>589</v>
      </c>
      <c r="K95" s="2"/>
    </row>
    <row r="96" spans="1:11" ht="28.8">
      <c r="A96" s="2" t="str">
        <f>HYPERLINK("https://hsdes.intel.com/resource/1508609817","1508609817")</f>
        <v>1508609817</v>
      </c>
      <c r="B96" s="2" t="s">
        <v>102</v>
      </c>
      <c r="C96" s="2" t="s">
        <v>2</v>
      </c>
      <c r="D96" s="2" t="s">
        <v>550</v>
      </c>
      <c r="E96" s="12" t="s">
        <v>560</v>
      </c>
      <c r="F96" s="25">
        <v>14017576264</v>
      </c>
      <c r="G96" s="19">
        <v>42</v>
      </c>
      <c r="H96" s="7" t="s">
        <v>561</v>
      </c>
      <c r="I96" s="7" t="s">
        <v>562</v>
      </c>
      <c r="J96" s="2" t="s">
        <v>589</v>
      </c>
      <c r="K96" s="1" t="s">
        <v>586</v>
      </c>
    </row>
    <row r="97" spans="1:11">
      <c r="A97" s="2" t="str">
        <f>HYPERLINK("https://hsdes.intel.com/resource/1508610076","1508610076")</f>
        <v>1508610076</v>
      </c>
      <c r="B97" s="2" t="s">
        <v>103</v>
      </c>
      <c r="C97" s="2" t="s">
        <v>20</v>
      </c>
      <c r="D97" s="2" t="s">
        <v>550</v>
      </c>
      <c r="E97" s="12" t="s">
        <v>560</v>
      </c>
      <c r="F97" s="24">
        <v>16015321565</v>
      </c>
      <c r="G97" s="19">
        <v>42</v>
      </c>
      <c r="H97" s="7" t="s">
        <v>561</v>
      </c>
      <c r="I97" s="7" t="s">
        <v>562</v>
      </c>
      <c r="J97" s="2" t="s">
        <v>589</v>
      </c>
      <c r="K97" s="1" t="s">
        <v>572</v>
      </c>
    </row>
    <row r="98" spans="1:11">
      <c r="A98" s="2" t="str">
        <f>HYPERLINK("https://hsdes.intel.com/resource/1508610148","1508610148")</f>
        <v>1508610148</v>
      </c>
      <c r="B98" s="2" t="s">
        <v>104</v>
      </c>
      <c r="C98" s="2" t="s">
        <v>20</v>
      </c>
      <c r="D98" s="2" t="s">
        <v>550</v>
      </c>
      <c r="E98" s="20" t="s">
        <v>566</v>
      </c>
      <c r="G98" s="19">
        <v>42</v>
      </c>
      <c r="H98" s="7" t="s">
        <v>561</v>
      </c>
      <c r="I98" s="7" t="s">
        <v>562</v>
      </c>
      <c r="J98" s="2" t="s">
        <v>589</v>
      </c>
      <c r="K98" s="2"/>
    </row>
    <row r="99" spans="1:11">
      <c r="A99" s="2" t="str">
        <f>HYPERLINK("https://hsdes.intel.com/resource/1508610279","1508610279")</f>
        <v>1508610279</v>
      </c>
      <c r="B99" s="2" t="s">
        <v>105</v>
      </c>
      <c r="C99" s="2" t="s">
        <v>14</v>
      </c>
      <c r="D99" s="2" t="s">
        <v>550</v>
      </c>
      <c r="E99" s="20" t="s">
        <v>566</v>
      </c>
      <c r="G99" s="19">
        <v>42</v>
      </c>
      <c r="H99" s="7" t="s">
        <v>561</v>
      </c>
      <c r="I99" s="7" t="s">
        <v>562</v>
      </c>
      <c r="J99" s="8" t="s">
        <v>588</v>
      </c>
      <c r="K99" s="2"/>
    </row>
    <row r="100" spans="1:11">
      <c r="A100" s="2" t="str">
        <f>HYPERLINK("https://hsdes.intel.com/resource/1508610555","1508610555")</f>
        <v>1508610555</v>
      </c>
      <c r="B100" s="2" t="s">
        <v>106</v>
      </c>
      <c r="C100" s="2" t="s">
        <v>2</v>
      </c>
      <c r="D100" s="2" t="s">
        <v>550</v>
      </c>
      <c r="E100" s="12" t="s">
        <v>560</v>
      </c>
      <c r="F100" s="24">
        <v>15011484236</v>
      </c>
      <c r="G100" s="19">
        <v>42</v>
      </c>
      <c r="H100" s="7" t="s">
        <v>561</v>
      </c>
      <c r="I100" s="7" t="s">
        <v>562</v>
      </c>
      <c r="J100" s="8" t="s">
        <v>588</v>
      </c>
      <c r="K100" s="2" t="s">
        <v>585</v>
      </c>
    </row>
    <row r="101" spans="1:11">
      <c r="A101" s="2" t="str">
        <f>HYPERLINK("https://hsdes.intel.com/resource/1508610606","1508610606")</f>
        <v>1508610606</v>
      </c>
      <c r="B101" s="2" t="s">
        <v>107</v>
      </c>
      <c r="C101" s="2" t="s">
        <v>6</v>
      </c>
      <c r="D101" s="2" t="s">
        <v>550</v>
      </c>
      <c r="E101" s="20" t="s">
        <v>566</v>
      </c>
      <c r="G101" s="19">
        <v>42</v>
      </c>
      <c r="H101" s="7" t="s">
        <v>561</v>
      </c>
      <c r="I101" s="7" t="s">
        <v>562</v>
      </c>
      <c r="J101" s="2" t="s">
        <v>589</v>
      </c>
      <c r="K101" s="2"/>
    </row>
    <row r="102" spans="1:11">
      <c r="A102" s="2" t="str">
        <f>HYPERLINK("https://hsdes.intel.com/resource/1508611262","1508611262")</f>
        <v>1508611262</v>
      </c>
      <c r="B102" s="2" t="s">
        <v>108</v>
      </c>
      <c r="C102" s="2" t="s">
        <v>20</v>
      </c>
      <c r="D102" s="2" t="s">
        <v>550</v>
      </c>
      <c r="E102" s="12" t="s">
        <v>560</v>
      </c>
      <c r="F102" s="24">
        <v>15011484236</v>
      </c>
      <c r="G102" s="19">
        <v>42</v>
      </c>
      <c r="H102" s="7" t="s">
        <v>561</v>
      </c>
      <c r="I102" s="7" t="s">
        <v>562</v>
      </c>
      <c r="J102" s="2" t="s">
        <v>589</v>
      </c>
      <c r="K102" s="2" t="s">
        <v>585</v>
      </c>
    </row>
    <row r="103" spans="1:11">
      <c r="A103" s="2" t="str">
        <f>HYPERLINK("https://hsdes.intel.com/resource/1508611928","1508611928")</f>
        <v>1508611928</v>
      </c>
      <c r="B103" s="2" t="s">
        <v>109</v>
      </c>
      <c r="C103" s="2" t="s">
        <v>20</v>
      </c>
      <c r="D103" s="2" t="s">
        <v>550</v>
      </c>
      <c r="E103" s="20" t="s">
        <v>566</v>
      </c>
      <c r="G103" s="19">
        <v>42</v>
      </c>
      <c r="H103" s="7" t="s">
        <v>561</v>
      </c>
      <c r="I103" s="7" t="s">
        <v>562</v>
      </c>
      <c r="J103" s="8" t="s">
        <v>588</v>
      </c>
      <c r="K103" s="2"/>
    </row>
    <row r="104" spans="1:11">
      <c r="A104" s="2" t="str">
        <f>HYPERLINK("https://hsdes.intel.com/resource/1508611946","1508611946")</f>
        <v>1508611946</v>
      </c>
      <c r="B104" s="2" t="s">
        <v>110</v>
      </c>
      <c r="C104" s="2" t="s">
        <v>20</v>
      </c>
      <c r="D104" s="2" t="s">
        <v>550</v>
      </c>
      <c r="E104" s="12" t="s">
        <v>560</v>
      </c>
      <c r="F104" s="24">
        <v>15011484236</v>
      </c>
      <c r="G104" s="19">
        <v>42</v>
      </c>
      <c r="H104" s="7" t="s">
        <v>561</v>
      </c>
      <c r="I104" s="7" t="s">
        <v>562</v>
      </c>
      <c r="J104" s="8" t="s">
        <v>588</v>
      </c>
      <c r="K104" s="2" t="s">
        <v>585</v>
      </c>
    </row>
    <row r="105" spans="1:11">
      <c r="A105" s="2" t="str">
        <f>HYPERLINK("https://hsdes.intel.com/resource/1508612039","1508612039")</f>
        <v>1508612039</v>
      </c>
      <c r="B105" s="2" t="s">
        <v>111</v>
      </c>
      <c r="C105" s="2" t="s">
        <v>20</v>
      </c>
      <c r="D105" s="2" t="s">
        <v>550</v>
      </c>
      <c r="E105" s="12" t="s">
        <v>560</v>
      </c>
      <c r="F105" s="24">
        <v>15011484236</v>
      </c>
      <c r="G105" s="19">
        <v>42</v>
      </c>
      <c r="H105" s="7" t="s">
        <v>561</v>
      </c>
      <c r="I105" s="7" t="s">
        <v>562</v>
      </c>
      <c r="J105" s="8" t="s">
        <v>588</v>
      </c>
      <c r="K105" s="2" t="s">
        <v>585</v>
      </c>
    </row>
    <row r="106" spans="1:11">
      <c r="A106" s="2" t="str">
        <f>HYPERLINK("https://hsdes.intel.com/resource/1508612042","1508612042")</f>
        <v>1508612042</v>
      </c>
      <c r="B106" s="2" t="s">
        <v>112</v>
      </c>
      <c r="C106" s="2" t="s">
        <v>2</v>
      </c>
      <c r="D106" s="2" t="s">
        <v>550</v>
      </c>
      <c r="E106" s="20" t="s">
        <v>566</v>
      </c>
      <c r="G106" s="19">
        <v>42</v>
      </c>
      <c r="H106" s="7" t="s">
        <v>561</v>
      </c>
      <c r="I106" s="7" t="s">
        <v>562</v>
      </c>
      <c r="J106" s="2" t="s">
        <v>589</v>
      </c>
      <c r="K106" s="2"/>
    </row>
    <row r="107" spans="1:11">
      <c r="A107" s="2" t="str">
        <f>HYPERLINK("https://hsdes.intel.com/resource/1508612447","1508612447")</f>
        <v>1508612447</v>
      </c>
      <c r="B107" s="2" t="s">
        <v>113</v>
      </c>
      <c r="C107" s="2" t="s">
        <v>20</v>
      </c>
      <c r="D107" s="2" t="s">
        <v>550</v>
      </c>
      <c r="E107" s="20" t="s">
        <v>566</v>
      </c>
      <c r="G107" s="19">
        <v>42</v>
      </c>
      <c r="H107" s="7" t="s">
        <v>561</v>
      </c>
      <c r="I107" s="7" t="s">
        <v>562</v>
      </c>
      <c r="J107" s="8" t="s">
        <v>588</v>
      </c>
      <c r="K107" s="2"/>
    </row>
    <row r="108" spans="1:11">
      <c r="A108" s="2" t="str">
        <f>HYPERLINK("https://hsdes.intel.com/resource/1508613277","1508613277")</f>
        <v>1508613277</v>
      </c>
      <c r="B108" s="2" t="s">
        <v>114</v>
      </c>
      <c r="C108" s="2" t="s">
        <v>14</v>
      </c>
      <c r="D108" s="2" t="s">
        <v>550</v>
      </c>
      <c r="E108" s="20" t="s">
        <v>566</v>
      </c>
      <c r="G108" s="19">
        <v>42</v>
      </c>
      <c r="H108" s="7" t="s">
        <v>561</v>
      </c>
      <c r="I108" s="7" t="s">
        <v>562</v>
      </c>
      <c r="J108" s="2" t="s">
        <v>589</v>
      </c>
      <c r="K108" s="2"/>
    </row>
    <row r="109" spans="1:11">
      <c r="A109" s="2" t="str">
        <f>HYPERLINK("https://hsdes.intel.com/resource/1508613443","1508613443")</f>
        <v>1508613443</v>
      </c>
      <c r="B109" s="2" t="s">
        <v>115</v>
      </c>
      <c r="C109" s="2" t="s">
        <v>4</v>
      </c>
      <c r="D109" s="2" t="s">
        <v>550</v>
      </c>
      <c r="E109" s="20" t="s">
        <v>566</v>
      </c>
      <c r="G109" s="19">
        <v>42</v>
      </c>
      <c r="H109" s="7" t="s">
        <v>561</v>
      </c>
      <c r="I109" s="7" t="s">
        <v>562</v>
      </c>
      <c r="J109" s="8" t="s">
        <v>588</v>
      </c>
      <c r="K109" s="2"/>
    </row>
    <row r="110" spans="1:11">
      <c r="A110" s="2" t="str">
        <f>HYPERLINK("https://hsdes.intel.com/resource/1508613485","1508613485")</f>
        <v>1508613485</v>
      </c>
      <c r="B110" s="2" t="s">
        <v>116</v>
      </c>
      <c r="C110" s="2" t="s">
        <v>4</v>
      </c>
      <c r="D110" s="2" t="s">
        <v>550</v>
      </c>
      <c r="E110" s="20" t="s">
        <v>566</v>
      </c>
      <c r="G110" s="19">
        <v>42</v>
      </c>
      <c r="H110" s="7" t="s">
        <v>561</v>
      </c>
      <c r="I110" s="7" t="s">
        <v>562</v>
      </c>
      <c r="J110" s="8" t="s">
        <v>588</v>
      </c>
      <c r="K110" s="2"/>
    </row>
    <row r="111" spans="1:11">
      <c r="A111" s="2" t="str">
        <f>HYPERLINK("https://hsdes.intel.com/resource/1508613569","1508613569")</f>
        <v>1508613569</v>
      </c>
      <c r="B111" s="2" t="s">
        <v>117</v>
      </c>
      <c r="C111" s="2" t="s">
        <v>6</v>
      </c>
      <c r="D111" s="2" t="s">
        <v>550</v>
      </c>
      <c r="E111" s="20" t="s">
        <v>566</v>
      </c>
      <c r="G111" s="19">
        <v>42</v>
      </c>
      <c r="H111" s="7" t="s">
        <v>561</v>
      </c>
      <c r="I111" s="7" t="s">
        <v>562</v>
      </c>
      <c r="J111" s="2" t="s">
        <v>589</v>
      </c>
      <c r="K111" s="2"/>
    </row>
    <row r="112" spans="1:11">
      <c r="A112" s="2" t="str">
        <f>HYPERLINK("https://hsdes.intel.com/resource/1508613620","1508613620")</f>
        <v>1508613620</v>
      </c>
      <c r="B112" s="2" t="s">
        <v>118</v>
      </c>
      <c r="C112" s="2" t="s">
        <v>8</v>
      </c>
      <c r="D112" s="2" t="s">
        <v>550</v>
      </c>
      <c r="E112" s="12" t="s">
        <v>560</v>
      </c>
      <c r="F112" s="29">
        <v>14017576264</v>
      </c>
      <c r="G112" s="19">
        <v>42</v>
      </c>
      <c r="H112" s="7" t="s">
        <v>561</v>
      </c>
      <c r="I112" s="7" t="s">
        <v>562</v>
      </c>
      <c r="J112" s="8" t="s">
        <v>588</v>
      </c>
      <c r="K112" s="2" t="s">
        <v>587</v>
      </c>
    </row>
    <row r="113" spans="1:11">
      <c r="A113" s="2" t="str">
        <f>HYPERLINK("https://hsdes.intel.com/resource/1508613626","1508613626")</f>
        <v>1508613626</v>
      </c>
      <c r="B113" s="2" t="s">
        <v>119</v>
      </c>
      <c r="C113" s="2" t="s">
        <v>8</v>
      </c>
      <c r="D113" s="2" t="s">
        <v>550</v>
      </c>
      <c r="E113" s="20" t="s">
        <v>566</v>
      </c>
      <c r="G113" s="19">
        <v>42</v>
      </c>
      <c r="H113" s="7" t="s">
        <v>561</v>
      </c>
      <c r="I113" s="7" t="s">
        <v>562</v>
      </c>
      <c r="J113" s="2" t="s">
        <v>589</v>
      </c>
      <c r="K113" s="2"/>
    </row>
    <row r="114" spans="1:11">
      <c r="A114" s="2" t="str">
        <f>HYPERLINK("https://hsdes.intel.com/resource/1508613683","1508613683")</f>
        <v>1508613683</v>
      </c>
      <c r="B114" s="2" t="s">
        <v>120</v>
      </c>
      <c r="C114" s="2" t="s">
        <v>8</v>
      </c>
      <c r="D114" s="2" t="s">
        <v>550</v>
      </c>
      <c r="E114" s="12" t="s">
        <v>560</v>
      </c>
      <c r="F114" s="24">
        <v>16015631966</v>
      </c>
      <c r="G114" s="19">
        <v>42</v>
      </c>
      <c r="H114" s="7" t="s">
        <v>561</v>
      </c>
      <c r="I114" s="7" t="s">
        <v>562</v>
      </c>
      <c r="J114" s="2" t="s">
        <v>589</v>
      </c>
      <c r="K114" s="3" t="s">
        <v>571</v>
      </c>
    </row>
    <row r="115" spans="1:11">
      <c r="A115" s="2" t="str">
        <f>HYPERLINK("https://hsdes.intel.com/resource/1508615408","1508615408")</f>
        <v>1508615408</v>
      </c>
      <c r="B115" s="2" t="s">
        <v>121</v>
      </c>
      <c r="C115" s="2" t="s">
        <v>14</v>
      </c>
      <c r="D115" s="2" t="s">
        <v>550</v>
      </c>
      <c r="E115" s="20" t="s">
        <v>566</v>
      </c>
      <c r="G115" s="19">
        <v>42</v>
      </c>
      <c r="H115" s="7" t="s">
        <v>561</v>
      </c>
      <c r="I115" s="7" t="s">
        <v>562</v>
      </c>
      <c r="J115" s="2" t="s">
        <v>589</v>
      </c>
      <c r="K115" s="2"/>
    </row>
    <row r="116" spans="1:11">
      <c r="A116" s="2" t="str">
        <f>HYPERLINK("https://hsdes.intel.com/resource/1508615418","1508615418")</f>
        <v>1508615418</v>
      </c>
      <c r="B116" s="2" t="s">
        <v>122</v>
      </c>
      <c r="C116" s="2" t="s">
        <v>14</v>
      </c>
      <c r="D116" s="2" t="s">
        <v>550</v>
      </c>
      <c r="E116" s="20" t="s">
        <v>566</v>
      </c>
      <c r="G116" s="19">
        <v>42</v>
      </c>
      <c r="H116" s="7" t="s">
        <v>561</v>
      </c>
      <c r="I116" s="7" t="s">
        <v>562</v>
      </c>
      <c r="J116" s="2" t="s">
        <v>589</v>
      </c>
      <c r="K116" s="2"/>
    </row>
    <row r="117" spans="1:11">
      <c r="A117" s="2" t="str">
        <f>HYPERLINK("https://hsdes.intel.com/resource/1508615437","1508615437")</f>
        <v>1508615437</v>
      </c>
      <c r="B117" s="2" t="s">
        <v>123</v>
      </c>
      <c r="C117" s="2" t="s">
        <v>14</v>
      </c>
      <c r="D117" s="2" t="s">
        <v>550</v>
      </c>
      <c r="E117" s="20" t="s">
        <v>566</v>
      </c>
      <c r="G117" s="19">
        <v>42</v>
      </c>
      <c r="H117" s="7" t="s">
        <v>561</v>
      </c>
      <c r="I117" s="7" t="s">
        <v>562</v>
      </c>
      <c r="J117" s="2" t="s">
        <v>589</v>
      </c>
      <c r="K117" s="2"/>
    </row>
    <row r="118" spans="1:11">
      <c r="A118" s="2" t="str">
        <f>HYPERLINK("https://hsdes.intel.com/resource/1508615507","1508615507")</f>
        <v>1508615507</v>
      </c>
      <c r="B118" s="2" t="s">
        <v>124</v>
      </c>
      <c r="C118" s="2" t="s">
        <v>14</v>
      </c>
      <c r="D118" s="2" t="s">
        <v>550</v>
      </c>
      <c r="E118" s="20" t="s">
        <v>566</v>
      </c>
      <c r="G118" s="19">
        <v>42</v>
      </c>
      <c r="H118" s="7" t="s">
        <v>561</v>
      </c>
      <c r="I118" s="7" t="s">
        <v>562</v>
      </c>
      <c r="J118" s="2" t="s">
        <v>589</v>
      </c>
      <c r="K118" s="2"/>
    </row>
    <row r="119" spans="1:11">
      <c r="A119" s="2" t="str">
        <f>HYPERLINK("https://hsdes.intel.com/resource/1508615521","1508615521")</f>
        <v>1508615521</v>
      </c>
      <c r="B119" s="2" t="s">
        <v>125</v>
      </c>
      <c r="C119" s="2" t="s">
        <v>14</v>
      </c>
      <c r="D119" s="2" t="s">
        <v>550</v>
      </c>
      <c r="E119" s="20" t="s">
        <v>566</v>
      </c>
      <c r="G119" s="19">
        <v>42</v>
      </c>
      <c r="H119" s="7" t="s">
        <v>561</v>
      </c>
      <c r="I119" s="7" t="s">
        <v>562</v>
      </c>
      <c r="J119" s="2" t="s">
        <v>589</v>
      </c>
      <c r="K119" s="2"/>
    </row>
    <row r="120" spans="1:11">
      <c r="A120" s="2" t="str">
        <f>HYPERLINK("https://hsdes.intel.com/resource/1508615533","1508615533")</f>
        <v>1508615533</v>
      </c>
      <c r="B120" s="2" t="s">
        <v>126</v>
      </c>
      <c r="C120" s="2" t="s">
        <v>14</v>
      </c>
      <c r="D120" s="2" t="s">
        <v>550</v>
      </c>
      <c r="E120" s="20" t="s">
        <v>566</v>
      </c>
      <c r="G120" s="19">
        <v>42</v>
      </c>
      <c r="H120" s="7" t="s">
        <v>561</v>
      </c>
      <c r="I120" s="7" t="s">
        <v>562</v>
      </c>
      <c r="J120" s="2" t="s">
        <v>589</v>
      </c>
      <c r="K120" s="2"/>
    </row>
    <row r="121" spans="1:11">
      <c r="A121" s="2" t="str">
        <f>HYPERLINK("https://hsdes.intel.com/resource/1508615540","1508615540")</f>
        <v>1508615540</v>
      </c>
      <c r="B121" s="2" t="s">
        <v>127</v>
      </c>
      <c r="C121" s="2" t="s">
        <v>14</v>
      </c>
      <c r="D121" s="2" t="s">
        <v>550</v>
      </c>
      <c r="E121" s="20" t="s">
        <v>566</v>
      </c>
      <c r="G121" s="19">
        <v>42</v>
      </c>
      <c r="H121" s="7" t="s">
        <v>561</v>
      </c>
      <c r="I121" s="7" t="s">
        <v>562</v>
      </c>
      <c r="J121" s="2" t="s">
        <v>589</v>
      </c>
      <c r="K121" s="2"/>
    </row>
    <row r="122" spans="1:11">
      <c r="A122" s="2" t="str">
        <f>HYPERLINK("https://hsdes.intel.com/resource/1508615583","1508615583")</f>
        <v>1508615583</v>
      </c>
      <c r="B122" s="2" t="s">
        <v>128</v>
      </c>
      <c r="C122" s="2" t="s">
        <v>14</v>
      </c>
      <c r="D122" s="2" t="s">
        <v>550</v>
      </c>
      <c r="E122" s="20" t="s">
        <v>566</v>
      </c>
      <c r="G122" s="19">
        <v>42</v>
      </c>
      <c r="H122" s="7" t="s">
        <v>561</v>
      </c>
      <c r="I122" s="7" t="s">
        <v>562</v>
      </c>
      <c r="J122" s="2" t="s">
        <v>589</v>
      </c>
      <c r="K122" s="2"/>
    </row>
    <row r="123" spans="1:11">
      <c r="A123" s="2" t="str">
        <f>HYPERLINK("https://hsdes.intel.com/resource/1508615618","1508615618")</f>
        <v>1508615618</v>
      </c>
      <c r="B123" s="2" t="s">
        <v>129</v>
      </c>
      <c r="C123" s="2" t="s">
        <v>14</v>
      </c>
      <c r="D123" s="2" t="s">
        <v>550</v>
      </c>
      <c r="E123" s="20" t="s">
        <v>566</v>
      </c>
      <c r="G123" s="19">
        <v>42</v>
      </c>
      <c r="H123" s="7" t="s">
        <v>561</v>
      </c>
      <c r="I123" s="7" t="s">
        <v>562</v>
      </c>
      <c r="J123" s="2" t="s">
        <v>589</v>
      </c>
      <c r="K123" s="2"/>
    </row>
    <row r="124" spans="1:11">
      <c r="A124" s="2" t="str">
        <f>HYPERLINK("https://hsdes.intel.com/resource/1508616007","1508616007")</f>
        <v>1508616007</v>
      </c>
      <c r="B124" s="2" t="s">
        <v>1</v>
      </c>
      <c r="C124" s="2" t="s">
        <v>2</v>
      </c>
      <c r="D124" s="2" t="s">
        <v>550</v>
      </c>
      <c r="E124" s="20" t="s">
        <v>566</v>
      </c>
      <c r="G124" s="19">
        <v>42</v>
      </c>
      <c r="H124" s="7" t="s">
        <v>561</v>
      </c>
      <c r="I124" s="7" t="s">
        <v>562</v>
      </c>
      <c r="J124" s="8" t="s">
        <v>588</v>
      </c>
      <c r="K124" s="2"/>
    </row>
    <row r="125" spans="1:11">
      <c r="A125" s="2" t="str">
        <f>HYPERLINK("https://hsdes.intel.com/resource/1508616122","1508616122")</f>
        <v>1508616122</v>
      </c>
      <c r="B125" s="2" t="s">
        <v>130</v>
      </c>
      <c r="C125" s="2" t="s">
        <v>6</v>
      </c>
      <c r="D125" s="2" t="s">
        <v>550</v>
      </c>
      <c r="E125" s="12" t="s">
        <v>560</v>
      </c>
      <c r="F125" s="24">
        <v>16015631966</v>
      </c>
      <c r="G125" s="19">
        <v>42</v>
      </c>
      <c r="H125" s="7" t="s">
        <v>561</v>
      </c>
      <c r="I125" s="7" t="s">
        <v>562</v>
      </c>
      <c r="J125" s="2" t="s">
        <v>589</v>
      </c>
      <c r="K125" s="3" t="s">
        <v>571</v>
      </c>
    </row>
    <row r="126" spans="1:11">
      <c r="A126" s="2" t="str">
        <f>HYPERLINK("https://hsdes.intel.com/resource/1508616368","1508616368")</f>
        <v>1508616368</v>
      </c>
      <c r="B126" s="2" t="s">
        <v>131</v>
      </c>
      <c r="C126" s="2" t="s">
        <v>6</v>
      </c>
      <c r="D126" s="2" t="s">
        <v>550</v>
      </c>
      <c r="E126" s="20" t="s">
        <v>566</v>
      </c>
      <c r="G126" s="19">
        <v>42</v>
      </c>
      <c r="H126" s="7" t="s">
        <v>561</v>
      </c>
      <c r="I126" s="7" t="s">
        <v>562</v>
      </c>
      <c r="J126" s="2" t="s">
        <v>589</v>
      </c>
      <c r="K126" s="2"/>
    </row>
    <row r="127" spans="1:11">
      <c r="A127" s="2" t="str">
        <f>HYPERLINK("https://hsdes.intel.com/resource/1508780448","1508780448")</f>
        <v>1508780448</v>
      </c>
      <c r="B127" s="2" t="s">
        <v>132</v>
      </c>
      <c r="C127" s="2" t="s">
        <v>4</v>
      </c>
      <c r="D127" s="2" t="s">
        <v>550</v>
      </c>
      <c r="E127" s="20" t="s">
        <v>566</v>
      </c>
      <c r="G127" s="19">
        <v>42</v>
      </c>
      <c r="H127" s="7" t="s">
        <v>561</v>
      </c>
      <c r="I127" s="7" t="s">
        <v>562</v>
      </c>
      <c r="J127" s="8" t="s">
        <v>588</v>
      </c>
      <c r="K127" s="2"/>
    </row>
    <row r="128" spans="1:11">
      <c r="A128" s="2" t="str">
        <f>HYPERLINK("https://hsdes.intel.com/resource/1508780617","1508780617")</f>
        <v>1508780617</v>
      </c>
      <c r="B128" s="2" t="s">
        <v>133</v>
      </c>
      <c r="C128" s="2" t="s">
        <v>4</v>
      </c>
      <c r="D128" s="2" t="s">
        <v>550</v>
      </c>
      <c r="E128" s="20" t="s">
        <v>566</v>
      </c>
      <c r="G128" s="19">
        <v>42</v>
      </c>
      <c r="H128" s="7" t="s">
        <v>561</v>
      </c>
      <c r="I128" s="7" t="s">
        <v>562</v>
      </c>
      <c r="J128" s="2" t="s">
        <v>589</v>
      </c>
      <c r="K128" s="2"/>
    </row>
    <row r="129" spans="1:11">
      <c r="A129" s="2" t="str">
        <f>HYPERLINK("https://hsdes.intel.com/resource/1508780676","1508780676")</f>
        <v>1508780676</v>
      </c>
      <c r="B129" s="2" t="s">
        <v>134</v>
      </c>
      <c r="C129" s="2" t="s">
        <v>4</v>
      </c>
      <c r="D129" s="2" t="s">
        <v>550</v>
      </c>
      <c r="E129" s="20" t="s">
        <v>566</v>
      </c>
      <c r="G129" s="19">
        <v>42</v>
      </c>
      <c r="H129" s="7" t="s">
        <v>561</v>
      </c>
      <c r="I129" s="7" t="s">
        <v>562</v>
      </c>
      <c r="J129" s="2" t="s">
        <v>589</v>
      </c>
      <c r="K129" s="2"/>
    </row>
    <row r="130" spans="1:11">
      <c r="A130" s="2" t="str">
        <f>HYPERLINK("https://hsdes.intel.com/resource/1508780727","1508780727")</f>
        <v>1508780727</v>
      </c>
      <c r="B130" s="2" t="s">
        <v>135</v>
      </c>
      <c r="C130" s="2" t="s">
        <v>4</v>
      </c>
      <c r="D130" s="2" t="s">
        <v>550</v>
      </c>
      <c r="E130" s="20" t="s">
        <v>566</v>
      </c>
      <c r="G130" s="19">
        <v>42</v>
      </c>
      <c r="H130" s="7" t="s">
        <v>561</v>
      </c>
      <c r="I130" s="7" t="s">
        <v>562</v>
      </c>
      <c r="J130" s="2" t="s">
        <v>589</v>
      </c>
      <c r="K130" s="2"/>
    </row>
    <row r="131" spans="1:11">
      <c r="A131" s="2" t="str">
        <f>HYPERLINK("https://hsdes.intel.com/resource/1508780778","1508780778")</f>
        <v>1508780778</v>
      </c>
      <c r="B131" s="2" t="s">
        <v>136</v>
      </c>
      <c r="C131" s="2" t="s">
        <v>4</v>
      </c>
      <c r="D131" s="2" t="s">
        <v>550</v>
      </c>
      <c r="E131" s="20" t="s">
        <v>566</v>
      </c>
      <c r="G131" s="19">
        <v>42</v>
      </c>
      <c r="H131" s="7" t="s">
        <v>561</v>
      </c>
      <c r="I131" s="7" t="s">
        <v>562</v>
      </c>
      <c r="J131" s="8" t="s">
        <v>588</v>
      </c>
      <c r="K131" s="2"/>
    </row>
    <row r="132" spans="1:11">
      <c r="A132" s="2" t="str">
        <f>HYPERLINK("https://hsdes.intel.com/resource/1508781056","1508781056")</f>
        <v>1508781056</v>
      </c>
      <c r="B132" s="2" t="s">
        <v>137</v>
      </c>
      <c r="C132" s="2" t="s">
        <v>4</v>
      </c>
      <c r="D132" s="2" t="s">
        <v>550</v>
      </c>
      <c r="E132" s="20" t="s">
        <v>566</v>
      </c>
      <c r="G132" s="19">
        <v>42</v>
      </c>
      <c r="H132" s="7" t="s">
        <v>561</v>
      </c>
      <c r="I132" s="7" t="s">
        <v>562</v>
      </c>
      <c r="J132" s="8" t="s">
        <v>588</v>
      </c>
      <c r="K132" s="2"/>
    </row>
    <row r="133" spans="1:11">
      <c r="A133" s="2" t="str">
        <f>HYPERLINK("https://hsdes.intel.com/resource/1508783492","1508783492")</f>
        <v>1508783492</v>
      </c>
      <c r="B133" s="2" t="s">
        <v>138</v>
      </c>
      <c r="C133" s="2" t="s">
        <v>4</v>
      </c>
      <c r="D133" s="2" t="s">
        <v>550</v>
      </c>
      <c r="E133" s="20" t="s">
        <v>566</v>
      </c>
      <c r="G133" s="19">
        <v>42</v>
      </c>
      <c r="H133" s="7" t="s">
        <v>561</v>
      </c>
      <c r="I133" s="7" t="s">
        <v>562</v>
      </c>
      <c r="J133" s="8" t="s">
        <v>588</v>
      </c>
      <c r="K133" s="2"/>
    </row>
    <row r="134" spans="1:11">
      <c r="A134" s="2" t="str">
        <f>HYPERLINK("https://hsdes.intel.com/resource/1508783501","1508783501")</f>
        <v>1508783501</v>
      </c>
      <c r="B134" s="2" t="s">
        <v>139</v>
      </c>
      <c r="C134" s="2" t="s">
        <v>4</v>
      </c>
      <c r="D134" s="2" t="s">
        <v>550</v>
      </c>
      <c r="E134" s="20" t="s">
        <v>566</v>
      </c>
      <c r="G134" s="19">
        <v>42</v>
      </c>
      <c r="H134" s="7" t="s">
        <v>561</v>
      </c>
      <c r="I134" s="7" t="s">
        <v>562</v>
      </c>
      <c r="J134" s="8" t="s">
        <v>588</v>
      </c>
      <c r="K134" s="2"/>
    </row>
    <row r="135" spans="1:11" ht="28.8">
      <c r="A135" s="2" t="str">
        <f>HYPERLINK("https://hsdes.intel.com/resource/1508783530","1508783530")</f>
        <v>1508783530</v>
      </c>
      <c r="B135" s="2" t="s">
        <v>140</v>
      </c>
      <c r="C135" s="2" t="s">
        <v>4</v>
      </c>
      <c r="D135" s="2" t="s">
        <v>550</v>
      </c>
      <c r="E135" s="12" t="s">
        <v>560</v>
      </c>
      <c r="F135" s="25">
        <v>14017576264</v>
      </c>
      <c r="G135" s="19">
        <v>42</v>
      </c>
      <c r="H135" s="7" t="s">
        <v>561</v>
      </c>
      <c r="I135" s="7" t="s">
        <v>562</v>
      </c>
      <c r="J135" s="8" t="s">
        <v>588</v>
      </c>
      <c r="K135" s="1" t="s">
        <v>586</v>
      </c>
    </row>
    <row r="136" spans="1:11">
      <c r="A136" s="2" t="str">
        <f>HYPERLINK("https://hsdes.intel.com/resource/1508813130","1508813130")</f>
        <v>1508813130</v>
      </c>
      <c r="B136" s="2" t="s">
        <v>141</v>
      </c>
      <c r="C136" s="2" t="s">
        <v>4</v>
      </c>
      <c r="D136" s="2" t="s">
        <v>550</v>
      </c>
      <c r="E136" s="12" t="s">
        <v>560</v>
      </c>
      <c r="F136" s="24">
        <v>16018861169</v>
      </c>
      <c r="G136" s="19">
        <v>42</v>
      </c>
      <c r="H136" s="7" t="s">
        <v>561</v>
      </c>
      <c r="I136" s="7" t="s">
        <v>562</v>
      </c>
      <c r="J136" s="8" t="s">
        <v>588</v>
      </c>
      <c r="K136" s="2" t="s">
        <v>587</v>
      </c>
    </row>
    <row r="137" spans="1:11">
      <c r="A137" s="2" t="str">
        <f>HYPERLINK("https://hsdes.intel.com/resource/1508970373","1508970373")</f>
        <v>1508970373</v>
      </c>
      <c r="B137" s="2" t="s">
        <v>142</v>
      </c>
      <c r="C137" s="2" t="s">
        <v>8</v>
      </c>
      <c r="D137" s="2" t="s">
        <v>550</v>
      </c>
      <c r="E137" s="5" t="s">
        <v>567</v>
      </c>
      <c r="F137" s="24">
        <v>16018615279</v>
      </c>
      <c r="G137" s="19">
        <v>42</v>
      </c>
      <c r="H137" s="7" t="s">
        <v>561</v>
      </c>
      <c r="I137" s="7" t="s">
        <v>562</v>
      </c>
      <c r="J137" s="2" t="s">
        <v>589</v>
      </c>
      <c r="K137" s="2" t="s">
        <v>593</v>
      </c>
    </row>
    <row r="138" spans="1:11">
      <c r="A138" s="2" t="str">
        <f>HYPERLINK("https://hsdes.intel.com/resource/1508976568","1508976568")</f>
        <v>1508976568</v>
      </c>
      <c r="B138" s="2" t="s">
        <v>143</v>
      </c>
      <c r="C138" s="2" t="s">
        <v>14</v>
      </c>
      <c r="D138" s="2" t="s">
        <v>550</v>
      </c>
      <c r="E138" s="20" t="s">
        <v>566</v>
      </c>
      <c r="G138" s="19">
        <v>42</v>
      </c>
      <c r="H138" s="7" t="s">
        <v>561</v>
      </c>
      <c r="I138" s="7" t="s">
        <v>562</v>
      </c>
      <c r="J138" s="2" t="s">
        <v>589</v>
      </c>
      <c r="K138" s="2"/>
    </row>
    <row r="139" spans="1:11">
      <c r="A139" s="2" t="str">
        <f>HYPERLINK("https://hsdes.intel.com/resource/1508988274","1508988274")</f>
        <v>1508988274</v>
      </c>
      <c r="B139" s="2" t="s">
        <v>144</v>
      </c>
      <c r="C139" s="2" t="s">
        <v>14</v>
      </c>
      <c r="D139" s="2" t="s">
        <v>550</v>
      </c>
      <c r="E139" s="20" t="s">
        <v>566</v>
      </c>
      <c r="G139" s="19">
        <v>42</v>
      </c>
      <c r="H139" s="7" t="s">
        <v>561</v>
      </c>
      <c r="I139" s="7" t="s">
        <v>562</v>
      </c>
      <c r="J139" s="2" t="s">
        <v>589</v>
      </c>
      <c r="K139" s="2"/>
    </row>
    <row r="140" spans="1:11">
      <c r="A140" s="2" t="str">
        <f>HYPERLINK("https://hsdes.intel.com/resource/1509009327","1509009327")</f>
        <v>1509009327</v>
      </c>
      <c r="B140" s="2" t="s">
        <v>145</v>
      </c>
      <c r="C140" s="2" t="s">
        <v>2</v>
      </c>
      <c r="D140" s="2" t="s">
        <v>550</v>
      </c>
      <c r="E140" s="12" t="s">
        <v>560</v>
      </c>
      <c r="F140" s="24">
        <v>15011484236</v>
      </c>
      <c r="G140" s="19">
        <v>42</v>
      </c>
      <c r="H140" s="7" t="s">
        <v>561</v>
      </c>
      <c r="I140" s="7" t="s">
        <v>562</v>
      </c>
      <c r="J140" s="2" t="s">
        <v>589</v>
      </c>
      <c r="K140" s="2" t="s">
        <v>585</v>
      </c>
    </row>
    <row r="141" spans="1:11">
      <c r="A141" s="2" t="str">
        <f>HYPERLINK("https://hsdes.intel.com/resource/1509009361","1509009361")</f>
        <v>1509009361</v>
      </c>
      <c r="B141" s="2" t="s">
        <v>146</v>
      </c>
      <c r="C141" s="2" t="s">
        <v>2</v>
      </c>
      <c r="D141" s="2" t="s">
        <v>550</v>
      </c>
      <c r="E141" s="20" t="s">
        <v>566</v>
      </c>
      <c r="G141" s="19">
        <v>42</v>
      </c>
      <c r="H141" s="7" t="s">
        <v>561</v>
      </c>
      <c r="I141" s="7" t="s">
        <v>562</v>
      </c>
      <c r="J141" s="2" t="s">
        <v>589</v>
      </c>
      <c r="K141" s="2"/>
    </row>
    <row r="142" spans="1:11">
      <c r="A142" s="2" t="str">
        <f>HYPERLINK("https://hsdes.intel.com/resource/1509036283","1509036283")</f>
        <v>1509036283</v>
      </c>
      <c r="B142" s="2" t="s">
        <v>147</v>
      </c>
      <c r="C142" s="2" t="s">
        <v>4</v>
      </c>
      <c r="D142" s="2" t="s">
        <v>550</v>
      </c>
      <c r="E142" s="20" t="s">
        <v>566</v>
      </c>
      <c r="G142" s="19">
        <v>42</v>
      </c>
      <c r="H142" s="7" t="s">
        <v>561</v>
      </c>
      <c r="I142" s="7" t="s">
        <v>562</v>
      </c>
      <c r="J142" s="8" t="s">
        <v>588</v>
      </c>
      <c r="K142" s="2"/>
    </row>
    <row r="143" spans="1:11">
      <c r="A143" s="2" t="str">
        <f>HYPERLINK("https://hsdes.intel.com/resource/1509041141","1509041141")</f>
        <v>1509041141</v>
      </c>
      <c r="B143" s="2" t="s">
        <v>148</v>
      </c>
      <c r="C143" s="2" t="s">
        <v>14</v>
      </c>
      <c r="D143" s="2" t="s">
        <v>550</v>
      </c>
      <c r="E143" s="20" t="s">
        <v>566</v>
      </c>
      <c r="G143" s="19">
        <v>42</v>
      </c>
      <c r="H143" s="7" t="s">
        <v>561</v>
      </c>
      <c r="I143" s="7" t="s">
        <v>562</v>
      </c>
      <c r="J143" s="2" t="s">
        <v>589</v>
      </c>
      <c r="K143" s="2"/>
    </row>
    <row r="144" spans="1:11">
      <c r="A144" s="2" t="str">
        <f>HYPERLINK("https://hsdes.intel.com/resource/1509074508","1509074508")</f>
        <v>1509074508</v>
      </c>
      <c r="B144" s="2" t="s">
        <v>149</v>
      </c>
      <c r="C144" s="2" t="s">
        <v>4</v>
      </c>
      <c r="D144" s="2" t="s">
        <v>550</v>
      </c>
      <c r="E144" s="20" t="s">
        <v>566</v>
      </c>
      <c r="G144" s="19">
        <v>42</v>
      </c>
      <c r="H144" s="7" t="s">
        <v>561</v>
      </c>
      <c r="I144" s="7" t="s">
        <v>562</v>
      </c>
      <c r="J144" s="8" t="s">
        <v>588</v>
      </c>
      <c r="K144" s="2"/>
    </row>
    <row r="145" spans="1:11">
      <c r="A145" s="2" t="str">
        <f>HYPERLINK("https://hsdes.intel.com/resource/1509105312","1509105312")</f>
        <v>1509105312</v>
      </c>
      <c r="B145" s="2" t="s">
        <v>150</v>
      </c>
      <c r="C145" s="2" t="s">
        <v>6</v>
      </c>
      <c r="D145" s="2" t="s">
        <v>550</v>
      </c>
      <c r="E145" s="20" t="s">
        <v>566</v>
      </c>
      <c r="G145" s="19">
        <v>42</v>
      </c>
      <c r="H145" s="7" t="s">
        <v>561</v>
      </c>
      <c r="I145" s="7" t="s">
        <v>562</v>
      </c>
      <c r="J145" s="2" t="s">
        <v>589</v>
      </c>
      <c r="K145" s="2"/>
    </row>
    <row r="146" spans="1:11">
      <c r="A146" s="2" t="str">
        <f>HYPERLINK("https://hsdes.intel.com/resource/1509119072","1509119072")</f>
        <v>1509119072</v>
      </c>
      <c r="B146" s="2" t="s">
        <v>151</v>
      </c>
      <c r="C146" s="2" t="s">
        <v>4</v>
      </c>
      <c r="D146" s="2" t="s">
        <v>550</v>
      </c>
      <c r="E146" s="12" t="s">
        <v>560</v>
      </c>
      <c r="F146" s="24">
        <v>16015321565</v>
      </c>
      <c r="G146" s="19">
        <v>42</v>
      </c>
      <c r="H146" s="7" t="s">
        <v>561</v>
      </c>
      <c r="I146" s="7" t="s">
        <v>562</v>
      </c>
      <c r="J146" s="2" t="s">
        <v>589</v>
      </c>
      <c r="K146" s="19" t="s">
        <v>572</v>
      </c>
    </row>
    <row r="147" spans="1:11">
      <c r="A147" s="2" t="str">
        <f>HYPERLINK("https://hsdes.intel.com/resource/1509170040","1509170040")</f>
        <v>1509170040</v>
      </c>
      <c r="B147" s="2" t="s">
        <v>152</v>
      </c>
      <c r="C147" s="2" t="s">
        <v>14</v>
      </c>
      <c r="D147" s="2" t="s">
        <v>550</v>
      </c>
      <c r="E147" s="20" t="s">
        <v>566</v>
      </c>
      <c r="G147" s="19">
        <v>42</v>
      </c>
      <c r="H147" s="7" t="s">
        <v>561</v>
      </c>
      <c r="I147" s="7" t="s">
        <v>562</v>
      </c>
      <c r="J147" s="8" t="s">
        <v>588</v>
      </c>
      <c r="K147" s="2"/>
    </row>
    <row r="148" spans="1:11">
      <c r="A148" s="2" t="str">
        <f>HYPERLINK("https://hsdes.intel.com/resource/1509177961","1509177961")</f>
        <v>1509177961</v>
      </c>
      <c r="B148" s="2" t="s">
        <v>153</v>
      </c>
      <c r="C148" s="2" t="s">
        <v>14</v>
      </c>
      <c r="D148" s="2" t="s">
        <v>550</v>
      </c>
      <c r="E148" s="20" t="s">
        <v>566</v>
      </c>
      <c r="G148" s="19">
        <v>42</v>
      </c>
      <c r="H148" s="7" t="s">
        <v>561</v>
      </c>
      <c r="I148" s="7" t="s">
        <v>562</v>
      </c>
      <c r="J148" s="8" t="s">
        <v>588</v>
      </c>
      <c r="K148" s="2"/>
    </row>
    <row r="149" spans="1:11">
      <c r="A149" s="2" t="str">
        <f>HYPERLINK("https://hsdes.intel.com/resource/1509185807","1509185807")</f>
        <v>1509185807</v>
      </c>
      <c r="B149" s="2" t="s">
        <v>154</v>
      </c>
      <c r="C149" s="2" t="s">
        <v>14</v>
      </c>
      <c r="D149" s="2" t="s">
        <v>550</v>
      </c>
      <c r="E149" s="20" t="s">
        <v>566</v>
      </c>
      <c r="G149" s="19">
        <v>42</v>
      </c>
      <c r="H149" s="7" t="s">
        <v>561</v>
      </c>
      <c r="I149" s="7" t="s">
        <v>562</v>
      </c>
      <c r="J149" s="2" t="s">
        <v>577</v>
      </c>
      <c r="K149" s="2"/>
    </row>
    <row r="150" spans="1:11">
      <c r="A150" s="2" t="str">
        <f>HYPERLINK("https://hsdes.intel.com/resource/1509236246","1509236246")</f>
        <v>1509236246</v>
      </c>
      <c r="B150" s="2" t="s">
        <v>155</v>
      </c>
      <c r="C150" s="2" t="s">
        <v>20</v>
      </c>
      <c r="D150" s="2" t="s">
        <v>550</v>
      </c>
      <c r="E150" s="20" t="s">
        <v>566</v>
      </c>
      <c r="G150" s="19">
        <v>42</v>
      </c>
      <c r="H150" s="7" t="s">
        <v>561</v>
      </c>
      <c r="I150" s="7" t="s">
        <v>562</v>
      </c>
      <c r="J150" s="8" t="s">
        <v>588</v>
      </c>
      <c r="K150" s="2"/>
    </row>
    <row r="151" spans="1:11">
      <c r="A151" s="2" t="str">
        <f>HYPERLINK("https://hsdes.intel.com/resource/1509237249","1509237249")</f>
        <v>1509237249</v>
      </c>
      <c r="B151" s="2" t="s">
        <v>156</v>
      </c>
      <c r="C151" s="2" t="s">
        <v>20</v>
      </c>
      <c r="D151" s="2" t="s">
        <v>550</v>
      </c>
      <c r="E151" s="20" t="s">
        <v>566</v>
      </c>
      <c r="G151" s="19">
        <v>42</v>
      </c>
      <c r="H151" s="7" t="s">
        <v>561</v>
      </c>
      <c r="I151" s="7" t="s">
        <v>562</v>
      </c>
      <c r="J151" s="8" t="s">
        <v>588</v>
      </c>
      <c r="K151" s="2"/>
    </row>
    <row r="152" spans="1:11">
      <c r="A152" s="2" t="str">
        <f>HYPERLINK("https://hsdes.intel.com/resource/1509240462","1509240462")</f>
        <v>1509240462</v>
      </c>
      <c r="B152" s="2" t="s">
        <v>157</v>
      </c>
      <c r="C152" s="2" t="s">
        <v>20</v>
      </c>
      <c r="D152" s="2" t="s">
        <v>550</v>
      </c>
      <c r="E152" s="22" t="s">
        <v>566</v>
      </c>
      <c r="G152" s="19">
        <v>42</v>
      </c>
      <c r="H152" s="7" t="s">
        <v>561</v>
      </c>
      <c r="I152" s="7" t="s">
        <v>562</v>
      </c>
      <c r="J152" s="8" t="s">
        <v>588</v>
      </c>
      <c r="K152" s="10"/>
    </row>
    <row r="153" spans="1:11">
      <c r="A153" s="2" t="str">
        <f>HYPERLINK("https://hsdes.intel.com/resource/1509240574","1509240574")</f>
        <v>1509240574</v>
      </c>
      <c r="B153" s="2" t="s">
        <v>158</v>
      </c>
      <c r="C153" s="2" t="s">
        <v>20</v>
      </c>
      <c r="D153" s="2" t="s">
        <v>550</v>
      </c>
      <c r="E153" s="20" t="s">
        <v>566</v>
      </c>
      <c r="G153" s="19">
        <v>42</v>
      </c>
      <c r="H153" s="7" t="s">
        <v>561</v>
      </c>
      <c r="I153" s="7" t="s">
        <v>562</v>
      </c>
      <c r="J153" s="8" t="s">
        <v>588</v>
      </c>
      <c r="K153" s="2"/>
    </row>
    <row r="154" spans="1:11">
      <c r="A154" s="2" t="str">
        <f>HYPERLINK("https://hsdes.intel.com/resource/1509266728","1509266728")</f>
        <v>1509266728</v>
      </c>
      <c r="B154" s="2" t="s">
        <v>159</v>
      </c>
      <c r="C154" s="2" t="s">
        <v>6</v>
      </c>
      <c r="D154" s="2" t="s">
        <v>550</v>
      </c>
      <c r="E154" s="20" t="s">
        <v>566</v>
      </c>
      <c r="G154" s="19">
        <v>42</v>
      </c>
      <c r="H154" s="7" t="s">
        <v>561</v>
      </c>
      <c r="I154" s="7" t="s">
        <v>562</v>
      </c>
      <c r="J154" s="8" t="s">
        <v>588</v>
      </c>
      <c r="K154" s="2"/>
    </row>
    <row r="155" spans="1:11">
      <c r="A155" s="2" t="str">
        <f>HYPERLINK("https://hsdes.intel.com/resource/1509287935","1509287935")</f>
        <v>1509287935</v>
      </c>
      <c r="B155" s="2" t="s">
        <v>160</v>
      </c>
      <c r="C155" s="2" t="s">
        <v>20</v>
      </c>
      <c r="D155" s="2" t="s">
        <v>550</v>
      </c>
      <c r="E155" s="12" t="s">
        <v>560</v>
      </c>
      <c r="F155" s="24">
        <v>16018861169</v>
      </c>
      <c r="G155" s="19">
        <v>42</v>
      </c>
      <c r="H155" s="7" t="s">
        <v>561</v>
      </c>
      <c r="I155" s="7" t="s">
        <v>562</v>
      </c>
      <c r="J155" s="2" t="s">
        <v>589</v>
      </c>
      <c r="K155" s="2" t="s">
        <v>587</v>
      </c>
    </row>
    <row r="156" spans="1:11">
      <c r="A156" s="2" t="str">
        <f>HYPERLINK("https://hsdes.intel.com/resource/1509300335","1509300335")</f>
        <v>1509300335</v>
      </c>
      <c r="B156" s="2" t="s">
        <v>161</v>
      </c>
      <c r="C156" s="2" t="s">
        <v>2</v>
      </c>
      <c r="D156" s="2" t="s">
        <v>550</v>
      </c>
      <c r="E156" s="20" t="s">
        <v>566</v>
      </c>
      <c r="G156" s="19">
        <v>42</v>
      </c>
      <c r="H156" s="7" t="s">
        <v>561</v>
      </c>
      <c r="I156" s="7" t="s">
        <v>562</v>
      </c>
      <c r="J156" s="8" t="s">
        <v>588</v>
      </c>
      <c r="K156" s="2"/>
    </row>
    <row r="157" spans="1:11">
      <c r="A157" s="2" t="str">
        <f>HYPERLINK("https://hsdes.intel.com/resource/1509310575","1509310575")</f>
        <v>1509310575</v>
      </c>
      <c r="B157" s="2" t="s">
        <v>162</v>
      </c>
      <c r="C157" s="2" t="s">
        <v>20</v>
      </c>
      <c r="D157" s="2" t="s">
        <v>550</v>
      </c>
      <c r="E157" s="20" t="s">
        <v>566</v>
      </c>
      <c r="G157" s="19">
        <v>42</v>
      </c>
      <c r="H157" s="7" t="s">
        <v>561</v>
      </c>
      <c r="I157" s="7" t="s">
        <v>562</v>
      </c>
      <c r="J157" s="2" t="s">
        <v>589</v>
      </c>
      <c r="K157" s="2"/>
    </row>
    <row r="158" spans="1:11">
      <c r="A158" s="2" t="str">
        <f>HYPERLINK("https://hsdes.intel.com/resource/1509628378","1509628378")</f>
        <v>1509628378</v>
      </c>
      <c r="B158" s="2" t="s">
        <v>163</v>
      </c>
      <c r="C158" s="2" t="s">
        <v>20</v>
      </c>
      <c r="D158" s="2" t="s">
        <v>550</v>
      </c>
      <c r="E158" s="20" t="s">
        <v>566</v>
      </c>
      <c r="G158" s="19">
        <v>42</v>
      </c>
      <c r="H158" s="7" t="s">
        <v>561</v>
      </c>
      <c r="I158" s="7" t="s">
        <v>562</v>
      </c>
      <c r="J158" s="2" t="s">
        <v>589</v>
      </c>
      <c r="K158" s="2"/>
    </row>
    <row r="159" spans="1:11">
      <c r="A159" s="2" t="str">
        <f>HYPERLINK("https://hsdes.intel.com/resource/1509818812","1509818812")</f>
        <v>1509818812</v>
      </c>
      <c r="B159" s="2" t="s">
        <v>164</v>
      </c>
      <c r="C159" s="2" t="s">
        <v>2</v>
      </c>
      <c r="D159" s="2" t="s">
        <v>550</v>
      </c>
      <c r="E159" s="12" t="s">
        <v>560</v>
      </c>
      <c r="F159" s="25">
        <v>14017576264</v>
      </c>
      <c r="G159" s="19">
        <v>42</v>
      </c>
      <c r="H159" s="7" t="s">
        <v>561</v>
      </c>
      <c r="I159" s="7" t="s">
        <v>562</v>
      </c>
      <c r="J159" s="2" t="s">
        <v>589</v>
      </c>
      <c r="K159" s="19" t="s">
        <v>586</v>
      </c>
    </row>
    <row r="160" spans="1:11">
      <c r="A160" s="2" t="str">
        <f>HYPERLINK("https://hsdes.intel.com/resource/1509907149","1509907149")</f>
        <v>1509907149</v>
      </c>
      <c r="B160" s="2" t="s">
        <v>165</v>
      </c>
      <c r="C160" s="2" t="s">
        <v>8</v>
      </c>
      <c r="D160" s="2" t="s">
        <v>550</v>
      </c>
      <c r="E160" s="5" t="s">
        <v>567</v>
      </c>
      <c r="F160" s="26">
        <v>16017448392</v>
      </c>
      <c r="G160" s="19">
        <v>42</v>
      </c>
      <c r="H160" s="7" t="s">
        <v>561</v>
      </c>
      <c r="I160" s="7" t="s">
        <v>590</v>
      </c>
      <c r="J160" s="2" t="s">
        <v>589</v>
      </c>
      <c r="K160" s="2" t="s">
        <v>591</v>
      </c>
    </row>
    <row r="161" spans="1:11">
      <c r="A161" s="2" t="str">
        <f>HYPERLINK("https://hsdes.intel.com/resource/1509986822","1509986822")</f>
        <v>1509986822</v>
      </c>
      <c r="B161" s="2" t="s">
        <v>166</v>
      </c>
      <c r="C161" s="2" t="s">
        <v>20</v>
      </c>
      <c r="D161" s="2" t="s">
        <v>550</v>
      </c>
      <c r="E161" s="20" t="s">
        <v>566</v>
      </c>
      <c r="G161" s="19">
        <v>42</v>
      </c>
      <c r="H161" s="7" t="s">
        <v>561</v>
      </c>
      <c r="I161" s="7" t="s">
        <v>562</v>
      </c>
      <c r="J161" s="8" t="s">
        <v>588</v>
      </c>
      <c r="K161" s="2"/>
    </row>
    <row r="162" spans="1:11">
      <c r="A162" s="2" t="str">
        <f>HYPERLINK("https://hsdes.intel.com/resource/1509987918","1509987918")</f>
        <v>1509987918</v>
      </c>
      <c r="B162" s="2" t="s">
        <v>167</v>
      </c>
      <c r="C162" s="2" t="s">
        <v>14</v>
      </c>
      <c r="D162" s="2" t="s">
        <v>550</v>
      </c>
      <c r="E162" s="20" t="s">
        <v>566</v>
      </c>
      <c r="G162" s="19">
        <v>42</v>
      </c>
      <c r="H162" s="7" t="s">
        <v>561</v>
      </c>
      <c r="I162" s="7" t="s">
        <v>562</v>
      </c>
      <c r="J162" s="2" t="s">
        <v>589</v>
      </c>
      <c r="K162" s="2"/>
    </row>
    <row r="163" spans="1:11">
      <c r="A163" s="2" t="str">
        <f>HYPERLINK("https://hsdes.intel.com/resource/1509991302","1509991302")</f>
        <v>1509991302</v>
      </c>
      <c r="B163" s="2" t="s">
        <v>168</v>
      </c>
      <c r="C163" s="2" t="s">
        <v>2</v>
      </c>
      <c r="D163" s="2" t="s">
        <v>550</v>
      </c>
      <c r="E163" s="12" t="s">
        <v>560</v>
      </c>
      <c r="F163" s="25">
        <v>14017576264</v>
      </c>
      <c r="G163" s="19">
        <v>42</v>
      </c>
      <c r="H163" s="7" t="s">
        <v>561</v>
      </c>
      <c r="I163" s="7" t="s">
        <v>562</v>
      </c>
      <c r="J163" s="2" t="s">
        <v>589</v>
      </c>
      <c r="K163" s="19" t="s">
        <v>586</v>
      </c>
    </row>
    <row r="164" spans="1:11">
      <c r="A164" s="2" t="str">
        <f>HYPERLINK("https://hsdes.intel.com/resource/1509998413","1509998413")</f>
        <v>1509998413</v>
      </c>
      <c r="B164" s="2" t="s">
        <v>169</v>
      </c>
      <c r="C164" s="2" t="s">
        <v>14</v>
      </c>
      <c r="D164" s="2" t="s">
        <v>550</v>
      </c>
      <c r="E164" s="20" t="s">
        <v>566</v>
      </c>
      <c r="G164" s="19">
        <v>42</v>
      </c>
      <c r="H164" s="7" t="s">
        <v>561</v>
      </c>
      <c r="I164" s="7" t="s">
        <v>562</v>
      </c>
      <c r="J164" s="8" t="s">
        <v>588</v>
      </c>
      <c r="K164" s="2"/>
    </row>
    <row r="165" spans="1:11">
      <c r="A165" s="2" t="str">
        <f>HYPERLINK("https://hsdes.intel.com/resource/14013300050","14013300050")</f>
        <v>14013300050</v>
      </c>
      <c r="B165" s="2" t="s">
        <v>170</v>
      </c>
      <c r="C165" s="2" t="s">
        <v>6</v>
      </c>
      <c r="D165" s="2" t="s">
        <v>550</v>
      </c>
      <c r="E165" s="12" t="s">
        <v>560</v>
      </c>
      <c r="F165" s="24">
        <v>15011484236</v>
      </c>
      <c r="G165" s="19">
        <v>42</v>
      </c>
      <c r="H165" s="7" t="s">
        <v>561</v>
      </c>
      <c r="I165" s="7" t="s">
        <v>562</v>
      </c>
      <c r="J165" s="2" t="s">
        <v>589</v>
      </c>
      <c r="K165" s="2" t="s">
        <v>585</v>
      </c>
    </row>
    <row r="166" spans="1:11">
      <c r="A166" s="2" t="str">
        <f>HYPERLINK("https://hsdes.intel.com/resource/14014449779","14014449779")</f>
        <v>14014449779</v>
      </c>
      <c r="B166" s="2" t="s">
        <v>171</v>
      </c>
      <c r="C166" s="2" t="s">
        <v>2</v>
      </c>
      <c r="D166" s="2" t="s">
        <v>550</v>
      </c>
      <c r="E166" s="20" t="s">
        <v>566</v>
      </c>
      <c r="G166" s="19">
        <v>42</v>
      </c>
      <c r="H166" s="7" t="s">
        <v>561</v>
      </c>
      <c r="I166" s="7" t="s">
        <v>562</v>
      </c>
      <c r="J166" s="8" t="s">
        <v>588</v>
      </c>
      <c r="K166" s="2"/>
    </row>
    <row r="167" spans="1:11">
      <c r="A167" s="2" t="str">
        <f>HYPERLINK("https://hsdes.intel.com/resource/14016374816","14016374816")</f>
        <v>14016374816</v>
      </c>
      <c r="B167" s="2" t="s">
        <v>172</v>
      </c>
      <c r="C167" s="2" t="s">
        <v>14</v>
      </c>
      <c r="D167" s="2" t="s">
        <v>550</v>
      </c>
      <c r="E167" s="20" t="s">
        <v>566</v>
      </c>
      <c r="G167" s="19">
        <v>42</v>
      </c>
      <c r="H167" s="7" t="s">
        <v>561</v>
      </c>
      <c r="I167" s="7" t="s">
        <v>562</v>
      </c>
      <c r="J167" s="8" t="s">
        <v>588</v>
      </c>
      <c r="K167" s="2"/>
    </row>
    <row r="168" spans="1:11">
      <c r="A168" s="2" t="str">
        <f>HYPERLINK("https://hsdes.intel.com/resource/15010008243","15010008243")</f>
        <v>15010008243</v>
      </c>
      <c r="B168" s="2" t="s">
        <v>173</v>
      </c>
      <c r="C168" s="2" t="s">
        <v>20</v>
      </c>
      <c r="D168" s="2" t="s">
        <v>550</v>
      </c>
      <c r="E168" s="20" t="s">
        <v>566</v>
      </c>
      <c r="G168" s="19">
        <v>42</v>
      </c>
      <c r="H168" s="7" t="s">
        <v>561</v>
      </c>
      <c r="I168" s="7" t="s">
        <v>562</v>
      </c>
      <c r="J168" s="2" t="s">
        <v>589</v>
      </c>
      <c r="K168" s="2"/>
    </row>
    <row r="169" spans="1:11">
      <c r="A169" s="2" t="str">
        <f>HYPERLINK("https://hsdes.intel.com/resource/15010016759","15010016759")</f>
        <v>15010016759</v>
      </c>
      <c r="B169" s="2" t="s">
        <v>174</v>
      </c>
      <c r="C169" s="2" t="s">
        <v>2</v>
      </c>
      <c r="D169" s="2" t="s">
        <v>550</v>
      </c>
      <c r="E169" s="20" t="s">
        <v>566</v>
      </c>
      <c r="G169" s="19">
        <v>42</v>
      </c>
      <c r="H169" s="7" t="s">
        <v>561</v>
      </c>
      <c r="I169" s="7" t="s">
        <v>562</v>
      </c>
      <c r="J169" s="8" t="s">
        <v>588</v>
      </c>
      <c r="K169" s="2"/>
    </row>
    <row r="170" spans="1:11">
      <c r="A170" s="2" t="str">
        <f>HYPERLINK("https://hsdes.intel.com/resource/15010024500","15010024500")</f>
        <v>15010024500</v>
      </c>
      <c r="B170" s="2" t="s">
        <v>175</v>
      </c>
      <c r="C170" s="2" t="s">
        <v>2</v>
      </c>
      <c r="D170" s="2" t="s">
        <v>550</v>
      </c>
      <c r="E170" s="20" t="s">
        <v>566</v>
      </c>
      <c r="G170" s="19">
        <v>42</v>
      </c>
      <c r="H170" s="7" t="s">
        <v>561</v>
      </c>
      <c r="I170" s="7" t="s">
        <v>562</v>
      </c>
      <c r="J170" s="8" t="s">
        <v>588</v>
      </c>
      <c r="K170" s="2"/>
    </row>
    <row r="171" spans="1:11">
      <c r="A171" s="2" t="str">
        <f>HYPERLINK("https://hsdes.intel.com/resource/15010034853","15010034853")</f>
        <v>15010034853</v>
      </c>
      <c r="B171" s="2" t="s">
        <v>176</v>
      </c>
      <c r="C171" s="2" t="s">
        <v>2</v>
      </c>
      <c r="D171" s="2" t="s">
        <v>550</v>
      </c>
      <c r="E171" s="20" t="s">
        <v>566</v>
      </c>
      <c r="G171" s="19">
        <v>42</v>
      </c>
      <c r="H171" s="7" t="s">
        <v>561</v>
      </c>
      <c r="I171" s="7" t="s">
        <v>562</v>
      </c>
      <c r="J171" s="8" t="s">
        <v>588</v>
      </c>
      <c r="K171" s="2"/>
    </row>
    <row r="172" spans="1:11">
      <c r="A172" s="2" t="str">
        <f>HYPERLINK("https://hsdes.intel.com/resource/15010071001","15010071001")</f>
        <v>15010071001</v>
      </c>
      <c r="B172" s="2" t="s">
        <v>177</v>
      </c>
      <c r="C172" s="2" t="s">
        <v>14</v>
      </c>
      <c r="D172" s="2" t="s">
        <v>550</v>
      </c>
      <c r="E172" s="20" t="s">
        <v>566</v>
      </c>
      <c r="G172" s="19">
        <v>42</v>
      </c>
      <c r="H172" s="7" t="s">
        <v>561</v>
      </c>
      <c r="I172" s="7" t="s">
        <v>562</v>
      </c>
      <c r="J172" s="8" t="s">
        <v>588</v>
      </c>
      <c r="K172" s="2"/>
    </row>
    <row r="173" spans="1:11">
      <c r="A173" s="2" t="str">
        <f>HYPERLINK("https://hsdes.intel.com/resource/15010078543","15010078543")</f>
        <v>15010078543</v>
      </c>
      <c r="B173" s="2" t="s">
        <v>178</v>
      </c>
      <c r="C173" s="2" t="s">
        <v>2</v>
      </c>
      <c r="D173" s="2" t="s">
        <v>550</v>
      </c>
      <c r="E173" s="12" t="s">
        <v>560</v>
      </c>
      <c r="F173" s="25">
        <v>14017576264</v>
      </c>
      <c r="G173" s="19">
        <v>42</v>
      </c>
      <c r="H173" s="7" t="s">
        <v>561</v>
      </c>
      <c r="I173" s="7" t="s">
        <v>562</v>
      </c>
      <c r="J173" s="8" t="s">
        <v>588</v>
      </c>
      <c r="K173" s="19" t="s">
        <v>586</v>
      </c>
    </row>
    <row r="174" spans="1:11">
      <c r="A174" s="2" t="str">
        <f>HYPERLINK("https://hsdes.intel.com/resource/15010116652","15010116652")</f>
        <v>15010116652</v>
      </c>
      <c r="B174" s="2" t="s">
        <v>179</v>
      </c>
      <c r="C174" s="2" t="s">
        <v>14</v>
      </c>
      <c r="D174" s="2" t="s">
        <v>550</v>
      </c>
      <c r="E174" s="20" t="s">
        <v>566</v>
      </c>
      <c r="G174" s="19">
        <v>42</v>
      </c>
      <c r="H174" s="7" t="s">
        <v>561</v>
      </c>
      <c r="I174" s="7" t="s">
        <v>562</v>
      </c>
      <c r="J174" s="8" t="s">
        <v>588</v>
      </c>
      <c r="K174" s="2"/>
    </row>
    <row r="175" spans="1:11">
      <c r="A175" s="2" t="str">
        <f>HYPERLINK("https://hsdes.intel.com/resource/15010120240","15010120240")</f>
        <v>15010120240</v>
      </c>
      <c r="B175" s="2" t="s">
        <v>180</v>
      </c>
      <c r="C175" s="2" t="s">
        <v>20</v>
      </c>
      <c r="D175" s="2" t="s">
        <v>550</v>
      </c>
      <c r="E175" s="20" t="s">
        <v>566</v>
      </c>
      <c r="G175" s="19">
        <v>42</v>
      </c>
      <c r="H175" s="7" t="s">
        <v>561</v>
      </c>
      <c r="I175" s="7" t="s">
        <v>562</v>
      </c>
      <c r="J175" s="2" t="s">
        <v>589</v>
      </c>
      <c r="K175" s="2"/>
    </row>
    <row r="176" spans="1:11">
      <c r="A176" s="2" t="str">
        <f>HYPERLINK("https://hsdes.intel.com/resource/15010120455","15010120455")</f>
        <v>15010120455</v>
      </c>
      <c r="B176" s="2" t="s">
        <v>181</v>
      </c>
      <c r="C176" s="2" t="s">
        <v>20</v>
      </c>
      <c r="D176" s="2" t="s">
        <v>550</v>
      </c>
      <c r="E176" s="20" t="s">
        <v>566</v>
      </c>
      <c r="G176" s="19">
        <v>42</v>
      </c>
      <c r="H176" s="7" t="s">
        <v>561</v>
      </c>
      <c r="I176" s="7" t="s">
        <v>562</v>
      </c>
      <c r="J176" s="8" t="s">
        <v>588</v>
      </c>
      <c r="K176" s="2"/>
    </row>
    <row r="177" spans="1:11">
      <c r="A177" s="2" t="str">
        <f>HYPERLINK("https://hsdes.intel.com/resource/15010127375","15010127375")</f>
        <v>15010127375</v>
      </c>
      <c r="B177" s="2" t="s">
        <v>182</v>
      </c>
      <c r="C177" s="2" t="s">
        <v>2</v>
      </c>
      <c r="D177" s="2" t="s">
        <v>550</v>
      </c>
      <c r="E177" s="20" t="s">
        <v>566</v>
      </c>
      <c r="G177" s="19">
        <v>42</v>
      </c>
      <c r="H177" s="7" t="s">
        <v>561</v>
      </c>
      <c r="I177" s="7" t="s">
        <v>562</v>
      </c>
      <c r="J177" s="8" t="s">
        <v>588</v>
      </c>
      <c r="K177" s="2"/>
    </row>
    <row r="178" spans="1:11">
      <c r="A178" s="2" t="str">
        <f>HYPERLINK("https://hsdes.intel.com/resource/15010137351","15010137351")</f>
        <v>15010137351</v>
      </c>
      <c r="B178" s="2" t="s">
        <v>183</v>
      </c>
      <c r="C178" s="2" t="s">
        <v>20</v>
      </c>
      <c r="D178" s="2" t="s">
        <v>550</v>
      </c>
      <c r="E178" s="20" t="s">
        <v>566</v>
      </c>
      <c r="G178" s="19">
        <v>42</v>
      </c>
      <c r="H178" s="7" t="s">
        <v>561</v>
      </c>
      <c r="I178" s="7" t="s">
        <v>562</v>
      </c>
      <c r="J178" s="8" t="s">
        <v>588</v>
      </c>
      <c r="K178" s="2"/>
    </row>
    <row r="179" spans="1:11">
      <c r="A179" s="2" t="str">
        <f>HYPERLINK("https://hsdes.intel.com/resource/15010138680","15010138680")</f>
        <v>15010138680</v>
      </c>
      <c r="B179" s="2" t="s">
        <v>184</v>
      </c>
      <c r="C179" s="2" t="s">
        <v>2</v>
      </c>
      <c r="D179" s="2" t="s">
        <v>550</v>
      </c>
      <c r="E179" s="20" t="s">
        <v>566</v>
      </c>
      <c r="G179" s="19">
        <v>42</v>
      </c>
      <c r="H179" s="7" t="s">
        <v>561</v>
      </c>
      <c r="I179" s="7" t="s">
        <v>562</v>
      </c>
      <c r="J179" s="8" t="s">
        <v>588</v>
      </c>
      <c r="K179" s="2"/>
    </row>
    <row r="180" spans="1:11">
      <c r="A180" s="2" t="str">
        <f>HYPERLINK("https://hsdes.intel.com/resource/15010139402","15010139402")</f>
        <v>15010139402</v>
      </c>
      <c r="B180" s="2" t="s">
        <v>185</v>
      </c>
      <c r="C180" s="2" t="s">
        <v>14</v>
      </c>
      <c r="D180" s="2" t="s">
        <v>550</v>
      </c>
      <c r="E180" s="20" t="s">
        <v>566</v>
      </c>
      <c r="G180" s="19">
        <v>42</v>
      </c>
      <c r="H180" s="7" t="s">
        <v>561</v>
      </c>
      <c r="I180" s="7" t="s">
        <v>562</v>
      </c>
      <c r="J180" s="8" t="s">
        <v>588</v>
      </c>
      <c r="K180" s="2"/>
    </row>
    <row r="181" spans="1:11">
      <c r="A181" s="2" t="str">
        <f>HYPERLINK("https://hsdes.intel.com/resource/15010145975","15010145975")</f>
        <v>15010145975</v>
      </c>
      <c r="B181" s="2" t="s">
        <v>186</v>
      </c>
      <c r="C181" s="2" t="s">
        <v>6</v>
      </c>
      <c r="D181" s="2" t="s">
        <v>550</v>
      </c>
      <c r="E181" s="20" t="s">
        <v>566</v>
      </c>
      <c r="G181" s="19">
        <v>42</v>
      </c>
      <c r="H181" s="7" t="s">
        <v>561</v>
      </c>
      <c r="I181" s="7" t="s">
        <v>562</v>
      </c>
      <c r="J181" s="8" t="s">
        <v>588</v>
      </c>
      <c r="K181" s="2"/>
    </row>
    <row r="182" spans="1:11">
      <c r="A182" s="2" t="str">
        <f>HYPERLINK("https://hsdes.intel.com/resource/15010149220","15010149220")</f>
        <v>15010149220</v>
      </c>
      <c r="B182" s="2" t="s">
        <v>187</v>
      </c>
      <c r="C182" s="2" t="s">
        <v>6</v>
      </c>
      <c r="D182" s="2" t="s">
        <v>550</v>
      </c>
      <c r="E182" s="20" t="s">
        <v>566</v>
      </c>
      <c r="G182" s="19">
        <v>42</v>
      </c>
      <c r="H182" s="7" t="s">
        <v>561</v>
      </c>
      <c r="I182" s="7" t="s">
        <v>562</v>
      </c>
      <c r="J182" s="8" t="s">
        <v>588</v>
      </c>
      <c r="K182" s="2"/>
    </row>
    <row r="183" spans="1:11">
      <c r="A183" s="2" t="str">
        <f>HYPERLINK("https://hsdes.intel.com/resource/15010156191","15010156191")</f>
        <v>15010156191</v>
      </c>
      <c r="B183" s="2" t="s">
        <v>188</v>
      </c>
      <c r="C183" s="2" t="s">
        <v>6</v>
      </c>
      <c r="D183" s="2" t="s">
        <v>550</v>
      </c>
      <c r="E183" s="20" t="s">
        <v>566</v>
      </c>
      <c r="G183" s="19">
        <v>42</v>
      </c>
      <c r="H183" s="7" t="s">
        <v>561</v>
      </c>
      <c r="I183" s="7" t="s">
        <v>562</v>
      </c>
      <c r="J183" s="8" t="s">
        <v>588</v>
      </c>
      <c r="K183" s="2"/>
    </row>
    <row r="184" spans="1:11">
      <c r="A184" s="2" t="str">
        <f>HYPERLINK("https://hsdes.intel.com/resource/15010161355","15010161355")</f>
        <v>15010161355</v>
      </c>
      <c r="B184" s="2" t="s">
        <v>189</v>
      </c>
      <c r="C184" s="2" t="s">
        <v>6</v>
      </c>
      <c r="D184" s="2" t="s">
        <v>551</v>
      </c>
      <c r="E184" s="20" t="s">
        <v>566</v>
      </c>
      <c r="G184" s="19">
        <v>42</v>
      </c>
      <c r="H184" s="7" t="s">
        <v>561</v>
      </c>
      <c r="I184" s="7" t="s">
        <v>562</v>
      </c>
      <c r="J184" s="2" t="s">
        <v>589</v>
      </c>
      <c r="K184" s="23"/>
    </row>
    <row r="185" spans="1:11">
      <c r="A185" s="2" t="str">
        <f>HYPERLINK("https://hsdes.intel.com/resource/15010170492","15010170492")</f>
        <v>15010170492</v>
      </c>
      <c r="B185" s="2" t="s">
        <v>190</v>
      </c>
      <c r="C185" s="2" t="s">
        <v>2</v>
      </c>
      <c r="D185" s="2" t="s">
        <v>551</v>
      </c>
      <c r="E185" s="12" t="s">
        <v>560</v>
      </c>
      <c r="F185" s="25">
        <v>14017576264</v>
      </c>
      <c r="G185" s="19">
        <v>42</v>
      </c>
      <c r="H185" s="7" t="s">
        <v>561</v>
      </c>
      <c r="I185" s="7" t="s">
        <v>562</v>
      </c>
      <c r="J185" s="2" t="s">
        <v>589</v>
      </c>
      <c r="K185" s="19" t="s">
        <v>586</v>
      </c>
    </row>
    <row r="186" spans="1:11">
      <c r="A186" s="2" t="str">
        <f>HYPERLINK("https://hsdes.intel.com/resource/15010185782","15010185782")</f>
        <v>15010185782</v>
      </c>
      <c r="B186" s="2" t="s">
        <v>191</v>
      </c>
      <c r="C186" s="2" t="s">
        <v>20</v>
      </c>
      <c r="D186" s="2" t="s">
        <v>551</v>
      </c>
      <c r="E186" s="20" t="s">
        <v>566</v>
      </c>
      <c r="G186" s="19">
        <v>42</v>
      </c>
      <c r="H186" s="7" t="s">
        <v>561</v>
      </c>
      <c r="I186" s="7" t="s">
        <v>562</v>
      </c>
      <c r="J186" s="2" t="s">
        <v>589</v>
      </c>
      <c r="K186" s="23"/>
    </row>
    <row r="187" spans="1:11">
      <c r="A187" s="2" t="str">
        <f>HYPERLINK("https://hsdes.intel.com/resource/15010186183","15010186183")</f>
        <v>15010186183</v>
      </c>
      <c r="B187" s="2" t="s">
        <v>192</v>
      </c>
      <c r="C187" s="2" t="s">
        <v>14</v>
      </c>
      <c r="D187" s="2" t="s">
        <v>551</v>
      </c>
      <c r="E187" s="20" t="s">
        <v>566</v>
      </c>
      <c r="G187" s="19">
        <v>42</v>
      </c>
      <c r="H187" s="7" t="s">
        <v>561</v>
      </c>
      <c r="I187" s="7" t="s">
        <v>562</v>
      </c>
      <c r="J187" s="2" t="s">
        <v>589</v>
      </c>
      <c r="K187" s="2"/>
    </row>
    <row r="188" spans="1:11">
      <c r="A188" s="2" t="str">
        <f>HYPERLINK("https://hsdes.intel.com/resource/15010191527","15010191527")</f>
        <v>15010191527</v>
      </c>
      <c r="B188" s="2" t="s">
        <v>193</v>
      </c>
      <c r="C188" s="2" t="s">
        <v>20</v>
      </c>
      <c r="D188" s="2" t="s">
        <v>551</v>
      </c>
      <c r="E188" s="20" t="s">
        <v>566</v>
      </c>
      <c r="G188" s="19">
        <v>42</v>
      </c>
      <c r="H188" s="7" t="s">
        <v>561</v>
      </c>
      <c r="I188" s="7" t="s">
        <v>562</v>
      </c>
      <c r="J188" s="8" t="s">
        <v>588</v>
      </c>
      <c r="K188" s="2"/>
    </row>
    <row r="189" spans="1:11" ht="15">
      <c r="A189" s="2" t="str">
        <f>HYPERLINK("https://hsdes.intel.com/resource/15010198579","15010198579")</f>
        <v>15010198579</v>
      </c>
      <c r="B189" s="2" t="s">
        <v>194</v>
      </c>
      <c r="C189" s="2" t="s">
        <v>14</v>
      </c>
      <c r="D189" s="2" t="s">
        <v>551</v>
      </c>
      <c r="E189" s="12" t="s">
        <v>560</v>
      </c>
      <c r="F189" s="27">
        <v>16016890011</v>
      </c>
      <c r="G189" s="19">
        <v>42</v>
      </c>
      <c r="H189" s="7" t="s">
        <v>561</v>
      </c>
      <c r="I189" s="7" t="s">
        <v>562</v>
      </c>
      <c r="J189" s="2" t="s">
        <v>589</v>
      </c>
      <c r="K189" s="19" t="s">
        <v>573</v>
      </c>
    </row>
    <row r="190" spans="1:11">
      <c r="A190" s="2" t="str">
        <f>HYPERLINK("https://hsdes.intel.com/resource/15010215708","15010215708")</f>
        <v>15010215708</v>
      </c>
      <c r="B190" s="2" t="s">
        <v>195</v>
      </c>
      <c r="C190" s="2" t="s">
        <v>2</v>
      </c>
      <c r="D190" s="2" t="s">
        <v>551</v>
      </c>
      <c r="E190" s="20" t="s">
        <v>566</v>
      </c>
      <c r="G190" s="19">
        <v>42</v>
      </c>
      <c r="H190" s="7" t="s">
        <v>561</v>
      </c>
      <c r="I190" s="7" t="s">
        <v>562</v>
      </c>
      <c r="J190" s="2" t="s">
        <v>589</v>
      </c>
      <c r="K190" s="2"/>
    </row>
    <row r="191" spans="1:11">
      <c r="A191" s="2" t="str">
        <f>HYPERLINK("https://hsdes.intel.com/resource/15010231461","15010231461")</f>
        <v>15010231461</v>
      </c>
      <c r="B191" s="2" t="s">
        <v>196</v>
      </c>
      <c r="C191" s="2" t="s">
        <v>2</v>
      </c>
      <c r="D191" s="2" t="s">
        <v>551</v>
      </c>
      <c r="E191" s="12" t="s">
        <v>560</v>
      </c>
      <c r="F191" s="25">
        <v>14017576264</v>
      </c>
      <c r="G191" s="19">
        <v>42</v>
      </c>
      <c r="H191" s="7" t="s">
        <v>561</v>
      </c>
      <c r="I191" s="7" t="s">
        <v>562</v>
      </c>
      <c r="J191" s="2" t="s">
        <v>589</v>
      </c>
      <c r="K191" s="19" t="s">
        <v>586</v>
      </c>
    </row>
    <row r="192" spans="1:11">
      <c r="A192" s="2" t="str">
        <f>HYPERLINK("https://hsdes.intel.com/resource/15010256127","15010256127")</f>
        <v>15010256127</v>
      </c>
      <c r="B192" s="2" t="s">
        <v>197</v>
      </c>
      <c r="C192" s="2" t="s">
        <v>198</v>
      </c>
      <c r="D192" s="2" t="s">
        <v>551</v>
      </c>
      <c r="E192" s="20" t="s">
        <v>566</v>
      </c>
      <c r="G192" s="19">
        <v>42</v>
      </c>
      <c r="H192" s="7" t="s">
        <v>561</v>
      </c>
      <c r="I192" s="7" t="s">
        <v>562</v>
      </c>
      <c r="J192" s="2" t="s">
        <v>589</v>
      </c>
      <c r="K192" s="2" t="s">
        <v>595</v>
      </c>
    </row>
    <row r="193" spans="1:11">
      <c r="A193" s="2" t="str">
        <f>HYPERLINK("https://hsdes.intel.com/resource/15010256498","15010256498")</f>
        <v>15010256498</v>
      </c>
      <c r="B193" s="2" t="s">
        <v>199</v>
      </c>
      <c r="C193" s="2" t="s">
        <v>198</v>
      </c>
      <c r="D193" s="2" t="s">
        <v>551</v>
      </c>
      <c r="E193" s="20" t="s">
        <v>566</v>
      </c>
      <c r="G193" s="19">
        <v>42</v>
      </c>
      <c r="H193" s="7" t="s">
        <v>561</v>
      </c>
      <c r="I193" s="7" t="s">
        <v>562</v>
      </c>
      <c r="J193" s="2" t="s">
        <v>589</v>
      </c>
      <c r="K193" s="2" t="s">
        <v>595</v>
      </c>
    </row>
    <row r="194" spans="1:11">
      <c r="A194" s="2" t="str">
        <f>HYPERLINK("https://hsdes.intel.com/resource/15010256549","15010256549")</f>
        <v>15010256549</v>
      </c>
      <c r="B194" s="2" t="s">
        <v>200</v>
      </c>
      <c r="C194" s="2" t="s">
        <v>198</v>
      </c>
      <c r="D194" s="2" t="s">
        <v>551</v>
      </c>
      <c r="E194" s="20" t="s">
        <v>566</v>
      </c>
      <c r="G194" s="19">
        <v>42</v>
      </c>
      <c r="H194" s="7" t="s">
        <v>561</v>
      </c>
      <c r="I194" s="7" t="s">
        <v>562</v>
      </c>
      <c r="J194" s="2" t="s">
        <v>589</v>
      </c>
      <c r="K194" s="2" t="s">
        <v>595</v>
      </c>
    </row>
    <row r="195" spans="1:11">
      <c r="A195" s="2" t="str">
        <f>HYPERLINK("https://hsdes.intel.com/resource/15010256742","15010256742")</f>
        <v>15010256742</v>
      </c>
      <c r="B195" s="2" t="s">
        <v>201</v>
      </c>
      <c r="C195" s="2" t="s">
        <v>198</v>
      </c>
      <c r="D195" s="2" t="s">
        <v>551</v>
      </c>
      <c r="E195" s="20" t="s">
        <v>566</v>
      </c>
      <c r="G195" s="19">
        <v>42</v>
      </c>
      <c r="H195" s="7" t="s">
        <v>561</v>
      </c>
      <c r="I195" s="7" t="s">
        <v>562</v>
      </c>
      <c r="J195" s="2" t="s">
        <v>589</v>
      </c>
      <c r="K195" s="2" t="s">
        <v>595</v>
      </c>
    </row>
    <row r="196" spans="1:11">
      <c r="A196" s="2" t="str">
        <f>HYPERLINK("https://hsdes.intel.com/resource/15010257580","15010257580")</f>
        <v>15010257580</v>
      </c>
      <c r="B196" s="2" t="s">
        <v>202</v>
      </c>
      <c r="C196" s="2" t="s">
        <v>198</v>
      </c>
      <c r="D196" s="2" t="s">
        <v>551</v>
      </c>
      <c r="E196" s="20" t="s">
        <v>566</v>
      </c>
      <c r="G196" s="19">
        <v>42</v>
      </c>
      <c r="H196" s="7" t="s">
        <v>561</v>
      </c>
      <c r="I196" s="7" t="s">
        <v>562</v>
      </c>
      <c r="J196" s="2" t="s">
        <v>589</v>
      </c>
      <c r="K196" s="2" t="s">
        <v>595</v>
      </c>
    </row>
    <row r="197" spans="1:11">
      <c r="A197" s="2" t="str">
        <f>HYPERLINK("https://hsdes.intel.com/resource/15010287572","15010287572")</f>
        <v>15010287572</v>
      </c>
      <c r="B197" s="2" t="s">
        <v>203</v>
      </c>
      <c r="C197" s="2" t="s">
        <v>2</v>
      </c>
      <c r="D197" s="2" t="s">
        <v>551</v>
      </c>
      <c r="E197" s="20" t="s">
        <v>566</v>
      </c>
      <c r="G197" s="19">
        <v>42</v>
      </c>
      <c r="H197" s="7" t="s">
        <v>561</v>
      </c>
      <c r="I197" s="7" t="s">
        <v>562</v>
      </c>
      <c r="J197" s="2" t="s">
        <v>589</v>
      </c>
      <c r="K197" s="2"/>
    </row>
    <row r="198" spans="1:11">
      <c r="A198" s="2" t="str">
        <f>HYPERLINK("https://hsdes.intel.com/resource/15010295190","15010295190")</f>
        <v>15010295190</v>
      </c>
      <c r="B198" s="2" t="s">
        <v>204</v>
      </c>
      <c r="C198" s="2" t="s">
        <v>20</v>
      </c>
      <c r="D198" s="2" t="s">
        <v>551</v>
      </c>
      <c r="E198" s="20" t="s">
        <v>566</v>
      </c>
      <c r="G198" s="19">
        <v>42</v>
      </c>
      <c r="H198" s="7" t="s">
        <v>561</v>
      </c>
      <c r="I198" s="7" t="s">
        <v>562</v>
      </c>
      <c r="J198" s="8" t="s">
        <v>588</v>
      </c>
      <c r="K198" s="2"/>
    </row>
    <row r="199" spans="1:11">
      <c r="A199" s="2" t="str">
        <f>HYPERLINK("https://hsdes.intel.com/resource/15010297018","15010297018")</f>
        <v>15010297018</v>
      </c>
      <c r="B199" s="2" t="s">
        <v>205</v>
      </c>
      <c r="C199" s="2" t="s">
        <v>6</v>
      </c>
      <c r="D199" s="2" t="s">
        <v>551</v>
      </c>
      <c r="E199" s="20" t="s">
        <v>566</v>
      </c>
      <c r="G199" s="19">
        <v>42</v>
      </c>
      <c r="H199" s="7" t="s">
        <v>561</v>
      </c>
      <c r="I199" s="7" t="s">
        <v>562</v>
      </c>
      <c r="J199" s="2" t="s">
        <v>589</v>
      </c>
      <c r="K199" s="23"/>
    </row>
    <row r="200" spans="1:11">
      <c r="A200" s="2" t="str">
        <f>HYPERLINK("https://hsdes.intel.com/resource/15010309129","15010309129")</f>
        <v>15010309129</v>
      </c>
      <c r="B200" s="2" t="s">
        <v>206</v>
      </c>
      <c r="C200" s="2" t="s">
        <v>14</v>
      </c>
      <c r="D200" s="2" t="s">
        <v>551</v>
      </c>
      <c r="E200" s="20" t="s">
        <v>566</v>
      </c>
      <c r="G200" s="19">
        <v>42</v>
      </c>
      <c r="H200" s="7" t="s">
        <v>561</v>
      </c>
      <c r="I200" s="7" t="s">
        <v>562</v>
      </c>
      <c r="J200" s="8" t="s">
        <v>588</v>
      </c>
      <c r="K200" s="2"/>
    </row>
    <row r="201" spans="1:11">
      <c r="A201" s="2" t="str">
        <f>HYPERLINK("https://hsdes.intel.com/resource/15010317435","15010317435")</f>
        <v>15010317435</v>
      </c>
      <c r="B201" s="2" t="s">
        <v>207</v>
      </c>
      <c r="C201" s="2" t="s">
        <v>6</v>
      </c>
      <c r="D201" s="2" t="s">
        <v>551</v>
      </c>
      <c r="E201" s="20" t="s">
        <v>566</v>
      </c>
      <c r="G201" s="19">
        <v>42</v>
      </c>
      <c r="H201" s="7" t="s">
        <v>561</v>
      </c>
      <c r="I201" s="7" t="s">
        <v>562</v>
      </c>
      <c r="J201" s="2" t="s">
        <v>589</v>
      </c>
      <c r="K201" s="2"/>
    </row>
    <row r="202" spans="1:11">
      <c r="A202" s="2" t="str">
        <f>HYPERLINK("https://hsdes.intel.com/resource/15010356986","15010356986")</f>
        <v>15010356986</v>
      </c>
      <c r="B202" s="2" t="s">
        <v>208</v>
      </c>
      <c r="C202" s="2" t="s">
        <v>2</v>
      </c>
      <c r="D202" s="2" t="s">
        <v>551</v>
      </c>
      <c r="E202" s="20" t="s">
        <v>566</v>
      </c>
      <c r="G202" s="19">
        <v>42</v>
      </c>
      <c r="H202" s="7" t="s">
        <v>561</v>
      </c>
      <c r="I202" s="7" t="s">
        <v>562</v>
      </c>
      <c r="J202" s="2" t="s">
        <v>589</v>
      </c>
      <c r="K202" s="2"/>
    </row>
    <row r="203" spans="1:11">
      <c r="A203" s="2" t="str">
        <f>HYPERLINK("https://hsdes.intel.com/resource/15010357324","15010357324")</f>
        <v>15010357324</v>
      </c>
      <c r="B203" s="2" t="s">
        <v>209</v>
      </c>
      <c r="C203" s="2" t="s">
        <v>20</v>
      </c>
      <c r="D203" s="2" t="s">
        <v>551</v>
      </c>
      <c r="E203" s="20" t="s">
        <v>566</v>
      </c>
      <c r="G203" s="19">
        <v>42</v>
      </c>
      <c r="H203" s="7" t="s">
        <v>561</v>
      </c>
      <c r="I203" s="7" t="s">
        <v>562</v>
      </c>
      <c r="J203" s="2" t="s">
        <v>589</v>
      </c>
      <c r="K203" s="2"/>
    </row>
    <row r="204" spans="1:11">
      <c r="A204" s="2" t="str">
        <f>HYPERLINK("https://hsdes.intel.com/resource/15010365047","15010365047")</f>
        <v>15010365047</v>
      </c>
      <c r="B204" s="2" t="s">
        <v>210</v>
      </c>
      <c r="C204" s="2" t="s">
        <v>6</v>
      </c>
      <c r="D204" s="2" t="s">
        <v>551</v>
      </c>
      <c r="E204" s="20" t="s">
        <v>566</v>
      </c>
      <c r="G204" s="19">
        <v>42</v>
      </c>
      <c r="H204" s="7" t="s">
        <v>561</v>
      </c>
      <c r="I204" s="7" t="s">
        <v>562</v>
      </c>
      <c r="J204" s="8" t="s">
        <v>588</v>
      </c>
      <c r="K204" s="2"/>
    </row>
    <row r="205" spans="1:11">
      <c r="A205" s="2" t="str">
        <f>HYPERLINK("https://hsdes.intel.com/resource/15010373674","15010373674")</f>
        <v>15010373674</v>
      </c>
      <c r="B205" s="2" t="s">
        <v>211</v>
      </c>
      <c r="C205" s="2" t="s">
        <v>2</v>
      </c>
      <c r="D205" s="2" t="s">
        <v>551</v>
      </c>
      <c r="E205" s="20" t="s">
        <v>566</v>
      </c>
      <c r="G205" s="19">
        <v>42</v>
      </c>
      <c r="H205" s="7" t="s">
        <v>561</v>
      </c>
      <c r="I205" s="7" t="s">
        <v>562</v>
      </c>
      <c r="J205" s="8" t="s">
        <v>588</v>
      </c>
      <c r="K205" s="2"/>
    </row>
    <row r="206" spans="1:11">
      <c r="A206" s="2" t="str">
        <f>HYPERLINK("https://hsdes.intel.com/resource/15010379750","15010379750")</f>
        <v>15010379750</v>
      </c>
      <c r="B206" s="2" t="s">
        <v>212</v>
      </c>
      <c r="C206" s="2" t="s">
        <v>20</v>
      </c>
      <c r="D206" s="2" t="s">
        <v>551</v>
      </c>
      <c r="E206" s="20" t="s">
        <v>566</v>
      </c>
      <c r="G206" s="19">
        <v>42</v>
      </c>
      <c r="H206" s="7" t="s">
        <v>561</v>
      </c>
      <c r="I206" s="7" t="s">
        <v>562</v>
      </c>
      <c r="J206" s="2" t="s">
        <v>589</v>
      </c>
      <c r="K206" s="2"/>
    </row>
    <row r="207" spans="1:11">
      <c r="A207" s="2" t="str">
        <f>HYPERLINK("https://hsdes.intel.com/resource/15010379895","15010379895")</f>
        <v>15010379895</v>
      </c>
      <c r="B207" s="2" t="s">
        <v>213</v>
      </c>
      <c r="C207" s="2" t="s">
        <v>20</v>
      </c>
      <c r="D207" s="2" t="s">
        <v>551</v>
      </c>
      <c r="E207" s="12" t="s">
        <v>560</v>
      </c>
      <c r="F207" s="25">
        <v>14017576264</v>
      </c>
      <c r="G207" s="19">
        <v>42</v>
      </c>
      <c r="H207" s="7" t="s">
        <v>561</v>
      </c>
      <c r="I207" s="7" t="s">
        <v>562</v>
      </c>
      <c r="J207" s="2" t="s">
        <v>589</v>
      </c>
      <c r="K207" s="19" t="s">
        <v>586</v>
      </c>
    </row>
    <row r="208" spans="1:11">
      <c r="A208" s="2" t="str">
        <f>HYPERLINK("https://hsdes.intel.com/resource/15010380160","15010380160")</f>
        <v>15010380160</v>
      </c>
      <c r="B208" s="2" t="s">
        <v>214</v>
      </c>
      <c r="C208" s="2" t="s">
        <v>20</v>
      </c>
      <c r="D208" s="2" t="s">
        <v>551</v>
      </c>
      <c r="E208" s="20" t="s">
        <v>566</v>
      </c>
      <c r="G208" s="19">
        <v>42</v>
      </c>
      <c r="H208" s="7" t="s">
        <v>561</v>
      </c>
      <c r="I208" s="7" t="s">
        <v>562</v>
      </c>
      <c r="J208" s="2" t="s">
        <v>589</v>
      </c>
      <c r="K208" s="2"/>
    </row>
    <row r="209" spans="1:11">
      <c r="A209" s="2" t="str">
        <f>HYPERLINK("https://hsdes.intel.com/resource/15010380383","15010380383")</f>
        <v>15010380383</v>
      </c>
      <c r="B209" s="2" t="s">
        <v>215</v>
      </c>
      <c r="C209" s="2" t="s">
        <v>14</v>
      </c>
      <c r="D209" s="2" t="s">
        <v>551</v>
      </c>
      <c r="E209" s="20" t="s">
        <v>566</v>
      </c>
      <c r="G209" s="19">
        <v>42</v>
      </c>
      <c r="H209" s="7" t="s">
        <v>561</v>
      </c>
      <c r="I209" s="7" t="s">
        <v>562</v>
      </c>
      <c r="J209" s="2" t="s">
        <v>589</v>
      </c>
      <c r="K209" s="2"/>
    </row>
    <row r="210" spans="1:11">
      <c r="A210" s="2" t="str">
        <f>HYPERLINK("https://hsdes.intel.com/resource/15010385443","15010385443")</f>
        <v>15010385443</v>
      </c>
      <c r="B210" s="2" t="s">
        <v>216</v>
      </c>
      <c r="C210" s="2" t="s">
        <v>2</v>
      </c>
      <c r="D210" s="2" t="s">
        <v>551</v>
      </c>
      <c r="E210" s="20" t="s">
        <v>566</v>
      </c>
      <c r="G210" s="19">
        <v>42</v>
      </c>
      <c r="H210" s="7" t="s">
        <v>561</v>
      </c>
      <c r="I210" s="7" t="s">
        <v>562</v>
      </c>
      <c r="J210" s="2" t="s">
        <v>589</v>
      </c>
      <c r="K210" s="2"/>
    </row>
    <row r="211" spans="1:11">
      <c r="A211" s="2" t="str">
        <f>HYPERLINK("https://hsdes.intel.com/resource/15010395461","15010395461")</f>
        <v>15010395461</v>
      </c>
      <c r="B211" s="2" t="s">
        <v>217</v>
      </c>
      <c r="C211" s="2" t="s">
        <v>6</v>
      </c>
      <c r="D211" s="2" t="s">
        <v>551</v>
      </c>
      <c r="E211" s="20" t="s">
        <v>566</v>
      </c>
      <c r="G211" s="19">
        <v>42</v>
      </c>
      <c r="H211" s="7" t="s">
        <v>561</v>
      </c>
      <c r="I211" s="7" t="s">
        <v>562</v>
      </c>
      <c r="J211" s="8" t="s">
        <v>588</v>
      </c>
      <c r="K211" s="2"/>
    </row>
    <row r="212" spans="1:11">
      <c r="A212" s="2" t="str">
        <f>HYPERLINK("https://hsdes.intel.com/resource/15010396373","15010396373")</f>
        <v>15010396373</v>
      </c>
      <c r="B212" s="2" t="s">
        <v>218</v>
      </c>
      <c r="C212" s="2" t="s">
        <v>198</v>
      </c>
      <c r="D212" s="2" t="s">
        <v>551</v>
      </c>
      <c r="E212" s="20" t="s">
        <v>566</v>
      </c>
      <c r="G212" s="19">
        <v>42</v>
      </c>
      <c r="H212" s="7" t="s">
        <v>561</v>
      </c>
      <c r="I212" s="7" t="s">
        <v>562</v>
      </c>
      <c r="J212" s="2" t="s">
        <v>589</v>
      </c>
      <c r="K212" s="2" t="s">
        <v>595</v>
      </c>
    </row>
    <row r="213" spans="1:11">
      <c r="A213" s="2" t="str">
        <f>HYPERLINK("https://hsdes.intel.com/resource/15010396727","15010396727")</f>
        <v>15010396727</v>
      </c>
      <c r="B213" s="2" t="s">
        <v>219</v>
      </c>
      <c r="C213" s="2" t="s">
        <v>20</v>
      </c>
      <c r="D213" s="2" t="s">
        <v>551</v>
      </c>
      <c r="E213" s="20" t="s">
        <v>566</v>
      </c>
      <c r="G213" s="19">
        <v>42</v>
      </c>
      <c r="H213" s="7" t="s">
        <v>561</v>
      </c>
      <c r="I213" s="7" t="s">
        <v>562</v>
      </c>
      <c r="J213" s="2" t="s">
        <v>589</v>
      </c>
      <c r="K213" s="2"/>
    </row>
    <row r="214" spans="1:11">
      <c r="A214" s="2" t="str">
        <f>HYPERLINK("https://hsdes.intel.com/resource/15010397081","15010397081")</f>
        <v>15010397081</v>
      </c>
      <c r="B214" s="2" t="s">
        <v>220</v>
      </c>
      <c r="C214" s="2" t="s">
        <v>198</v>
      </c>
      <c r="D214" s="2" t="s">
        <v>551</v>
      </c>
      <c r="E214" s="20" t="s">
        <v>566</v>
      </c>
      <c r="G214" s="19">
        <v>42</v>
      </c>
      <c r="H214" s="7" t="s">
        <v>561</v>
      </c>
      <c r="I214" s="7" t="s">
        <v>562</v>
      </c>
      <c r="J214" s="2" t="s">
        <v>589</v>
      </c>
      <c r="K214" s="2" t="s">
        <v>595</v>
      </c>
    </row>
    <row r="215" spans="1:11">
      <c r="A215" s="2" t="str">
        <f>HYPERLINK("https://hsdes.intel.com/resource/15010397925","15010397925")</f>
        <v>15010397925</v>
      </c>
      <c r="B215" s="2" t="s">
        <v>221</v>
      </c>
      <c r="C215" s="2" t="s">
        <v>198</v>
      </c>
      <c r="D215" s="2" t="s">
        <v>551</v>
      </c>
      <c r="E215" s="20" t="s">
        <v>566</v>
      </c>
      <c r="G215" s="19">
        <v>42</v>
      </c>
      <c r="H215" s="7" t="s">
        <v>561</v>
      </c>
      <c r="I215" s="7" t="s">
        <v>562</v>
      </c>
      <c r="J215" s="2" t="s">
        <v>589</v>
      </c>
      <c r="K215" s="2" t="s">
        <v>595</v>
      </c>
    </row>
    <row r="216" spans="1:11">
      <c r="A216" s="2" t="str">
        <f>HYPERLINK("https://hsdes.intel.com/resource/15010397967","15010397967")</f>
        <v>15010397967</v>
      </c>
      <c r="B216" s="2" t="s">
        <v>222</v>
      </c>
      <c r="C216" s="2" t="s">
        <v>198</v>
      </c>
      <c r="D216" s="2" t="s">
        <v>551</v>
      </c>
      <c r="E216" s="20" t="s">
        <v>566</v>
      </c>
      <c r="G216" s="19">
        <v>42</v>
      </c>
      <c r="H216" s="7" t="s">
        <v>561</v>
      </c>
      <c r="I216" s="7" t="s">
        <v>562</v>
      </c>
      <c r="J216" s="2" t="s">
        <v>589</v>
      </c>
      <c r="K216" s="2" t="s">
        <v>595</v>
      </c>
    </row>
    <row r="217" spans="1:11">
      <c r="A217" s="2" t="str">
        <f>HYPERLINK("https://hsdes.intel.com/resource/15010399397","15010399397")</f>
        <v>15010399397</v>
      </c>
      <c r="B217" s="2" t="s">
        <v>223</v>
      </c>
      <c r="C217" s="2" t="s">
        <v>198</v>
      </c>
      <c r="D217" s="2" t="s">
        <v>551</v>
      </c>
      <c r="E217" s="20" t="s">
        <v>566</v>
      </c>
      <c r="G217" s="19">
        <v>42</v>
      </c>
      <c r="H217" s="7" t="s">
        <v>561</v>
      </c>
      <c r="I217" s="7" t="s">
        <v>562</v>
      </c>
      <c r="J217" s="2" t="s">
        <v>589</v>
      </c>
      <c r="K217" s="2" t="s">
        <v>595</v>
      </c>
    </row>
    <row r="218" spans="1:11">
      <c r="A218" s="2" t="str">
        <f>HYPERLINK("https://hsdes.intel.com/resource/15010402098","15010402098")</f>
        <v>15010402098</v>
      </c>
      <c r="B218" s="2" t="s">
        <v>224</v>
      </c>
      <c r="C218" s="2" t="s">
        <v>2</v>
      </c>
      <c r="D218" s="2" t="s">
        <v>551</v>
      </c>
      <c r="E218" s="20" t="s">
        <v>566</v>
      </c>
      <c r="G218" s="19">
        <v>42</v>
      </c>
      <c r="H218" s="7" t="s">
        <v>561</v>
      </c>
      <c r="I218" s="7" t="s">
        <v>562</v>
      </c>
      <c r="J218" s="8" t="s">
        <v>588</v>
      </c>
      <c r="K218" s="2"/>
    </row>
    <row r="219" spans="1:11">
      <c r="A219" s="2" t="str">
        <f>HYPERLINK("https://hsdes.intel.com/resource/15010407454","15010407454")</f>
        <v>15010407454</v>
      </c>
      <c r="B219" s="2" t="s">
        <v>225</v>
      </c>
      <c r="C219" s="2" t="s">
        <v>20</v>
      </c>
      <c r="D219" s="2" t="s">
        <v>551</v>
      </c>
      <c r="E219" s="20" t="s">
        <v>566</v>
      </c>
      <c r="G219" s="19">
        <v>42</v>
      </c>
      <c r="H219" s="7" t="s">
        <v>561</v>
      </c>
      <c r="I219" s="7" t="s">
        <v>562</v>
      </c>
      <c r="J219" s="2" t="s">
        <v>589</v>
      </c>
      <c r="K219" s="23"/>
    </row>
    <row r="220" spans="1:11">
      <c r="A220" s="2" t="str">
        <f>HYPERLINK("https://hsdes.intel.com/resource/15010412270","15010412270")</f>
        <v>15010412270</v>
      </c>
      <c r="B220" s="2" t="s">
        <v>226</v>
      </c>
      <c r="C220" s="2" t="s">
        <v>198</v>
      </c>
      <c r="D220" s="2" t="s">
        <v>551</v>
      </c>
      <c r="E220" s="20" t="s">
        <v>566</v>
      </c>
      <c r="G220" s="19">
        <v>42</v>
      </c>
      <c r="H220" s="7" t="s">
        <v>561</v>
      </c>
      <c r="I220" s="7" t="s">
        <v>562</v>
      </c>
      <c r="J220" s="2" t="s">
        <v>589</v>
      </c>
      <c r="K220" s="2" t="s">
        <v>595</v>
      </c>
    </row>
    <row r="221" spans="1:11">
      <c r="A221" s="2" t="str">
        <f>HYPERLINK("https://hsdes.intel.com/resource/15010413387","15010413387")</f>
        <v>15010413387</v>
      </c>
      <c r="B221" s="2" t="s">
        <v>227</v>
      </c>
      <c r="C221" s="2" t="s">
        <v>198</v>
      </c>
      <c r="D221" s="2" t="s">
        <v>551</v>
      </c>
      <c r="E221" s="20" t="s">
        <v>566</v>
      </c>
      <c r="G221" s="19">
        <v>42</v>
      </c>
      <c r="H221" s="7" t="s">
        <v>561</v>
      </c>
      <c r="I221" s="7" t="s">
        <v>562</v>
      </c>
      <c r="J221" s="2" t="s">
        <v>589</v>
      </c>
      <c r="K221" s="2" t="s">
        <v>595</v>
      </c>
    </row>
    <row r="222" spans="1:11">
      <c r="A222" s="2" t="str">
        <f>HYPERLINK("https://hsdes.intel.com/resource/15010413540","15010413540")</f>
        <v>15010413540</v>
      </c>
      <c r="B222" s="2" t="s">
        <v>228</v>
      </c>
      <c r="C222" s="2" t="s">
        <v>198</v>
      </c>
      <c r="D222" s="2" t="s">
        <v>551</v>
      </c>
      <c r="E222" s="20" t="s">
        <v>566</v>
      </c>
      <c r="G222" s="19">
        <v>42</v>
      </c>
      <c r="H222" s="7" t="s">
        <v>561</v>
      </c>
      <c r="I222" s="7" t="s">
        <v>562</v>
      </c>
      <c r="J222" s="2" t="s">
        <v>589</v>
      </c>
      <c r="K222" s="2" t="s">
        <v>595</v>
      </c>
    </row>
    <row r="223" spans="1:11">
      <c r="A223" s="2" t="str">
        <f>HYPERLINK("https://hsdes.intel.com/resource/15010413713","15010413713")</f>
        <v>15010413713</v>
      </c>
      <c r="B223" s="2" t="s">
        <v>229</v>
      </c>
      <c r="C223" s="2" t="s">
        <v>198</v>
      </c>
      <c r="D223" s="2" t="s">
        <v>551</v>
      </c>
      <c r="E223" s="20" t="s">
        <v>566</v>
      </c>
      <c r="G223" s="19">
        <v>42</v>
      </c>
      <c r="H223" s="7" t="s">
        <v>561</v>
      </c>
      <c r="I223" s="7" t="s">
        <v>562</v>
      </c>
      <c r="J223" s="2" t="s">
        <v>589</v>
      </c>
      <c r="K223" s="2" t="s">
        <v>595</v>
      </c>
    </row>
    <row r="224" spans="1:11">
      <c r="A224" s="2" t="str">
        <f>HYPERLINK("https://hsdes.intel.com/resource/15010414098","15010414098")</f>
        <v>15010414098</v>
      </c>
      <c r="B224" s="2" t="s">
        <v>230</v>
      </c>
      <c r="C224" s="2" t="s">
        <v>2</v>
      </c>
      <c r="D224" s="2" t="s">
        <v>551</v>
      </c>
      <c r="E224" s="20" t="s">
        <v>566</v>
      </c>
      <c r="G224" s="19">
        <v>42</v>
      </c>
      <c r="H224" s="7" t="s">
        <v>561</v>
      </c>
      <c r="I224" s="7" t="s">
        <v>562</v>
      </c>
      <c r="J224" s="8" t="s">
        <v>588</v>
      </c>
      <c r="K224" s="23"/>
    </row>
    <row r="225" spans="1:11">
      <c r="A225" s="2" t="str">
        <f>HYPERLINK("https://hsdes.intel.com/resource/15010415004","15010415004")</f>
        <v>15010415004</v>
      </c>
      <c r="B225" s="2" t="s">
        <v>231</v>
      </c>
      <c r="C225" s="2" t="s">
        <v>198</v>
      </c>
      <c r="D225" s="2" t="s">
        <v>551</v>
      </c>
      <c r="E225" s="20" t="s">
        <v>566</v>
      </c>
      <c r="G225" s="19">
        <v>42</v>
      </c>
      <c r="H225" s="7" t="s">
        <v>561</v>
      </c>
      <c r="I225" s="7" t="s">
        <v>562</v>
      </c>
      <c r="J225" s="2" t="s">
        <v>589</v>
      </c>
      <c r="K225" s="2" t="s">
        <v>595</v>
      </c>
    </row>
    <row r="226" spans="1:11">
      <c r="A226" s="2" t="str">
        <f>HYPERLINK("https://hsdes.intel.com/resource/15010415120","15010415120")</f>
        <v>15010415120</v>
      </c>
      <c r="B226" s="2" t="s">
        <v>232</v>
      </c>
      <c r="C226" s="2" t="s">
        <v>198</v>
      </c>
      <c r="D226" s="2" t="s">
        <v>551</v>
      </c>
      <c r="E226" s="20" t="s">
        <v>566</v>
      </c>
      <c r="G226" s="19">
        <v>42</v>
      </c>
      <c r="H226" s="7" t="s">
        <v>561</v>
      </c>
      <c r="I226" s="7" t="s">
        <v>562</v>
      </c>
      <c r="J226" s="2" t="s">
        <v>589</v>
      </c>
      <c r="K226" s="2" t="s">
        <v>595</v>
      </c>
    </row>
    <row r="227" spans="1:11">
      <c r="A227" s="2" t="str">
        <f>HYPERLINK("https://hsdes.intel.com/resource/15010415286","15010415286")</f>
        <v>15010415286</v>
      </c>
      <c r="B227" s="2" t="s">
        <v>233</v>
      </c>
      <c r="C227" s="2" t="s">
        <v>198</v>
      </c>
      <c r="D227" s="2" t="s">
        <v>551</v>
      </c>
      <c r="E227" s="20" t="s">
        <v>566</v>
      </c>
      <c r="G227" s="19">
        <v>42</v>
      </c>
      <c r="H227" s="7" t="s">
        <v>561</v>
      </c>
      <c r="I227" s="7" t="s">
        <v>562</v>
      </c>
      <c r="J227" s="2" t="s">
        <v>589</v>
      </c>
      <c r="K227" s="2" t="s">
        <v>595</v>
      </c>
    </row>
    <row r="228" spans="1:11">
      <c r="A228" s="2" t="str">
        <f>HYPERLINK("https://hsdes.intel.com/resource/15010415568","15010415568")</f>
        <v>15010415568</v>
      </c>
      <c r="B228" s="2" t="s">
        <v>234</v>
      </c>
      <c r="C228" s="2" t="s">
        <v>198</v>
      </c>
      <c r="D228" s="2" t="s">
        <v>551</v>
      </c>
      <c r="E228" s="20" t="s">
        <v>566</v>
      </c>
      <c r="G228" s="19">
        <v>42</v>
      </c>
      <c r="H228" s="7" t="s">
        <v>561</v>
      </c>
      <c r="I228" s="7" t="s">
        <v>562</v>
      </c>
      <c r="J228" s="2" t="s">
        <v>589</v>
      </c>
      <c r="K228" s="2" t="s">
        <v>595</v>
      </c>
    </row>
    <row r="229" spans="1:11">
      <c r="A229" s="2" t="str">
        <f>HYPERLINK("https://hsdes.intel.com/resource/15010416291","15010416291")</f>
        <v>15010416291</v>
      </c>
      <c r="B229" s="2" t="s">
        <v>235</v>
      </c>
      <c r="C229" s="2" t="s">
        <v>198</v>
      </c>
      <c r="D229" s="2" t="s">
        <v>551</v>
      </c>
      <c r="E229" s="20" t="s">
        <v>566</v>
      </c>
      <c r="G229" s="19">
        <v>42</v>
      </c>
      <c r="H229" s="7" t="s">
        <v>561</v>
      </c>
      <c r="I229" s="7" t="s">
        <v>562</v>
      </c>
      <c r="J229" s="2" t="s">
        <v>589</v>
      </c>
      <c r="K229" s="2" t="s">
        <v>595</v>
      </c>
    </row>
    <row r="230" spans="1:11">
      <c r="A230" s="2" t="str">
        <f>HYPERLINK("https://hsdes.intel.com/resource/15010429499","15010429499")</f>
        <v>15010429499</v>
      </c>
      <c r="B230" s="2" t="s">
        <v>236</v>
      </c>
      <c r="C230" s="2" t="s">
        <v>198</v>
      </c>
      <c r="D230" s="2" t="s">
        <v>551</v>
      </c>
      <c r="E230" s="20" t="s">
        <v>566</v>
      </c>
      <c r="G230" s="19">
        <v>42</v>
      </c>
      <c r="H230" s="7" t="s">
        <v>561</v>
      </c>
      <c r="I230" s="7" t="s">
        <v>562</v>
      </c>
      <c r="J230" s="2" t="s">
        <v>589</v>
      </c>
      <c r="K230" s="2" t="s">
        <v>595</v>
      </c>
    </row>
    <row r="231" spans="1:11">
      <c r="A231" s="2" t="str">
        <f>HYPERLINK("https://hsdes.intel.com/resource/15010430867","15010430867")</f>
        <v>15010430867</v>
      </c>
      <c r="B231" s="2" t="s">
        <v>237</v>
      </c>
      <c r="C231" s="2" t="s">
        <v>198</v>
      </c>
      <c r="D231" s="2" t="s">
        <v>551</v>
      </c>
      <c r="E231" s="20" t="s">
        <v>566</v>
      </c>
      <c r="G231" s="19">
        <v>42</v>
      </c>
      <c r="H231" s="7" t="s">
        <v>561</v>
      </c>
      <c r="I231" s="7" t="s">
        <v>562</v>
      </c>
      <c r="J231" s="2" t="s">
        <v>589</v>
      </c>
      <c r="K231" s="2" t="s">
        <v>595</v>
      </c>
    </row>
    <row r="232" spans="1:11">
      <c r="A232" s="2" t="str">
        <f>HYPERLINK("https://hsdes.intel.com/resource/15010431074","15010431074")</f>
        <v>15010431074</v>
      </c>
      <c r="B232" s="2" t="s">
        <v>238</v>
      </c>
      <c r="C232" s="2" t="s">
        <v>198</v>
      </c>
      <c r="D232" s="2" t="s">
        <v>551</v>
      </c>
      <c r="E232" s="20" t="s">
        <v>566</v>
      </c>
      <c r="G232" s="19">
        <v>42</v>
      </c>
      <c r="H232" s="7" t="s">
        <v>561</v>
      </c>
      <c r="I232" s="7" t="s">
        <v>562</v>
      </c>
      <c r="J232" s="2" t="s">
        <v>589</v>
      </c>
      <c r="K232" s="2" t="s">
        <v>595</v>
      </c>
    </row>
    <row r="233" spans="1:11">
      <c r="A233" s="2" t="str">
        <f>HYPERLINK("https://hsdes.intel.com/resource/15010431950","15010431950")</f>
        <v>15010431950</v>
      </c>
      <c r="B233" s="2" t="s">
        <v>239</v>
      </c>
      <c r="C233" s="2" t="s">
        <v>2</v>
      </c>
      <c r="D233" s="2" t="s">
        <v>551</v>
      </c>
      <c r="E233" s="20" t="s">
        <v>566</v>
      </c>
      <c r="G233" s="19">
        <v>42</v>
      </c>
      <c r="H233" s="7" t="s">
        <v>561</v>
      </c>
      <c r="I233" s="7" t="s">
        <v>562</v>
      </c>
      <c r="J233" s="8" t="s">
        <v>588</v>
      </c>
      <c r="K233" s="23"/>
    </row>
    <row r="234" spans="1:11">
      <c r="A234" s="2" t="str">
        <f>HYPERLINK("https://hsdes.intel.com/resource/15010433181","15010433181")</f>
        <v>15010433181</v>
      </c>
      <c r="B234" s="2" t="s">
        <v>240</v>
      </c>
      <c r="C234" s="2" t="s">
        <v>198</v>
      </c>
      <c r="D234" s="2" t="s">
        <v>551</v>
      </c>
      <c r="E234" s="20" t="s">
        <v>566</v>
      </c>
      <c r="G234" s="19">
        <v>42</v>
      </c>
      <c r="H234" s="7" t="s">
        <v>561</v>
      </c>
      <c r="I234" s="7" t="s">
        <v>562</v>
      </c>
      <c r="J234" s="2" t="s">
        <v>589</v>
      </c>
      <c r="K234" s="2" t="s">
        <v>595</v>
      </c>
    </row>
    <row r="235" spans="1:11">
      <c r="A235" s="2" t="str">
        <f>HYPERLINK("https://hsdes.intel.com/resource/15010435818","15010435818")</f>
        <v>15010435818</v>
      </c>
      <c r="B235" s="2" t="s">
        <v>241</v>
      </c>
      <c r="C235" s="2" t="s">
        <v>242</v>
      </c>
      <c r="D235" s="2" t="s">
        <v>551</v>
      </c>
      <c r="E235" s="20" t="s">
        <v>566</v>
      </c>
      <c r="G235" s="19">
        <v>42</v>
      </c>
      <c r="H235" s="7" t="s">
        <v>561</v>
      </c>
      <c r="I235" s="7" t="s">
        <v>562</v>
      </c>
      <c r="J235" s="2" t="s">
        <v>589</v>
      </c>
      <c r="K235" s="2"/>
    </row>
    <row r="236" spans="1:11">
      <c r="A236" s="2" t="str">
        <f>HYPERLINK("https://hsdes.intel.com/resource/15010443411","15010443411")</f>
        <v>15010443411</v>
      </c>
      <c r="B236" s="2" t="s">
        <v>243</v>
      </c>
      <c r="C236" s="2" t="s">
        <v>6</v>
      </c>
      <c r="D236" s="2" t="s">
        <v>551</v>
      </c>
      <c r="E236" s="20" t="s">
        <v>566</v>
      </c>
      <c r="G236" s="19">
        <v>42</v>
      </c>
      <c r="H236" s="7" t="s">
        <v>561</v>
      </c>
      <c r="I236" s="7" t="s">
        <v>562</v>
      </c>
      <c r="J236" s="2" t="s">
        <v>589</v>
      </c>
      <c r="K236" s="2"/>
    </row>
    <row r="237" spans="1:11">
      <c r="A237" s="2" t="str">
        <f>HYPERLINK("https://hsdes.intel.com/resource/15010445151","15010445151")</f>
        <v>15010445151</v>
      </c>
      <c r="B237" s="2" t="s">
        <v>244</v>
      </c>
      <c r="C237" s="2" t="s">
        <v>20</v>
      </c>
      <c r="D237" s="2" t="s">
        <v>551</v>
      </c>
      <c r="E237" s="20" t="s">
        <v>566</v>
      </c>
      <c r="G237" s="19">
        <v>42</v>
      </c>
      <c r="H237" s="7" t="s">
        <v>561</v>
      </c>
      <c r="I237" s="7" t="s">
        <v>562</v>
      </c>
      <c r="J237" s="2" t="s">
        <v>589</v>
      </c>
      <c r="K237" s="23"/>
    </row>
    <row r="238" spans="1:11">
      <c r="A238" s="2" t="str">
        <f>HYPERLINK("https://hsdes.intel.com/resource/15010453895","15010453895")</f>
        <v>15010453895</v>
      </c>
      <c r="B238" s="2" t="s">
        <v>245</v>
      </c>
      <c r="C238" s="2" t="s">
        <v>242</v>
      </c>
      <c r="D238" s="2" t="s">
        <v>551</v>
      </c>
      <c r="E238" s="20" t="s">
        <v>566</v>
      </c>
      <c r="G238" s="19">
        <v>42</v>
      </c>
      <c r="H238" s="7" t="s">
        <v>561</v>
      </c>
      <c r="I238" s="7" t="s">
        <v>562</v>
      </c>
      <c r="J238" s="8" t="s">
        <v>588</v>
      </c>
      <c r="K238" s="2"/>
    </row>
    <row r="239" spans="1:11">
      <c r="A239" s="2" t="str">
        <f>HYPERLINK("https://hsdes.intel.com/resource/15010454779","15010454779")</f>
        <v>15010454779</v>
      </c>
      <c r="B239" s="2" t="s">
        <v>246</v>
      </c>
      <c r="C239" s="2" t="s">
        <v>198</v>
      </c>
      <c r="D239" s="2" t="s">
        <v>551</v>
      </c>
      <c r="E239" s="20" t="s">
        <v>566</v>
      </c>
      <c r="G239" s="19">
        <v>42</v>
      </c>
      <c r="H239" s="7" t="s">
        <v>561</v>
      </c>
      <c r="I239" s="7" t="s">
        <v>562</v>
      </c>
      <c r="J239" s="2" t="s">
        <v>589</v>
      </c>
      <c r="K239" s="2" t="s">
        <v>595</v>
      </c>
    </row>
    <row r="240" spans="1:11">
      <c r="A240" s="2" t="str">
        <f>HYPERLINK("https://hsdes.intel.com/resource/15010454858","15010454858")</f>
        <v>15010454858</v>
      </c>
      <c r="B240" s="2" t="s">
        <v>247</v>
      </c>
      <c r="C240" s="2" t="s">
        <v>198</v>
      </c>
      <c r="D240" s="2" t="s">
        <v>551</v>
      </c>
      <c r="E240" s="20" t="s">
        <v>566</v>
      </c>
      <c r="G240" s="19">
        <v>42</v>
      </c>
      <c r="H240" s="7" t="s">
        <v>561</v>
      </c>
      <c r="I240" s="7" t="s">
        <v>562</v>
      </c>
      <c r="J240" s="2" t="s">
        <v>589</v>
      </c>
      <c r="K240" s="2" t="s">
        <v>595</v>
      </c>
    </row>
    <row r="241" spans="1:11">
      <c r="A241" s="2" t="str">
        <f>HYPERLINK("https://hsdes.intel.com/resource/15010455596","15010455596")</f>
        <v>15010455596</v>
      </c>
      <c r="B241" s="2" t="s">
        <v>248</v>
      </c>
      <c r="C241" s="2" t="s">
        <v>198</v>
      </c>
      <c r="D241" s="2" t="s">
        <v>551</v>
      </c>
      <c r="E241" s="20" t="s">
        <v>566</v>
      </c>
      <c r="G241" s="19">
        <v>42</v>
      </c>
      <c r="H241" s="7" t="s">
        <v>561</v>
      </c>
      <c r="I241" s="7" t="s">
        <v>562</v>
      </c>
      <c r="J241" s="2" t="s">
        <v>589</v>
      </c>
      <c r="K241" s="2" t="s">
        <v>595</v>
      </c>
    </row>
    <row r="242" spans="1:11">
      <c r="A242" s="2" t="str">
        <f>HYPERLINK("https://hsdes.intel.com/resource/15010457036","15010457036")</f>
        <v>15010457036</v>
      </c>
      <c r="B242" s="2" t="s">
        <v>249</v>
      </c>
      <c r="C242" s="2" t="s">
        <v>20</v>
      </c>
      <c r="D242" s="2" t="s">
        <v>551</v>
      </c>
      <c r="E242" s="20" t="s">
        <v>566</v>
      </c>
      <c r="G242" s="19">
        <v>42</v>
      </c>
      <c r="H242" s="7" t="s">
        <v>561</v>
      </c>
      <c r="I242" s="7" t="s">
        <v>562</v>
      </c>
      <c r="J242" s="2" t="s">
        <v>589</v>
      </c>
      <c r="K242" s="23"/>
    </row>
    <row r="243" spans="1:11">
      <c r="A243" s="2" t="str">
        <f>HYPERLINK("https://hsdes.intel.com/resource/15010457171","15010457171")</f>
        <v>15010457171</v>
      </c>
      <c r="B243" s="2" t="s">
        <v>250</v>
      </c>
      <c r="C243" s="2" t="s">
        <v>242</v>
      </c>
      <c r="D243" s="2" t="s">
        <v>551</v>
      </c>
      <c r="E243" s="20" t="s">
        <v>566</v>
      </c>
      <c r="G243" s="19">
        <v>42</v>
      </c>
      <c r="H243" s="7" t="s">
        <v>561</v>
      </c>
      <c r="I243" s="7" t="s">
        <v>562</v>
      </c>
      <c r="J243" s="8" t="s">
        <v>588</v>
      </c>
      <c r="K243" s="2"/>
    </row>
    <row r="244" spans="1:11">
      <c r="A244" s="2" t="str">
        <f>HYPERLINK("https://hsdes.intel.com/resource/15010457239","15010457239")</f>
        <v>15010457239</v>
      </c>
      <c r="B244" s="2" t="s">
        <v>251</v>
      </c>
      <c r="C244" s="2" t="s">
        <v>198</v>
      </c>
      <c r="D244" s="2" t="s">
        <v>551</v>
      </c>
      <c r="E244" s="20" t="s">
        <v>566</v>
      </c>
      <c r="G244" s="19">
        <v>42</v>
      </c>
      <c r="H244" s="7" t="s">
        <v>561</v>
      </c>
      <c r="I244" s="7" t="s">
        <v>562</v>
      </c>
      <c r="J244" s="2" t="s">
        <v>589</v>
      </c>
      <c r="K244" s="2" t="s">
        <v>595</v>
      </c>
    </row>
    <row r="245" spans="1:11">
      <c r="A245" s="2" t="str">
        <f>HYPERLINK("https://hsdes.intel.com/resource/15010457317","15010457317")</f>
        <v>15010457317</v>
      </c>
      <c r="B245" s="2" t="s">
        <v>252</v>
      </c>
      <c r="C245" s="2" t="s">
        <v>198</v>
      </c>
      <c r="D245" s="2" t="s">
        <v>551</v>
      </c>
      <c r="E245" s="20" t="s">
        <v>566</v>
      </c>
      <c r="G245" s="19">
        <v>42</v>
      </c>
      <c r="H245" s="7" t="s">
        <v>561</v>
      </c>
      <c r="I245" s="7" t="s">
        <v>562</v>
      </c>
      <c r="J245" s="2" t="s">
        <v>589</v>
      </c>
      <c r="K245" s="2" t="s">
        <v>595</v>
      </c>
    </row>
    <row r="246" spans="1:11">
      <c r="A246" s="2" t="str">
        <f>HYPERLINK("https://hsdes.intel.com/resource/15010457415","15010457415")</f>
        <v>15010457415</v>
      </c>
      <c r="B246" s="2" t="s">
        <v>253</v>
      </c>
      <c r="C246" s="2" t="s">
        <v>6</v>
      </c>
      <c r="D246" s="2" t="s">
        <v>551</v>
      </c>
      <c r="E246" s="20" t="s">
        <v>566</v>
      </c>
      <c r="G246" s="19">
        <v>42</v>
      </c>
      <c r="H246" s="7" t="s">
        <v>561</v>
      </c>
      <c r="I246" s="7" t="s">
        <v>562</v>
      </c>
      <c r="J246" s="2" t="s">
        <v>589</v>
      </c>
      <c r="K246" s="2"/>
    </row>
    <row r="247" spans="1:11">
      <c r="A247" s="2" t="str">
        <f>HYPERLINK("https://hsdes.intel.com/resource/15010457450","15010457450")</f>
        <v>15010457450</v>
      </c>
      <c r="B247" s="2" t="s">
        <v>254</v>
      </c>
      <c r="C247" s="2" t="s">
        <v>198</v>
      </c>
      <c r="D247" s="2" t="s">
        <v>551</v>
      </c>
      <c r="E247" s="20" t="s">
        <v>566</v>
      </c>
      <c r="G247" s="19">
        <v>42</v>
      </c>
      <c r="H247" s="7" t="s">
        <v>561</v>
      </c>
      <c r="I247" s="7" t="s">
        <v>562</v>
      </c>
      <c r="J247" s="2" t="s">
        <v>589</v>
      </c>
      <c r="K247" s="2" t="s">
        <v>595</v>
      </c>
    </row>
    <row r="248" spans="1:11">
      <c r="A248" s="2" t="str">
        <f>HYPERLINK("https://hsdes.intel.com/resource/15010459415","15010459415")</f>
        <v>15010459415</v>
      </c>
      <c r="B248" s="2" t="s">
        <v>255</v>
      </c>
      <c r="C248" s="2" t="s">
        <v>198</v>
      </c>
      <c r="D248" s="2" t="s">
        <v>551</v>
      </c>
      <c r="E248" s="20" t="s">
        <v>566</v>
      </c>
      <c r="G248" s="19">
        <v>42</v>
      </c>
      <c r="H248" s="7" t="s">
        <v>561</v>
      </c>
      <c r="I248" s="7" t="s">
        <v>562</v>
      </c>
      <c r="J248" s="2" t="s">
        <v>589</v>
      </c>
      <c r="K248" s="2" t="s">
        <v>595</v>
      </c>
    </row>
    <row r="249" spans="1:11">
      <c r="A249" s="2" t="str">
        <f>HYPERLINK("https://hsdes.intel.com/resource/15010463277","15010463277")</f>
        <v>15010463277</v>
      </c>
      <c r="B249" s="2" t="s">
        <v>256</v>
      </c>
      <c r="C249" s="2" t="s">
        <v>8</v>
      </c>
      <c r="D249" s="2" t="s">
        <v>550</v>
      </c>
      <c r="E249" s="12" t="s">
        <v>560</v>
      </c>
      <c r="F249" s="24">
        <v>16015631966</v>
      </c>
      <c r="G249" s="19">
        <v>42</v>
      </c>
      <c r="H249" s="7" t="s">
        <v>561</v>
      </c>
      <c r="I249" s="7" t="s">
        <v>562</v>
      </c>
      <c r="J249" s="2" t="s">
        <v>589</v>
      </c>
      <c r="K249" s="19" t="s">
        <v>571</v>
      </c>
    </row>
    <row r="250" spans="1:11">
      <c r="A250" s="2" t="str">
        <f>HYPERLINK("https://hsdes.intel.com/resource/15010466735","15010466735")</f>
        <v>15010466735</v>
      </c>
      <c r="B250" s="2" t="s">
        <v>257</v>
      </c>
      <c r="C250" s="2" t="s">
        <v>14</v>
      </c>
      <c r="D250" s="2" t="s">
        <v>550</v>
      </c>
      <c r="E250" s="5" t="s">
        <v>567</v>
      </c>
      <c r="F250" s="24">
        <v>16017448392</v>
      </c>
      <c r="G250" s="19">
        <v>42</v>
      </c>
      <c r="H250" s="7" t="s">
        <v>561</v>
      </c>
      <c r="I250" s="7" t="s">
        <v>590</v>
      </c>
      <c r="J250" s="2" t="s">
        <v>589</v>
      </c>
      <c r="K250" s="2" t="s">
        <v>591</v>
      </c>
    </row>
    <row r="251" spans="1:11">
      <c r="A251" s="2" t="str">
        <f>HYPERLINK("https://hsdes.intel.com/resource/15010490163","15010490163")</f>
        <v>15010490163</v>
      </c>
      <c r="B251" s="2" t="s">
        <v>258</v>
      </c>
      <c r="C251" s="2" t="s">
        <v>2</v>
      </c>
      <c r="D251" s="2" t="s">
        <v>551</v>
      </c>
      <c r="E251" s="20" t="s">
        <v>566</v>
      </c>
      <c r="G251" s="19">
        <v>42</v>
      </c>
      <c r="H251" s="7" t="s">
        <v>561</v>
      </c>
      <c r="I251" s="7" t="s">
        <v>562</v>
      </c>
      <c r="J251" s="2" t="s">
        <v>589</v>
      </c>
      <c r="K251" s="23"/>
    </row>
    <row r="252" spans="1:11">
      <c r="A252" s="2" t="str">
        <f>HYPERLINK("https://hsdes.intel.com/resource/15010503794","15010503794")</f>
        <v>15010503794</v>
      </c>
      <c r="B252" s="2" t="s">
        <v>259</v>
      </c>
      <c r="C252" s="2" t="s">
        <v>198</v>
      </c>
      <c r="D252" s="2" t="s">
        <v>551</v>
      </c>
      <c r="E252" s="20" t="s">
        <v>566</v>
      </c>
      <c r="G252" s="19">
        <v>42</v>
      </c>
      <c r="H252" s="7" t="s">
        <v>561</v>
      </c>
      <c r="I252" s="7" t="s">
        <v>562</v>
      </c>
      <c r="J252" s="2" t="s">
        <v>589</v>
      </c>
      <c r="K252" s="2" t="s">
        <v>595</v>
      </c>
    </row>
    <row r="253" spans="1:11">
      <c r="A253" s="2" t="str">
        <f>HYPERLINK("https://hsdes.intel.com/resource/15010503876","15010503876")</f>
        <v>15010503876</v>
      </c>
      <c r="B253" s="2" t="s">
        <v>260</v>
      </c>
      <c r="C253" s="2" t="s">
        <v>198</v>
      </c>
      <c r="D253" s="2" t="s">
        <v>551</v>
      </c>
      <c r="E253" s="20" t="s">
        <v>566</v>
      </c>
      <c r="G253" s="19">
        <v>42</v>
      </c>
      <c r="H253" s="7" t="s">
        <v>561</v>
      </c>
      <c r="I253" s="7" t="s">
        <v>562</v>
      </c>
      <c r="J253" s="2" t="s">
        <v>589</v>
      </c>
      <c r="K253" s="2" t="s">
        <v>595</v>
      </c>
    </row>
    <row r="254" spans="1:11">
      <c r="A254" s="2" t="str">
        <f>HYPERLINK("https://hsdes.intel.com/resource/15010504494","15010504494")</f>
        <v>15010504494</v>
      </c>
      <c r="B254" s="2" t="s">
        <v>261</v>
      </c>
      <c r="C254" s="2" t="s">
        <v>2</v>
      </c>
      <c r="D254" s="2" t="s">
        <v>551</v>
      </c>
      <c r="E254" s="20" t="s">
        <v>566</v>
      </c>
      <c r="G254" s="19">
        <v>42</v>
      </c>
      <c r="H254" s="7" t="s">
        <v>561</v>
      </c>
      <c r="I254" s="7" t="s">
        <v>562</v>
      </c>
      <c r="J254" s="8" t="s">
        <v>588</v>
      </c>
      <c r="K254" s="2"/>
    </row>
    <row r="255" spans="1:11">
      <c r="A255" s="2" t="str">
        <f>HYPERLINK("https://hsdes.intel.com/resource/15010536803","15010536803")</f>
        <v>15010536803</v>
      </c>
      <c r="B255" s="2" t="s">
        <v>262</v>
      </c>
      <c r="C255" s="2" t="s">
        <v>14</v>
      </c>
      <c r="D255" s="2" t="s">
        <v>551</v>
      </c>
      <c r="E255" s="20" t="s">
        <v>566</v>
      </c>
      <c r="G255" s="19">
        <v>42</v>
      </c>
      <c r="H255" s="7" t="s">
        <v>561</v>
      </c>
      <c r="I255" s="7" t="s">
        <v>562</v>
      </c>
      <c r="J255" s="2" t="s">
        <v>589</v>
      </c>
      <c r="K255" s="2"/>
    </row>
    <row r="256" spans="1:11">
      <c r="A256" s="2" t="str">
        <f>HYPERLINK("https://hsdes.intel.com/resource/15010548250","15010548250")</f>
        <v>15010548250</v>
      </c>
      <c r="B256" s="2" t="s">
        <v>263</v>
      </c>
      <c r="C256" s="2" t="s">
        <v>8</v>
      </c>
      <c r="D256" s="2" t="s">
        <v>551</v>
      </c>
      <c r="E256" s="20" t="s">
        <v>566</v>
      </c>
      <c r="G256" s="19">
        <v>42</v>
      </c>
      <c r="H256" s="7" t="s">
        <v>561</v>
      </c>
      <c r="I256" s="7" t="s">
        <v>562</v>
      </c>
      <c r="J256" s="2" t="s">
        <v>589</v>
      </c>
      <c r="K256" s="2"/>
    </row>
    <row r="257" spans="1:11">
      <c r="A257" s="2" t="str">
        <f>HYPERLINK("https://hsdes.intel.com/resource/15010552686","15010552686")</f>
        <v>15010552686</v>
      </c>
      <c r="B257" s="2" t="s">
        <v>264</v>
      </c>
      <c r="C257" s="2" t="s">
        <v>8</v>
      </c>
      <c r="D257" s="2" t="s">
        <v>551</v>
      </c>
      <c r="E257" s="12" t="s">
        <v>560</v>
      </c>
      <c r="F257" s="24">
        <v>16015631966</v>
      </c>
      <c r="G257" s="19">
        <v>42</v>
      </c>
      <c r="H257" s="7" t="s">
        <v>561</v>
      </c>
      <c r="I257" s="7" t="s">
        <v>562</v>
      </c>
      <c r="J257" s="2" t="s">
        <v>589</v>
      </c>
      <c r="K257" s="19" t="s">
        <v>571</v>
      </c>
    </row>
    <row r="258" spans="1:11">
      <c r="A258" s="2" t="str">
        <f>HYPERLINK("https://hsdes.intel.com/resource/15010559746","15010559746")</f>
        <v>15010559746</v>
      </c>
      <c r="B258" s="2" t="s">
        <v>265</v>
      </c>
      <c r="C258" s="2" t="s">
        <v>20</v>
      </c>
      <c r="D258" s="2" t="s">
        <v>551</v>
      </c>
      <c r="E258" s="20" t="s">
        <v>566</v>
      </c>
      <c r="G258" s="19">
        <v>42</v>
      </c>
      <c r="H258" s="7" t="s">
        <v>561</v>
      </c>
      <c r="I258" s="7" t="s">
        <v>562</v>
      </c>
      <c r="J258" s="8" t="s">
        <v>588</v>
      </c>
      <c r="K258" s="2"/>
    </row>
    <row r="259" spans="1:11">
      <c r="A259" s="2" t="str">
        <f>HYPERLINK("https://hsdes.intel.com/resource/15010571392","15010571392")</f>
        <v>15010571392</v>
      </c>
      <c r="B259" s="2" t="s">
        <v>266</v>
      </c>
      <c r="C259" s="2" t="s">
        <v>198</v>
      </c>
      <c r="D259" s="2" t="s">
        <v>551</v>
      </c>
      <c r="E259" s="20" t="s">
        <v>566</v>
      </c>
      <c r="G259" s="19">
        <v>42</v>
      </c>
      <c r="H259" s="7" t="s">
        <v>561</v>
      </c>
      <c r="I259" s="7" t="s">
        <v>562</v>
      </c>
      <c r="J259" s="2" t="s">
        <v>589</v>
      </c>
      <c r="K259" s="2" t="s">
        <v>595</v>
      </c>
    </row>
    <row r="260" spans="1:11">
      <c r="A260" s="2" t="str">
        <f>HYPERLINK("https://hsdes.intel.com/resource/15010571537","15010571537")</f>
        <v>15010571537</v>
      </c>
      <c r="B260" s="2" t="s">
        <v>267</v>
      </c>
      <c r="C260" s="2" t="s">
        <v>198</v>
      </c>
      <c r="D260" s="2" t="s">
        <v>551</v>
      </c>
      <c r="E260" s="20" t="s">
        <v>566</v>
      </c>
      <c r="G260" s="19">
        <v>42</v>
      </c>
      <c r="H260" s="7" t="s">
        <v>561</v>
      </c>
      <c r="I260" s="7" t="s">
        <v>562</v>
      </c>
      <c r="J260" s="2" t="s">
        <v>589</v>
      </c>
      <c r="K260" s="2" t="s">
        <v>595</v>
      </c>
    </row>
    <row r="261" spans="1:11">
      <c r="A261" s="2" t="str">
        <f>HYPERLINK("https://hsdes.intel.com/resource/15010571846","15010571846")</f>
        <v>15010571846</v>
      </c>
      <c r="B261" s="2" t="s">
        <v>268</v>
      </c>
      <c r="C261" s="2" t="s">
        <v>198</v>
      </c>
      <c r="D261" s="2" t="s">
        <v>551</v>
      </c>
      <c r="E261" s="20" t="s">
        <v>566</v>
      </c>
      <c r="G261" s="19">
        <v>42</v>
      </c>
      <c r="H261" s="7" t="s">
        <v>561</v>
      </c>
      <c r="I261" s="7" t="s">
        <v>562</v>
      </c>
      <c r="J261" s="2" t="s">
        <v>589</v>
      </c>
      <c r="K261" s="2" t="s">
        <v>595</v>
      </c>
    </row>
    <row r="262" spans="1:11">
      <c r="A262" s="2" t="str">
        <f>HYPERLINK("https://hsdes.intel.com/resource/15010575618","15010575618")</f>
        <v>15010575618</v>
      </c>
      <c r="B262" s="2" t="s">
        <v>269</v>
      </c>
      <c r="C262" s="2" t="s">
        <v>8</v>
      </c>
      <c r="D262" s="2" t="s">
        <v>551</v>
      </c>
      <c r="E262" s="20" t="s">
        <v>566</v>
      </c>
      <c r="G262" s="19">
        <v>42</v>
      </c>
      <c r="H262" s="7" t="s">
        <v>561</v>
      </c>
      <c r="I262" s="7" t="s">
        <v>562</v>
      </c>
      <c r="J262" s="2" t="s">
        <v>589</v>
      </c>
      <c r="K262" s="23"/>
    </row>
    <row r="263" spans="1:11">
      <c r="A263" s="2" t="str">
        <f>HYPERLINK("https://hsdes.intel.com/resource/15010597506","15010597506")</f>
        <v>15010597506</v>
      </c>
      <c r="B263" s="2" t="s">
        <v>270</v>
      </c>
      <c r="C263" s="2" t="s">
        <v>198</v>
      </c>
      <c r="D263" s="2" t="s">
        <v>551</v>
      </c>
      <c r="E263" s="20" t="s">
        <v>566</v>
      </c>
      <c r="G263" s="19">
        <v>42</v>
      </c>
      <c r="H263" s="7" t="s">
        <v>561</v>
      </c>
      <c r="I263" s="7" t="s">
        <v>562</v>
      </c>
      <c r="J263" s="2" t="s">
        <v>589</v>
      </c>
      <c r="K263" s="2" t="s">
        <v>595</v>
      </c>
    </row>
    <row r="264" spans="1:11">
      <c r="A264" s="2" t="str">
        <f>HYPERLINK("https://hsdes.intel.com/resource/15010597647","15010597647")</f>
        <v>15010597647</v>
      </c>
      <c r="B264" s="2" t="s">
        <v>271</v>
      </c>
      <c r="C264" s="2" t="s">
        <v>198</v>
      </c>
      <c r="D264" s="2" t="s">
        <v>551</v>
      </c>
      <c r="E264" s="20" t="s">
        <v>566</v>
      </c>
      <c r="G264" s="19">
        <v>42</v>
      </c>
      <c r="H264" s="7" t="s">
        <v>561</v>
      </c>
      <c r="I264" s="7" t="s">
        <v>562</v>
      </c>
      <c r="J264" s="2" t="s">
        <v>589</v>
      </c>
      <c r="K264" s="2" t="s">
        <v>595</v>
      </c>
    </row>
    <row r="265" spans="1:11">
      <c r="A265" s="2" t="str">
        <f>HYPERLINK("https://hsdes.intel.com/resource/15010597724","15010597724")</f>
        <v>15010597724</v>
      </c>
      <c r="B265" s="2" t="s">
        <v>272</v>
      </c>
      <c r="C265" s="2" t="s">
        <v>198</v>
      </c>
      <c r="D265" s="2" t="s">
        <v>551</v>
      </c>
      <c r="E265" s="20" t="s">
        <v>566</v>
      </c>
      <c r="G265" s="19">
        <v>42</v>
      </c>
      <c r="H265" s="7" t="s">
        <v>561</v>
      </c>
      <c r="I265" s="7" t="s">
        <v>562</v>
      </c>
      <c r="J265" s="2" t="s">
        <v>589</v>
      </c>
      <c r="K265" s="2" t="s">
        <v>595</v>
      </c>
    </row>
    <row r="266" spans="1:11">
      <c r="A266" s="2" t="str">
        <f>HYPERLINK("https://hsdes.intel.com/resource/15010636934","15010636934")</f>
        <v>15010636934</v>
      </c>
      <c r="B266" s="2" t="s">
        <v>273</v>
      </c>
      <c r="C266" s="2" t="s">
        <v>198</v>
      </c>
      <c r="D266" s="2" t="s">
        <v>551</v>
      </c>
      <c r="E266" s="20" t="s">
        <v>566</v>
      </c>
      <c r="G266" s="19">
        <v>42</v>
      </c>
      <c r="H266" s="7" t="s">
        <v>561</v>
      </c>
      <c r="I266" s="7" t="s">
        <v>562</v>
      </c>
      <c r="J266" s="2" t="s">
        <v>589</v>
      </c>
      <c r="K266" s="2" t="s">
        <v>595</v>
      </c>
    </row>
    <row r="267" spans="1:11">
      <c r="A267" s="2" t="str">
        <f>HYPERLINK("https://hsdes.intel.com/resource/15010636998","15010636998")</f>
        <v>15010636998</v>
      </c>
      <c r="B267" s="2" t="s">
        <v>274</v>
      </c>
      <c r="C267" s="2" t="s">
        <v>198</v>
      </c>
      <c r="D267" s="2" t="s">
        <v>551</v>
      </c>
      <c r="E267" s="20" t="s">
        <v>566</v>
      </c>
      <c r="G267" s="19">
        <v>42</v>
      </c>
      <c r="H267" s="7" t="s">
        <v>561</v>
      </c>
      <c r="I267" s="7" t="s">
        <v>562</v>
      </c>
      <c r="J267" s="2" t="s">
        <v>589</v>
      </c>
      <c r="K267" s="2" t="s">
        <v>595</v>
      </c>
    </row>
    <row r="268" spans="1:11">
      <c r="A268" s="2" t="str">
        <f>HYPERLINK("https://hsdes.intel.com/resource/15010637073","15010637073")</f>
        <v>15010637073</v>
      </c>
      <c r="B268" s="2" t="s">
        <v>275</v>
      </c>
      <c r="C268" s="2" t="s">
        <v>198</v>
      </c>
      <c r="D268" s="2" t="s">
        <v>551</v>
      </c>
      <c r="E268" s="20" t="s">
        <v>566</v>
      </c>
      <c r="G268" s="19">
        <v>42</v>
      </c>
      <c r="H268" s="7" t="s">
        <v>561</v>
      </c>
      <c r="I268" s="7" t="s">
        <v>562</v>
      </c>
      <c r="J268" s="2" t="s">
        <v>589</v>
      </c>
      <c r="K268" s="2" t="s">
        <v>595</v>
      </c>
    </row>
    <row r="269" spans="1:11">
      <c r="A269" s="2" t="str">
        <f>HYPERLINK("https://hsdes.intel.com/resource/15010640328","15010640328")</f>
        <v>15010640328</v>
      </c>
      <c r="B269" s="2" t="s">
        <v>276</v>
      </c>
      <c r="C269" s="2" t="s">
        <v>198</v>
      </c>
      <c r="D269" s="2" t="s">
        <v>551</v>
      </c>
      <c r="E269" s="20" t="s">
        <v>566</v>
      </c>
      <c r="G269" s="19">
        <v>42</v>
      </c>
      <c r="H269" s="7" t="s">
        <v>561</v>
      </c>
      <c r="I269" s="7" t="s">
        <v>562</v>
      </c>
      <c r="J269" s="2" t="s">
        <v>589</v>
      </c>
      <c r="K269" s="2" t="s">
        <v>595</v>
      </c>
    </row>
    <row r="270" spans="1:11">
      <c r="A270" s="2" t="str">
        <f>HYPERLINK("https://hsdes.intel.com/resource/15010640665","15010640665")</f>
        <v>15010640665</v>
      </c>
      <c r="B270" s="2" t="s">
        <v>277</v>
      </c>
      <c r="C270" s="2" t="s">
        <v>198</v>
      </c>
      <c r="D270" s="2" t="s">
        <v>551</v>
      </c>
      <c r="E270" s="20" t="s">
        <v>566</v>
      </c>
      <c r="G270" s="19">
        <v>42</v>
      </c>
      <c r="H270" s="7" t="s">
        <v>561</v>
      </c>
      <c r="I270" s="7" t="s">
        <v>562</v>
      </c>
      <c r="J270" s="2" t="s">
        <v>589</v>
      </c>
      <c r="K270" s="2" t="s">
        <v>595</v>
      </c>
    </row>
    <row r="271" spans="1:11">
      <c r="A271" s="2" t="str">
        <f>HYPERLINK("https://hsdes.intel.com/resource/15010640723","15010640723")</f>
        <v>15010640723</v>
      </c>
      <c r="B271" s="2" t="s">
        <v>278</v>
      </c>
      <c r="C271" s="2" t="s">
        <v>198</v>
      </c>
      <c r="D271" s="2" t="s">
        <v>551</v>
      </c>
      <c r="E271" s="20" t="s">
        <v>566</v>
      </c>
      <c r="G271" s="19">
        <v>42</v>
      </c>
      <c r="H271" s="7" t="s">
        <v>561</v>
      </c>
      <c r="I271" s="7" t="s">
        <v>562</v>
      </c>
      <c r="J271" s="2" t="s">
        <v>589</v>
      </c>
      <c r="K271" s="2" t="s">
        <v>595</v>
      </c>
    </row>
    <row r="272" spans="1:11">
      <c r="A272" s="2" t="str">
        <f>HYPERLINK("https://hsdes.intel.com/resource/15010640826","15010640826")</f>
        <v>15010640826</v>
      </c>
      <c r="B272" s="2" t="s">
        <v>279</v>
      </c>
      <c r="C272" s="2" t="s">
        <v>198</v>
      </c>
      <c r="D272" s="2" t="s">
        <v>551</v>
      </c>
      <c r="E272" s="20" t="s">
        <v>566</v>
      </c>
      <c r="G272" s="19">
        <v>42</v>
      </c>
      <c r="H272" s="7" t="s">
        <v>561</v>
      </c>
      <c r="I272" s="7" t="s">
        <v>562</v>
      </c>
      <c r="J272" s="2" t="s">
        <v>589</v>
      </c>
      <c r="K272" s="2" t="s">
        <v>595</v>
      </c>
    </row>
    <row r="273" spans="1:11">
      <c r="A273" s="2" t="str">
        <f>HYPERLINK("https://hsdes.intel.com/resource/15010645752","15010645752")</f>
        <v>15010645752</v>
      </c>
      <c r="B273" s="2" t="s">
        <v>280</v>
      </c>
      <c r="C273" s="2" t="s">
        <v>4</v>
      </c>
      <c r="D273" s="2" t="s">
        <v>552</v>
      </c>
      <c r="E273" s="20" t="s">
        <v>566</v>
      </c>
      <c r="G273" s="19">
        <v>42</v>
      </c>
      <c r="H273" s="7" t="s">
        <v>561</v>
      </c>
      <c r="I273" s="7" t="s">
        <v>562</v>
      </c>
      <c r="J273" s="8" t="s">
        <v>588</v>
      </c>
      <c r="K273" s="2"/>
    </row>
    <row r="274" spans="1:11">
      <c r="A274" s="2" t="str">
        <f>HYPERLINK("https://hsdes.intel.com/resource/15010680434","15010680434")</f>
        <v>15010680434</v>
      </c>
      <c r="B274" s="2" t="s">
        <v>281</v>
      </c>
      <c r="C274" s="2" t="s">
        <v>20</v>
      </c>
      <c r="D274" s="2" t="s">
        <v>552</v>
      </c>
      <c r="E274" s="20" t="s">
        <v>566</v>
      </c>
      <c r="G274" s="19">
        <v>42</v>
      </c>
      <c r="H274" s="7" t="s">
        <v>561</v>
      </c>
      <c r="I274" s="7" t="s">
        <v>562</v>
      </c>
      <c r="J274" s="8" t="s">
        <v>588</v>
      </c>
      <c r="K274" s="2"/>
    </row>
    <row r="275" spans="1:11">
      <c r="A275" s="2" t="str">
        <f>HYPERLINK("https://hsdes.intel.com/resource/15010690628","15010690628")</f>
        <v>15010690628</v>
      </c>
      <c r="B275" s="2" t="s">
        <v>282</v>
      </c>
      <c r="C275" s="2" t="s">
        <v>8</v>
      </c>
      <c r="D275" s="2" t="s">
        <v>552</v>
      </c>
      <c r="E275" s="20" t="s">
        <v>566</v>
      </c>
      <c r="G275" s="19">
        <v>42</v>
      </c>
      <c r="H275" s="7" t="s">
        <v>564</v>
      </c>
      <c r="I275" s="7" t="s">
        <v>562</v>
      </c>
      <c r="J275" s="8" t="s">
        <v>588</v>
      </c>
      <c r="K275" s="2"/>
    </row>
    <row r="276" spans="1:11">
      <c r="A276" s="2" t="str">
        <f>HYPERLINK("https://hsdes.intel.com/resource/15010695640","15010695640")</f>
        <v>15010695640</v>
      </c>
      <c r="B276" s="2" t="s">
        <v>283</v>
      </c>
      <c r="C276" s="2" t="s">
        <v>6</v>
      </c>
      <c r="D276" s="2" t="s">
        <v>552</v>
      </c>
      <c r="E276" s="20" t="s">
        <v>566</v>
      </c>
      <c r="G276" s="19">
        <v>42</v>
      </c>
      <c r="H276" s="7" t="s">
        <v>561</v>
      </c>
      <c r="I276" s="7" t="s">
        <v>562</v>
      </c>
      <c r="J276" s="8" t="s">
        <v>588</v>
      </c>
      <c r="K276" s="2"/>
    </row>
    <row r="277" spans="1:11">
      <c r="A277" s="2" t="str">
        <f>HYPERLINK("https://hsdes.intel.com/resource/15010704996","15010704996")</f>
        <v>15010704996</v>
      </c>
      <c r="B277" s="2" t="s">
        <v>284</v>
      </c>
      <c r="C277" s="2" t="s">
        <v>20</v>
      </c>
      <c r="D277" s="2" t="s">
        <v>552</v>
      </c>
      <c r="E277" s="20" t="s">
        <v>566</v>
      </c>
      <c r="G277" s="19">
        <v>42</v>
      </c>
      <c r="H277" s="7" t="s">
        <v>561</v>
      </c>
      <c r="I277" s="7" t="s">
        <v>562</v>
      </c>
      <c r="J277" s="8" t="s">
        <v>588</v>
      </c>
      <c r="K277" s="2"/>
    </row>
    <row r="278" spans="1:11">
      <c r="A278" s="2" t="str">
        <f>HYPERLINK("https://hsdes.intel.com/resource/15010715544","15010715544")</f>
        <v>15010715544</v>
      </c>
      <c r="B278" s="2" t="s">
        <v>285</v>
      </c>
      <c r="C278" s="2" t="s">
        <v>2</v>
      </c>
      <c r="D278" s="2" t="s">
        <v>552</v>
      </c>
      <c r="E278" s="20" t="s">
        <v>566</v>
      </c>
      <c r="G278" s="19">
        <v>42</v>
      </c>
      <c r="H278" s="7" t="s">
        <v>561</v>
      </c>
      <c r="I278" s="7" t="s">
        <v>562</v>
      </c>
      <c r="J278" s="8" t="s">
        <v>588</v>
      </c>
      <c r="K278" s="2"/>
    </row>
    <row r="279" spans="1:11">
      <c r="A279" s="2" t="str">
        <f>HYPERLINK("https://hsdes.intel.com/resource/15010717711","15010717711")</f>
        <v>15010717711</v>
      </c>
      <c r="B279" s="2" t="s">
        <v>286</v>
      </c>
      <c r="C279" s="2" t="s">
        <v>8</v>
      </c>
      <c r="D279" s="2" t="s">
        <v>552</v>
      </c>
      <c r="E279" s="20" t="s">
        <v>566</v>
      </c>
      <c r="G279" s="19">
        <v>42</v>
      </c>
      <c r="H279" s="7" t="s">
        <v>561</v>
      </c>
      <c r="I279" s="7" t="s">
        <v>562</v>
      </c>
      <c r="J279" s="8" t="s">
        <v>588</v>
      </c>
      <c r="K279" s="2"/>
    </row>
    <row r="280" spans="1:11">
      <c r="A280" s="2" t="str">
        <f>HYPERLINK("https://hsdes.intel.com/resource/15010750901","15010750901")</f>
        <v>15010750901</v>
      </c>
      <c r="B280" s="2" t="s">
        <v>287</v>
      </c>
      <c r="C280" s="2" t="s">
        <v>2</v>
      </c>
      <c r="D280" s="2" t="s">
        <v>552</v>
      </c>
      <c r="E280" s="12" t="s">
        <v>560</v>
      </c>
      <c r="F280" s="24">
        <v>16018861169</v>
      </c>
      <c r="G280" s="19">
        <v>42</v>
      </c>
      <c r="H280" s="7" t="s">
        <v>561</v>
      </c>
      <c r="I280" s="7" t="s">
        <v>562</v>
      </c>
      <c r="J280" s="8" t="s">
        <v>588</v>
      </c>
      <c r="K280" s="2" t="s">
        <v>587</v>
      </c>
    </row>
    <row r="281" spans="1:11" ht="28.8">
      <c r="A281" s="2" t="str">
        <f>HYPERLINK("https://hsdes.intel.com/resource/15010767162","15010767162")</f>
        <v>15010767162</v>
      </c>
      <c r="B281" s="2" t="s">
        <v>288</v>
      </c>
      <c r="C281" s="2" t="s">
        <v>8</v>
      </c>
      <c r="D281" s="2" t="s">
        <v>552</v>
      </c>
      <c r="E281" s="12" t="s">
        <v>560</v>
      </c>
      <c r="F281" s="25">
        <v>14017576264</v>
      </c>
      <c r="G281" s="19">
        <v>42</v>
      </c>
      <c r="H281" s="7" t="s">
        <v>561</v>
      </c>
      <c r="I281" s="7" t="s">
        <v>562</v>
      </c>
      <c r="J281" s="2" t="s">
        <v>589</v>
      </c>
      <c r="K281" s="1" t="s">
        <v>586</v>
      </c>
    </row>
    <row r="282" spans="1:11">
      <c r="A282" s="2" t="str">
        <f>HYPERLINK("https://hsdes.intel.com/resource/15010774981","15010774981")</f>
        <v>15010774981</v>
      </c>
      <c r="B282" s="2" t="s">
        <v>289</v>
      </c>
      <c r="C282" s="2" t="s">
        <v>20</v>
      </c>
      <c r="D282" s="2" t="s">
        <v>552</v>
      </c>
      <c r="E282" s="20" t="s">
        <v>566</v>
      </c>
      <c r="F282" s="28"/>
      <c r="G282" s="19">
        <v>42</v>
      </c>
      <c r="H282" s="7" t="s">
        <v>561</v>
      </c>
      <c r="I282" s="7" t="s">
        <v>562</v>
      </c>
      <c r="J282" s="2" t="s">
        <v>589</v>
      </c>
      <c r="K282" s="2"/>
    </row>
    <row r="283" spans="1:11">
      <c r="A283" s="2" t="str">
        <f>HYPERLINK("https://hsdes.intel.com/resource/15010780825","15010780825")</f>
        <v>15010780825</v>
      </c>
      <c r="B283" s="2" t="s">
        <v>290</v>
      </c>
      <c r="C283" s="2" t="s">
        <v>6</v>
      </c>
      <c r="D283" s="2" t="s">
        <v>552</v>
      </c>
      <c r="E283" s="20" t="s">
        <v>566</v>
      </c>
      <c r="G283" s="19">
        <v>42</v>
      </c>
      <c r="H283" s="7" t="s">
        <v>561</v>
      </c>
      <c r="I283" s="7" t="s">
        <v>562</v>
      </c>
      <c r="J283" s="8" t="s">
        <v>588</v>
      </c>
      <c r="K283" s="2"/>
    </row>
    <row r="284" spans="1:11">
      <c r="A284" s="2" t="str">
        <f>HYPERLINK("https://hsdes.intel.com/resource/15010783089","15010783089")</f>
        <v>15010783089</v>
      </c>
      <c r="B284" s="2" t="s">
        <v>291</v>
      </c>
      <c r="C284" s="2" t="s">
        <v>198</v>
      </c>
      <c r="D284" s="2" t="s">
        <v>552</v>
      </c>
      <c r="E284" s="20" t="s">
        <v>566</v>
      </c>
      <c r="G284" s="19">
        <v>42</v>
      </c>
      <c r="H284" s="7" t="s">
        <v>561</v>
      </c>
      <c r="I284" s="7" t="s">
        <v>562</v>
      </c>
      <c r="J284" s="2" t="s">
        <v>589</v>
      </c>
      <c r="K284" s="2" t="s">
        <v>595</v>
      </c>
    </row>
    <row r="285" spans="1:11">
      <c r="A285" s="2" t="str">
        <f>HYPERLINK("https://hsdes.intel.com/resource/15010783144","15010783144")</f>
        <v>15010783144</v>
      </c>
      <c r="B285" s="2" t="s">
        <v>292</v>
      </c>
      <c r="C285" s="2" t="s">
        <v>198</v>
      </c>
      <c r="D285" s="2" t="s">
        <v>552</v>
      </c>
      <c r="E285" s="20" t="s">
        <v>566</v>
      </c>
      <c r="G285" s="19">
        <v>42</v>
      </c>
      <c r="H285" s="7" t="s">
        <v>561</v>
      </c>
      <c r="I285" s="7" t="s">
        <v>562</v>
      </c>
      <c r="J285" s="2" t="s">
        <v>589</v>
      </c>
      <c r="K285" s="2" t="s">
        <v>595</v>
      </c>
    </row>
    <row r="286" spans="1:11">
      <c r="A286" s="2" t="str">
        <f>HYPERLINK("https://hsdes.intel.com/resource/15010783193","15010783193")</f>
        <v>15010783193</v>
      </c>
      <c r="B286" s="2" t="s">
        <v>293</v>
      </c>
      <c r="C286" s="2" t="s">
        <v>198</v>
      </c>
      <c r="D286" s="2" t="s">
        <v>552</v>
      </c>
      <c r="E286" s="20" t="s">
        <v>566</v>
      </c>
      <c r="G286" s="19">
        <v>42</v>
      </c>
      <c r="H286" s="7" t="s">
        <v>561</v>
      </c>
      <c r="I286" s="7" t="s">
        <v>562</v>
      </c>
      <c r="J286" s="2" t="s">
        <v>589</v>
      </c>
      <c r="K286" s="2" t="s">
        <v>595</v>
      </c>
    </row>
    <row r="287" spans="1:11">
      <c r="A287" s="2" t="str">
        <f>HYPERLINK("https://hsdes.intel.com/resource/15010783482","15010783482")</f>
        <v>15010783482</v>
      </c>
      <c r="B287" s="2" t="s">
        <v>294</v>
      </c>
      <c r="C287" s="2" t="s">
        <v>2</v>
      </c>
      <c r="D287" s="2" t="s">
        <v>552</v>
      </c>
      <c r="E287" s="20" t="s">
        <v>566</v>
      </c>
      <c r="G287" s="19">
        <v>42</v>
      </c>
      <c r="H287" s="7" t="s">
        <v>561</v>
      </c>
      <c r="I287" s="7" t="s">
        <v>562</v>
      </c>
      <c r="J287" s="2" t="s">
        <v>589</v>
      </c>
      <c r="K287" s="2"/>
    </row>
    <row r="288" spans="1:11">
      <c r="A288" s="2" t="str">
        <f>HYPERLINK("https://hsdes.intel.com/resource/15010783637","15010783637")</f>
        <v>15010783637</v>
      </c>
      <c r="B288" s="2" t="s">
        <v>295</v>
      </c>
      <c r="C288" s="2" t="s">
        <v>198</v>
      </c>
      <c r="D288" s="2" t="s">
        <v>552</v>
      </c>
      <c r="E288" s="20" t="s">
        <v>566</v>
      </c>
      <c r="G288" s="19">
        <v>42</v>
      </c>
      <c r="H288" s="7" t="s">
        <v>561</v>
      </c>
      <c r="I288" s="7" t="s">
        <v>562</v>
      </c>
      <c r="J288" s="2" t="s">
        <v>589</v>
      </c>
      <c r="K288" s="2" t="s">
        <v>595</v>
      </c>
    </row>
    <row r="289" spans="1:11">
      <c r="A289" s="2" t="str">
        <f>HYPERLINK("https://hsdes.intel.com/resource/15010783692","15010783692")</f>
        <v>15010783692</v>
      </c>
      <c r="B289" s="2" t="s">
        <v>296</v>
      </c>
      <c r="C289" s="2" t="s">
        <v>198</v>
      </c>
      <c r="D289" s="2" t="s">
        <v>552</v>
      </c>
      <c r="E289" s="20" t="s">
        <v>566</v>
      </c>
      <c r="G289" s="19">
        <v>42</v>
      </c>
      <c r="H289" s="7" t="s">
        <v>561</v>
      </c>
      <c r="I289" s="7" t="s">
        <v>562</v>
      </c>
      <c r="J289" s="2" t="s">
        <v>589</v>
      </c>
      <c r="K289" s="2" t="s">
        <v>595</v>
      </c>
    </row>
    <row r="290" spans="1:11">
      <c r="A290" s="2" t="str">
        <f>HYPERLINK("https://hsdes.intel.com/resource/15010784204","15010784204")</f>
        <v>15010784204</v>
      </c>
      <c r="B290" s="2" t="s">
        <v>297</v>
      </c>
      <c r="C290" s="2" t="s">
        <v>198</v>
      </c>
      <c r="D290" s="2" t="s">
        <v>552</v>
      </c>
      <c r="E290" s="20" t="s">
        <v>566</v>
      </c>
      <c r="G290" s="19">
        <v>42</v>
      </c>
      <c r="H290" s="7" t="s">
        <v>561</v>
      </c>
      <c r="I290" s="7" t="s">
        <v>562</v>
      </c>
      <c r="J290" s="2" t="s">
        <v>589</v>
      </c>
      <c r="K290" s="2" t="s">
        <v>595</v>
      </c>
    </row>
    <row r="291" spans="1:11">
      <c r="A291" s="2" t="str">
        <f>HYPERLINK("https://hsdes.intel.com/resource/15010784256","15010784256")</f>
        <v>15010784256</v>
      </c>
      <c r="B291" s="2" t="s">
        <v>298</v>
      </c>
      <c r="C291" s="2" t="s">
        <v>198</v>
      </c>
      <c r="D291" s="2" t="s">
        <v>552</v>
      </c>
      <c r="E291" s="20" t="s">
        <v>566</v>
      </c>
      <c r="G291" s="19">
        <v>42</v>
      </c>
      <c r="H291" s="7" t="s">
        <v>561</v>
      </c>
      <c r="I291" s="7" t="s">
        <v>562</v>
      </c>
      <c r="J291" s="2" t="s">
        <v>589</v>
      </c>
      <c r="K291" s="2" t="s">
        <v>595</v>
      </c>
    </row>
    <row r="292" spans="1:11">
      <c r="A292" s="2" t="str">
        <f>HYPERLINK("https://hsdes.intel.com/resource/15010784283","15010784283")</f>
        <v>15010784283</v>
      </c>
      <c r="B292" s="2" t="s">
        <v>299</v>
      </c>
      <c r="C292" s="2" t="s">
        <v>198</v>
      </c>
      <c r="D292" s="2" t="s">
        <v>552</v>
      </c>
      <c r="E292" s="20" t="s">
        <v>566</v>
      </c>
      <c r="G292" s="19">
        <v>42</v>
      </c>
      <c r="H292" s="7" t="s">
        <v>561</v>
      </c>
      <c r="I292" s="7" t="s">
        <v>562</v>
      </c>
      <c r="J292" s="2" t="s">
        <v>589</v>
      </c>
      <c r="K292" s="2" t="s">
        <v>595</v>
      </c>
    </row>
    <row r="293" spans="1:11">
      <c r="A293" s="2" t="str">
        <f>HYPERLINK("https://hsdes.intel.com/resource/15010784323","15010784323")</f>
        <v>15010784323</v>
      </c>
      <c r="B293" s="2" t="s">
        <v>300</v>
      </c>
      <c r="C293" s="2" t="s">
        <v>198</v>
      </c>
      <c r="D293" s="2" t="s">
        <v>552</v>
      </c>
      <c r="E293" s="20" t="s">
        <v>566</v>
      </c>
      <c r="G293" s="19">
        <v>42</v>
      </c>
      <c r="H293" s="7" t="s">
        <v>561</v>
      </c>
      <c r="I293" s="7" t="s">
        <v>562</v>
      </c>
      <c r="J293" s="2" t="s">
        <v>589</v>
      </c>
      <c r="K293" s="2" t="s">
        <v>595</v>
      </c>
    </row>
    <row r="294" spans="1:11">
      <c r="A294" s="2" t="str">
        <f>HYPERLINK("https://hsdes.intel.com/resource/15010787566","15010787566")</f>
        <v>15010787566</v>
      </c>
      <c r="B294" s="2" t="s">
        <v>301</v>
      </c>
      <c r="C294" s="2" t="s">
        <v>2</v>
      </c>
      <c r="D294" s="2" t="s">
        <v>552</v>
      </c>
      <c r="E294" s="20" t="s">
        <v>566</v>
      </c>
      <c r="G294" s="19">
        <v>42</v>
      </c>
      <c r="H294" s="7" t="s">
        <v>564</v>
      </c>
      <c r="I294" s="7" t="s">
        <v>562</v>
      </c>
      <c r="J294" s="8" t="s">
        <v>588</v>
      </c>
      <c r="K294" s="2"/>
    </row>
    <row r="295" spans="1:11">
      <c r="A295" s="2" t="str">
        <f>HYPERLINK("https://hsdes.intel.com/resource/15010797404","15010797404")</f>
        <v>15010797404</v>
      </c>
      <c r="B295" s="2" t="s">
        <v>302</v>
      </c>
      <c r="C295" s="2" t="s">
        <v>2</v>
      </c>
      <c r="D295" s="2" t="s">
        <v>552</v>
      </c>
      <c r="E295" s="20" t="s">
        <v>566</v>
      </c>
      <c r="G295" s="19">
        <v>42</v>
      </c>
      <c r="H295" s="7" t="s">
        <v>561</v>
      </c>
      <c r="I295" s="7" t="s">
        <v>562</v>
      </c>
      <c r="J295" s="8" t="s">
        <v>588</v>
      </c>
      <c r="K295" s="2"/>
    </row>
    <row r="296" spans="1:11">
      <c r="A296" s="2" t="str">
        <f>HYPERLINK("https://hsdes.intel.com/resource/15010829430","15010829430")</f>
        <v>15010829430</v>
      </c>
      <c r="B296" s="2" t="s">
        <v>303</v>
      </c>
      <c r="C296" s="2" t="s">
        <v>2</v>
      </c>
      <c r="D296" s="2" t="s">
        <v>552</v>
      </c>
      <c r="E296" s="20" t="s">
        <v>566</v>
      </c>
      <c r="G296" s="19">
        <v>42</v>
      </c>
      <c r="H296" s="7" t="s">
        <v>561</v>
      </c>
      <c r="I296" s="7" t="s">
        <v>562</v>
      </c>
      <c r="J296" s="8" t="s">
        <v>588</v>
      </c>
      <c r="K296" s="2"/>
    </row>
    <row r="297" spans="1:11">
      <c r="A297" s="2" t="str">
        <f>HYPERLINK("https://hsdes.intel.com/resource/15010833490","15010833490")</f>
        <v>15010833490</v>
      </c>
      <c r="B297" s="2" t="s">
        <v>304</v>
      </c>
      <c r="C297" s="2" t="s">
        <v>2</v>
      </c>
      <c r="D297" s="2" t="s">
        <v>552</v>
      </c>
      <c r="E297" s="20" t="s">
        <v>566</v>
      </c>
      <c r="G297" s="19">
        <v>42</v>
      </c>
      <c r="H297" s="7" t="s">
        <v>561</v>
      </c>
      <c r="I297" s="7" t="s">
        <v>562</v>
      </c>
      <c r="J297" s="8" t="s">
        <v>588</v>
      </c>
      <c r="K297" s="2"/>
    </row>
    <row r="298" spans="1:11">
      <c r="A298" s="2" t="str">
        <f>HYPERLINK("https://hsdes.intel.com/resource/15010834932","15010834932")</f>
        <v>15010834932</v>
      </c>
      <c r="B298" s="2" t="s">
        <v>305</v>
      </c>
      <c r="C298" s="2" t="s">
        <v>2</v>
      </c>
      <c r="D298" s="2" t="s">
        <v>552</v>
      </c>
      <c r="E298" s="20" t="s">
        <v>566</v>
      </c>
      <c r="G298" s="19">
        <v>42</v>
      </c>
      <c r="H298" s="7" t="s">
        <v>561</v>
      </c>
      <c r="I298" s="7" t="s">
        <v>562</v>
      </c>
      <c r="J298" s="8" t="s">
        <v>588</v>
      </c>
      <c r="K298" s="2"/>
    </row>
    <row r="299" spans="1:11">
      <c r="A299" s="2" t="str">
        <f>HYPERLINK("https://hsdes.intel.com/resource/15010835392","15010835392")</f>
        <v>15010835392</v>
      </c>
      <c r="B299" s="2" t="s">
        <v>306</v>
      </c>
      <c r="C299" s="2" t="s">
        <v>20</v>
      </c>
      <c r="D299" s="2" t="s">
        <v>552</v>
      </c>
      <c r="E299" s="20" t="s">
        <v>566</v>
      </c>
      <c r="G299" s="19">
        <v>42</v>
      </c>
      <c r="H299" s="7" t="s">
        <v>561</v>
      </c>
      <c r="I299" s="7" t="s">
        <v>562</v>
      </c>
      <c r="J299" s="8" t="s">
        <v>588</v>
      </c>
      <c r="K299" s="2"/>
    </row>
    <row r="300" spans="1:11">
      <c r="A300" s="2" t="str">
        <f>HYPERLINK("https://hsdes.intel.com/resource/15010874899","15010874899")</f>
        <v>15010874899</v>
      </c>
      <c r="B300" s="2" t="s">
        <v>307</v>
      </c>
      <c r="C300" s="2" t="s">
        <v>6</v>
      </c>
      <c r="D300" s="2" t="s">
        <v>552</v>
      </c>
      <c r="E300" s="20" t="s">
        <v>566</v>
      </c>
      <c r="G300" s="19">
        <v>42</v>
      </c>
      <c r="H300" s="7" t="s">
        <v>564</v>
      </c>
      <c r="I300" s="7" t="s">
        <v>565</v>
      </c>
      <c r="J300" s="2" t="s">
        <v>589</v>
      </c>
      <c r="K300" s="2"/>
    </row>
    <row r="301" spans="1:11">
      <c r="A301" s="2" t="str">
        <f>HYPERLINK("https://hsdes.intel.com/resource/15010884543","15010884543")</f>
        <v>15010884543</v>
      </c>
      <c r="B301" s="2" t="s">
        <v>308</v>
      </c>
      <c r="C301" s="2" t="s">
        <v>20</v>
      </c>
      <c r="D301" s="2" t="s">
        <v>552</v>
      </c>
      <c r="E301" s="20" t="s">
        <v>566</v>
      </c>
      <c r="G301" s="19">
        <v>42</v>
      </c>
      <c r="H301" s="7" t="s">
        <v>561</v>
      </c>
      <c r="I301" s="7" t="s">
        <v>565</v>
      </c>
      <c r="J301" s="8" t="s">
        <v>588</v>
      </c>
      <c r="K301" s="2"/>
    </row>
    <row r="302" spans="1:11">
      <c r="A302" s="2" t="str">
        <f>HYPERLINK("https://hsdes.intel.com/resource/15010913401","15010913401")</f>
        <v>15010913401</v>
      </c>
      <c r="B302" s="2" t="s">
        <v>309</v>
      </c>
      <c r="C302" s="2" t="s">
        <v>2</v>
      </c>
      <c r="D302" s="2" t="s">
        <v>552</v>
      </c>
      <c r="E302" s="20" t="s">
        <v>566</v>
      </c>
      <c r="G302" s="19">
        <v>42</v>
      </c>
      <c r="H302" s="7" t="s">
        <v>561</v>
      </c>
      <c r="I302" s="7" t="s">
        <v>562</v>
      </c>
      <c r="J302" s="2" t="s">
        <v>589</v>
      </c>
      <c r="K302" s="2"/>
    </row>
    <row r="303" spans="1:11">
      <c r="A303" s="2" t="str">
        <f>HYPERLINK("https://hsdes.intel.com/resource/15010913995","15010913995")</f>
        <v>15010913995</v>
      </c>
      <c r="B303" s="2" t="s">
        <v>310</v>
      </c>
      <c r="C303" s="2" t="s">
        <v>2</v>
      </c>
      <c r="D303" s="2" t="s">
        <v>552</v>
      </c>
      <c r="E303" s="20" t="s">
        <v>566</v>
      </c>
      <c r="G303" s="19">
        <v>42</v>
      </c>
      <c r="H303" s="7" t="s">
        <v>564</v>
      </c>
      <c r="I303" s="7" t="s">
        <v>562</v>
      </c>
      <c r="J303" s="8" t="s">
        <v>588</v>
      </c>
      <c r="K303" s="2"/>
    </row>
    <row r="304" spans="1:11">
      <c r="A304" s="2" t="str">
        <f>HYPERLINK("https://hsdes.intel.com/resource/15010938736","15010938736")</f>
        <v>15010938736</v>
      </c>
      <c r="B304" s="2" t="s">
        <v>311</v>
      </c>
      <c r="C304" s="2" t="s">
        <v>2</v>
      </c>
      <c r="D304" s="2" t="s">
        <v>552</v>
      </c>
      <c r="E304" s="12" t="s">
        <v>560</v>
      </c>
      <c r="F304" s="24">
        <v>16015631966</v>
      </c>
      <c r="G304" s="19">
        <v>42</v>
      </c>
      <c r="H304" s="7" t="s">
        <v>561</v>
      </c>
      <c r="I304" s="7" t="s">
        <v>562</v>
      </c>
      <c r="J304" s="2" t="s">
        <v>589</v>
      </c>
      <c r="K304" s="3" t="s">
        <v>571</v>
      </c>
    </row>
    <row r="305" spans="1:11">
      <c r="A305" s="2" t="str">
        <f>HYPERLINK("https://hsdes.intel.com/resource/15010970964","15010970964")</f>
        <v>15010970964</v>
      </c>
      <c r="B305" s="2" t="s">
        <v>312</v>
      </c>
      <c r="C305" s="2" t="s">
        <v>2</v>
      </c>
      <c r="D305" s="2" t="s">
        <v>552</v>
      </c>
      <c r="E305" s="20" t="s">
        <v>566</v>
      </c>
      <c r="G305" s="19">
        <v>42</v>
      </c>
      <c r="H305" s="7" t="s">
        <v>561</v>
      </c>
      <c r="I305" s="7" t="s">
        <v>562</v>
      </c>
      <c r="J305" s="8" t="s">
        <v>588</v>
      </c>
      <c r="K305" s="2"/>
    </row>
    <row r="306" spans="1:11">
      <c r="A306" s="2" t="str">
        <f>HYPERLINK("https://hsdes.intel.com/resource/15011051195","15011051195")</f>
        <v>15011051195</v>
      </c>
      <c r="B306" s="2" t="s">
        <v>313</v>
      </c>
      <c r="C306" s="2" t="s">
        <v>198</v>
      </c>
      <c r="D306" s="2" t="s">
        <v>552</v>
      </c>
      <c r="E306" s="20" t="s">
        <v>566</v>
      </c>
      <c r="G306" s="19">
        <v>42</v>
      </c>
      <c r="H306" s="7" t="s">
        <v>561</v>
      </c>
      <c r="I306" s="7" t="s">
        <v>562</v>
      </c>
      <c r="J306" s="2" t="s">
        <v>589</v>
      </c>
      <c r="K306" s="2" t="s">
        <v>595</v>
      </c>
    </row>
    <row r="307" spans="1:11">
      <c r="A307" s="2" t="str">
        <f>HYPERLINK("https://hsdes.intel.com/resource/15011078842","15011078842")</f>
        <v>15011078842</v>
      </c>
      <c r="B307" s="2" t="s">
        <v>314</v>
      </c>
      <c r="C307" s="2" t="s">
        <v>2</v>
      </c>
      <c r="D307" s="2" t="s">
        <v>552</v>
      </c>
      <c r="E307" s="12" t="s">
        <v>560</v>
      </c>
      <c r="F307" s="24">
        <v>15011484236</v>
      </c>
      <c r="G307" s="19">
        <v>42</v>
      </c>
      <c r="H307" s="7" t="s">
        <v>561</v>
      </c>
      <c r="I307" s="7" t="s">
        <v>562</v>
      </c>
      <c r="J307" s="2" t="s">
        <v>589</v>
      </c>
      <c r="K307" s="2" t="s">
        <v>585</v>
      </c>
    </row>
    <row r="308" spans="1:11">
      <c r="A308" s="2" t="str">
        <f>HYPERLINK("https://hsdes.intel.com/resource/15011082016","15011082016")</f>
        <v>15011082016</v>
      </c>
      <c r="B308" s="2" t="s">
        <v>315</v>
      </c>
      <c r="C308" s="2" t="s">
        <v>2</v>
      </c>
      <c r="D308" s="2" t="s">
        <v>552</v>
      </c>
      <c r="E308" s="20" t="s">
        <v>566</v>
      </c>
      <c r="G308" s="19">
        <v>42</v>
      </c>
      <c r="H308" s="7" t="s">
        <v>561</v>
      </c>
      <c r="I308" s="7" t="s">
        <v>562</v>
      </c>
      <c r="J308" s="8" t="s">
        <v>588</v>
      </c>
      <c r="K308" s="2"/>
    </row>
    <row r="309" spans="1:11">
      <c r="A309" s="2" t="str">
        <f>HYPERLINK("https://hsdes.intel.com/resource/15011087827","15011087827")</f>
        <v>15011087827</v>
      </c>
      <c r="B309" s="2" t="s">
        <v>316</v>
      </c>
      <c r="C309" s="2" t="s">
        <v>2</v>
      </c>
      <c r="D309" s="2" t="s">
        <v>552</v>
      </c>
      <c r="E309" s="20" t="s">
        <v>566</v>
      </c>
      <c r="G309" s="19">
        <v>42</v>
      </c>
      <c r="H309" s="7" t="s">
        <v>561</v>
      </c>
      <c r="I309" s="7" t="s">
        <v>562</v>
      </c>
      <c r="J309" s="8" t="s">
        <v>588</v>
      </c>
      <c r="K309" s="2"/>
    </row>
    <row r="310" spans="1:11">
      <c r="A310" s="2" t="str">
        <f>HYPERLINK("https://hsdes.intel.com/resource/15011089244","15011089244")</f>
        <v>15011089244</v>
      </c>
      <c r="B310" s="2" t="s">
        <v>317</v>
      </c>
      <c r="C310" s="2" t="s">
        <v>2</v>
      </c>
      <c r="D310" s="2" t="s">
        <v>552</v>
      </c>
      <c r="E310" s="20" t="s">
        <v>566</v>
      </c>
      <c r="G310" s="19">
        <v>42</v>
      </c>
      <c r="H310" s="7" t="s">
        <v>561</v>
      </c>
      <c r="I310" s="7" t="s">
        <v>562</v>
      </c>
      <c r="J310" s="2" t="s">
        <v>589</v>
      </c>
      <c r="K310" s="2"/>
    </row>
    <row r="311" spans="1:11">
      <c r="A311" s="2" t="str">
        <f>HYPERLINK("https://hsdes.intel.com/resource/15011101508","15011101508")</f>
        <v>15011101508</v>
      </c>
      <c r="B311" s="2" t="s">
        <v>318</v>
      </c>
      <c r="C311" s="2" t="s">
        <v>2</v>
      </c>
      <c r="D311" s="2" t="s">
        <v>552</v>
      </c>
      <c r="E311" s="20" t="s">
        <v>566</v>
      </c>
      <c r="G311" s="19">
        <v>42</v>
      </c>
      <c r="H311" s="7" t="s">
        <v>561</v>
      </c>
      <c r="I311" s="7" t="s">
        <v>562</v>
      </c>
      <c r="J311" s="8" t="s">
        <v>588</v>
      </c>
      <c r="K311" s="2"/>
    </row>
    <row r="312" spans="1:11">
      <c r="A312" s="2" t="str">
        <f>HYPERLINK("https://hsdes.intel.com/resource/15011111109","15011111109")</f>
        <v>15011111109</v>
      </c>
      <c r="B312" s="2" t="s">
        <v>319</v>
      </c>
      <c r="C312" s="2" t="s">
        <v>4</v>
      </c>
      <c r="D312" s="2" t="s">
        <v>552</v>
      </c>
      <c r="E312" s="20" t="s">
        <v>566</v>
      </c>
      <c r="G312" s="19">
        <v>42</v>
      </c>
      <c r="H312" s="7" t="s">
        <v>561</v>
      </c>
      <c r="I312" s="7" t="s">
        <v>562</v>
      </c>
      <c r="J312" s="8" t="s">
        <v>588</v>
      </c>
      <c r="K312" s="2"/>
    </row>
    <row r="313" spans="1:11">
      <c r="A313" s="2" t="str">
        <f>HYPERLINK("https://hsdes.intel.com/resource/15011111257","15011111257")</f>
        <v>15011111257</v>
      </c>
      <c r="B313" s="2" t="s">
        <v>320</v>
      </c>
      <c r="C313" s="2" t="s">
        <v>2</v>
      </c>
      <c r="D313" s="2" t="s">
        <v>552</v>
      </c>
      <c r="E313" s="12" t="s">
        <v>560</v>
      </c>
      <c r="F313" s="24">
        <v>16015631966</v>
      </c>
      <c r="G313" s="19">
        <v>42</v>
      </c>
      <c r="H313" s="7" t="s">
        <v>561</v>
      </c>
      <c r="I313" s="7" t="s">
        <v>562</v>
      </c>
      <c r="J313" s="8" t="s">
        <v>588</v>
      </c>
      <c r="K313" s="3" t="s">
        <v>571</v>
      </c>
    </row>
    <row r="314" spans="1:11">
      <c r="A314" s="2" t="str">
        <f>HYPERLINK("https://hsdes.intel.com/resource/15011177272","15011177272")</f>
        <v>15011177272</v>
      </c>
      <c r="B314" s="2" t="s">
        <v>321</v>
      </c>
      <c r="C314" s="2" t="s">
        <v>8</v>
      </c>
      <c r="D314" s="2" t="s">
        <v>552</v>
      </c>
      <c r="E314" s="12" t="s">
        <v>560</v>
      </c>
      <c r="F314" s="24">
        <v>16015631966</v>
      </c>
      <c r="G314" s="19">
        <v>42</v>
      </c>
      <c r="H314" s="7" t="s">
        <v>561</v>
      </c>
      <c r="I314" s="7" t="s">
        <v>562</v>
      </c>
      <c r="J314" s="8" t="s">
        <v>588</v>
      </c>
      <c r="K314" s="3" t="s">
        <v>571</v>
      </c>
    </row>
    <row r="315" spans="1:11">
      <c r="A315" s="2" t="str">
        <f>HYPERLINK("https://hsdes.intel.com/resource/15011181776","15011181776")</f>
        <v>15011181776</v>
      </c>
      <c r="B315" s="2" t="s">
        <v>322</v>
      </c>
      <c r="C315" s="2" t="s">
        <v>14</v>
      </c>
      <c r="D315" s="2" t="s">
        <v>552</v>
      </c>
      <c r="E315" s="20" t="s">
        <v>566</v>
      </c>
      <c r="G315" s="19">
        <v>42</v>
      </c>
      <c r="H315" s="7" t="s">
        <v>561</v>
      </c>
      <c r="I315" s="7" t="s">
        <v>562</v>
      </c>
      <c r="J315" s="8" t="s">
        <v>588</v>
      </c>
      <c r="K315" s="2"/>
    </row>
    <row r="316" spans="1:11" ht="28.8">
      <c r="A316" s="2" t="str">
        <f>HYPERLINK("https://hsdes.intel.com/resource/15011210735","15011210735")</f>
        <v>15011210735</v>
      </c>
      <c r="B316" s="2" t="s">
        <v>323</v>
      </c>
      <c r="C316" s="2" t="s">
        <v>2</v>
      </c>
      <c r="D316" s="2" t="s">
        <v>552</v>
      </c>
      <c r="E316" s="12" t="s">
        <v>560</v>
      </c>
      <c r="F316" s="25">
        <v>14017576264</v>
      </c>
      <c r="G316" s="19">
        <v>42</v>
      </c>
      <c r="H316" s="7" t="s">
        <v>561</v>
      </c>
      <c r="I316" s="7" t="s">
        <v>562</v>
      </c>
      <c r="J316" s="8" t="s">
        <v>588</v>
      </c>
      <c r="K316" s="1" t="s">
        <v>586</v>
      </c>
    </row>
    <row r="317" spans="1:11" ht="28.8">
      <c r="A317" s="2" t="str">
        <f>HYPERLINK("https://hsdes.intel.com/resource/15011257770","15011257770")</f>
        <v>15011257770</v>
      </c>
      <c r="B317" s="2" t="s">
        <v>324</v>
      </c>
      <c r="C317" s="2" t="s">
        <v>2</v>
      </c>
      <c r="D317" s="2" t="s">
        <v>552</v>
      </c>
      <c r="E317" s="12" t="s">
        <v>560</v>
      </c>
      <c r="F317" s="25">
        <v>14017576264</v>
      </c>
      <c r="G317" s="19">
        <v>42</v>
      </c>
      <c r="H317" s="7" t="s">
        <v>561</v>
      </c>
      <c r="I317" s="7" t="s">
        <v>562</v>
      </c>
      <c r="J317" s="8" t="s">
        <v>588</v>
      </c>
      <c r="K317" s="1" t="s">
        <v>586</v>
      </c>
    </row>
    <row r="318" spans="1:11">
      <c r="A318" s="2" t="str">
        <f>HYPERLINK("https://hsdes.intel.com/resource/15011343911","15011343911")</f>
        <v>15011343911</v>
      </c>
      <c r="B318" s="2" t="s">
        <v>325</v>
      </c>
      <c r="C318" s="2" t="s">
        <v>14</v>
      </c>
      <c r="D318" s="2" t="s">
        <v>552</v>
      </c>
      <c r="E318" s="20" t="s">
        <v>566</v>
      </c>
      <c r="G318" s="19">
        <v>42</v>
      </c>
      <c r="H318" s="7" t="s">
        <v>561</v>
      </c>
      <c r="I318" s="7" t="s">
        <v>562</v>
      </c>
      <c r="J318" s="2" t="s">
        <v>569</v>
      </c>
      <c r="K318" s="2"/>
    </row>
    <row r="319" spans="1:11">
      <c r="A319" s="2" t="str">
        <f>HYPERLINK("https://hsdes.intel.com/resource/15011405057","15011405057")</f>
        <v>15011405057</v>
      </c>
      <c r="B319" s="2" t="s">
        <v>326</v>
      </c>
      <c r="C319" s="2" t="s">
        <v>2</v>
      </c>
      <c r="D319" s="2" t="s">
        <v>554</v>
      </c>
      <c r="E319" s="20" t="s">
        <v>566</v>
      </c>
      <c r="G319" s="19">
        <v>42</v>
      </c>
      <c r="H319" s="7" t="s">
        <v>561</v>
      </c>
      <c r="I319" s="7" t="s">
        <v>562</v>
      </c>
      <c r="J319" s="2" t="s">
        <v>589</v>
      </c>
      <c r="K319" s="2"/>
    </row>
    <row r="320" spans="1:11">
      <c r="A320" s="2" t="str">
        <f>HYPERLINK("https://hsdes.intel.com/resource/15011423264","15011423264")</f>
        <v>15011423264</v>
      </c>
      <c r="B320" s="2" t="s">
        <v>327</v>
      </c>
      <c r="C320" s="2" t="s">
        <v>20</v>
      </c>
      <c r="D320" s="2" t="s">
        <v>552</v>
      </c>
      <c r="E320" s="20" t="s">
        <v>566</v>
      </c>
      <c r="G320" s="19">
        <v>42</v>
      </c>
      <c r="H320" s="7" t="s">
        <v>561</v>
      </c>
      <c r="I320" s="7" t="s">
        <v>562</v>
      </c>
      <c r="J320" s="8" t="s">
        <v>588</v>
      </c>
      <c r="K320" s="2"/>
    </row>
    <row r="321" spans="1:11">
      <c r="A321" s="2" t="str">
        <f>HYPERLINK("https://hsdes.intel.com/resource/15011475983","15011475983")</f>
        <v>15011475983</v>
      </c>
      <c r="B321" s="2" t="s">
        <v>328</v>
      </c>
      <c r="C321" s="2" t="s">
        <v>20</v>
      </c>
      <c r="D321" s="2" t="s">
        <v>552</v>
      </c>
      <c r="E321" s="20" t="s">
        <v>566</v>
      </c>
      <c r="G321" s="19">
        <v>42</v>
      </c>
      <c r="H321" s="7" t="s">
        <v>561</v>
      </c>
      <c r="I321" s="7" t="s">
        <v>562</v>
      </c>
      <c r="J321" s="8" t="s">
        <v>588</v>
      </c>
      <c r="K321" s="2"/>
    </row>
    <row r="322" spans="1:11">
      <c r="A322" s="2" t="str">
        <f>HYPERLINK("https://hsdes.intel.com/resource/15011480877","15011480877")</f>
        <v>15011480877</v>
      </c>
      <c r="B322" s="2" t="s">
        <v>329</v>
      </c>
      <c r="C322" s="2" t="s">
        <v>2</v>
      </c>
      <c r="D322" s="2" t="s">
        <v>552</v>
      </c>
      <c r="E322" s="20" t="s">
        <v>566</v>
      </c>
      <c r="G322" s="19">
        <v>42</v>
      </c>
      <c r="H322" s="7" t="s">
        <v>561</v>
      </c>
      <c r="I322" s="7" t="s">
        <v>562</v>
      </c>
      <c r="J322" s="2" t="s">
        <v>589</v>
      </c>
      <c r="K322" s="2"/>
    </row>
    <row r="323" spans="1:11">
      <c r="A323" s="2" t="str">
        <f>HYPERLINK("https://hsdes.intel.com/resource/15011485142","15011485142")</f>
        <v>15011485142</v>
      </c>
      <c r="B323" s="2" t="s">
        <v>330</v>
      </c>
      <c r="C323" s="2" t="s">
        <v>2</v>
      </c>
      <c r="D323" s="2" t="s">
        <v>552</v>
      </c>
      <c r="E323" s="20" t="s">
        <v>566</v>
      </c>
      <c r="G323" s="19">
        <v>42</v>
      </c>
      <c r="H323" s="7" t="s">
        <v>561</v>
      </c>
      <c r="I323" s="7" t="s">
        <v>562</v>
      </c>
      <c r="J323" s="8" t="s">
        <v>588</v>
      </c>
      <c r="K323" s="2"/>
    </row>
    <row r="324" spans="1:11">
      <c r="A324" s="2" t="str">
        <f>HYPERLINK("https://hsdes.intel.com/resource/15011492762","15011492762")</f>
        <v>15011492762</v>
      </c>
      <c r="B324" s="2" t="s">
        <v>331</v>
      </c>
      <c r="C324" s="2" t="s">
        <v>2</v>
      </c>
      <c r="D324" s="2" t="s">
        <v>552</v>
      </c>
      <c r="E324" s="12" t="s">
        <v>560</v>
      </c>
      <c r="F324" s="24">
        <v>16018861169</v>
      </c>
      <c r="G324" s="19">
        <v>42</v>
      </c>
      <c r="H324" s="7" t="s">
        <v>561</v>
      </c>
      <c r="I324" s="7" t="s">
        <v>562</v>
      </c>
      <c r="J324" s="8" t="s">
        <v>588</v>
      </c>
      <c r="K324" s="2" t="s">
        <v>587</v>
      </c>
    </row>
    <row r="325" spans="1:11">
      <c r="A325" s="2" t="str">
        <f>HYPERLINK("https://hsdes.intel.com/resource/15011519683","15011519683")</f>
        <v>15011519683</v>
      </c>
      <c r="B325" s="2" t="s">
        <v>332</v>
      </c>
      <c r="C325" s="2" t="s">
        <v>2</v>
      </c>
      <c r="D325" s="2" t="s">
        <v>552</v>
      </c>
      <c r="E325" s="20" t="s">
        <v>566</v>
      </c>
      <c r="G325" s="19">
        <v>42</v>
      </c>
      <c r="H325" s="7" t="s">
        <v>561</v>
      </c>
      <c r="I325" s="7" t="s">
        <v>562</v>
      </c>
      <c r="J325" s="8" t="s">
        <v>588</v>
      </c>
      <c r="K325" s="2"/>
    </row>
    <row r="326" spans="1:11">
      <c r="A326" s="2" t="str">
        <f>HYPERLINK("https://hsdes.intel.com/resource/15011520201","15011520201")</f>
        <v>15011520201</v>
      </c>
      <c r="B326" s="2" t="s">
        <v>333</v>
      </c>
      <c r="C326" s="2" t="s">
        <v>14</v>
      </c>
      <c r="D326" s="2" t="s">
        <v>554</v>
      </c>
      <c r="E326" s="20" t="s">
        <v>566</v>
      </c>
      <c r="G326" s="19">
        <v>42</v>
      </c>
      <c r="H326" s="7" t="s">
        <v>561</v>
      </c>
      <c r="I326" s="7" t="s">
        <v>562</v>
      </c>
      <c r="J326" s="2" t="s">
        <v>589</v>
      </c>
      <c r="K326" s="2"/>
    </row>
    <row r="327" spans="1:11">
      <c r="A327" s="2" t="str">
        <f>HYPERLINK("https://hsdes.intel.com/resource/15011537980","15011537980")</f>
        <v>15011537980</v>
      </c>
      <c r="B327" s="2" t="s">
        <v>334</v>
      </c>
      <c r="C327" s="2" t="s">
        <v>14</v>
      </c>
      <c r="D327" s="2" t="s">
        <v>552</v>
      </c>
      <c r="E327" s="20" t="s">
        <v>566</v>
      </c>
      <c r="G327" s="19">
        <v>42</v>
      </c>
      <c r="H327" s="7" t="s">
        <v>561</v>
      </c>
      <c r="I327" s="7" t="s">
        <v>562</v>
      </c>
      <c r="J327" s="2" t="s">
        <v>589</v>
      </c>
      <c r="K327" s="2"/>
    </row>
    <row r="328" spans="1:11">
      <c r="A328" s="2" t="str">
        <f>HYPERLINK("https://hsdes.intel.com/resource/15011625970","15011625970")</f>
        <v>15011625970</v>
      </c>
      <c r="B328" s="2" t="s">
        <v>335</v>
      </c>
      <c r="C328" s="2" t="s">
        <v>2</v>
      </c>
      <c r="D328" s="2" t="s">
        <v>554</v>
      </c>
      <c r="E328" s="20" t="s">
        <v>566</v>
      </c>
      <c r="G328" s="19">
        <v>42</v>
      </c>
      <c r="H328" s="7" t="s">
        <v>561</v>
      </c>
      <c r="I328" s="7" t="s">
        <v>562</v>
      </c>
      <c r="J328" s="2" t="s">
        <v>589</v>
      </c>
      <c r="K328" s="2"/>
    </row>
    <row r="329" spans="1:11">
      <c r="A329" s="2" t="str">
        <f>HYPERLINK("https://hsdes.intel.com/resource/15011628734","15011628734")</f>
        <v>15011628734</v>
      </c>
      <c r="B329" s="2" t="s">
        <v>336</v>
      </c>
      <c r="C329" s="2" t="s">
        <v>2</v>
      </c>
      <c r="D329" s="2" t="s">
        <v>552</v>
      </c>
      <c r="E329" s="20" t="s">
        <v>566</v>
      </c>
      <c r="G329" s="19">
        <v>42</v>
      </c>
      <c r="H329" s="7" t="s">
        <v>561</v>
      </c>
      <c r="I329" s="7" t="s">
        <v>562</v>
      </c>
      <c r="J329" s="8" t="s">
        <v>588</v>
      </c>
      <c r="K329" s="2"/>
    </row>
    <row r="330" spans="1:11">
      <c r="A330" s="2" t="str">
        <f>HYPERLINK("https://hsdes.intel.com/resource/15011629082","15011629082")</f>
        <v>15011629082</v>
      </c>
      <c r="B330" s="2" t="s">
        <v>337</v>
      </c>
      <c r="C330" s="2" t="s">
        <v>2</v>
      </c>
      <c r="D330" s="2" t="s">
        <v>552</v>
      </c>
      <c r="E330" s="20" t="s">
        <v>566</v>
      </c>
      <c r="G330" s="19">
        <v>42</v>
      </c>
      <c r="H330" s="7" t="s">
        <v>561</v>
      </c>
      <c r="I330" s="7" t="s">
        <v>562</v>
      </c>
      <c r="J330" s="8" t="s">
        <v>588</v>
      </c>
      <c r="K330" s="2"/>
    </row>
    <row r="331" spans="1:11">
      <c r="A331" s="2" t="str">
        <f>HYPERLINK("https://hsdes.intel.com/resource/15011629342","15011629342")</f>
        <v>15011629342</v>
      </c>
      <c r="B331" s="2" t="s">
        <v>338</v>
      </c>
      <c r="C331" s="2" t="s">
        <v>2</v>
      </c>
      <c r="D331" s="2" t="s">
        <v>552</v>
      </c>
      <c r="E331" s="20" t="s">
        <v>566</v>
      </c>
      <c r="G331" s="19">
        <v>42</v>
      </c>
      <c r="H331" s="7" t="s">
        <v>561</v>
      </c>
      <c r="I331" s="7" t="s">
        <v>562</v>
      </c>
      <c r="J331" s="8" t="s">
        <v>588</v>
      </c>
      <c r="K331" s="2"/>
    </row>
    <row r="332" spans="1:11">
      <c r="A332" s="2" t="str">
        <f>HYPERLINK("https://hsdes.intel.com/resource/15011631647","15011631647")</f>
        <v>15011631647</v>
      </c>
      <c r="B332" s="2" t="s">
        <v>339</v>
      </c>
      <c r="C332" s="2" t="s">
        <v>2</v>
      </c>
      <c r="D332" s="2" t="s">
        <v>552</v>
      </c>
      <c r="E332" s="20" t="s">
        <v>566</v>
      </c>
      <c r="G332" s="19">
        <v>42</v>
      </c>
      <c r="H332" s="7" t="s">
        <v>561</v>
      </c>
      <c r="I332" s="7" t="s">
        <v>562</v>
      </c>
      <c r="J332" s="2" t="s">
        <v>589</v>
      </c>
      <c r="K332" s="2"/>
    </row>
    <row r="333" spans="1:11">
      <c r="A333" s="2" t="str">
        <f>HYPERLINK("https://hsdes.intel.com/resource/15011631912","15011631912")</f>
        <v>15011631912</v>
      </c>
      <c r="B333" s="2" t="s">
        <v>340</v>
      </c>
      <c r="C333" s="2" t="s">
        <v>2</v>
      </c>
      <c r="D333" s="2" t="s">
        <v>552</v>
      </c>
      <c r="E333" s="20" t="s">
        <v>566</v>
      </c>
      <c r="G333" s="19">
        <v>42</v>
      </c>
      <c r="H333" s="7" t="s">
        <v>561</v>
      </c>
      <c r="I333" s="7" t="s">
        <v>562</v>
      </c>
      <c r="J333" s="2" t="s">
        <v>589</v>
      </c>
      <c r="K333" s="2"/>
    </row>
    <row r="334" spans="1:11">
      <c r="A334" s="2" t="str">
        <f>HYPERLINK("https://hsdes.intel.com/resource/15011632117","15011632117")</f>
        <v>15011632117</v>
      </c>
      <c r="B334" s="2" t="s">
        <v>341</v>
      </c>
      <c r="C334" s="2" t="s">
        <v>2</v>
      </c>
      <c r="D334" s="2" t="s">
        <v>552</v>
      </c>
      <c r="E334" s="20" t="s">
        <v>566</v>
      </c>
      <c r="G334" s="19">
        <v>42</v>
      </c>
      <c r="H334" s="7" t="s">
        <v>564</v>
      </c>
      <c r="I334" s="7" t="s">
        <v>562</v>
      </c>
      <c r="J334" s="8" t="s">
        <v>588</v>
      </c>
      <c r="K334" s="2"/>
    </row>
    <row r="335" spans="1:11">
      <c r="A335" s="2" t="str">
        <f>HYPERLINK("https://hsdes.intel.com/resource/15011637144","15011637144")</f>
        <v>15011637144</v>
      </c>
      <c r="B335" s="2" t="s">
        <v>342</v>
      </c>
      <c r="C335" s="2" t="s">
        <v>198</v>
      </c>
      <c r="D335" s="2" t="s">
        <v>552</v>
      </c>
      <c r="E335" s="20" t="s">
        <v>566</v>
      </c>
      <c r="G335" s="19">
        <v>42</v>
      </c>
      <c r="H335" s="7" t="s">
        <v>561</v>
      </c>
      <c r="I335" s="7" t="s">
        <v>562</v>
      </c>
      <c r="J335" s="2" t="s">
        <v>589</v>
      </c>
      <c r="K335" s="2" t="s">
        <v>595</v>
      </c>
    </row>
    <row r="336" spans="1:11">
      <c r="A336" s="2" t="str">
        <f>HYPERLINK("https://hsdes.intel.com/resource/15011646544","15011646544")</f>
        <v>15011646544</v>
      </c>
      <c r="B336" s="2" t="s">
        <v>343</v>
      </c>
      <c r="C336" s="2" t="s">
        <v>8</v>
      </c>
      <c r="D336" s="2" t="s">
        <v>552</v>
      </c>
      <c r="E336" s="12" t="s">
        <v>560</v>
      </c>
      <c r="F336" s="24">
        <v>16015631966</v>
      </c>
      <c r="G336" s="19">
        <v>42</v>
      </c>
      <c r="H336" s="7" t="s">
        <v>561</v>
      </c>
      <c r="I336" s="7" t="s">
        <v>562</v>
      </c>
      <c r="J336" s="8" t="s">
        <v>588</v>
      </c>
      <c r="K336" s="3" t="s">
        <v>571</v>
      </c>
    </row>
    <row r="337" spans="1:11">
      <c r="A337" s="2" t="str">
        <f>HYPERLINK("https://hsdes.intel.com/resource/15011646840","15011646840")</f>
        <v>15011646840</v>
      </c>
      <c r="B337" s="2" t="s">
        <v>344</v>
      </c>
      <c r="C337" s="2" t="s">
        <v>6</v>
      </c>
      <c r="D337" s="2" t="s">
        <v>552</v>
      </c>
      <c r="E337" s="20" t="s">
        <v>566</v>
      </c>
      <c r="G337" s="19">
        <v>42</v>
      </c>
      <c r="H337" s="7" t="s">
        <v>561</v>
      </c>
      <c r="I337" s="7" t="s">
        <v>562</v>
      </c>
      <c r="J337" s="8" t="s">
        <v>588</v>
      </c>
      <c r="K337" s="2"/>
    </row>
    <row r="338" spans="1:11">
      <c r="A338" s="2" t="str">
        <f>HYPERLINK("https://hsdes.intel.com/resource/15011658519","15011658519")</f>
        <v>15011658519</v>
      </c>
      <c r="B338" s="2" t="s">
        <v>345</v>
      </c>
      <c r="C338" s="2" t="s">
        <v>198</v>
      </c>
      <c r="D338" s="2" t="s">
        <v>552</v>
      </c>
      <c r="E338" s="20" t="s">
        <v>566</v>
      </c>
      <c r="G338" s="19">
        <v>42</v>
      </c>
      <c r="H338" s="7" t="s">
        <v>561</v>
      </c>
      <c r="I338" s="7" t="s">
        <v>562</v>
      </c>
      <c r="J338" s="2" t="s">
        <v>589</v>
      </c>
      <c r="K338" s="2" t="s">
        <v>595</v>
      </c>
    </row>
    <row r="339" spans="1:11">
      <c r="A339" s="2" t="str">
        <f>HYPERLINK("https://hsdes.intel.com/resource/15011673247","15011673247")</f>
        <v>15011673247</v>
      </c>
      <c r="B339" s="2" t="s">
        <v>346</v>
      </c>
      <c r="C339" s="2" t="s">
        <v>14</v>
      </c>
      <c r="D339" s="2" t="s">
        <v>552</v>
      </c>
      <c r="E339" s="20" t="s">
        <v>566</v>
      </c>
      <c r="G339" s="19">
        <v>42</v>
      </c>
      <c r="H339" s="7" t="s">
        <v>561</v>
      </c>
      <c r="I339" s="7" t="s">
        <v>562</v>
      </c>
      <c r="J339" s="2" t="s">
        <v>569</v>
      </c>
      <c r="K339" s="2"/>
    </row>
    <row r="340" spans="1:11">
      <c r="A340" s="2" t="str">
        <f>HYPERLINK("https://hsdes.intel.com/resource/15011680116","15011680116")</f>
        <v>15011680116</v>
      </c>
      <c r="B340" s="2" t="s">
        <v>347</v>
      </c>
      <c r="C340" s="2" t="s">
        <v>6</v>
      </c>
      <c r="D340" s="2" t="s">
        <v>552</v>
      </c>
      <c r="E340" s="20" t="s">
        <v>566</v>
      </c>
      <c r="G340" s="19">
        <v>42</v>
      </c>
      <c r="H340" s="7" t="s">
        <v>561</v>
      </c>
      <c r="I340" s="7" t="s">
        <v>562</v>
      </c>
      <c r="J340" s="2" t="s">
        <v>589</v>
      </c>
      <c r="K340" s="2"/>
    </row>
    <row r="341" spans="1:11">
      <c r="A341" s="2" t="str">
        <f>HYPERLINK("https://hsdes.intel.com/resource/15011695705","15011695705")</f>
        <v>15011695705</v>
      </c>
      <c r="B341" s="2" t="s">
        <v>348</v>
      </c>
      <c r="C341" s="2" t="s">
        <v>2</v>
      </c>
      <c r="D341" s="2" t="s">
        <v>552</v>
      </c>
      <c r="E341" s="12" t="s">
        <v>560</v>
      </c>
      <c r="F341" s="24">
        <v>16018861169</v>
      </c>
      <c r="G341" s="19">
        <v>42</v>
      </c>
      <c r="H341" s="7" t="s">
        <v>561</v>
      </c>
      <c r="I341" s="7" t="s">
        <v>562</v>
      </c>
      <c r="J341" s="8" t="s">
        <v>588</v>
      </c>
      <c r="K341" s="2" t="s">
        <v>587</v>
      </c>
    </row>
    <row r="342" spans="1:11">
      <c r="A342" s="2" t="str">
        <f>HYPERLINK("https://hsdes.intel.com/resource/15011700613","15011700613")</f>
        <v>15011700613</v>
      </c>
      <c r="B342" s="2" t="s">
        <v>349</v>
      </c>
      <c r="C342" s="2" t="s">
        <v>2</v>
      </c>
      <c r="D342" s="2" t="s">
        <v>552</v>
      </c>
      <c r="E342" s="12" t="s">
        <v>560</v>
      </c>
      <c r="F342" s="24">
        <v>16018861169</v>
      </c>
      <c r="G342" s="19">
        <v>42</v>
      </c>
      <c r="H342" s="7" t="s">
        <v>561</v>
      </c>
      <c r="I342" s="7" t="s">
        <v>562</v>
      </c>
      <c r="J342" s="2" t="s">
        <v>589</v>
      </c>
      <c r="K342" s="2" t="s">
        <v>576</v>
      </c>
    </row>
    <row r="343" spans="1:11">
      <c r="A343" s="2" t="str">
        <f>HYPERLINK("https://hsdes.intel.com/resource/15011720834","15011720834")</f>
        <v>15011720834</v>
      </c>
      <c r="B343" s="2" t="s">
        <v>350</v>
      </c>
      <c r="C343" s="2" t="s">
        <v>20</v>
      </c>
      <c r="D343" s="2" t="s">
        <v>552</v>
      </c>
      <c r="E343" s="20" t="s">
        <v>566</v>
      </c>
      <c r="G343" s="19">
        <v>42</v>
      </c>
      <c r="H343" s="7" t="s">
        <v>561</v>
      </c>
      <c r="I343" s="7" t="s">
        <v>562</v>
      </c>
      <c r="J343" s="8" t="s">
        <v>588</v>
      </c>
      <c r="K343" s="2"/>
    </row>
    <row r="344" spans="1:11" ht="28.8">
      <c r="A344" s="2" t="str">
        <f>HYPERLINK("https://hsdes.intel.com/resource/15011742691","15011742691")</f>
        <v>15011742691</v>
      </c>
      <c r="B344" s="2" t="s">
        <v>351</v>
      </c>
      <c r="C344" s="2" t="s">
        <v>8</v>
      </c>
      <c r="D344" s="2" t="s">
        <v>552</v>
      </c>
      <c r="E344" s="12" t="s">
        <v>560</v>
      </c>
      <c r="F344" s="25">
        <v>14017576264</v>
      </c>
      <c r="G344" s="19">
        <v>42</v>
      </c>
      <c r="H344" s="7" t="s">
        <v>561</v>
      </c>
      <c r="I344" s="7" t="s">
        <v>562</v>
      </c>
      <c r="J344" s="8" t="s">
        <v>588</v>
      </c>
      <c r="K344" s="1" t="s">
        <v>586</v>
      </c>
    </row>
    <row r="345" spans="1:11" ht="28.8">
      <c r="A345" s="2" t="str">
        <f>HYPERLINK("https://hsdes.intel.com/resource/15011770786","15011770786")</f>
        <v>15011770786</v>
      </c>
      <c r="B345" s="2" t="s">
        <v>352</v>
      </c>
      <c r="C345" s="2" t="s">
        <v>2</v>
      </c>
      <c r="D345" s="2" t="s">
        <v>552</v>
      </c>
      <c r="E345" s="12" t="s">
        <v>560</v>
      </c>
      <c r="F345" s="25">
        <v>14017576264</v>
      </c>
      <c r="G345" s="19">
        <v>42</v>
      </c>
      <c r="H345" s="7" t="s">
        <v>561</v>
      </c>
      <c r="I345" s="7" t="s">
        <v>562</v>
      </c>
      <c r="J345" s="8" t="s">
        <v>588</v>
      </c>
      <c r="K345" s="1" t="s">
        <v>586</v>
      </c>
    </row>
    <row r="346" spans="1:11">
      <c r="A346" s="2" t="str">
        <f>HYPERLINK("https://hsdes.intel.com/resource/15011829165","15011829165")</f>
        <v>15011829165</v>
      </c>
      <c r="B346" s="2" t="s">
        <v>353</v>
      </c>
      <c r="C346" s="2" t="s">
        <v>20</v>
      </c>
      <c r="D346" s="2" t="s">
        <v>552</v>
      </c>
      <c r="E346" s="20" t="s">
        <v>566</v>
      </c>
      <c r="G346" s="19">
        <v>42</v>
      </c>
      <c r="H346" s="7" t="s">
        <v>561</v>
      </c>
      <c r="I346" s="7" t="s">
        <v>562</v>
      </c>
      <c r="J346" s="8" t="s">
        <v>588</v>
      </c>
      <c r="K346" s="2"/>
    </row>
    <row r="347" spans="1:11">
      <c r="A347" s="2" t="str">
        <f>HYPERLINK("https://hsdes.intel.com/resource/15011831525","15011831525")</f>
        <v>15011831525</v>
      </c>
      <c r="B347" s="2" t="s">
        <v>354</v>
      </c>
      <c r="C347" s="2" t="s">
        <v>20</v>
      </c>
      <c r="D347" s="2" t="s">
        <v>552</v>
      </c>
      <c r="E347" s="20" t="s">
        <v>566</v>
      </c>
      <c r="G347" s="19">
        <v>42</v>
      </c>
      <c r="H347" s="7" t="s">
        <v>561</v>
      </c>
      <c r="I347" s="7" t="s">
        <v>562</v>
      </c>
      <c r="J347" s="8" t="s">
        <v>588</v>
      </c>
      <c r="K347" s="2"/>
    </row>
    <row r="348" spans="1:11">
      <c r="A348" s="2" t="str">
        <f>HYPERLINK("https://hsdes.intel.com/resource/15011833284","15011833284")</f>
        <v>15011833284</v>
      </c>
      <c r="B348" s="2" t="s">
        <v>355</v>
      </c>
      <c r="C348" s="2" t="s">
        <v>20</v>
      </c>
      <c r="D348" s="2" t="s">
        <v>552</v>
      </c>
      <c r="E348" s="20" t="s">
        <v>566</v>
      </c>
      <c r="G348" s="19">
        <v>42</v>
      </c>
      <c r="H348" s="7" t="s">
        <v>561</v>
      </c>
      <c r="I348" s="7" t="s">
        <v>562</v>
      </c>
      <c r="J348" s="8" t="s">
        <v>588</v>
      </c>
      <c r="K348" s="2"/>
    </row>
    <row r="349" spans="1:11">
      <c r="A349" s="2" t="str">
        <f>HYPERLINK("https://hsdes.intel.com/resource/15011840550","15011840550")</f>
        <v>15011840550</v>
      </c>
      <c r="B349" s="2" t="s">
        <v>356</v>
      </c>
      <c r="C349" s="2" t="s">
        <v>20</v>
      </c>
      <c r="D349" s="2" t="s">
        <v>552</v>
      </c>
      <c r="E349" s="20" t="s">
        <v>566</v>
      </c>
      <c r="G349" s="19">
        <v>42</v>
      </c>
      <c r="H349" s="7" t="s">
        <v>561</v>
      </c>
      <c r="I349" s="7" t="s">
        <v>562</v>
      </c>
      <c r="J349" s="8" t="s">
        <v>588</v>
      </c>
      <c r="K349" s="2"/>
    </row>
    <row r="350" spans="1:11">
      <c r="A350" s="2" t="str">
        <f>HYPERLINK("https://hsdes.intel.com/resource/15011900094","15011900094")</f>
        <v>15011900094</v>
      </c>
      <c r="B350" s="2" t="s">
        <v>357</v>
      </c>
      <c r="C350" s="2" t="s">
        <v>2</v>
      </c>
      <c r="D350" s="2" t="s">
        <v>552</v>
      </c>
      <c r="E350" s="20" t="s">
        <v>566</v>
      </c>
      <c r="G350" s="19">
        <v>42</v>
      </c>
      <c r="H350" s="7" t="s">
        <v>561</v>
      </c>
      <c r="I350" s="7" t="s">
        <v>562</v>
      </c>
      <c r="J350" s="8" t="s">
        <v>588</v>
      </c>
      <c r="K350" s="2"/>
    </row>
    <row r="351" spans="1:11">
      <c r="A351" s="2" t="str">
        <f>HYPERLINK("https://hsdes.intel.com/resource/15012055095","15012055095")</f>
        <v>15012055095</v>
      </c>
      <c r="B351" s="2" t="s">
        <v>358</v>
      </c>
      <c r="C351" s="2" t="s">
        <v>2</v>
      </c>
      <c r="D351" s="2" t="s">
        <v>552</v>
      </c>
      <c r="E351" s="20" t="s">
        <v>566</v>
      </c>
      <c r="G351" s="19">
        <v>42</v>
      </c>
      <c r="H351" s="7" t="s">
        <v>561</v>
      </c>
      <c r="I351" s="7" t="s">
        <v>562</v>
      </c>
      <c r="J351" s="8" t="s">
        <v>588</v>
      </c>
      <c r="K351" s="2"/>
    </row>
    <row r="352" spans="1:11">
      <c r="A352" s="2" t="str">
        <f>HYPERLINK("https://hsdes.intel.com/resource/16012239274","16012239274")</f>
        <v>16012239274</v>
      </c>
      <c r="B352" s="2" t="s">
        <v>359</v>
      </c>
      <c r="C352" s="2" t="s">
        <v>6</v>
      </c>
      <c r="D352" s="2" t="s">
        <v>552</v>
      </c>
      <c r="E352" s="20" t="s">
        <v>566</v>
      </c>
      <c r="G352" s="19">
        <v>42</v>
      </c>
      <c r="H352" s="7" t="s">
        <v>561</v>
      </c>
      <c r="I352" s="7" t="s">
        <v>562</v>
      </c>
      <c r="J352" s="8" t="s">
        <v>588</v>
      </c>
      <c r="K352" s="2"/>
    </row>
    <row r="353" spans="1:11">
      <c r="A353" s="2" t="str">
        <f>HYPERLINK("https://hsdes.intel.com/resource/16012239299","16012239299")</f>
        <v>16012239299</v>
      </c>
      <c r="B353" s="2" t="s">
        <v>360</v>
      </c>
      <c r="C353" s="2" t="s">
        <v>14</v>
      </c>
      <c r="D353" s="2" t="s">
        <v>552</v>
      </c>
      <c r="E353" s="20" t="s">
        <v>566</v>
      </c>
      <c r="G353" s="19">
        <v>42</v>
      </c>
      <c r="H353" s="7" t="s">
        <v>561</v>
      </c>
      <c r="I353" s="7" t="s">
        <v>562</v>
      </c>
      <c r="J353" s="2" t="s">
        <v>589</v>
      </c>
      <c r="K353" s="2"/>
    </row>
    <row r="354" spans="1:11">
      <c r="A354" s="2" t="str">
        <f>HYPERLINK("https://hsdes.intel.com/resource/16012400387","16012400387")</f>
        <v>16012400387</v>
      </c>
      <c r="B354" s="2" t="s">
        <v>361</v>
      </c>
      <c r="C354" s="2" t="s">
        <v>8</v>
      </c>
      <c r="D354" s="2" t="s">
        <v>552</v>
      </c>
      <c r="E354" s="5" t="s">
        <v>567</v>
      </c>
      <c r="F354" s="24">
        <v>16015087466</v>
      </c>
      <c r="G354" s="19">
        <v>42</v>
      </c>
      <c r="H354" s="7" t="s">
        <v>561</v>
      </c>
      <c r="I354" s="7" t="s">
        <v>562</v>
      </c>
      <c r="J354" s="8" t="s">
        <v>588</v>
      </c>
      <c r="K354" s="2" t="s">
        <v>578</v>
      </c>
    </row>
    <row r="355" spans="1:11">
      <c r="A355" s="2" t="str">
        <f>HYPERLINK("https://hsdes.intel.com/resource/16012413333","16012413333")</f>
        <v>16012413333</v>
      </c>
      <c r="B355" s="2" t="s">
        <v>362</v>
      </c>
      <c r="C355" s="2" t="s">
        <v>8</v>
      </c>
      <c r="D355" s="2" t="s">
        <v>552</v>
      </c>
      <c r="E355" s="20" t="s">
        <v>566</v>
      </c>
      <c r="G355" s="19">
        <v>42</v>
      </c>
      <c r="H355" s="7" t="s">
        <v>561</v>
      </c>
      <c r="I355" s="7" t="s">
        <v>562</v>
      </c>
      <c r="J355" s="8" t="s">
        <v>588</v>
      </c>
      <c r="K355" s="2"/>
    </row>
    <row r="356" spans="1:11" ht="28.8">
      <c r="A356" s="2" t="str">
        <f>HYPERLINK("https://hsdes.intel.com/resource/16012486425","16012486425")</f>
        <v>16012486425</v>
      </c>
      <c r="B356" s="2" t="s">
        <v>363</v>
      </c>
      <c r="C356" s="2" t="s">
        <v>8</v>
      </c>
      <c r="D356" s="2" t="s">
        <v>552</v>
      </c>
      <c r="E356" s="12" t="s">
        <v>560</v>
      </c>
      <c r="F356" s="25">
        <v>14017576264</v>
      </c>
      <c r="G356" s="19">
        <v>42</v>
      </c>
      <c r="H356" s="7" t="s">
        <v>561</v>
      </c>
      <c r="I356" s="7" t="s">
        <v>562</v>
      </c>
      <c r="J356" s="8" t="s">
        <v>588</v>
      </c>
      <c r="K356" s="1" t="s">
        <v>586</v>
      </c>
    </row>
    <row r="357" spans="1:11">
      <c r="A357" s="2" t="str">
        <f>HYPERLINK("https://hsdes.intel.com/resource/16012489977","16012489977")</f>
        <v>16012489977</v>
      </c>
      <c r="B357" s="2" t="s">
        <v>364</v>
      </c>
      <c r="C357" s="2" t="s">
        <v>14</v>
      </c>
      <c r="D357" s="2" t="s">
        <v>552</v>
      </c>
      <c r="E357" s="20" t="s">
        <v>566</v>
      </c>
      <c r="G357" s="19">
        <v>42</v>
      </c>
      <c r="H357" s="7" t="s">
        <v>561</v>
      </c>
      <c r="I357" s="7" t="s">
        <v>562</v>
      </c>
      <c r="J357" s="8" t="s">
        <v>588</v>
      </c>
      <c r="K357" s="2"/>
    </row>
    <row r="358" spans="1:11">
      <c r="A358" s="2" t="str">
        <f>HYPERLINK("https://hsdes.intel.com/resource/16012511779","16012511779")</f>
        <v>16012511779</v>
      </c>
      <c r="B358" s="2" t="s">
        <v>365</v>
      </c>
      <c r="C358" s="2" t="s">
        <v>8</v>
      </c>
      <c r="D358" s="2" t="s">
        <v>552</v>
      </c>
      <c r="E358" s="20" t="s">
        <v>566</v>
      </c>
      <c r="G358" s="19">
        <v>42</v>
      </c>
      <c r="H358" s="7" t="s">
        <v>561</v>
      </c>
      <c r="I358" s="7" t="s">
        <v>562</v>
      </c>
      <c r="J358" s="8" t="s">
        <v>588</v>
      </c>
      <c r="K358" s="2"/>
    </row>
    <row r="359" spans="1:11">
      <c r="A359" s="2" t="str">
        <f>HYPERLINK("https://hsdes.intel.com/resource/16012542791","16012542791")</f>
        <v>16012542791</v>
      </c>
      <c r="B359" s="2" t="s">
        <v>366</v>
      </c>
      <c r="C359" s="2" t="s">
        <v>14</v>
      </c>
      <c r="D359" s="2" t="s">
        <v>552</v>
      </c>
      <c r="E359" s="12" t="s">
        <v>560</v>
      </c>
      <c r="F359" s="24">
        <v>16018861169</v>
      </c>
      <c r="G359" s="19">
        <v>42</v>
      </c>
      <c r="H359" s="7" t="s">
        <v>564</v>
      </c>
      <c r="I359" s="7" t="s">
        <v>562</v>
      </c>
      <c r="J359" s="2" t="s">
        <v>589</v>
      </c>
      <c r="K359" s="2" t="s">
        <v>587</v>
      </c>
    </row>
    <row r="360" spans="1:11">
      <c r="A360" s="2" t="str">
        <f>HYPERLINK("https://hsdes.intel.com/resource/16012577838","16012577838")</f>
        <v>16012577838</v>
      </c>
      <c r="B360" s="2" t="s">
        <v>367</v>
      </c>
      <c r="C360" s="2" t="s">
        <v>20</v>
      </c>
      <c r="D360" s="2" t="s">
        <v>552</v>
      </c>
      <c r="E360" s="20" t="s">
        <v>566</v>
      </c>
      <c r="G360" s="19">
        <v>42</v>
      </c>
      <c r="H360" s="7" t="s">
        <v>561</v>
      </c>
      <c r="I360" s="7" t="s">
        <v>562</v>
      </c>
      <c r="J360" s="8" t="s">
        <v>588</v>
      </c>
      <c r="K360" s="2"/>
    </row>
    <row r="361" spans="1:11">
      <c r="A361" s="2" t="str">
        <f>HYPERLINK("https://hsdes.intel.com/resource/16012616661","16012616661")</f>
        <v>16012616661</v>
      </c>
      <c r="B361" s="2" t="s">
        <v>368</v>
      </c>
      <c r="C361" s="2" t="s">
        <v>8</v>
      </c>
      <c r="D361" s="2" t="s">
        <v>552</v>
      </c>
      <c r="E361" s="12" t="s">
        <v>560</v>
      </c>
      <c r="F361" s="24">
        <v>16015631966</v>
      </c>
      <c r="G361" s="19">
        <v>42</v>
      </c>
      <c r="H361" s="7" t="s">
        <v>564</v>
      </c>
      <c r="I361" s="7" t="s">
        <v>562</v>
      </c>
      <c r="J361" s="8" t="s">
        <v>588</v>
      </c>
      <c r="K361" s="3" t="s">
        <v>571</v>
      </c>
    </row>
    <row r="362" spans="1:11">
      <c r="A362" s="2" t="str">
        <f>HYPERLINK("https://hsdes.intel.com/resource/16012703150","16012703150")</f>
        <v>16012703150</v>
      </c>
      <c r="B362" s="2" t="s">
        <v>369</v>
      </c>
      <c r="C362" s="2" t="s">
        <v>14</v>
      </c>
      <c r="D362" s="2" t="s">
        <v>553</v>
      </c>
      <c r="E362" s="20" t="s">
        <v>566</v>
      </c>
      <c r="G362" s="19">
        <v>42</v>
      </c>
      <c r="H362" s="7" t="s">
        <v>561</v>
      </c>
      <c r="I362" s="7" t="s">
        <v>570</v>
      </c>
      <c r="J362" s="8" t="s">
        <v>588</v>
      </c>
      <c r="K362" s="2"/>
    </row>
    <row r="363" spans="1:11">
      <c r="A363" s="2" t="str">
        <f>HYPERLINK("https://hsdes.intel.com/resource/16012706362","16012706362")</f>
        <v>16012706362</v>
      </c>
      <c r="B363" s="2" t="s">
        <v>370</v>
      </c>
      <c r="C363" s="2" t="s">
        <v>6</v>
      </c>
      <c r="D363" s="2" t="s">
        <v>553</v>
      </c>
      <c r="E363" s="12" t="s">
        <v>560</v>
      </c>
      <c r="F363" s="24">
        <v>16018861169</v>
      </c>
      <c r="G363" s="19">
        <v>42</v>
      </c>
      <c r="H363" s="7" t="s">
        <v>561</v>
      </c>
      <c r="I363" s="7" t="s">
        <v>562</v>
      </c>
      <c r="J363" s="8" t="s">
        <v>588</v>
      </c>
      <c r="K363" s="2" t="s">
        <v>587</v>
      </c>
    </row>
    <row r="364" spans="1:11">
      <c r="A364" s="2" t="str">
        <f>HYPERLINK("https://hsdes.intel.com/resource/16012710104","16012710104")</f>
        <v>16012710104</v>
      </c>
      <c r="B364" s="2" t="s">
        <v>371</v>
      </c>
      <c r="C364" s="2" t="s">
        <v>8</v>
      </c>
      <c r="D364" s="2" t="s">
        <v>553</v>
      </c>
      <c r="E364" s="20" t="s">
        <v>566</v>
      </c>
      <c r="G364" s="19">
        <v>42</v>
      </c>
      <c r="H364" s="7" t="s">
        <v>561</v>
      </c>
      <c r="I364" s="7" t="s">
        <v>570</v>
      </c>
      <c r="J364" s="8" t="s">
        <v>588</v>
      </c>
      <c r="K364" s="2"/>
    </row>
    <row r="365" spans="1:11">
      <c r="A365" s="2" t="str">
        <f>HYPERLINK("https://hsdes.intel.com/resource/16012719010","16012719010")</f>
        <v>16012719010</v>
      </c>
      <c r="B365" s="2" t="s">
        <v>372</v>
      </c>
      <c r="C365" s="2" t="s">
        <v>8</v>
      </c>
      <c r="D365" s="2" t="s">
        <v>553</v>
      </c>
      <c r="E365" s="12" t="s">
        <v>560</v>
      </c>
      <c r="F365" s="24">
        <v>16015631966</v>
      </c>
      <c r="G365" s="19">
        <v>42</v>
      </c>
      <c r="H365" s="7" t="s">
        <v>561</v>
      </c>
      <c r="I365" s="7" t="s">
        <v>562</v>
      </c>
      <c r="J365" s="2" t="s">
        <v>589</v>
      </c>
      <c r="K365" s="3" t="s">
        <v>571</v>
      </c>
    </row>
    <row r="366" spans="1:11">
      <c r="A366" s="2" t="str">
        <f>HYPERLINK("https://hsdes.intel.com/resource/16012756639","16012756639")</f>
        <v>16012756639</v>
      </c>
      <c r="B366" s="2" t="s">
        <v>373</v>
      </c>
      <c r="C366" s="2" t="s">
        <v>20</v>
      </c>
      <c r="D366" s="2" t="s">
        <v>553</v>
      </c>
      <c r="E366" s="20" t="s">
        <v>566</v>
      </c>
      <c r="G366" s="19">
        <v>42</v>
      </c>
      <c r="H366" s="7" t="s">
        <v>561</v>
      </c>
      <c r="I366" s="7" t="s">
        <v>570</v>
      </c>
      <c r="J366" s="8" t="s">
        <v>588</v>
      </c>
      <c r="K366" s="2"/>
    </row>
    <row r="367" spans="1:11" ht="28.8">
      <c r="A367" s="8" t="str">
        <f>HYPERLINK("https://hsdes.intel.com/resource/16012801464","16012801464")</f>
        <v>16012801464</v>
      </c>
      <c r="B367" s="8" t="s">
        <v>374</v>
      </c>
      <c r="C367" s="8" t="s">
        <v>8</v>
      </c>
      <c r="D367" s="8" t="s">
        <v>553</v>
      </c>
      <c r="E367" s="12" t="s">
        <v>560</v>
      </c>
      <c r="F367" s="25">
        <v>14017576264</v>
      </c>
      <c r="G367" s="8">
        <v>42</v>
      </c>
      <c r="H367" s="4" t="s">
        <v>561</v>
      </c>
      <c r="I367" s="4" t="s">
        <v>570</v>
      </c>
      <c r="J367" s="8" t="s">
        <v>588</v>
      </c>
      <c r="K367" s="1" t="s">
        <v>586</v>
      </c>
    </row>
    <row r="368" spans="1:11">
      <c r="A368" s="2" t="str">
        <f>HYPERLINK("https://hsdes.intel.com/resource/16012832585","16012832585")</f>
        <v>16012832585</v>
      </c>
      <c r="B368" s="2" t="s">
        <v>375</v>
      </c>
      <c r="C368" s="2" t="s">
        <v>8</v>
      </c>
      <c r="D368" s="2" t="s">
        <v>553</v>
      </c>
      <c r="E368" s="12" t="s">
        <v>560</v>
      </c>
      <c r="F368" s="24">
        <v>16018861169</v>
      </c>
      <c r="G368" s="19">
        <v>42</v>
      </c>
      <c r="H368" s="7" t="s">
        <v>561</v>
      </c>
      <c r="I368" s="7" t="s">
        <v>562</v>
      </c>
      <c r="J368" s="2" t="s">
        <v>589</v>
      </c>
      <c r="K368" s="2" t="s">
        <v>587</v>
      </c>
    </row>
    <row r="369" spans="1:11">
      <c r="A369" s="2" t="str">
        <f>HYPERLINK("https://hsdes.intel.com/resource/16012913244","16012913244")</f>
        <v>16012913244</v>
      </c>
      <c r="B369" s="2" t="s">
        <v>376</v>
      </c>
      <c r="C369" s="2" t="s">
        <v>20</v>
      </c>
      <c r="D369" s="2" t="s">
        <v>553</v>
      </c>
      <c r="E369" s="20" t="s">
        <v>566</v>
      </c>
      <c r="G369" s="19">
        <v>42</v>
      </c>
      <c r="H369" s="7" t="s">
        <v>561</v>
      </c>
      <c r="I369" s="7" t="s">
        <v>570</v>
      </c>
      <c r="J369" s="8" t="s">
        <v>588</v>
      </c>
      <c r="K369" s="2"/>
    </row>
    <row r="370" spans="1:11">
      <c r="A370" s="2" t="str">
        <f>HYPERLINK("https://hsdes.intel.com/resource/16012967177","16012967177")</f>
        <v>16012967177</v>
      </c>
      <c r="B370" s="2" t="s">
        <v>377</v>
      </c>
      <c r="C370" s="2" t="s">
        <v>20</v>
      </c>
      <c r="D370" s="2" t="s">
        <v>553</v>
      </c>
      <c r="E370" s="20" t="s">
        <v>566</v>
      </c>
      <c r="G370" s="19">
        <v>42</v>
      </c>
      <c r="H370" s="7" t="s">
        <v>561</v>
      </c>
      <c r="I370" s="7" t="s">
        <v>570</v>
      </c>
      <c r="J370" s="8" t="s">
        <v>588</v>
      </c>
      <c r="K370" s="2"/>
    </row>
    <row r="371" spans="1:11">
      <c r="A371" s="2" t="str">
        <f>HYPERLINK("https://hsdes.intel.com/resource/16012995676","16012995676")</f>
        <v>16012995676</v>
      </c>
      <c r="B371" s="2" t="s">
        <v>378</v>
      </c>
      <c r="C371" s="2" t="s">
        <v>20</v>
      </c>
      <c r="D371" s="2" t="s">
        <v>553</v>
      </c>
      <c r="E371" s="20" t="s">
        <v>566</v>
      </c>
      <c r="G371" s="19">
        <v>42</v>
      </c>
      <c r="H371" s="7" t="s">
        <v>561</v>
      </c>
      <c r="I371" s="7" t="s">
        <v>570</v>
      </c>
      <c r="J371" s="8" t="s">
        <v>588</v>
      </c>
      <c r="K371" s="2"/>
    </row>
    <row r="372" spans="1:11">
      <c r="A372" s="2" t="str">
        <f>HYPERLINK("https://hsdes.intel.com/resource/16013023908","16013023908")</f>
        <v>16013023908</v>
      </c>
      <c r="B372" s="2" t="s">
        <v>379</v>
      </c>
      <c r="C372" s="2" t="s">
        <v>6</v>
      </c>
      <c r="D372" s="2" t="s">
        <v>553</v>
      </c>
      <c r="E372" s="20" t="s">
        <v>566</v>
      </c>
      <c r="G372" s="19">
        <v>42</v>
      </c>
      <c r="H372" s="7" t="s">
        <v>561</v>
      </c>
      <c r="I372" s="7" t="s">
        <v>570</v>
      </c>
      <c r="J372" s="2" t="s">
        <v>569</v>
      </c>
      <c r="K372" s="2"/>
    </row>
    <row r="373" spans="1:11">
      <c r="A373" s="2" t="str">
        <f>HYPERLINK("https://hsdes.intel.com/resource/16013072581","16013072581")</f>
        <v>16013072581</v>
      </c>
      <c r="B373" s="2" t="s">
        <v>380</v>
      </c>
      <c r="C373" s="2" t="s">
        <v>20</v>
      </c>
      <c r="D373" s="2" t="s">
        <v>553</v>
      </c>
      <c r="E373" s="20" t="s">
        <v>566</v>
      </c>
      <c r="G373" s="19">
        <v>42</v>
      </c>
      <c r="H373" s="7" t="s">
        <v>561</v>
      </c>
      <c r="I373" s="7" t="s">
        <v>570</v>
      </c>
      <c r="J373" s="2" t="s">
        <v>589</v>
      </c>
      <c r="K373" s="2"/>
    </row>
    <row r="374" spans="1:11" ht="28.8">
      <c r="A374" s="2" t="str">
        <f>HYPERLINK("https://hsdes.intel.com/resource/16013094343","16013094343")</f>
        <v>16013094343</v>
      </c>
      <c r="B374" s="2" t="s">
        <v>381</v>
      </c>
      <c r="C374" s="2" t="s">
        <v>8</v>
      </c>
      <c r="D374" s="2" t="s">
        <v>553</v>
      </c>
      <c r="E374" s="12" t="s">
        <v>560</v>
      </c>
      <c r="F374" s="25">
        <v>14017576264</v>
      </c>
      <c r="G374" s="19">
        <v>42</v>
      </c>
      <c r="H374" s="7" t="s">
        <v>561</v>
      </c>
      <c r="I374" s="7" t="s">
        <v>570</v>
      </c>
      <c r="J374" s="2" t="s">
        <v>589</v>
      </c>
      <c r="K374" s="1" t="s">
        <v>586</v>
      </c>
    </row>
    <row r="375" spans="1:11">
      <c r="A375" s="2" t="str">
        <f>HYPERLINK("https://hsdes.intel.com/resource/16013095934","16013095934")</f>
        <v>16013095934</v>
      </c>
      <c r="B375" s="2" t="s">
        <v>382</v>
      </c>
      <c r="C375" s="2" t="s">
        <v>8</v>
      </c>
      <c r="D375" s="2" t="s">
        <v>553</v>
      </c>
      <c r="E375" s="20" t="s">
        <v>566</v>
      </c>
      <c r="G375" s="19">
        <v>42</v>
      </c>
      <c r="H375" s="7" t="s">
        <v>561</v>
      </c>
      <c r="I375" s="7" t="s">
        <v>562</v>
      </c>
      <c r="J375" s="2" t="s">
        <v>589</v>
      </c>
      <c r="K375" s="2"/>
    </row>
    <row r="376" spans="1:11">
      <c r="A376" s="2" t="str">
        <f>HYPERLINK("https://hsdes.intel.com/resource/16013100653","16013100653")</f>
        <v>16013100653</v>
      </c>
      <c r="B376" s="2" t="s">
        <v>383</v>
      </c>
      <c r="C376" s="2" t="s">
        <v>20</v>
      </c>
      <c r="D376" s="2" t="s">
        <v>553</v>
      </c>
      <c r="E376" s="12" t="s">
        <v>560</v>
      </c>
      <c r="F376" s="24">
        <v>16018861169</v>
      </c>
      <c r="G376" s="19">
        <v>42</v>
      </c>
      <c r="H376" s="7" t="s">
        <v>561</v>
      </c>
      <c r="I376" s="7" t="s">
        <v>562</v>
      </c>
      <c r="J376" s="2" t="s">
        <v>589</v>
      </c>
      <c r="K376" s="2" t="s">
        <v>587</v>
      </c>
    </row>
    <row r="377" spans="1:11" ht="28.8">
      <c r="A377" s="2" t="str">
        <f>HYPERLINK("https://hsdes.intel.com/resource/16013184461","16013184461")</f>
        <v>16013184461</v>
      </c>
      <c r="B377" s="2" t="s">
        <v>384</v>
      </c>
      <c r="C377" s="2" t="s">
        <v>8</v>
      </c>
      <c r="D377" s="2" t="s">
        <v>553</v>
      </c>
      <c r="E377" s="12" t="s">
        <v>560</v>
      </c>
      <c r="F377" s="25">
        <v>14017576264</v>
      </c>
      <c r="G377" s="19">
        <v>42</v>
      </c>
      <c r="H377" s="7" t="s">
        <v>561</v>
      </c>
      <c r="I377" s="7" t="s">
        <v>570</v>
      </c>
      <c r="J377" s="8" t="s">
        <v>588</v>
      </c>
      <c r="K377" s="1" t="s">
        <v>586</v>
      </c>
    </row>
    <row r="378" spans="1:11">
      <c r="A378" s="2" t="str">
        <f>HYPERLINK("https://hsdes.intel.com/resource/16013341616","16013341616")</f>
        <v>16013341616</v>
      </c>
      <c r="B378" s="2" t="s">
        <v>385</v>
      </c>
      <c r="C378" s="2" t="s">
        <v>20</v>
      </c>
      <c r="D378" s="2" t="s">
        <v>553</v>
      </c>
      <c r="E378" s="20" t="s">
        <v>566</v>
      </c>
      <c r="G378" s="19">
        <v>42</v>
      </c>
      <c r="H378" s="7" t="s">
        <v>561</v>
      </c>
      <c r="I378" s="7" t="s">
        <v>562</v>
      </c>
      <c r="J378" s="8" t="s">
        <v>588</v>
      </c>
      <c r="K378" s="9"/>
    </row>
    <row r="379" spans="1:11">
      <c r="A379" s="2" t="str">
        <f>HYPERLINK("https://hsdes.intel.com/resource/16013850075","16013850075")</f>
        <v>16013850075</v>
      </c>
      <c r="B379" s="2" t="s">
        <v>386</v>
      </c>
      <c r="C379" s="2" t="s">
        <v>20</v>
      </c>
      <c r="D379" s="2" t="s">
        <v>553</v>
      </c>
      <c r="E379" s="20" t="s">
        <v>566</v>
      </c>
      <c r="G379" s="19">
        <v>42</v>
      </c>
      <c r="H379" s="7" t="s">
        <v>561</v>
      </c>
      <c r="I379" s="7" t="s">
        <v>570</v>
      </c>
      <c r="J379" s="8" t="s">
        <v>588</v>
      </c>
      <c r="K379" s="2"/>
    </row>
    <row r="380" spans="1:11">
      <c r="A380" s="2" t="str">
        <f>HYPERLINK("https://hsdes.intel.com/resource/16013856473","16013856473")</f>
        <v>16013856473</v>
      </c>
      <c r="B380" s="2" t="s">
        <v>387</v>
      </c>
      <c r="C380" s="2" t="s">
        <v>2</v>
      </c>
      <c r="D380" s="2" t="s">
        <v>553</v>
      </c>
      <c r="E380" s="20" t="s">
        <v>566</v>
      </c>
      <c r="G380" s="19">
        <v>42</v>
      </c>
      <c r="H380" s="7" t="s">
        <v>561</v>
      </c>
      <c r="I380" s="7" t="s">
        <v>570</v>
      </c>
      <c r="J380" s="8" t="s">
        <v>588</v>
      </c>
      <c r="K380" s="2"/>
    </row>
    <row r="381" spans="1:11" ht="28.8">
      <c r="A381" s="2" t="str">
        <f>HYPERLINK("https://hsdes.intel.com/resource/16014084695","16014084695")</f>
        <v>16014084695</v>
      </c>
      <c r="B381" s="2" t="s">
        <v>388</v>
      </c>
      <c r="C381" s="2" t="s">
        <v>2</v>
      </c>
      <c r="D381" s="2" t="s">
        <v>553</v>
      </c>
      <c r="E381" s="12" t="s">
        <v>560</v>
      </c>
      <c r="F381" s="25">
        <v>14017576264</v>
      </c>
      <c r="G381" s="19">
        <v>42</v>
      </c>
      <c r="H381" s="7" t="s">
        <v>561</v>
      </c>
      <c r="I381" s="7" t="s">
        <v>570</v>
      </c>
      <c r="J381" s="2" t="s">
        <v>589</v>
      </c>
      <c r="K381" s="1" t="s">
        <v>586</v>
      </c>
    </row>
    <row r="382" spans="1:11">
      <c r="A382" s="2" t="str">
        <f>HYPERLINK("https://hsdes.intel.com/resource/16014302646","16014302646")</f>
        <v>16014302646</v>
      </c>
      <c r="B382" s="2" t="s">
        <v>389</v>
      </c>
      <c r="C382" s="2" t="s">
        <v>2</v>
      </c>
      <c r="D382" s="2" t="s">
        <v>553</v>
      </c>
      <c r="E382" s="12" t="s">
        <v>560</v>
      </c>
      <c r="F382" s="24">
        <v>16018861169</v>
      </c>
      <c r="G382" s="19">
        <v>42</v>
      </c>
      <c r="H382" s="7" t="s">
        <v>561</v>
      </c>
      <c r="I382" s="7" t="s">
        <v>570</v>
      </c>
      <c r="J382" s="2" t="s">
        <v>589</v>
      </c>
      <c r="K382" s="2" t="s">
        <v>587</v>
      </c>
    </row>
    <row r="383" spans="1:11">
      <c r="A383" s="2" t="str">
        <f>HYPERLINK("https://hsdes.intel.com/resource/16014302756","16014302756")</f>
        <v>16014302756</v>
      </c>
      <c r="B383" s="2" t="s">
        <v>390</v>
      </c>
      <c r="C383" s="2" t="s">
        <v>2</v>
      </c>
      <c r="D383" s="2" t="s">
        <v>553</v>
      </c>
      <c r="E383" s="20" t="s">
        <v>566</v>
      </c>
      <c r="G383" s="19">
        <v>42</v>
      </c>
      <c r="H383" s="7" t="s">
        <v>561</v>
      </c>
      <c r="I383" s="7" t="s">
        <v>570</v>
      </c>
      <c r="J383" s="2" t="s">
        <v>589</v>
      </c>
      <c r="K383" s="2"/>
    </row>
    <row r="384" spans="1:11">
      <c r="A384" s="2" t="str">
        <f>HYPERLINK("https://hsdes.intel.com/resource/16014325867","16014325867")</f>
        <v>16014325867</v>
      </c>
      <c r="B384" s="2" t="s">
        <v>391</v>
      </c>
      <c r="C384" s="2" t="s">
        <v>14</v>
      </c>
      <c r="D384" s="2" t="s">
        <v>553</v>
      </c>
      <c r="E384" s="20" t="s">
        <v>566</v>
      </c>
      <c r="G384" s="19">
        <v>42</v>
      </c>
      <c r="H384" s="7" t="s">
        <v>561</v>
      </c>
      <c r="I384" s="7" t="s">
        <v>570</v>
      </c>
      <c r="J384" s="2" t="s">
        <v>569</v>
      </c>
      <c r="K384" s="9"/>
    </row>
    <row r="385" spans="1:11">
      <c r="A385" s="2" t="str">
        <f>HYPERLINK("https://hsdes.intel.com/resource/16014361056","16014361056")</f>
        <v>16014361056</v>
      </c>
      <c r="B385" s="2" t="s">
        <v>392</v>
      </c>
      <c r="C385" s="2" t="s">
        <v>2</v>
      </c>
      <c r="D385" s="2" t="s">
        <v>553</v>
      </c>
      <c r="E385" s="12" t="s">
        <v>560</v>
      </c>
      <c r="F385" s="24">
        <v>16018861169</v>
      </c>
      <c r="G385" s="19">
        <v>42</v>
      </c>
      <c r="H385" s="7" t="s">
        <v>561</v>
      </c>
      <c r="I385" s="7" t="s">
        <v>570</v>
      </c>
      <c r="J385" s="2" t="s">
        <v>589</v>
      </c>
      <c r="K385" s="2" t="s">
        <v>587</v>
      </c>
    </row>
    <row r="386" spans="1:11">
      <c r="A386" s="2" t="str">
        <f>HYPERLINK("https://hsdes.intel.com/resource/16014366509","16014366509")</f>
        <v>16014366509</v>
      </c>
      <c r="B386" s="2" t="s">
        <v>393</v>
      </c>
      <c r="C386" s="2" t="s">
        <v>20</v>
      </c>
      <c r="D386" s="2" t="s">
        <v>553</v>
      </c>
      <c r="E386" s="20" t="s">
        <v>566</v>
      </c>
      <c r="G386" s="19">
        <v>42</v>
      </c>
      <c r="H386" s="7" t="s">
        <v>561</v>
      </c>
      <c r="I386" s="7" t="s">
        <v>570</v>
      </c>
      <c r="J386" s="2" t="s">
        <v>589</v>
      </c>
      <c r="K386" s="2"/>
    </row>
    <row r="387" spans="1:11">
      <c r="A387" s="2" t="str">
        <f>HYPERLINK("https://hsdes.intel.com/resource/16014377117","16014377117")</f>
        <v>16014377117</v>
      </c>
      <c r="B387" s="2" t="s">
        <v>394</v>
      </c>
      <c r="C387" s="2" t="s">
        <v>20</v>
      </c>
      <c r="D387" s="2" t="s">
        <v>553</v>
      </c>
      <c r="E387" s="12" t="s">
        <v>560</v>
      </c>
      <c r="F387" s="24">
        <v>16015321565</v>
      </c>
      <c r="G387" s="19">
        <v>42</v>
      </c>
      <c r="H387" s="7" t="s">
        <v>561</v>
      </c>
      <c r="I387" s="7" t="s">
        <v>562</v>
      </c>
      <c r="J387" s="8" t="s">
        <v>588</v>
      </c>
      <c r="K387" s="1" t="s">
        <v>572</v>
      </c>
    </row>
    <row r="388" spans="1:11">
      <c r="A388" s="2" t="str">
        <f>HYPERLINK("https://hsdes.intel.com/resource/16014401560","16014401560")</f>
        <v>16014401560</v>
      </c>
      <c r="B388" s="2" t="s">
        <v>395</v>
      </c>
      <c r="C388" s="2" t="s">
        <v>8</v>
      </c>
      <c r="D388" s="2" t="s">
        <v>553</v>
      </c>
      <c r="E388" s="20" t="s">
        <v>566</v>
      </c>
      <c r="G388" s="19">
        <v>42</v>
      </c>
      <c r="H388" s="7" t="s">
        <v>561</v>
      </c>
      <c r="I388" s="7" t="s">
        <v>562</v>
      </c>
      <c r="J388" s="8" t="s">
        <v>588</v>
      </c>
      <c r="K388" s="2"/>
    </row>
    <row r="389" spans="1:11">
      <c r="A389" s="2" t="str">
        <f>HYPERLINK("https://hsdes.intel.com/resource/16014492421","16014492421")</f>
        <v>16014492421</v>
      </c>
      <c r="B389" s="2" t="s">
        <v>396</v>
      </c>
      <c r="C389" s="2" t="s">
        <v>14</v>
      </c>
      <c r="D389" s="2" t="s">
        <v>553</v>
      </c>
      <c r="E389" s="20" t="s">
        <v>566</v>
      </c>
      <c r="G389" s="19">
        <v>42</v>
      </c>
      <c r="H389" s="7" t="s">
        <v>561</v>
      </c>
      <c r="I389" s="7" t="s">
        <v>562</v>
      </c>
      <c r="J389" s="8" t="s">
        <v>588</v>
      </c>
      <c r="K389" s="2"/>
    </row>
    <row r="390" spans="1:11">
      <c r="A390" s="2" t="str">
        <f>HYPERLINK("https://hsdes.intel.com/resource/16014496583","16014496583")</f>
        <v>16014496583</v>
      </c>
      <c r="B390" s="2" t="s">
        <v>397</v>
      </c>
      <c r="C390" s="2" t="s">
        <v>2</v>
      </c>
      <c r="D390" s="2" t="s">
        <v>553</v>
      </c>
      <c r="E390" s="20" t="s">
        <v>566</v>
      </c>
      <c r="G390" s="19">
        <v>42</v>
      </c>
      <c r="H390" s="7" t="s">
        <v>561</v>
      </c>
      <c r="I390" s="7" t="s">
        <v>570</v>
      </c>
      <c r="J390" s="2" t="s">
        <v>589</v>
      </c>
      <c r="K390" s="2"/>
    </row>
    <row r="391" spans="1:11" ht="49.8" customHeight="1">
      <c r="A391" s="2" t="str">
        <f>HYPERLINK("https://hsdes.intel.com/resource/16014526968","16014526968")</f>
        <v>16014526968</v>
      </c>
      <c r="B391" s="2" t="s">
        <v>398</v>
      </c>
      <c r="C391" s="2" t="s">
        <v>2</v>
      </c>
      <c r="D391" s="2" t="s">
        <v>553</v>
      </c>
      <c r="E391" s="12" t="s">
        <v>560</v>
      </c>
      <c r="F391" s="25">
        <v>14017576264</v>
      </c>
      <c r="G391" s="19">
        <v>42</v>
      </c>
      <c r="H391" s="7" t="s">
        <v>561</v>
      </c>
      <c r="I391" s="7" t="s">
        <v>570</v>
      </c>
      <c r="J391" s="2" t="s">
        <v>589</v>
      </c>
      <c r="K391" s="1" t="s">
        <v>586</v>
      </c>
    </row>
    <row r="392" spans="1:11" ht="28.8">
      <c r="A392" s="2" t="str">
        <f>HYPERLINK("https://hsdes.intel.com/resource/16014554388","16014554388")</f>
        <v>16014554388</v>
      </c>
      <c r="B392" s="2" t="s">
        <v>399</v>
      </c>
      <c r="C392" s="2" t="s">
        <v>2</v>
      </c>
      <c r="D392" s="2" t="s">
        <v>553</v>
      </c>
      <c r="E392" s="12" t="s">
        <v>560</v>
      </c>
      <c r="F392" s="25">
        <v>14017576264</v>
      </c>
      <c r="G392" s="19">
        <v>42</v>
      </c>
      <c r="H392" s="7" t="s">
        <v>561</v>
      </c>
      <c r="I392" s="7" t="s">
        <v>570</v>
      </c>
      <c r="J392" s="2" t="s">
        <v>589</v>
      </c>
      <c r="K392" s="1" t="s">
        <v>586</v>
      </c>
    </row>
    <row r="393" spans="1:11">
      <c r="A393" s="2" t="str">
        <f>HYPERLINK("https://hsdes.intel.com/resource/16014557822","16014557822")</f>
        <v>16014557822</v>
      </c>
      <c r="B393" s="2" t="s">
        <v>400</v>
      </c>
      <c r="C393" s="2" t="s">
        <v>2</v>
      </c>
      <c r="D393" s="2" t="s">
        <v>553</v>
      </c>
      <c r="E393" s="5" t="s">
        <v>567</v>
      </c>
      <c r="F393" s="24">
        <v>16018292321</v>
      </c>
      <c r="G393" s="19">
        <v>42</v>
      </c>
      <c r="H393" s="7" t="s">
        <v>561</v>
      </c>
      <c r="I393" s="7" t="s">
        <v>562</v>
      </c>
      <c r="J393" s="8" t="s">
        <v>588</v>
      </c>
      <c r="K393" s="2" t="s">
        <v>575</v>
      </c>
    </row>
    <row r="394" spans="1:11">
      <c r="A394" s="2" t="str">
        <f>HYPERLINK("https://hsdes.intel.com/resource/16014566571","16014566571")</f>
        <v>16014566571</v>
      </c>
      <c r="B394" s="2" t="s">
        <v>401</v>
      </c>
      <c r="C394" s="2" t="s">
        <v>2</v>
      </c>
      <c r="D394" s="2" t="s">
        <v>553</v>
      </c>
      <c r="E394" s="20" t="s">
        <v>566</v>
      </c>
      <c r="G394" s="19">
        <v>42</v>
      </c>
      <c r="H394" s="7" t="s">
        <v>561</v>
      </c>
      <c r="I394" s="7" t="s">
        <v>570</v>
      </c>
      <c r="J394" s="2" t="s">
        <v>589</v>
      </c>
      <c r="K394" s="2"/>
    </row>
    <row r="395" spans="1:11">
      <c r="A395" s="2" t="str">
        <f>HYPERLINK("https://hsdes.intel.com/resource/16014588156","16014588156")</f>
        <v>16014588156</v>
      </c>
      <c r="B395" s="2" t="s">
        <v>402</v>
      </c>
      <c r="C395" s="2" t="s">
        <v>2</v>
      </c>
      <c r="D395" s="2" t="s">
        <v>553</v>
      </c>
      <c r="E395" s="20" t="s">
        <v>566</v>
      </c>
      <c r="G395" s="19">
        <v>42</v>
      </c>
      <c r="H395" s="7" t="s">
        <v>561</v>
      </c>
      <c r="I395" s="7" t="s">
        <v>570</v>
      </c>
      <c r="J395" s="2" t="s">
        <v>589</v>
      </c>
      <c r="K395" s="2"/>
    </row>
    <row r="396" spans="1:11">
      <c r="A396" s="2" t="str">
        <f>HYPERLINK("https://hsdes.intel.com/resource/16014604975","16014604975")</f>
        <v>16014604975</v>
      </c>
      <c r="B396" s="2" t="s">
        <v>403</v>
      </c>
      <c r="C396" s="2" t="s">
        <v>20</v>
      </c>
      <c r="D396" s="2" t="s">
        <v>553</v>
      </c>
      <c r="E396" s="20" t="s">
        <v>566</v>
      </c>
      <c r="G396" s="19">
        <v>42</v>
      </c>
      <c r="H396" s="7" t="s">
        <v>561</v>
      </c>
      <c r="I396" s="7" t="s">
        <v>570</v>
      </c>
      <c r="J396" s="2" t="s">
        <v>589</v>
      </c>
      <c r="K396" s="2"/>
    </row>
    <row r="397" spans="1:11">
      <c r="A397" s="2" t="str">
        <f>HYPERLINK("https://hsdes.intel.com/resource/16014629205","16014629205")</f>
        <v>16014629205</v>
      </c>
      <c r="B397" s="2" t="s">
        <v>404</v>
      </c>
      <c r="C397" s="2" t="s">
        <v>8</v>
      </c>
      <c r="D397" s="2" t="s">
        <v>553</v>
      </c>
      <c r="E397" s="12" t="s">
        <v>560</v>
      </c>
      <c r="F397" s="24">
        <v>16015631966</v>
      </c>
      <c r="G397" s="19">
        <v>42</v>
      </c>
      <c r="H397" s="7" t="s">
        <v>561</v>
      </c>
      <c r="I397" s="7" t="s">
        <v>562</v>
      </c>
      <c r="J397" s="2" t="s">
        <v>589</v>
      </c>
      <c r="K397" s="3" t="s">
        <v>571</v>
      </c>
    </row>
    <row r="398" spans="1:11">
      <c r="A398" s="2" t="str">
        <f>HYPERLINK("https://hsdes.intel.com/resource/16014634860","16014634860")</f>
        <v>16014634860</v>
      </c>
      <c r="B398" s="2" t="s">
        <v>405</v>
      </c>
      <c r="C398" s="2" t="s">
        <v>8</v>
      </c>
      <c r="D398" s="2" t="s">
        <v>553</v>
      </c>
      <c r="E398" s="12" t="s">
        <v>560</v>
      </c>
      <c r="F398" s="24">
        <v>16015631966</v>
      </c>
      <c r="G398" s="19">
        <v>42</v>
      </c>
      <c r="H398" s="7" t="s">
        <v>561</v>
      </c>
      <c r="I398" s="7" t="s">
        <v>562</v>
      </c>
      <c r="J398" s="2" t="s">
        <v>589</v>
      </c>
      <c r="K398" s="3" t="s">
        <v>571</v>
      </c>
    </row>
    <row r="399" spans="1:11" ht="28.8">
      <c r="A399" s="2" t="str">
        <f>HYPERLINK("https://hsdes.intel.com/resource/16014636884","16014636884")</f>
        <v>16014636884</v>
      </c>
      <c r="B399" s="2" t="s">
        <v>406</v>
      </c>
      <c r="C399" s="2" t="s">
        <v>2</v>
      </c>
      <c r="D399" s="2" t="s">
        <v>553</v>
      </c>
      <c r="E399" s="12" t="s">
        <v>560</v>
      </c>
      <c r="F399" s="25">
        <v>14017576264</v>
      </c>
      <c r="G399" s="19">
        <v>42</v>
      </c>
      <c r="H399" s="7" t="s">
        <v>561</v>
      </c>
      <c r="I399" s="7" t="s">
        <v>562</v>
      </c>
      <c r="J399" s="2" t="s">
        <v>589</v>
      </c>
      <c r="K399" s="1" t="s">
        <v>586</v>
      </c>
    </row>
    <row r="400" spans="1:11" ht="28.8">
      <c r="A400" s="2" t="str">
        <f>HYPERLINK("https://hsdes.intel.com/resource/16014636911","16014636911")</f>
        <v>16014636911</v>
      </c>
      <c r="B400" s="2" t="s">
        <v>407</v>
      </c>
      <c r="C400" s="2" t="s">
        <v>2</v>
      </c>
      <c r="D400" s="2" t="s">
        <v>553</v>
      </c>
      <c r="E400" s="12" t="s">
        <v>560</v>
      </c>
      <c r="F400" s="25">
        <v>14017576264</v>
      </c>
      <c r="G400" s="19">
        <v>42</v>
      </c>
      <c r="H400" s="7" t="s">
        <v>561</v>
      </c>
      <c r="I400" s="7" t="s">
        <v>562</v>
      </c>
      <c r="J400" s="2" t="s">
        <v>589</v>
      </c>
      <c r="K400" s="1" t="s">
        <v>586</v>
      </c>
    </row>
    <row r="401" spans="1:11">
      <c r="A401" s="2" t="str">
        <f>HYPERLINK("https://hsdes.intel.com/resource/16014644558","16014644558")</f>
        <v>16014644558</v>
      </c>
      <c r="B401" s="2" t="s">
        <v>408</v>
      </c>
      <c r="C401" s="2" t="s">
        <v>14</v>
      </c>
      <c r="D401" s="2" t="s">
        <v>553</v>
      </c>
      <c r="E401" s="20" t="s">
        <v>566</v>
      </c>
      <c r="G401" s="19">
        <v>42</v>
      </c>
      <c r="H401" s="7" t="s">
        <v>561</v>
      </c>
      <c r="I401" s="7" t="s">
        <v>562</v>
      </c>
      <c r="J401" s="8" t="s">
        <v>588</v>
      </c>
      <c r="K401" s="2"/>
    </row>
    <row r="402" spans="1:11">
      <c r="A402" s="2" t="str">
        <f>HYPERLINK("https://hsdes.intel.com/resource/16014657531","16014657531")</f>
        <v>16014657531</v>
      </c>
      <c r="B402" s="2" t="s">
        <v>409</v>
      </c>
      <c r="C402" s="2" t="s">
        <v>6</v>
      </c>
      <c r="D402" s="2" t="s">
        <v>553</v>
      </c>
      <c r="E402" s="20" t="s">
        <v>566</v>
      </c>
      <c r="G402" s="19">
        <v>42</v>
      </c>
      <c r="H402" s="7" t="s">
        <v>561</v>
      </c>
      <c r="I402" s="7" t="s">
        <v>562</v>
      </c>
      <c r="J402" s="8" t="s">
        <v>588</v>
      </c>
      <c r="K402" s="2"/>
    </row>
    <row r="403" spans="1:11">
      <c r="A403" s="2" t="str">
        <f>HYPERLINK("https://hsdes.intel.com/resource/16014658044","16014658044")</f>
        <v>16014658044</v>
      </c>
      <c r="B403" s="2" t="s">
        <v>410</v>
      </c>
      <c r="C403" s="2" t="s">
        <v>20</v>
      </c>
      <c r="D403" s="2" t="s">
        <v>553</v>
      </c>
      <c r="E403" s="20" t="s">
        <v>566</v>
      </c>
      <c r="G403" s="19">
        <v>42</v>
      </c>
      <c r="H403" s="7" t="s">
        <v>561</v>
      </c>
      <c r="I403" s="7" t="s">
        <v>570</v>
      </c>
      <c r="J403" s="2" t="s">
        <v>589</v>
      </c>
      <c r="K403" s="2"/>
    </row>
    <row r="404" spans="1:11">
      <c r="A404" s="2" t="str">
        <f>HYPERLINK("https://hsdes.intel.com/resource/16014677761","16014677761")</f>
        <v>16014677761</v>
      </c>
      <c r="B404" s="2" t="s">
        <v>411</v>
      </c>
      <c r="C404" s="2" t="s">
        <v>20</v>
      </c>
      <c r="D404" s="2" t="s">
        <v>553</v>
      </c>
      <c r="E404" s="20" t="s">
        <v>566</v>
      </c>
      <c r="G404" s="19">
        <v>42</v>
      </c>
      <c r="H404" s="7" t="s">
        <v>561</v>
      </c>
      <c r="I404" s="7" t="s">
        <v>562</v>
      </c>
      <c r="J404" s="2" t="s">
        <v>589</v>
      </c>
      <c r="K404" s="2"/>
    </row>
    <row r="405" spans="1:11">
      <c r="A405" s="2" t="str">
        <f>HYPERLINK("https://hsdes.intel.com/resource/16014683437","16014683437")</f>
        <v>16014683437</v>
      </c>
      <c r="B405" s="2" t="s">
        <v>412</v>
      </c>
      <c r="C405" s="2" t="s">
        <v>14</v>
      </c>
      <c r="D405" s="2" t="s">
        <v>553</v>
      </c>
      <c r="E405" s="20" t="s">
        <v>566</v>
      </c>
      <c r="G405" s="19">
        <v>42</v>
      </c>
      <c r="H405" s="7" t="s">
        <v>561</v>
      </c>
      <c r="I405" s="7" t="s">
        <v>562</v>
      </c>
      <c r="J405" s="2" t="s">
        <v>569</v>
      </c>
      <c r="K405" s="2"/>
    </row>
    <row r="406" spans="1:11">
      <c r="A406" s="2" t="str">
        <f>HYPERLINK("https://hsdes.intel.com/resource/16014685628","16014685628")</f>
        <v>16014685628</v>
      </c>
      <c r="B406" s="2" t="s">
        <v>413</v>
      </c>
      <c r="C406" s="2" t="s">
        <v>14</v>
      </c>
      <c r="D406" s="2" t="s">
        <v>553</v>
      </c>
      <c r="E406" s="20" t="s">
        <v>566</v>
      </c>
      <c r="G406" s="19">
        <v>42</v>
      </c>
      <c r="H406" s="7" t="s">
        <v>561</v>
      </c>
      <c r="I406" s="7" t="s">
        <v>562</v>
      </c>
      <c r="J406" s="2" t="s">
        <v>569</v>
      </c>
      <c r="K406" s="2"/>
    </row>
    <row r="407" spans="1:11">
      <c r="A407" s="2" t="str">
        <f>HYPERLINK("https://hsdes.intel.com/resource/16014685962","16014685962")</f>
        <v>16014685962</v>
      </c>
      <c r="B407" s="2" t="s">
        <v>414</v>
      </c>
      <c r="C407" s="2" t="s">
        <v>14</v>
      </c>
      <c r="D407" s="2" t="s">
        <v>553</v>
      </c>
      <c r="E407" s="20" t="s">
        <v>566</v>
      </c>
      <c r="G407" s="19">
        <v>42</v>
      </c>
      <c r="H407" s="7" t="s">
        <v>561</v>
      </c>
      <c r="I407" s="7" t="s">
        <v>562</v>
      </c>
      <c r="J407" s="2" t="s">
        <v>569</v>
      </c>
      <c r="K407" s="2"/>
    </row>
    <row r="408" spans="1:11" ht="28.8">
      <c r="A408" s="2" t="str">
        <f>HYPERLINK("https://hsdes.intel.com/resource/16014717731","16014717731")</f>
        <v>16014717731</v>
      </c>
      <c r="B408" s="2" t="s">
        <v>415</v>
      </c>
      <c r="C408" s="2" t="s">
        <v>2</v>
      </c>
      <c r="D408" s="2" t="s">
        <v>553</v>
      </c>
      <c r="E408" s="12" t="s">
        <v>560</v>
      </c>
      <c r="F408" s="25">
        <v>14017576264</v>
      </c>
      <c r="G408" s="19">
        <v>42</v>
      </c>
      <c r="H408" s="7" t="s">
        <v>561</v>
      </c>
      <c r="I408" s="7" t="s">
        <v>562</v>
      </c>
      <c r="J408" s="8" t="s">
        <v>588</v>
      </c>
      <c r="K408" s="1" t="s">
        <v>586</v>
      </c>
    </row>
    <row r="409" spans="1:11" ht="28.8">
      <c r="A409" s="2" t="str">
        <f>HYPERLINK("https://hsdes.intel.com/resource/16014722237","16014722237")</f>
        <v>16014722237</v>
      </c>
      <c r="B409" s="2" t="s">
        <v>416</v>
      </c>
      <c r="C409" s="2" t="s">
        <v>2</v>
      </c>
      <c r="D409" s="2" t="s">
        <v>553</v>
      </c>
      <c r="E409" s="12" t="s">
        <v>560</v>
      </c>
      <c r="F409" s="25">
        <v>14017576264</v>
      </c>
      <c r="G409" s="19">
        <v>42</v>
      </c>
      <c r="H409" s="7" t="s">
        <v>561</v>
      </c>
      <c r="I409" s="7" t="s">
        <v>562</v>
      </c>
      <c r="J409" s="8" t="s">
        <v>588</v>
      </c>
      <c r="K409" s="1" t="s">
        <v>586</v>
      </c>
    </row>
    <row r="410" spans="1:11">
      <c r="A410" s="2" t="str">
        <f>HYPERLINK("https://hsdes.intel.com/resource/16014723842","16014723842")</f>
        <v>16014723842</v>
      </c>
      <c r="B410" s="2" t="s">
        <v>417</v>
      </c>
      <c r="C410" s="2" t="s">
        <v>6</v>
      </c>
      <c r="D410" s="2" t="s">
        <v>553</v>
      </c>
      <c r="E410" s="20" t="s">
        <v>566</v>
      </c>
      <c r="G410" s="19">
        <v>42</v>
      </c>
      <c r="H410" s="7" t="s">
        <v>561</v>
      </c>
      <c r="I410" s="7" t="s">
        <v>562</v>
      </c>
      <c r="J410" s="2" t="s">
        <v>589</v>
      </c>
      <c r="K410" s="2"/>
    </row>
    <row r="411" spans="1:11" ht="28.8">
      <c r="A411" s="2" t="str">
        <f>HYPERLINK("https://hsdes.intel.com/resource/16014764882","16014764882")</f>
        <v>16014764882</v>
      </c>
      <c r="B411" s="2" t="s">
        <v>418</v>
      </c>
      <c r="C411" s="2" t="s">
        <v>2</v>
      </c>
      <c r="D411" s="2" t="s">
        <v>553</v>
      </c>
      <c r="E411" s="12" t="s">
        <v>560</v>
      </c>
      <c r="F411" s="25">
        <v>14017576264</v>
      </c>
      <c r="G411" s="19">
        <v>42</v>
      </c>
      <c r="H411" s="7" t="s">
        <v>561</v>
      </c>
      <c r="I411" s="7" t="s">
        <v>562</v>
      </c>
      <c r="J411" s="2" t="s">
        <v>589</v>
      </c>
      <c r="K411" s="1" t="s">
        <v>586</v>
      </c>
    </row>
    <row r="412" spans="1:11">
      <c r="A412" s="2" t="str">
        <f>HYPERLINK("https://hsdes.intel.com/resource/16014777372","16014777372")</f>
        <v>16014777372</v>
      </c>
      <c r="B412" s="2" t="s">
        <v>419</v>
      </c>
      <c r="C412" s="2" t="s">
        <v>20</v>
      </c>
      <c r="D412" s="2" t="s">
        <v>553</v>
      </c>
      <c r="E412" s="20" t="s">
        <v>566</v>
      </c>
      <c r="G412" s="19">
        <v>42</v>
      </c>
      <c r="H412" s="7" t="s">
        <v>561</v>
      </c>
      <c r="I412" s="7" t="s">
        <v>562</v>
      </c>
      <c r="J412" s="8" t="s">
        <v>588</v>
      </c>
      <c r="K412" s="2"/>
    </row>
    <row r="413" spans="1:11">
      <c r="A413" s="2" t="str">
        <f>HYPERLINK("https://hsdes.intel.com/resource/16014794198","16014794198")</f>
        <v>16014794198</v>
      </c>
      <c r="B413" s="2" t="s">
        <v>420</v>
      </c>
      <c r="C413" s="2" t="s">
        <v>2</v>
      </c>
      <c r="D413" s="2" t="s">
        <v>553</v>
      </c>
      <c r="E413" s="20" t="s">
        <v>566</v>
      </c>
      <c r="G413" s="19">
        <v>42</v>
      </c>
      <c r="H413" s="7" t="s">
        <v>561</v>
      </c>
      <c r="I413" s="7" t="s">
        <v>562</v>
      </c>
      <c r="J413" s="8" t="s">
        <v>588</v>
      </c>
      <c r="K413" s="2"/>
    </row>
    <row r="414" spans="1:11">
      <c r="A414" s="2" t="str">
        <f>HYPERLINK("https://hsdes.intel.com/resource/16014795784","16014795784")</f>
        <v>16014795784</v>
      </c>
      <c r="B414" s="2" t="s">
        <v>421</v>
      </c>
      <c r="C414" s="2" t="s">
        <v>2</v>
      </c>
      <c r="D414" s="2" t="s">
        <v>553</v>
      </c>
      <c r="E414" s="20" t="s">
        <v>566</v>
      </c>
      <c r="G414" s="19">
        <v>42</v>
      </c>
      <c r="H414" s="7" t="s">
        <v>561</v>
      </c>
      <c r="I414" s="7" t="s">
        <v>562</v>
      </c>
      <c r="J414" s="8" t="s">
        <v>588</v>
      </c>
      <c r="K414" s="2"/>
    </row>
    <row r="415" spans="1:11">
      <c r="A415" s="2" t="str">
        <f>HYPERLINK("https://hsdes.intel.com/resource/16014830101","16014830101")</f>
        <v>16014830101</v>
      </c>
      <c r="B415" s="2" t="s">
        <v>422</v>
      </c>
      <c r="C415" s="2" t="s">
        <v>8</v>
      </c>
      <c r="D415" s="2" t="s">
        <v>553</v>
      </c>
      <c r="E415" s="20" t="s">
        <v>566</v>
      </c>
      <c r="G415" s="19">
        <v>42</v>
      </c>
      <c r="H415" s="7" t="s">
        <v>561</v>
      </c>
      <c r="I415" s="7" t="s">
        <v>562</v>
      </c>
      <c r="J415" s="8" t="s">
        <v>588</v>
      </c>
      <c r="K415" s="2"/>
    </row>
    <row r="416" spans="1:11">
      <c r="A416" s="2" t="str">
        <f>HYPERLINK("https://hsdes.intel.com/resource/16014841919","16014841919")</f>
        <v>16014841919</v>
      </c>
      <c r="B416" s="2" t="s">
        <v>423</v>
      </c>
      <c r="C416" s="2" t="s">
        <v>2</v>
      </c>
      <c r="D416" s="2" t="s">
        <v>553</v>
      </c>
      <c r="E416" s="20" t="s">
        <v>566</v>
      </c>
      <c r="G416" s="19">
        <v>42</v>
      </c>
      <c r="H416" s="7" t="s">
        <v>561</v>
      </c>
      <c r="I416" s="7" t="s">
        <v>562</v>
      </c>
      <c r="J416" s="8" t="s">
        <v>588</v>
      </c>
      <c r="K416" s="2"/>
    </row>
    <row r="417" spans="1:11" ht="28.8">
      <c r="A417" s="2" t="str">
        <f>HYPERLINK("https://hsdes.intel.com/resource/16014853886","16014853886")</f>
        <v>16014853886</v>
      </c>
      <c r="B417" s="2" t="s">
        <v>424</v>
      </c>
      <c r="C417" s="2" t="s">
        <v>2</v>
      </c>
      <c r="D417" s="2" t="s">
        <v>553</v>
      </c>
      <c r="E417" s="12" t="s">
        <v>560</v>
      </c>
      <c r="F417" s="25">
        <v>14017576264</v>
      </c>
      <c r="G417" s="19">
        <v>42</v>
      </c>
      <c r="H417" s="7" t="s">
        <v>561</v>
      </c>
      <c r="I417" s="7" t="s">
        <v>562</v>
      </c>
      <c r="J417" s="2" t="s">
        <v>589</v>
      </c>
      <c r="K417" s="1" t="s">
        <v>586</v>
      </c>
    </row>
    <row r="418" spans="1:11">
      <c r="A418" s="2" t="str">
        <f>HYPERLINK("https://hsdes.intel.com/resource/16014920348","16014920348")</f>
        <v>16014920348</v>
      </c>
      <c r="B418" s="2" t="s">
        <v>425</v>
      </c>
      <c r="C418" s="2" t="s">
        <v>8</v>
      </c>
      <c r="D418" s="2" t="s">
        <v>553</v>
      </c>
      <c r="E418" s="20" t="s">
        <v>566</v>
      </c>
      <c r="G418" s="19">
        <v>42</v>
      </c>
      <c r="H418" s="7" t="s">
        <v>561</v>
      </c>
      <c r="I418" s="7" t="s">
        <v>562</v>
      </c>
      <c r="J418" s="8" t="s">
        <v>588</v>
      </c>
      <c r="K418" s="2"/>
    </row>
    <row r="419" spans="1:11" ht="28.8">
      <c r="A419" s="2" t="str">
        <f>HYPERLINK("https://hsdes.intel.com/resource/16015007744","16015007744")</f>
        <v>16015007744</v>
      </c>
      <c r="B419" s="2" t="s">
        <v>426</v>
      </c>
      <c r="C419" s="2" t="s">
        <v>8</v>
      </c>
      <c r="D419" s="2" t="s">
        <v>553</v>
      </c>
      <c r="E419" s="12" t="s">
        <v>560</v>
      </c>
      <c r="F419" s="25">
        <v>14017576264</v>
      </c>
      <c r="G419" s="19">
        <v>42</v>
      </c>
      <c r="H419" s="7" t="s">
        <v>561</v>
      </c>
      <c r="I419" s="7" t="s">
        <v>562</v>
      </c>
      <c r="J419" s="8" t="s">
        <v>588</v>
      </c>
      <c r="K419" s="1" t="s">
        <v>586</v>
      </c>
    </row>
    <row r="420" spans="1:11" ht="28.8">
      <c r="A420" s="2" t="str">
        <f>HYPERLINK("https://hsdes.intel.com/resource/16015007981","16015007981")</f>
        <v>16015007981</v>
      </c>
      <c r="B420" s="2" t="s">
        <v>427</v>
      </c>
      <c r="C420" s="2" t="s">
        <v>8</v>
      </c>
      <c r="D420" s="2" t="s">
        <v>553</v>
      </c>
      <c r="E420" s="12" t="s">
        <v>560</v>
      </c>
      <c r="F420" s="25">
        <v>14017576264</v>
      </c>
      <c r="G420" s="19">
        <v>42</v>
      </c>
      <c r="H420" s="7" t="s">
        <v>561</v>
      </c>
      <c r="I420" s="7" t="s">
        <v>562</v>
      </c>
      <c r="J420" s="8" t="s">
        <v>588</v>
      </c>
      <c r="K420" s="1" t="s">
        <v>586</v>
      </c>
    </row>
    <row r="421" spans="1:11">
      <c r="A421" s="2" t="str">
        <f>HYPERLINK("https://hsdes.intel.com/resource/16015022674","16015022674")</f>
        <v>16015022674</v>
      </c>
      <c r="B421" s="2" t="s">
        <v>428</v>
      </c>
      <c r="C421" s="2" t="s">
        <v>8</v>
      </c>
      <c r="D421" s="2" t="s">
        <v>553</v>
      </c>
      <c r="E421" s="12" t="s">
        <v>560</v>
      </c>
      <c r="F421" s="24">
        <v>16015631966</v>
      </c>
      <c r="G421" s="19">
        <v>42</v>
      </c>
      <c r="H421" s="7" t="s">
        <v>561</v>
      </c>
      <c r="I421" s="7" t="s">
        <v>562</v>
      </c>
      <c r="J421" s="2" t="s">
        <v>589</v>
      </c>
      <c r="K421" s="3" t="s">
        <v>571</v>
      </c>
    </row>
    <row r="422" spans="1:11">
      <c r="A422" s="2" t="str">
        <f>HYPERLINK("https://hsdes.intel.com/resource/16015106438","16015106438")</f>
        <v>16015106438</v>
      </c>
      <c r="B422" s="2" t="s">
        <v>429</v>
      </c>
      <c r="C422" s="2" t="s">
        <v>8</v>
      </c>
      <c r="D422" s="2" t="s">
        <v>553</v>
      </c>
      <c r="E422" s="12" t="s">
        <v>560</v>
      </c>
      <c r="F422" s="24">
        <v>16015631966</v>
      </c>
      <c r="G422" s="19">
        <v>42</v>
      </c>
      <c r="H422" s="7" t="s">
        <v>561</v>
      </c>
      <c r="I422" s="7" t="s">
        <v>562</v>
      </c>
      <c r="J422" s="2" t="s">
        <v>589</v>
      </c>
      <c r="K422" s="3" t="s">
        <v>571</v>
      </c>
    </row>
    <row r="423" spans="1:11" ht="28.8">
      <c r="A423" s="2" t="str">
        <f>HYPERLINK("https://hsdes.intel.com/resource/16015265295","16015265295")</f>
        <v>16015265295</v>
      </c>
      <c r="B423" s="2" t="s">
        <v>430</v>
      </c>
      <c r="C423" s="2" t="s">
        <v>8</v>
      </c>
      <c r="D423" s="2" t="s">
        <v>553</v>
      </c>
      <c r="E423" s="12" t="s">
        <v>560</v>
      </c>
      <c r="F423" s="25">
        <v>14017576264</v>
      </c>
      <c r="G423" s="19">
        <v>42</v>
      </c>
      <c r="H423" s="7" t="s">
        <v>561</v>
      </c>
      <c r="I423" s="7" t="s">
        <v>562</v>
      </c>
      <c r="J423" s="2" t="s">
        <v>589</v>
      </c>
      <c r="K423" s="1" t="s">
        <v>586</v>
      </c>
    </row>
    <row r="424" spans="1:11">
      <c r="A424" s="2" t="str">
        <f>HYPERLINK("https://hsdes.intel.com/resource/16015313061","16015313061")</f>
        <v>16015313061</v>
      </c>
      <c r="B424" s="2" t="s">
        <v>431</v>
      </c>
      <c r="C424" s="2" t="s">
        <v>8</v>
      </c>
      <c r="D424" s="2" t="s">
        <v>553</v>
      </c>
      <c r="E424" s="20" t="s">
        <v>566</v>
      </c>
      <c r="G424" s="19">
        <v>42</v>
      </c>
      <c r="H424" s="7" t="s">
        <v>561</v>
      </c>
      <c r="I424" s="7" t="s">
        <v>562</v>
      </c>
      <c r="J424" s="8" t="s">
        <v>588</v>
      </c>
      <c r="K424" s="2"/>
    </row>
    <row r="425" spans="1:11">
      <c r="A425" s="2" t="str">
        <f>HYPERLINK("https://hsdes.intel.com/resource/16015326278","16015326278")</f>
        <v>16015326278</v>
      </c>
      <c r="B425" s="2" t="s">
        <v>432</v>
      </c>
      <c r="C425" s="2" t="s">
        <v>8</v>
      </c>
      <c r="D425" s="2" t="s">
        <v>553</v>
      </c>
      <c r="E425" s="20" t="s">
        <v>566</v>
      </c>
      <c r="G425" s="19">
        <v>42</v>
      </c>
      <c r="H425" s="7" t="s">
        <v>561</v>
      </c>
      <c r="I425" s="7" t="s">
        <v>562</v>
      </c>
      <c r="J425" s="8" t="s">
        <v>588</v>
      </c>
      <c r="K425" s="2"/>
    </row>
    <row r="426" spans="1:11">
      <c r="A426" s="2" t="str">
        <f>HYPERLINK("https://hsdes.intel.com/resource/16015335381","16015335381")</f>
        <v>16015335381</v>
      </c>
      <c r="B426" s="2" t="s">
        <v>433</v>
      </c>
      <c r="C426" s="2" t="s">
        <v>6</v>
      </c>
      <c r="D426" s="2" t="s">
        <v>553</v>
      </c>
      <c r="E426" s="20" t="s">
        <v>566</v>
      </c>
      <c r="G426" s="19">
        <v>42</v>
      </c>
      <c r="H426" s="7" t="s">
        <v>561</v>
      </c>
      <c r="I426" s="7" t="s">
        <v>562</v>
      </c>
      <c r="J426" s="8" t="s">
        <v>588</v>
      </c>
      <c r="K426" s="2"/>
    </row>
    <row r="427" spans="1:11">
      <c r="A427" s="2" t="str">
        <f>HYPERLINK("https://hsdes.intel.com/resource/16015335982","16015335982")</f>
        <v>16015335982</v>
      </c>
      <c r="B427" s="2" t="s">
        <v>434</v>
      </c>
      <c r="C427" s="2" t="s">
        <v>2</v>
      </c>
      <c r="D427" s="2" t="s">
        <v>553</v>
      </c>
      <c r="E427" s="20" t="s">
        <v>566</v>
      </c>
      <c r="G427" s="19">
        <v>42</v>
      </c>
      <c r="H427" s="7" t="s">
        <v>561</v>
      </c>
      <c r="I427" s="7" t="s">
        <v>562</v>
      </c>
      <c r="J427" s="8" t="s">
        <v>588</v>
      </c>
      <c r="K427" s="2"/>
    </row>
    <row r="428" spans="1:11">
      <c r="A428" s="2" t="str">
        <f>HYPERLINK("https://hsdes.intel.com/resource/16015399622","16015399622")</f>
        <v>16015399622</v>
      </c>
      <c r="B428" s="2" t="s">
        <v>435</v>
      </c>
      <c r="C428" s="2" t="s">
        <v>8</v>
      </c>
      <c r="D428" s="2" t="s">
        <v>553</v>
      </c>
      <c r="E428" s="20" t="s">
        <v>566</v>
      </c>
      <c r="G428" s="19">
        <v>42</v>
      </c>
      <c r="H428" s="7" t="s">
        <v>561</v>
      </c>
      <c r="I428" s="7" t="s">
        <v>562</v>
      </c>
      <c r="J428" s="8" t="s">
        <v>588</v>
      </c>
      <c r="K428" s="2"/>
    </row>
    <row r="429" spans="1:11">
      <c r="A429" s="11" t="str">
        <f>HYPERLINK("https://hsdes.intel.com/resource/16015401793","16015401793")</f>
        <v>16015401793</v>
      </c>
      <c r="B429" s="2" t="s">
        <v>436</v>
      </c>
      <c r="C429" s="2" t="s">
        <v>8</v>
      </c>
      <c r="D429" s="2" t="s">
        <v>553</v>
      </c>
      <c r="E429" s="20" t="s">
        <v>566</v>
      </c>
      <c r="G429" s="19">
        <v>42</v>
      </c>
      <c r="H429" s="7" t="s">
        <v>561</v>
      </c>
      <c r="I429" s="7" t="s">
        <v>562</v>
      </c>
      <c r="J429" s="2" t="s">
        <v>589</v>
      </c>
      <c r="K429" s="2"/>
    </row>
    <row r="430" spans="1:11">
      <c r="A430" s="2" t="str">
        <f>HYPERLINK("https://hsdes.intel.com/resource/16015538602","16015538602")</f>
        <v>16015538602</v>
      </c>
      <c r="B430" s="2" t="s">
        <v>437</v>
      </c>
      <c r="C430" s="2" t="s">
        <v>14</v>
      </c>
      <c r="D430" s="2" t="s">
        <v>553</v>
      </c>
      <c r="E430" s="20" t="s">
        <v>566</v>
      </c>
      <c r="G430" s="19">
        <v>42</v>
      </c>
      <c r="H430" s="7" t="s">
        <v>561</v>
      </c>
      <c r="I430" s="7" t="s">
        <v>562</v>
      </c>
      <c r="J430" s="8" t="s">
        <v>588</v>
      </c>
      <c r="K430" s="2"/>
    </row>
    <row r="431" spans="1:11" ht="28.8">
      <c r="A431" s="2" t="str">
        <f>HYPERLINK("https://hsdes.intel.com/resource/16015612982","16015612982")</f>
        <v>16015612982</v>
      </c>
      <c r="B431" s="2" t="s">
        <v>438</v>
      </c>
      <c r="C431" s="2" t="s">
        <v>2</v>
      </c>
      <c r="D431" s="2" t="s">
        <v>553</v>
      </c>
      <c r="E431" s="12" t="s">
        <v>560</v>
      </c>
      <c r="F431" s="25">
        <v>14017576264</v>
      </c>
      <c r="G431" s="19">
        <v>42</v>
      </c>
      <c r="H431" s="7" t="s">
        <v>561</v>
      </c>
      <c r="I431" s="7" t="s">
        <v>562</v>
      </c>
      <c r="J431" s="2" t="s">
        <v>589</v>
      </c>
      <c r="K431" s="1" t="s">
        <v>586</v>
      </c>
    </row>
    <row r="432" spans="1:11">
      <c r="A432" s="2" t="str">
        <f>HYPERLINK("https://hsdes.intel.com/resource/16015902650","16015902650")</f>
        <v>16015902650</v>
      </c>
      <c r="B432" s="2" t="s">
        <v>439</v>
      </c>
      <c r="C432" s="2" t="s">
        <v>20</v>
      </c>
      <c r="D432" s="2" t="s">
        <v>553</v>
      </c>
      <c r="E432" s="12" t="s">
        <v>560</v>
      </c>
      <c r="F432" s="24">
        <v>16018861169</v>
      </c>
      <c r="G432" s="19">
        <v>42</v>
      </c>
      <c r="H432" s="7" t="s">
        <v>561</v>
      </c>
      <c r="I432" s="7" t="s">
        <v>562</v>
      </c>
      <c r="J432" s="8" t="s">
        <v>588</v>
      </c>
      <c r="K432" s="2" t="s">
        <v>587</v>
      </c>
    </row>
    <row r="433" spans="1:11">
      <c r="A433" s="2" t="str">
        <f>HYPERLINK("https://hsdes.intel.com/resource/16016132864","16016132864")</f>
        <v>16016132864</v>
      </c>
      <c r="B433" s="2" t="s">
        <v>440</v>
      </c>
      <c r="C433" s="2" t="s">
        <v>8</v>
      </c>
      <c r="D433" s="2" t="s">
        <v>553</v>
      </c>
      <c r="E433" s="12" t="s">
        <v>560</v>
      </c>
      <c r="F433" s="24">
        <v>16018861169</v>
      </c>
      <c r="G433" s="19">
        <v>42</v>
      </c>
      <c r="H433" s="7" t="s">
        <v>561</v>
      </c>
      <c r="I433" s="7" t="s">
        <v>562</v>
      </c>
      <c r="J433" s="8" t="s">
        <v>588</v>
      </c>
      <c r="K433" s="2" t="s">
        <v>587</v>
      </c>
    </row>
    <row r="434" spans="1:11">
      <c r="A434" s="2" t="str">
        <f>HYPERLINK("https://hsdes.intel.com/resource/16016206044","16016206044")</f>
        <v>16016206044</v>
      </c>
      <c r="B434" s="2" t="s">
        <v>441</v>
      </c>
      <c r="C434" s="2" t="s">
        <v>2</v>
      </c>
      <c r="D434" s="2" t="s">
        <v>553</v>
      </c>
      <c r="E434" s="20" t="s">
        <v>566</v>
      </c>
      <c r="G434" s="19">
        <v>42</v>
      </c>
      <c r="H434" s="7" t="s">
        <v>561</v>
      </c>
      <c r="I434" s="7" t="s">
        <v>562</v>
      </c>
      <c r="J434" s="2" t="s">
        <v>589</v>
      </c>
      <c r="K434" s="2"/>
    </row>
    <row r="435" spans="1:11">
      <c r="A435" s="2" t="str">
        <f>HYPERLINK("https://hsdes.intel.com/resource/16016232281","16016232281")</f>
        <v>16016232281</v>
      </c>
      <c r="B435" s="2" t="s">
        <v>442</v>
      </c>
      <c r="C435" s="2" t="s">
        <v>14</v>
      </c>
      <c r="D435" s="2" t="s">
        <v>553</v>
      </c>
      <c r="E435" s="20" t="s">
        <v>566</v>
      </c>
      <c r="G435" s="19">
        <v>42</v>
      </c>
      <c r="H435" s="7" t="s">
        <v>561</v>
      </c>
      <c r="I435" s="7" t="s">
        <v>562</v>
      </c>
      <c r="J435" s="2" t="s">
        <v>589</v>
      </c>
      <c r="K435" s="2"/>
    </row>
    <row r="436" spans="1:11" ht="28.8">
      <c r="A436" s="2" t="str">
        <f>HYPERLINK("https://hsdes.intel.com/resource/16016284121","16016284121")</f>
        <v>16016284121</v>
      </c>
      <c r="B436" s="2" t="s">
        <v>443</v>
      </c>
      <c r="C436" s="2" t="s">
        <v>2</v>
      </c>
      <c r="D436" s="2" t="s">
        <v>553</v>
      </c>
      <c r="E436" s="12" t="s">
        <v>560</v>
      </c>
      <c r="F436" s="25">
        <v>14017576264</v>
      </c>
      <c r="G436" s="19">
        <v>42</v>
      </c>
      <c r="H436" s="7" t="s">
        <v>561</v>
      </c>
      <c r="I436" s="7" t="s">
        <v>562</v>
      </c>
      <c r="J436" s="2" t="s">
        <v>589</v>
      </c>
      <c r="K436" s="1" t="s">
        <v>586</v>
      </c>
    </row>
    <row r="437" spans="1:11" ht="28.8">
      <c r="A437" s="2" t="str">
        <f>HYPERLINK("https://hsdes.intel.com/resource/16016288505","16016288505")</f>
        <v>16016288505</v>
      </c>
      <c r="B437" s="2" t="s">
        <v>444</v>
      </c>
      <c r="C437" s="2" t="s">
        <v>20</v>
      </c>
      <c r="D437" s="2" t="s">
        <v>553</v>
      </c>
      <c r="E437" s="12" t="s">
        <v>560</v>
      </c>
      <c r="F437" s="25">
        <v>14017576264</v>
      </c>
      <c r="G437" s="19">
        <v>42</v>
      </c>
      <c r="H437" s="7" t="s">
        <v>561</v>
      </c>
      <c r="I437" s="7" t="s">
        <v>562</v>
      </c>
      <c r="J437" s="2" t="s">
        <v>589</v>
      </c>
      <c r="K437" s="1" t="s">
        <v>586</v>
      </c>
    </row>
    <row r="438" spans="1:11">
      <c r="A438" s="2" t="str">
        <f>HYPERLINK("https://hsdes.intel.com/resource/16016342963","16016342963")</f>
        <v>16016342963</v>
      </c>
      <c r="B438" s="2" t="s">
        <v>445</v>
      </c>
      <c r="C438" s="2" t="s">
        <v>2</v>
      </c>
      <c r="D438" s="2" t="s">
        <v>553</v>
      </c>
      <c r="E438" s="20" t="s">
        <v>566</v>
      </c>
      <c r="G438" s="19">
        <v>42</v>
      </c>
      <c r="H438" s="7" t="s">
        <v>561</v>
      </c>
      <c r="I438" s="7" t="s">
        <v>562</v>
      </c>
      <c r="J438" s="2" t="s">
        <v>589</v>
      </c>
      <c r="K438" s="2"/>
    </row>
    <row r="439" spans="1:11">
      <c r="A439" s="2" t="str">
        <f>HYPERLINK("https://hsdes.intel.com/resource/16016398700","16016398700")</f>
        <v>16016398700</v>
      </c>
      <c r="B439" s="2" t="s">
        <v>446</v>
      </c>
      <c r="C439" s="2" t="s">
        <v>2</v>
      </c>
      <c r="D439" s="2" t="s">
        <v>553</v>
      </c>
      <c r="E439" s="20" t="s">
        <v>566</v>
      </c>
      <c r="G439" s="19">
        <v>42</v>
      </c>
      <c r="H439" s="7" t="s">
        <v>561</v>
      </c>
      <c r="I439" s="7" t="s">
        <v>562</v>
      </c>
      <c r="J439" s="8" t="s">
        <v>588</v>
      </c>
      <c r="K439" s="2"/>
    </row>
    <row r="440" spans="1:11">
      <c r="A440" s="2" t="str">
        <f>HYPERLINK("https://hsdes.intel.com/resource/16016629886","16016629886")</f>
        <v>16016629886</v>
      </c>
      <c r="B440" s="2" t="s">
        <v>447</v>
      </c>
      <c r="C440" s="2" t="s">
        <v>20</v>
      </c>
      <c r="D440" s="2" t="s">
        <v>553</v>
      </c>
      <c r="E440" s="20" t="s">
        <v>566</v>
      </c>
      <c r="G440" s="19">
        <v>42</v>
      </c>
      <c r="H440" s="7" t="s">
        <v>561</v>
      </c>
      <c r="I440" s="7" t="s">
        <v>562</v>
      </c>
      <c r="J440" s="2" t="s">
        <v>589</v>
      </c>
      <c r="K440" s="2"/>
    </row>
    <row r="441" spans="1:11">
      <c r="A441" s="2" t="str">
        <f>HYPERLINK("https://hsdes.intel.com/resource/16016646215","16016646215")</f>
        <v>16016646215</v>
      </c>
      <c r="B441" s="2" t="s">
        <v>448</v>
      </c>
      <c r="C441" s="2" t="s">
        <v>2</v>
      </c>
      <c r="D441" s="2" t="s">
        <v>553</v>
      </c>
      <c r="E441" s="20" t="s">
        <v>566</v>
      </c>
      <c r="G441" s="19">
        <v>42</v>
      </c>
      <c r="H441" s="7" t="s">
        <v>561</v>
      </c>
      <c r="I441" s="7" t="s">
        <v>562</v>
      </c>
      <c r="J441" s="2" t="s">
        <v>589</v>
      </c>
      <c r="K441" s="2"/>
    </row>
    <row r="442" spans="1:11">
      <c r="A442" s="2" t="str">
        <f>HYPERLINK("https://hsdes.intel.com/resource/16016667936","16016667936")</f>
        <v>16016667936</v>
      </c>
      <c r="B442" s="2" t="s">
        <v>449</v>
      </c>
      <c r="C442" s="2" t="s">
        <v>20</v>
      </c>
      <c r="D442" s="2" t="s">
        <v>553</v>
      </c>
      <c r="E442" s="20" t="s">
        <v>566</v>
      </c>
      <c r="G442" s="19">
        <v>42</v>
      </c>
      <c r="H442" s="7" t="s">
        <v>561</v>
      </c>
      <c r="I442" s="7" t="s">
        <v>570</v>
      </c>
      <c r="J442" s="8" t="s">
        <v>588</v>
      </c>
      <c r="K442" s="2"/>
    </row>
    <row r="443" spans="1:11">
      <c r="A443" s="2" t="str">
        <f>HYPERLINK("https://hsdes.intel.com/resource/16016672580","16016672580")</f>
        <v>16016672580</v>
      </c>
      <c r="B443" s="2" t="s">
        <v>450</v>
      </c>
      <c r="C443" s="2" t="s">
        <v>2</v>
      </c>
      <c r="D443" s="2" t="s">
        <v>553</v>
      </c>
      <c r="E443" s="20" t="s">
        <v>566</v>
      </c>
      <c r="G443" s="19">
        <v>42</v>
      </c>
      <c r="H443" s="7" t="s">
        <v>561</v>
      </c>
      <c r="I443" s="7" t="s">
        <v>562</v>
      </c>
      <c r="J443" s="2" t="s">
        <v>589</v>
      </c>
      <c r="K443" s="2"/>
    </row>
    <row r="444" spans="1:11">
      <c r="A444" s="2" t="str">
        <f>HYPERLINK("https://hsdes.intel.com/resource/16016672677","16016672677")</f>
        <v>16016672677</v>
      </c>
      <c r="B444" s="2" t="s">
        <v>451</v>
      </c>
      <c r="C444" s="2" t="s">
        <v>2</v>
      </c>
      <c r="D444" s="2" t="s">
        <v>553</v>
      </c>
      <c r="E444" s="20" t="s">
        <v>566</v>
      </c>
      <c r="G444" s="19">
        <v>42</v>
      </c>
      <c r="H444" s="7" t="s">
        <v>561</v>
      </c>
      <c r="I444" s="7" t="s">
        <v>570</v>
      </c>
      <c r="J444" s="8" t="s">
        <v>588</v>
      </c>
      <c r="K444" s="2"/>
    </row>
    <row r="445" spans="1:11">
      <c r="A445" s="2" t="str">
        <f>HYPERLINK("https://hsdes.intel.com/resource/16016680368","16016680368")</f>
        <v>16016680368</v>
      </c>
      <c r="B445" s="2" t="s">
        <v>452</v>
      </c>
      <c r="C445" s="2" t="s">
        <v>2</v>
      </c>
      <c r="D445" s="2" t="s">
        <v>553</v>
      </c>
      <c r="E445" s="20" t="s">
        <v>566</v>
      </c>
      <c r="G445" s="19">
        <v>42</v>
      </c>
      <c r="H445" s="7" t="s">
        <v>561</v>
      </c>
      <c r="I445" s="7" t="s">
        <v>570</v>
      </c>
      <c r="J445" s="8" t="s">
        <v>588</v>
      </c>
      <c r="K445" s="2"/>
    </row>
    <row r="446" spans="1:11">
      <c r="A446" s="2" t="str">
        <f>HYPERLINK("https://hsdes.intel.com/resource/16016680672","16016680672")</f>
        <v>16016680672</v>
      </c>
      <c r="B446" s="2" t="s">
        <v>453</v>
      </c>
      <c r="C446" s="2" t="s">
        <v>2</v>
      </c>
      <c r="D446" s="2" t="s">
        <v>553</v>
      </c>
      <c r="E446" s="12" t="s">
        <v>560</v>
      </c>
      <c r="F446" s="24">
        <v>16018861169</v>
      </c>
      <c r="G446" s="19">
        <v>42</v>
      </c>
      <c r="H446" s="7" t="s">
        <v>561</v>
      </c>
      <c r="I446" s="7" t="s">
        <v>562</v>
      </c>
      <c r="J446" s="8" t="s">
        <v>588</v>
      </c>
      <c r="K446" s="2" t="s">
        <v>587</v>
      </c>
    </row>
    <row r="447" spans="1:11">
      <c r="A447" s="2" t="str">
        <f>HYPERLINK("https://hsdes.intel.com/resource/16016681154","16016681154")</f>
        <v>16016681154</v>
      </c>
      <c r="B447" s="2" t="s">
        <v>454</v>
      </c>
      <c r="C447" s="2" t="s">
        <v>20</v>
      </c>
      <c r="D447" s="2" t="s">
        <v>553</v>
      </c>
      <c r="E447" s="20" t="s">
        <v>566</v>
      </c>
      <c r="G447" s="19">
        <v>42</v>
      </c>
      <c r="H447" s="7" t="s">
        <v>561</v>
      </c>
      <c r="I447" s="7" t="s">
        <v>562</v>
      </c>
      <c r="J447" s="8" t="s">
        <v>588</v>
      </c>
      <c r="K447" s="2"/>
    </row>
    <row r="448" spans="1:11">
      <c r="A448" s="2" t="str">
        <f>HYPERLINK("https://hsdes.intel.com/resource/16016720932","16016720932")</f>
        <v>16016720932</v>
      </c>
      <c r="B448" s="2" t="s">
        <v>455</v>
      </c>
      <c r="C448" s="2" t="s">
        <v>2</v>
      </c>
      <c r="D448" s="2" t="s">
        <v>553</v>
      </c>
      <c r="E448" s="20" t="s">
        <v>566</v>
      </c>
      <c r="G448" s="19">
        <v>42</v>
      </c>
      <c r="H448" s="7" t="s">
        <v>561</v>
      </c>
      <c r="I448" s="7" t="s">
        <v>562</v>
      </c>
      <c r="J448" s="8" t="s">
        <v>588</v>
      </c>
      <c r="K448" s="2"/>
    </row>
    <row r="449" spans="1:11">
      <c r="A449" s="2" t="str">
        <f>HYPERLINK("https://hsdes.intel.com/resource/16016726297","16016726297")</f>
        <v>16016726297</v>
      </c>
      <c r="B449" s="2" t="s">
        <v>456</v>
      </c>
      <c r="C449" s="2" t="s">
        <v>14</v>
      </c>
      <c r="D449" s="2" t="s">
        <v>553</v>
      </c>
      <c r="E449" s="20" t="s">
        <v>566</v>
      </c>
      <c r="G449" s="19">
        <v>42</v>
      </c>
      <c r="H449" s="7" t="s">
        <v>561</v>
      </c>
      <c r="I449" s="7" t="s">
        <v>562</v>
      </c>
      <c r="J449" s="2" t="s">
        <v>589</v>
      </c>
      <c r="K449" s="2"/>
    </row>
    <row r="450" spans="1:11">
      <c r="A450" s="2" t="str">
        <f>HYPERLINK("https://hsdes.intel.com/resource/16016772498","16016772498")</f>
        <v>16016772498</v>
      </c>
      <c r="B450" s="2" t="s">
        <v>457</v>
      </c>
      <c r="C450" s="2" t="s">
        <v>20</v>
      </c>
      <c r="D450" s="2" t="s">
        <v>553</v>
      </c>
      <c r="E450" s="20" t="s">
        <v>566</v>
      </c>
      <c r="G450" s="19">
        <v>42</v>
      </c>
      <c r="H450" s="7" t="s">
        <v>561</v>
      </c>
      <c r="I450" s="7" t="s">
        <v>562</v>
      </c>
      <c r="J450" s="8" t="s">
        <v>588</v>
      </c>
      <c r="K450" s="2"/>
    </row>
    <row r="451" spans="1:11">
      <c r="A451" s="2" t="str">
        <f>HYPERLINK("https://hsdes.intel.com/resource/16016773861","16016773861")</f>
        <v>16016773861</v>
      </c>
      <c r="B451" s="2" t="s">
        <v>458</v>
      </c>
      <c r="C451" s="2" t="s">
        <v>8</v>
      </c>
      <c r="D451" s="2" t="s">
        <v>554</v>
      </c>
      <c r="E451" s="12" t="s">
        <v>560</v>
      </c>
      <c r="F451" s="24">
        <v>16015631966</v>
      </c>
      <c r="G451" s="19">
        <v>42</v>
      </c>
      <c r="H451" s="7" t="s">
        <v>561</v>
      </c>
      <c r="I451" s="7" t="s">
        <v>562</v>
      </c>
      <c r="J451" s="2" t="s">
        <v>589</v>
      </c>
      <c r="K451" s="3" t="s">
        <v>571</v>
      </c>
    </row>
    <row r="452" spans="1:11" ht="28.8">
      <c r="A452" s="2" t="str">
        <f>HYPERLINK("https://hsdes.intel.com/resource/16016800265","16016800265")</f>
        <v>16016800265</v>
      </c>
      <c r="B452" s="2" t="s">
        <v>459</v>
      </c>
      <c r="C452" s="2" t="s">
        <v>8</v>
      </c>
      <c r="D452" s="2" t="s">
        <v>554</v>
      </c>
      <c r="E452" s="12" t="s">
        <v>560</v>
      </c>
      <c r="F452" s="25">
        <v>14017576264</v>
      </c>
      <c r="G452" s="19">
        <v>42</v>
      </c>
      <c r="H452" s="7" t="s">
        <v>561</v>
      </c>
      <c r="I452" s="7" t="s">
        <v>562</v>
      </c>
      <c r="J452" s="2" t="s">
        <v>589</v>
      </c>
      <c r="K452" s="1" t="s">
        <v>586</v>
      </c>
    </row>
    <row r="453" spans="1:11">
      <c r="A453" s="2" t="str">
        <f>HYPERLINK("https://hsdes.intel.com/resource/16016806633","16016806633")</f>
        <v>16016806633</v>
      </c>
      <c r="B453" s="2" t="s">
        <v>460</v>
      </c>
      <c r="C453" s="2" t="s">
        <v>8</v>
      </c>
      <c r="D453" s="2" t="s">
        <v>554</v>
      </c>
      <c r="E453" s="20" t="s">
        <v>566</v>
      </c>
      <c r="G453" s="19">
        <v>42</v>
      </c>
      <c r="H453" s="7" t="s">
        <v>561</v>
      </c>
      <c r="I453" s="7" t="s">
        <v>562</v>
      </c>
      <c r="J453" s="2" t="s">
        <v>589</v>
      </c>
      <c r="K453" s="2"/>
    </row>
    <row r="454" spans="1:11">
      <c r="A454" s="2" t="str">
        <f>HYPERLINK("https://hsdes.intel.com/resource/16016817500","16016817500")</f>
        <v>16016817500</v>
      </c>
      <c r="B454" s="2" t="s">
        <v>461</v>
      </c>
      <c r="C454" s="2" t="s">
        <v>20</v>
      </c>
      <c r="D454" s="2" t="s">
        <v>554</v>
      </c>
      <c r="E454" s="20" t="s">
        <v>566</v>
      </c>
      <c r="G454" s="19">
        <v>42</v>
      </c>
      <c r="H454" s="7" t="s">
        <v>561</v>
      </c>
      <c r="I454" s="7" t="s">
        <v>562</v>
      </c>
      <c r="J454" s="2" t="s">
        <v>589</v>
      </c>
      <c r="K454" s="2"/>
    </row>
    <row r="455" spans="1:11">
      <c r="A455" s="2" t="str">
        <f>HYPERLINK("https://hsdes.intel.com/resource/16016827195","16016827195")</f>
        <v>16016827195</v>
      </c>
      <c r="B455" s="2" t="s">
        <v>462</v>
      </c>
      <c r="C455" s="2" t="s">
        <v>8</v>
      </c>
      <c r="D455" s="2" t="s">
        <v>554</v>
      </c>
      <c r="E455" s="20" t="s">
        <v>566</v>
      </c>
      <c r="G455" s="19">
        <v>42</v>
      </c>
      <c r="H455" s="7" t="s">
        <v>561</v>
      </c>
      <c r="I455" s="7" t="s">
        <v>562</v>
      </c>
      <c r="J455" s="2" t="s">
        <v>589</v>
      </c>
      <c r="K455" s="2"/>
    </row>
    <row r="456" spans="1:11">
      <c r="A456" s="2" t="str">
        <f>HYPERLINK("https://hsdes.intel.com/resource/16016844268","16016844268")</f>
        <v>16016844268</v>
      </c>
      <c r="B456" s="2" t="s">
        <v>463</v>
      </c>
      <c r="C456" s="2" t="s">
        <v>6</v>
      </c>
      <c r="D456" s="2" t="s">
        <v>554</v>
      </c>
      <c r="E456" s="20" t="s">
        <v>566</v>
      </c>
      <c r="G456" s="19">
        <v>42</v>
      </c>
      <c r="H456" s="7" t="s">
        <v>561</v>
      </c>
      <c r="I456" s="7" t="s">
        <v>562</v>
      </c>
      <c r="J456" s="2" t="s">
        <v>569</v>
      </c>
      <c r="K456" s="2"/>
    </row>
    <row r="457" spans="1:11">
      <c r="A457" s="2" t="str">
        <f>HYPERLINK("https://hsdes.intel.com/resource/16016865756","16016865756")</f>
        <v>16016865756</v>
      </c>
      <c r="B457" s="2" t="s">
        <v>464</v>
      </c>
      <c r="C457" s="2" t="s">
        <v>2</v>
      </c>
      <c r="D457" s="2" t="s">
        <v>554</v>
      </c>
      <c r="E457" s="20" t="s">
        <v>566</v>
      </c>
      <c r="G457" s="19">
        <v>42</v>
      </c>
      <c r="H457" s="7" t="s">
        <v>561</v>
      </c>
      <c r="I457" s="7" t="s">
        <v>562</v>
      </c>
      <c r="J457" s="2" t="s">
        <v>569</v>
      </c>
      <c r="K457" s="2"/>
    </row>
    <row r="458" spans="1:11">
      <c r="A458" s="2" t="str">
        <f>HYPERLINK("https://hsdes.intel.com/resource/16016977427","16016977427")</f>
        <v>16016977427</v>
      </c>
      <c r="B458" s="2" t="s">
        <v>465</v>
      </c>
      <c r="C458" s="2" t="s">
        <v>6</v>
      </c>
      <c r="D458" s="2" t="s">
        <v>554</v>
      </c>
      <c r="E458" s="20" t="s">
        <v>566</v>
      </c>
      <c r="G458" s="19">
        <v>42</v>
      </c>
      <c r="H458" s="7" t="s">
        <v>561</v>
      </c>
      <c r="I458" s="7" t="s">
        <v>562</v>
      </c>
      <c r="J458" s="2" t="s">
        <v>569</v>
      </c>
      <c r="K458" s="2"/>
    </row>
    <row r="459" spans="1:11">
      <c r="A459" s="2" t="str">
        <f>HYPERLINK("https://hsdes.intel.com/resource/16016987679","16016987679")</f>
        <v>16016987679</v>
      </c>
      <c r="B459" s="2" t="s">
        <v>466</v>
      </c>
      <c r="C459" s="2" t="s">
        <v>2</v>
      </c>
      <c r="D459" s="2" t="s">
        <v>554</v>
      </c>
      <c r="E459" s="12" t="s">
        <v>560</v>
      </c>
      <c r="F459" s="24">
        <v>16018861169</v>
      </c>
      <c r="G459" s="19">
        <v>42</v>
      </c>
      <c r="H459" s="7" t="s">
        <v>561</v>
      </c>
      <c r="I459" s="7" t="s">
        <v>562</v>
      </c>
      <c r="J459" s="2" t="s">
        <v>589</v>
      </c>
      <c r="K459" s="2" t="s">
        <v>587</v>
      </c>
    </row>
    <row r="460" spans="1:11">
      <c r="A460" s="2" t="str">
        <f>HYPERLINK("https://hsdes.intel.com/resource/16016996241","16016996241")</f>
        <v>16016996241</v>
      </c>
      <c r="B460" s="2" t="s">
        <v>467</v>
      </c>
      <c r="C460" s="2" t="s">
        <v>2</v>
      </c>
      <c r="D460" s="2" t="s">
        <v>554</v>
      </c>
      <c r="E460" s="20" t="s">
        <v>566</v>
      </c>
      <c r="G460" s="19">
        <v>42</v>
      </c>
      <c r="H460" s="7" t="s">
        <v>561</v>
      </c>
      <c r="I460" s="7" t="s">
        <v>562</v>
      </c>
      <c r="J460" s="2" t="s">
        <v>569</v>
      </c>
      <c r="K460" s="2"/>
    </row>
    <row r="461" spans="1:11">
      <c r="A461" s="2" t="str">
        <f>HYPERLINK("https://hsdes.intel.com/resource/16017003104","16017003104")</f>
        <v>16017003104</v>
      </c>
      <c r="B461" s="2" t="s">
        <v>468</v>
      </c>
      <c r="C461" s="2" t="s">
        <v>2</v>
      </c>
      <c r="D461" s="2" t="s">
        <v>554</v>
      </c>
      <c r="E461" s="12" t="s">
        <v>560</v>
      </c>
      <c r="F461" s="24">
        <v>16018861169</v>
      </c>
      <c r="G461" s="19">
        <v>42</v>
      </c>
      <c r="H461" s="7" t="s">
        <v>561</v>
      </c>
      <c r="I461" s="7" t="s">
        <v>562</v>
      </c>
      <c r="J461" s="2" t="s">
        <v>589</v>
      </c>
      <c r="K461" s="2" t="s">
        <v>587</v>
      </c>
    </row>
    <row r="462" spans="1:11">
      <c r="A462" s="2" t="str">
        <f>HYPERLINK("https://hsdes.intel.com/resource/16017006365","16017006365")</f>
        <v>16017006365</v>
      </c>
      <c r="B462" s="2" t="s">
        <v>469</v>
      </c>
      <c r="C462" s="2" t="s">
        <v>8</v>
      </c>
      <c r="D462" s="2" t="s">
        <v>554</v>
      </c>
      <c r="E462" s="20" t="s">
        <v>566</v>
      </c>
      <c r="G462" s="19">
        <v>42</v>
      </c>
      <c r="H462" s="7" t="s">
        <v>561</v>
      </c>
      <c r="I462" s="7" t="s">
        <v>562</v>
      </c>
      <c r="J462" s="2" t="s">
        <v>589</v>
      </c>
      <c r="K462" s="2"/>
    </row>
    <row r="463" spans="1:11">
      <c r="A463" s="2" t="str">
        <f>HYPERLINK("https://hsdes.intel.com/resource/16017020946","16017020946")</f>
        <v>16017020946</v>
      </c>
      <c r="B463" s="2" t="s">
        <v>470</v>
      </c>
      <c r="C463" s="2" t="s">
        <v>2</v>
      </c>
      <c r="D463" s="2" t="s">
        <v>554</v>
      </c>
      <c r="E463" s="20" t="s">
        <v>566</v>
      </c>
      <c r="G463" s="19">
        <v>42</v>
      </c>
      <c r="H463" s="7" t="s">
        <v>561</v>
      </c>
      <c r="I463" s="7" t="s">
        <v>562</v>
      </c>
      <c r="J463" s="2" t="s">
        <v>569</v>
      </c>
      <c r="K463" s="2"/>
    </row>
    <row r="464" spans="1:11">
      <c r="A464" s="2" t="str">
        <f>HYPERLINK("https://hsdes.intel.com/resource/16017031439","16017031439")</f>
        <v>16017031439</v>
      </c>
      <c r="B464" s="2" t="s">
        <v>471</v>
      </c>
      <c r="C464" s="2" t="s">
        <v>2</v>
      </c>
      <c r="D464" s="2" t="s">
        <v>554</v>
      </c>
      <c r="E464" s="20" t="s">
        <v>566</v>
      </c>
      <c r="G464" s="19">
        <v>42</v>
      </c>
      <c r="H464" s="7" t="s">
        <v>561</v>
      </c>
      <c r="I464" s="7" t="s">
        <v>562</v>
      </c>
      <c r="J464" s="2" t="s">
        <v>589</v>
      </c>
      <c r="K464" s="2"/>
    </row>
    <row r="465" spans="1:11">
      <c r="A465" s="2" t="str">
        <f>HYPERLINK("https://hsdes.intel.com/resource/16017031474","16017031474")</f>
        <v>16017031474</v>
      </c>
      <c r="B465" s="2" t="s">
        <v>472</v>
      </c>
      <c r="C465" s="2" t="s">
        <v>2</v>
      </c>
      <c r="D465" s="2" t="s">
        <v>554</v>
      </c>
      <c r="E465" s="20" t="s">
        <v>566</v>
      </c>
      <c r="G465" s="19">
        <v>42</v>
      </c>
      <c r="H465" s="7" t="s">
        <v>561</v>
      </c>
      <c r="I465" s="7" t="s">
        <v>562</v>
      </c>
      <c r="J465" s="2" t="s">
        <v>589</v>
      </c>
      <c r="K465" s="2"/>
    </row>
    <row r="466" spans="1:11">
      <c r="A466" s="2" t="str">
        <f>HYPERLINK("https://hsdes.intel.com/resource/16017033623","16017033623")</f>
        <v>16017033623</v>
      </c>
      <c r="B466" s="2" t="s">
        <v>473</v>
      </c>
      <c r="C466" s="2" t="s">
        <v>2</v>
      </c>
      <c r="D466" s="2" t="s">
        <v>554</v>
      </c>
      <c r="E466" s="20" t="s">
        <v>566</v>
      </c>
      <c r="G466" s="19">
        <v>42</v>
      </c>
      <c r="H466" s="7" t="s">
        <v>561</v>
      </c>
      <c r="I466" s="7" t="s">
        <v>562</v>
      </c>
      <c r="J466" s="2" t="s">
        <v>569</v>
      </c>
      <c r="K466" s="2"/>
    </row>
    <row r="467" spans="1:11">
      <c r="A467" s="2" t="str">
        <f>HYPERLINK("https://hsdes.intel.com/resource/16017033722","16017033722")</f>
        <v>16017033722</v>
      </c>
      <c r="B467" s="2" t="s">
        <v>474</v>
      </c>
      <c r="C467" s="2" t="s">
        <v>2</v>
      </c>
      <c r="D467" s="2" t="s">
        <v>554</v>
      </c>
      <c r="E467" s="12" t="s">
        <v>560</v>
      </c>
      <c r="F467" s="24">
        <v>16018861169</v>
      </c>
      <c r="G467" s="19">
        <v>42</v>
      </c>
      <c r="H467" s="7" t="s">
        <v>561</v>
      </c>
      <c r="I467" s="7" t="s">
        <v>562</v>
      </c>
      <c r="J467" s="2" t="s">
        <v>589</v>
      </c>
      <c r="K467" s="2" t="s">
        <v>587</v>
      </c>
    </row>
    <row r="468" spans="1:11">
      <c r="A468" s="2" t="str">
        <f>HYPERLINK("https://hsdes.intel.com/resource/16017041939","16017041939")</f>
        <v>16017041939</v>
      </c>
      <c r="B468" s="2" t="s">
        <v>475</v>
      </c>
      <c r="C468" s="2" t="s">
        <v>8</v>
      </c>
      <c r="D468" s="2" t="s">
        <v>554</v>
      </c>
      <c r="E468" s="20" t="s">
        <v>566</v>
      </c>
      <c r="G468" s="19">
        <v>42</v>
      </c>
      <c r="H468" s="7" t="s">
        <v>561</v>
      </c>
      <c r="I468" s="7" t="s">
        <v>562</v>
      </c>
      <c r="J468" s="2" t="s">
        <v>589</v>
      </c>
      <c r="K468" s="2"/>
    </row>
    <row r="469" spans="1:11">
      <c r="A469" s="2" t="str">
        <f>HYPERLINK("https://hsdes.intel.com/resource/16017059253","16017059253")</f>
        <v>16017059253</v>
      </c>
      <c r="B469" s="2" t="s">
        <v>476</v>
      </c>
      <c r="C469" s="2" t="s">
        <v>2</v>
      </c>
      <c r="D469" s="2" t="s">
        <v>554</v>
      </c>
      <c r="E469" s="20" t="s">
        <v>566</v>
      </c>
      <c r="G469" s="19">
        <v>42</v>
      </c>
      <c r="H469" s="7" t="s">
        <v>561</v>
      </c>
      <c r="I469" s="7" t="s">
        <v>562</v>
      </c>
      <c r="J469" s="8" t="s">
        <v>588</v>
      </c>
      <c r="K469" s="2"/>
    </row>
    <row r="470" spans="1:11">
      <c r="A470" s="2" t="str">
        <f>HYPERLINK("https://hsdes.intel.com/resource/16017059391","16017059391")</f>
        <v>16017059391</v>
      </c>
      <c r="B470" s="2" t="s">
        <v>477</v>
      </c>
      <c r="C470" s="2" t="s">
        <v>2</v>
      </c>
      <c r="D470" s="2" t="s">
        <v>554</v>
      </c>
      <c r="E470" s="20" t="s">
        <v>566</v>
      </c>
      <c r="G470" s="19">
        <v>42</v>
      </c>
      <c r="H470" s="7" t="s">
        <v>561</v>
      </c>
      <c r="I470" s="7" t="s">
        <v>562</v>
      </c>
      <c r="J470" s="8" t="s">
        <v>588</v>
      </c>
      <c r="K470" s="2"/>
    </row>
    <row r="471" spans="1:11" ht="28.8">
      <c r="A471" s="2" t="str">
        <f>HYPERLINK("https://hsdes.intel.com/resource/16017062685","16017062685")</f>
        <v>16017062685</v>
      </c>
      <c r="B471" s="2" t="s">
        <v>478</v>
      </c>
      <c r="C471" s="2" t="s">
        <v>2</v>
      </c>
      <c r="D471" s="2" t="s">
        <v>554</v>
      </c>
      <c r="E471" s="12" t="s">
        <v>560</v>
      </c>
      <c r="F471" s="25">
        <v>14017576264</v>
      </c>
      <c r="G471" s="19">
        <v>42</v>
      </c>
      <c r="H471" s="7" t="s">
        <v>561</v>
      </c>
      <c r="I471" s="7" t="s">
        <v>562</v>
      </c>
      <c r="J471" s="2" t="s">
        <v>589</v>
      </c>
      <c r="K471" s="1" t="s">
        <v>586</v>
      </c>
    </row>
    <row r="472" spans="1:11">
      <c r="A472" s="2" t="str">
        <f>HYPERLINK("https://hsdes.intel.com/resource/16017064532","16017064532")</f>
        <v>16017064532</v>
      </c>
      <c r="B472" s="2" t="s">
        <v>479</v>
      </c>
      <c r="C472" s="2" t="s">
        <v>2</v>
      </c>
      <c r="D472" s="2" t="s">
        <v>554</v>
      </c>
      <c r="E472" s="20" t="s">
        <v>566</v>
      </c>
      <c r="G472" s="19">
        <v>42</v>
      </c>
      <c r="H472" s="7" t="s">
        <v>561</v>
      </c>
      <c r="I472" s="7" t="s">
        <v>562</v>
      </c>
      <c r="J472" s="8" t="s">
        <v>588</v>
      </c>
      <c r="K472" s="2"/>
    </row>
    <row r="473" spans="1:11">
      <c r="A473" s="2" t="str">
        <f>HYPERLINK("https://hsdes.intel.com/resource/16017099149","16017099149")</f>
        <v>16017099149</v>
      </c>
      <c r="B473" s="2" t="s">
        <v>480</v>
      </c>
      <c r="C473" s="2" t="s">
        <v>2</v>
      </c>
      <c r="D473" s="2" t="s">
        <v>554</v>
      </c>
      <c r="E473" s="20" t="s">
        <v>566</v>
      </c>
      <c r="G473" s="19">
        <v>42</v>
      </c>
      <c r="H473" s="7" t="s">
        <v>561</v>
      </c>
      <c r="I473" s="7" t="s">
        <v>562</v>
      </c>
      <c r="J473" s="2" t="s">
        <v>589</v>
      </c>
      <c r="K473" s="2"/>
    </row>
    <row r="474" spans="1:11">
      <c r="A474" s="2" t="str">
        <f>HYPERLINK("https://hsdes.intel.com/resource/16017144101","16017144101")</f>
        <v>16017144101</v>
      </c>
      <c r="B474" s="2" t="s">
        <v>481</v>
      </c>
      <c r="C474" s="2" t="s">
        <v>242</v>
      </c>
      <c r="D474" s="2" t="s">
        <v>554</v>
      </c>
      <c r="E474" s="20" t="s">
        <v>566</v>
      </c>
      <c r="G474" s="19">
        <v>42</v>
      </c>
      <c r="H474" s="7" t="s">
        <v>561</v>
      </c>
      <c r="I474" s="7" t="s">
        <v>562</v>
      </c>
      <c r="J474" s="2" t="s">
        <v>569</v>
      </c>
      <c r="K474" s="2"/>
    </row>
    <row r="475" spans="1:11">
      <c r="A475" s="2" t="str">
        <f>HYPERLINK("https://hsdes.intel.com/resource/16017183584","16017183584")</f>
        <v>16017183584</v>
      </c>
      <c r="B475" s="2" t="s">
        <v>482</v>
      </c>
      <c r="C475" s="2" t="s">
        <v>2</v>
      </c>
      <c r="D475" s="2" t="s">
        <v>554</v>
      </c>
      <c r="E475" s="20" t="s">
        <v>566</v>
      </c>
      <c r="G475" s="19">
        <v>42</v>
      </c>
      <c r="H475" s="7" t="s">
        <v>561</v>
      </c>
      <c r="I475" s="7" t="s">
        <v>562</v>
      </c>
      <c r="J475" s="2" t="s">
        <v>589</v>
      </c>
      <c r="K475" s="2"/>
    </row>
    <row r="476" spans="1:11">
      <c r="A476" s="2" t="str">
        <f>HYPERLINK("https://hsdes.intel.com/resource/16017188516","16017188516")</f>
        <v>16017188516</v>
      </c>
      <c r="B476" s="2" t="s">
        <v>483</v>
      </c>
      <c r="C476" s="2" t="s">
        <v>2</v>
      </c>
      <c r="D476" s="2" t="s">
        <v>554</v>
      </c>
      <c r="E476" s="20" t="s">
        <v>566</v>
      </c>
      <c r="G476" s="19">
        <v>42</v>
      </c>
      <c r="H476" s="7" t="s">
        <v>561</v>
      </c>
      <c r="I476" s="7" t="s">
        <v>562</v>
      </c>
      <c r="J476" s="2" t="s">
        <v>589</v>
      </c>
      <c r="K476" s="2"/>
    </row>
    <row r="477" spans="1:11">
      <c r="A477" s="2" t="str">
        <f>HYPERLINK("https://hsdes.intel.com/resource/16017194949","16017194949")</f>
        <v>16017194949</v>
      </c>
      <c r="B477" s="2" t="s">
        <v>484</v>
      </c>
      <c r="C477" s="2" t="s">
        <v>8</v>
      </c>
      <c r="D477" s="2" t="s">
        <v>554</v>
      </c>
      <c r="E477" s="12" t="s">
        <v>560</v>
      </c>
      <c r="F477" s="24">
        <v>16015631966</v>
      </c>
      <c r="G477" s="19">
        <v>42</v>
      </c>
      <c r="H477" s="7" t="s">
        <v>561</v>
      </c>
      <c r="I477" s="7" t="s">
        <v>562</v>
      </c>
      <c r="J477" s="2" t="s">
        <v>589</v>
      </c>
      <c r="K477" s="3" t="s">
        <v>571</v>
      </c>
    </row>
    <row r="478" spans="1:11">
      <c r="A478" s="2" t="str">
        <f>HYPERLINK("https://hsdes.intel.com/resource/16017342770","16017342770")</f>
        <v>16017342770</v>
      </c>
      <c r="B478" s="2" t="s">
        <v>485</v>
      </c>
      <c r="C478" s="2" t="s">
        <v>20</v>
      </c>
      <c r="D478" s="2" t="s">
        <v>554</v>
      </c>
      <c r="E478" s="20" t="s">
        <v>566</v>
      </c>
      <c r="G478" s="19">
        <v>42</v>
      </c>
      <c r="H478" s="7" t="s">
        <v>561</v>
      </c>
      <c r="I478" s="7" t="s">
        <v>562</v>
      </c>
      <c r="J478" s="2" t="s">
        <v>569</v>
      </c>
      <c r="K478" s="2"/>
    </row>
    <row r="479" spans="1:11">
      <c r="A479" s="2" t="str">
        <f>HYPERLINK("https://hsdes.intel.com/resource/16017349451","16017349451")</f>
        <v>16017349451</v>
      </c>
      <c r="B479" s="2" t="s">
        <v>486</v>
      </c>
      <c r="C479" s="2" t="s">
        <v>20</v>
      </c>
      <c r="D479" s="2" t="s">
        <v>554</v>
      </c>
      <c r="E479" s="20" t="s">
        <v>566</v>
      </c>
      <c r="G479" s="19">
        <v>42</v>
      </c>
      <c r="H479" s="7" t="s">
        <v>561</v>
      </c>
      <c r="I479" s="7" t="s">
        <v>562</v>
      </c>
      <c r="J479" s="8" t="s">
        <v>588</v>
      </c>
      <c r="K479" s="2"/>
    </row>
    <row r="480" spans="1:11">
      <c r="A480" s="2" t="str">
        <f>HYPERLINK("https://hsdes.intel.com/resource/16017535756","16017535756")</f>
        <v>16017535756</v>
      </c>
      <c r="B480" s="2" t="s">
        <v>487</v>
      </c>
      <c r="C480" s="2" t="s">
        <v>2</v>
      </c>
      <c r="D480" s="2" t="s">
        <v>554</v>
      </c>
      <c r="E480" s="5" t="s">
        <v>567</v>
      </c>
      <c r="F480" s="24">
        <v>16017736338</v>
      </c>
      <c r="G480" s="19">
        <v>42</v>
      </c>
      <c r="H480" s="7" t="s">
        <v>561</v>
      </c>
      <c r="I480" s="7" t="s">
        <v>562</v>
      </c>
      <c r="J480" s="8" t="s">
        <v>588</v>
      </c>
      <c r="K480" s="2" t="s">
        <v>594</v>
      </c>
    </row>
    <row r="481" spans="1:11">
      <c r="A481" s="2" t="str">
        <f>HYPERLINK("https://hsdes.intel.com/resource/16017540013","16017540013")</f>
        <v>16017540013</v>
      </c>
      <c r="B481" s="2" t="s">
        <v>488</v>
      </c>
      <c r="C481" s="2" t="s">
        <v>2</v>
      </c>
      <c r="D481" s="2" t="s">
        <v>554</v>
      </c>
      <c r="E481" s="5" t="s">
        <v>567</v>
      </c>
      <c r="F481" s="24">
        <v>16017736338</v>
      </c>
      <c r="G481" s="19">
        <v>42</v>
      </c>
      <c r="H481" s="7" t="s">
        <v>561</v>
      </c>
      <c r="I481" s="7" t="s">
        <v>562</v>
      </c>
      <c r="J481" s="8" t="s">
        <v>588</v>
      </c>
      <c r="K481" s="2" t="s">
        <v>594</v>
      </c>
    </row>
    <row r="482" spans="1:11" ht="28.8">
      <c r="A482" s="2" t="str">
        <f>HYPERLINK("https://hsdes.intel.com/resource/16017542265","16017542265")</f>
        <v>16017542265</v>
      </c>
      <c r="B482" s="2" t="s">
        <v>489</v>
      </c>
      <c r="C482" s="2" t="s">
        <v>2</v>
      </c>
      <c r="D482" s="2" t="s">
        <v>554</v>
      </c>
      <c r="E482" s="12" t="s">
        <v>560</v>
      </c>
      <c r="F482" s="25">
        <v>14017576264</v>
      </c>
      <c r="G482" s="19">
        <v>42</v>
      </c>
      <c r="H482" s="7" t="s">
        <v>561</v>
      </c>
      <c r="I482" s="7" t="s">
        <v>562</v>
      </c>
      <c r="J482" s="2" t="s">
        <v>589</v>
      </c>
      <c r="K482" s="1" t="s">
        <v>586</v>
      </c>
    </row>
    <row r="483" spans="1:11">
      <c r="A483" s="2" t="str">
        <f>HYPERLINK("https://hsdes.intel.com/resource/16017543682","16017543682")</f>
        <v>16017543682</v>
      </c>
      <c r="B483" s="2" t="s">
        <v>490</v>
      </c>
      <c r="C483" s="2" t="s">
        <v>2</v>
      </c>
      <c r="D483" s="2" t="s">
        <v>554</v>
      </c>
      <c r="E483" s="20" t="s">
        <v>566</v>
      </c>
      <c r="G483" s="19">
        <v>42</v>
      </c>
      <c r="H483" s="7" t="s">
        <v>561</v>
      </c>
      <c r="I483" s="7" t="s">
        <v>562</v>
      </c>
      <c r="J483" s="2" t="s">
        <v>569</v>
      </c>
      <c r="K483" s="2"/>
    </row>
    <row r="484" spans="1:11">
      <c r="A484" s="2" t="str">
        <f>HYPERLINK("https://hsdes.intel.com/resource/16017543746","16017543746")</f>
        <v>16017543746</v>
      </c>
      <c r="B484" s="2" t="s">
        <v>491</v>
      </c>
      <c r="C484" s="2" t="s">
        <v>2</v>
      </c>
      <c r="D484" s="2" t="s">
        <v>554</v>
      </c>
      <c r="E484" s="20" t="s">
        <v>566</v>
      </c>
      <c r="G484" s="19">
        <v>42</v>
      </c>
      <c r="H484" s="7" t="s">
        <v>561</v>
      </c>
      <c r="I484" s="7" t="s">
        <v>562</v>
      </c>
      <c r="J484" s="2" t="s">
        <v>569</v>
      </c>
      <c r="K484" s="2"/>
    </row>
    <row r="485" spans="1:11">
      <c r="A485" s="2" t="str">
        <f>HYPERLINK("https://hsdes.intel.com/resource/16017614586","16017614586")</f>
        <v>16017614586</v>
      </c>
      <c r="B485" s="2" t="s">
        <v>492</v>
      </c>
      <c r="C485" s="2" t="s">
        <v>2</v>
      </c>
      <c r="D485" s="2" t="s">
        <v>554</v>
      </c>
      <c r="E485" s="20" t="s">
        <v>566</v>
      </c>
      <c r="G485" s="19">
        <v>42</v>
      </c>
      <c r="H485" s="7" t="s">
        <v>561</v>
      </c>
      <c r="I485" s="7" t="s">
        <v>562</v>
      </c>
      <c r="J485" s="2" t="s">
        <v>569</v>
      </c>
      <c r="K485" s="2"/>
    </row>
    <row r="486" spans="1:11">
      <c r="A486" s="2" t="str">
        <f>HYPERLINK("https://hsdes.intel.com/resource/16017767812","16017767812")</f>
        <v>16017767812</v>
      </c>
      <c r="B486" s="2" t="s">
        <v>493</v>
      </c>
      <c r="C486" s="2" t="s">
        <v>8</v>
      </c>
      <c r="D486" s="2" t="s">
        <v>554</v>
      </c>
      <c r="E486" s="20" t="s">
        <v>566</v>
      </c>
      <c r="G486" s="19">
        <v>42</v>
      </c>
      <c r="H486" s="7" t="s">
        <v>561</v>
      </c>
      <c r="I486" s="7" t="s">
        <v>562</v>
      </c>
      <c r="J486" s="8" t="s">
        <v>588</v>
      </c>
      <c r="K486" s="2"/>
    </row>
    <row r="487" spans="1:11">
      <c r="A487" s="2" t="str">
        <f>HYPERLINK("https://hsdes.intel.com/resource/16017784138","16017784138")</f>
        <v>16017784138</v>
      </c>
      <c r="B487" s="2" t="s">
        <v>494</v>
      </c>
      <c r="C487" s="2" t="s">
        <v>8</v>
      </c>
      <c r="D487" s="2" t="s">
        <v>554</v>
      </c>
      <c r="E487" s="20" t="s">
        <v>566</v>
      </c>
      <c r="G487" s="19">
        <v>42</v>
      </c>
      <c r="H487" s="7" t="s">
        <v>561</v>
      </c>
      <c r="I487" s="7" t="s">
        <v>562</v>
      </c>
      <c r="J487" s="8" t="s">
        <v>588</v>
      </c>
      <c r="K487" s="2"/>
    </row>
    <row r="488" spans="1:11">
      <c r="A488" s="2" t="str">
        <f>HYPERLINK("https://hsdes.intel.com/resource/16017814496","16017814496")</f>
        <v>16017814496</v>
      </c>
      <c r="B488" s="2" t="s">
        <v>495</v>
      </c>
      <c r="C488" s="2" t="s">
        <v>2</v>
      </c>
      <c r="D488" s="2" t="s">
        <v>552</v>
      </c>
      <c r="E488" s="20" t="s">
        <v>566</v>
      </c>
      <c r="G488" s="19">
        <v>42</v>
      </c>
      <c r="H488" s="7" t="s">
        <v>561</v>
      </c>
      <c r="I488" s="7" t="s">
        <v>562</v>
      </c>
      <c r="J488" s="2" t="s">
        <v>569</v>
      </c>
      <c r="K488" s="9"/>
    </row>
    <row r="489" spans="1:11">
      <c r="A489" s="2" t="str">
        <f>HYPERLINK("https://hsdes.intel.com/resource/16017851367","16017851367")</f>
        <v>16017851367</v>
      </c>
      <c r="B489" s="2" t="s">
        <v>496</v>
      </c>
      <c r="C489" s="2" t="s">
        <v>8</v>
      </c>
      <c r="D489" s="2" t="s">
        <v>554</v>
      </c>
      <c r="E489" s="20" t="s">
        <v>566</v>
      </c>
      <c r="G489" s="19">
        <v>42</v>
      </c>
      <c r="H489" s="7" t="s">
        <v>561</v>
      </c>
      <c r="I489" s="7" t="s">
        <v>562</v>
      </c>
      <c r="J489" s="2" t="s">
        <v>589</v>
      </c>
      <c r="K489" s="2"/>
    </row>
    <row r="490" spans="1:11">
      <c r="A490" s="2" t="str">
        <f>HYPERLINK("https://hsdes.intel.com/resource/16017852235","16017852235")</f>
        <v>16017852235</v>
      </c>
      <c r="B490" s="2" t="s">
        <v>497</v>
      </c>
      <c r="C490" s="2" t="s">
        <v>8</v>
      </c>
      <c r="D490" s="2" t="s">
        <v>554</v>
      </c>
      <c r="E490" s="20" t="s">
        <v>566</v>
      </c>
      <c r="G490" s="19">
        <v>42</v>
      </c>
      <c r="H490" s="7" t="s">
        <v>561</v>
      </c>
      <c r="I490" s="7" t="s">
        <v>562</v>
      </c>
      <c r="J490" s="2" t="s">
        <v>589</v>
      </c>
      <c r="K490" s="2"/>
    </row>
    <row r="491" spans="1:11">
      <c r="A491" s="2" t="str">
        <f>HYPERLINK("https://hsdes.intel.com/resource/16017852688","16017852688")</f>
        <v>16017852688</v>
      </c>
      <c r="B491" s="2" t="s">
        <v>498</v>
      </c>
      <c r="C491" s="2" t="s">
        <v>8</v>
      </c>
      <c r="D491" s="2" t="s">
        <v>554</v>
      </c>
      <c r="E491" s="20" t="s">
        <v>566</v>
      </c>
      <c r="G491" s="19">
        <v>42</v>
      </c>
      <c r="H491" s="7" t="s">
        <v>561</v>
      </c>
      <c r="I491" s="7" t="s">
        <v>562</v>
      </c>
      <c r="J491" s="2" t="s">
        <v>589</v>
      </c>
      <c r="K491" s="2"/>
    </row>
    <row r="492" spans="1:11">
      <c r="A492" s="2" t="str">
        <f>HYPERLINK("https://hsdes.intel.com/resource/16017853000","16017853000")</f>
        <v>16017853000</v>
      </c>
      <c r="B492" s="2" t="s">
        <v>499</v>
      </c>
      <c r="C492" s="2" t="s">
        <v>8</v>
      </c>
      <c r="D492" s="2" t="s">
        <v>554</v>
      </c>
      <c r="E492" s="20" t="s">
        <v>566</v>
      </c>
      <c r="G492" s="19">
        <v>42</v>
      </c>
      <c r="H492" s="7" t="s">
        <v>561</v>
      </c>
      <c r="I492" s="7" t="s">
        <v>562</v>
      </c>
      <c r="J492" s="2" t="s">
        <v>589</v>
      </c>
      <c r="K492" s="2"/>
    </row>
    <row r="493" spans="1:11">
      <c r="A493" s="2" t="str">
        <f>HYPERLINK("https://hsdes.intel.com/resource/16017967552","16017967552")</f>
        <v>16017967552</v>
      </c>
      <c r="B493" s="2" t="s">
        <v>500</v>
      </c>
      <c r="C493" s="2" t="s">
        <v>14</v>
      </c>
      <c r="D493" s="2" t="s">
        <v>554</v>
      </c>
      <c r="E493" s="20" t="s">
        <v>566</v>
      </c>
      <c r="G493" s="19">
        <v>42</v>
      </c>
      <c r="H493" s="7" t="s">
        <v>561</v>
      </c>
      <c r="I493" s="7" t="s">
        <v>562</v>
      </c>
      <c r="J493" s="2" t="s">
        <v>569</v>
      </c>
      <c r="K493" s="2"/>
    </row>
    <row r="494" spans="1:11">
      <c r="A494" s="2" t="str">
        <f>HYPERLINK("https://hsdes.intel.com/resource/16018013934","16018013934")</f>
        <v>16018013934</v>
      </c>
      <c r="B494" s="2" t="s">
        <v>501</v>
      </c>
      <c r="C494" s="2" t="s">
        <v>242</v>
      </c>
      <c r="D494" s="2" t="s">
        <v>554</v>
      </c>
      <c r="E494" s="20" t="s">
        <v>566</v>
      </c>
      <c r="G494" s="19">
        <v>42</v>
      </c>
      <c r="H494" s="7" t="s">
        <v>561</v>
      </c>
      <c r="I494" s="7" t="s">
        <v>562</v>
      </c>
      <c r="J494" s="2" t="s">
        <v>569</v>
      </c>
      <c r="K494" s="2"/>
    </row>
    <row r="495" spans="1:11">
      <c r="A495" s="2" t="str">
        <f>HYPERLINK("https://hsdes.intel.com/resource/16018032054","16018032054")</f>
        <v>16018032054</v>
      </c>
      <c r="B495" s="2" t="s">
        <v>502</v>
      </c>
      <c r="C495" s="2" t="s">
        <v>2</v>
      </c>
      <c r="D495" s="2" t="s">
        <v>554</v>
      </c>
      <c r="E495" s="12" t="s">
        <v>560</v>
      </c>
      <c r="F495" s="24">
        <v>15011484236</v>
      </c>
      <c r="G495" s="19">
        <v>42</v>
      </c>
      <c r="H495" s="7" t="s">
        <v>561</v>
      </c>
      <c r="I495" s="7" t="s">
        <v>562</v>
      </c>
      <c r="J495" s="2" t="s">
        <v>589</v>
      </c>
      <c r="K495" s="2" t="s">
        <v>585</v>
      </c>
    </row>
    <row r="496" spans="1:11">
      <c r="A496" s="2" t="str">
        <f>HYPERLINK("https://hsdes.intel.com/resource/16018032178","16018032178")</f>
        <v>16018032178</v>
      </c>
      <c r="B496" s="2" t="s">
        <v>503</v>
      </c>
      <c r="C496" s="2" t="s">
        <v>2</v>
      </c>
      <c r="D496" s="2" t="s">
        <v>554</v>
      </c>
      <c r="E496" s="12" t="s">
        <v>560</v>
      </c>
      <c r="F496" s="24">
        <v>15011484236</v>
      </c>
      <c r="G496" s="19">
        <v>42</v>
      </c>
      <c r="H496" s="7" t="s">
        <v>561</v>
      </c>
      <c r="I496" s="7" t="s">
        <v>562</v>
      </c>
      <c r="J496" s="2" t="s">
        <v>589</v>
      </c>
      <c r="K496" s="2" t="s">
        <v>585</v>
      </c>
    </row>
    <row r="497" spans="1:11">
      <c r="A497" s="2" t="str">
        <f>HYPERLINK("https://hsdes.intel.com/resource/16018051337","16018051337")</f>
        <v>16018051337</v>
      </c>
      <c r="B497" s="2" t="s">
        <v>504</v>
      </c>
      <c r="C497" s="2" t="s">
        <v>2</v>
      </c>
      <c r="D497" s="2" t="s">
        <v>554</v>
      </c>
      <c r="E497" s="20" t="s">
        <v>566</v>
      </c>
      <c r="G497" s="19">
        <v>42</v>
      </c>
      <c r="H497" s="7" t="s">
        <v>561</v>
      </c>
      <c r="I497" s="7" t="s">
        <v>562</v>
      </c>
      <c r="J497" s="2" t="s">
        <v>589</v>
      </c>
      <c r="K497" s="2"/>
    </row>
    <row r="498" spans="1:11">
      <c r="A498" s="2" t="str">
        <f>HYPERLINK("https://hsdes.intel.com/resource/16018068102","16018068102")</f>
        <v>16018068102</v>
      </c>
      <c r="B498" s="2" t="s">
        <v>505</v>
      </c>
      <c r="C498" s="2" t="s">
        <v>242</v>
      </c>
      <c r="D498" s="2" t="s">
        <v>554</v>
      </c>
      <c r="E498" s="20" t="s">
        <v>566</v>
      </c>
      <c r="G498" s="19">
        <v>42</v>
      </c>
      <c r="H498" s="7" t="s">
        <v>561</v>
      </c>
      <c r="I498" s="7" t="s">
        <v>562</v>
      </c>
      <c r="J498" s="2" t="s">
        <v>569</v>
      </c>
      <c r="K498" s="2"/>
    </row>
    <row r="499" spans="1:11" ht="28.8">
      <c r="A499" s="2" t="str">
        <f>HYPERLINK("https://hsdes.intel.com/resource/16018128959","16018128959")</f>
        <v>16018128959</v>
      </c>
      <c r="B499" s="2" t="s">
        <v>506</v>
      </c>
      <c r="C499" s="2" t="s">
        <v>8</v>
      </c>
      <c r="D499" s="2" t="s">
        <v>554</v>
      </c>
      <c r="E499" s="12" t="s">
        <v>560</v>
      </c>
      <c r="F499" s="25">
        <v>14017576264</v>
      </c>
      <c r="G499" s="19">
        <v>42</v>
      </c>
      <c r="H499" s="7" t="s">
        <v>561</v>
      </c>
      <c r="I499" s="7" t="s">
        <v>562</v>
      </c>
      <c r="J499" s="2" t="s">
        <v>589</v>
      </c>
      <c r="K499" s="1" t="s">
        <v>586</v>
      </c>
    </row>
    <row r="500" spans="1:11">
      <c r="A500" s="2" t="str">
        <f>HYPERLINK("https://hsdes.intel.com/resource/16018202134","16018202134")</f>
        <v>16018202134</v>
      </c>
      <c r="B500" s="2" t="s">
        <v>507</v>
      </c>
      <c r="C500" s="2" t="s">
        <v>2</v>
      </c>
      <c r="D500" s="2" t="s">
        <v>554</v>
      </c>
      <c r="E500" s="20" t="s">
        <v>566</v>
      </c>
      <c r="G500" s="19">
        <v>42</v>
      </c>
      <c r="H500" s="7" t="s">
        <v>561</v>
      </c>
      <c r="I500" s="7" t="s">
        <v>562</v>
      </c>
      <c r="J500" s="2" t="s">
        <v>569</v>
      </c>
      <c r="K500" s="2"/>
    </row>
    <row r="501" spans="1:11">
      <c r="A501" s="2" t="str">
        <f>HYPERLINK("https://hsdes.intel.com/resource/16018288382","16018288382")</f>
        <v>16018288382</v>
      </c>
      <c r="B501" s="2" t="s">
        <v>508</v>
      </c>
      <c r="C501" s="2" t="s">
        <v>20</v>
      </c>
      <c r="D501" s="2" t="s">
        <v>554</v>
      </c>
      <c r="E501" s="20" t="s">
        <v>566</v>
      </c>
      <c r="G501" s="19">
        <v>42</v>
      </c>
      <c r="H501" s="7" t="s">
        <v>561</v>
      </c>
      <c r="I501" s="7" t="s">
        <v>562</v>
      </c>
      <c r="J501" s="2" t="s">
        <v>569</v>
      </c>
      <c r="K501" s="2"/>
    </row>
    <row r="502" spans="1:11">
      <c r="A502" s="2" t="str">
        <f>HYPERLINK("https://hsdes.intel.com/resource/16018292853","16018292853")</f>
        <v>16018292853</v>
      </c>
      <c r="B502" s="2" t="s">
        <v>509</v>
      </c>
      <c r="C502" s="2" t="s">
        <v>20</v>
      </c>
      <c r="D502" s="2" t="s">
        <v>554</v>
      </c>
      <c r="E502" s="20" t="s">
        <v>566</v>
      </c>
      <c r="G502" s="19">
        <v>42</v>
      </c>
      <c r="H502" s="7" t="s">
        <v>561</v>
      </c>
      <c r="I502" s="7" t="s">
        <v>562</v>
      </c>
      <c r="J502" s="2" t="s">
        <v>589</v>
      </c>
      <c r="K502" s="2"/>
    </row>
    <row r="503" spans="1:11" ht="28.8">
      <c r="A503" s="2" t="str">
        <f>HYPERLINK("https://hsdes.intel.com/resource/16018297861","16018297861")</f>
        <v>16018297861</v>
      </c>
      <c r="B503" s="2" t="s">
        <v>510</v>
      </c>
      <c r="C503" s="2" t="s">
        <v>2</v>
      </c>
      <c r="D503" s="2" t="s">
        <v>554</v>
      </c>
      <c r="E503" s="12" t="s">
        <v>560</v>
      </c>
      <c r="F503" s="25">
        <v>14017576264</v>
      </c>
      <c r="G503" s="19">
        <v>42</v>
      </c>
      <c r="H503" s="7" t="s">
        <v>561</v>
      </c>
      <c r="I503" s="7" t="s">
        <v>562</v>
      </c>
      <c r="J503" s="2" t="s">
        <v>589</v>
      </c>
      <c r="K503" s="1" t="s">
        <v>586</v>
      </c>
    </row>
    <row r="504" spans="1:11">
      <c r="A504" s="2" t="str">
        <f>HYPERLINK("https://hsdes.intel.com/resource/16018301023","16018301023")</f>
        <v>16018301023</v>
      </c>
      <c r="B504" s="2" t="s">
        <v>511</v>
      </c>
      <c r="C504" s="2" t="s">
        <v>20</v>
      </c>
      <c r="D504" s="2" t="s">
        <v>554</v>
      </c>
      <c r="E504" s="20" t="s">
        <v>566</v>
      </c>
      <c r="G504" s="19">
        <v>42</v>
      </c>
      <c r="H504" s="7" t="s">
        <v>561</v>
      </c>
      <c r="I504" s="7" t="s">
        <v>562</v>
      </c>
      <c r="J504" s="2" t="s">
        <v>569</v>
      </c>
      <c r="K504" s="2"/>
    </row>
    <row r="505" spans="1:11">
      <c r="A505" s="2" t="str">
        <f>HYPERLINK("https://hsdes.intel.com/resource/16018301144","16018301144")</f>
        <v>16018301144</v>
      </c>
      <c r="B505" s="2" t="s">
        <v>512</v>
      </c>
      <c r="C505" s="2" t="s">
        <v>20</v>
      </c>
      <c r="D505" s="2" t="s">
        <v>554</v>
      </c>
      <c r="E505" s="20" t="s">
        <v>566</v>
      </c>
      <c r="G505" s="19">
        <v>42</v>
      </c>
      <c r="H505" s="7" t="s">
        <v>561</v>
      </c>
      <c r="I505" s="7" t="s">
        <v>562</v>
      </c>
      <c r="J505" s="2" t="s">
        <v>569</v>
      </c>
      <c r="K505" s="2"/>
    </row>
    <row r="506" spans="1:11">
      <c r="A506" s="2" t="str">
        <f>HYPERLINK("https://hsdes.intel.com/resource/16018350785","16018350785")</f>
        <v>16018350785</v>
      </c>
      <c r="B506" s="2" t="s">
        <v>513</v>
      </c>
      <c r="C506" s="2" t="s">
        <v>2</v>
      </c>
      <c r="D506" s="2" t="s">
        <v>554</v>
      </c>
      <c r="E506" s="12" t="s">
        <v>560</v>
      </c>
      <c r="F506" s="24">
        <v>16018861169</v>
      </c>
      <c r="G506" s="19">
        <v>42</v>
      </c>
      <c r="H506" s="7" t="s">
        <v>561</v>
      </c>
      <c r="I506" s="7" t="s">
        <v>562</v>
      </c>
      <c r="J506" s="2" t="s">
        <v>589</v>
      </c>
      <c r="K506" s="2" t="s">
        <v>587</v>
      </c>
    </row>
    <row r="507" spans="1:11">
      <c r="A507" s="2" t="str">
        <f>HYPERLINK("https://hsdes.intel.com/resource/16018362809","16018362809")</f>
        <v>16018362809</v>
      </c>
      <c r="B507" s="2" t="s">
        <v>514</v>
      </c>
      <c r="C507" s="2" t="s">
        <v>2</v>
      </c>
      <c r="D507" s="2" t="s">
        <v>554</v>
      </c>
      <c r="E507" s="5" t="s">
        <v>567</v>
      </c>
      <c r="F507" s="24">
        <v>16017562184</v>
      </c>
      <c r="G507" s="19">
        <v>42</v>
      </c>
      <c r="H507" s="7" t="s">
        <v>561</v>
      </c>
      <c r="I507" s="7" t="s">
        <v>562</v>
      </c>
      <c r="J507" s="8" t="s">
        <v>588</v>
      </c>
      <c r="K507" s="2" t="s">
        <v>594</v>
      </c>
    </row>
    <row r="508" spans="1:11">
      <c r="A508" s="2" t="str">
        <f>HYPERLINK("https://hsdes.intel.com/resource/16018393298","16018393298")</f>
        <v>16018393298</v>
      </c>
      <c r="B508" s="2" t="s">
        <v>515</v>
      </c>
      <c r="C508" s="2" t="s">
        <v>2</v>
      </c>
      <c r="D508" s="2" t="s">
        <v>554</v>
      </c>
      <c r="E508" s="12" t="s">
        <v>560</v>
      </c>
      <c r="F508" s="24">
        <v>16018861169</v>
      </c>
      <c r="G508" s="19">
        <v>42</v>
      </c>
      <c r="H508" s="7" t="s">
        <v>561</v>
      </c>
      <c r="I508" s="7" t="s">
        <v>562</v>
      </c>
      <c r="J508" s="2" t="s">
        <v>589</v>
      </c>
      <c r="K508" s="2" t="s">
        <v>587</v>
      </c>
    </row>
    <row r="509" spans="1:11">
      <c r="A509" s="2" t="str">
        <f>HYPERLINK("https://hsdes.intel.com/resource/16018403847","16018403847")</f>
        <v>16018403847</v>
      </c>
      <c r="B509" s="2" t="s">
        <v>516</v>
      </c>
      <c r="C509" s="2" t="s">
        <v>2</v>
      </c>
      <c r="D509" s="2" t="s">
        <v>554</v>
      </c>
      <c r="E509" s="5" t="s">
        <v>567</v>
      </c>
      <c r="F509" s="24">
        <v>16018547758</v>
      </c>
      <c r="G509" s="19">
        <v>42</v>
      </c>
      <c r="H509" s="7" t="s">
        <v>561</v>
      </c>
      <c r="I509" s="7" t="s">
        <v>562</v>
      </c>
      <c r="J509" s="2" t="s">
        <v>569</v>
      </c>
      <c r="K509" s="2" t="s">
        <v>568</v>
      </c>
    </row>
    <row r="510" spans="1:11">
      <c r="A510" s="2" t="str">
        <f>HYPERLINK("https://hsdes.intel.com/resource/16018413863","16018413863")</f>
        <v>16018413863</v>
      </c>
      <c r="B510" s="2" t="s">
        <v>517</v>
      </c>
      <c r="C510" s="2" t="s">
        <v>14</v>
      </c>
      <c r="D510" s="2" t="s">
        <v>554</v>
      </c>
      <c r="E510" s="20" t="s">
        <v>566</v>
      </c>
      <c r="G510" s="19">
        <v>42</v>
      </c>
      <c r="H510" s="7" t="s">
        <v>561</v>
      </c>
      <c r="I510" s="7" t="s">
        <v>562</v>
      </c>
      <c r="J510" s="2" t="s">
        <v>589</v>
      </c>
      <c r="K510" s="2"/>
    </row>
    <row r="511" spans="1:11" ht="28.8">
      <c r="A511" s="2" t="str">
        <f>HYPERLINK("https://hsdes.intel.com/resource/16018427671","16018427671")</f>
        <v>16018427671</v>
      </c>
      <c r="B511" s="2" t="s">
        <v>518</v>
      </c>
      <c r="C511" s="2" t="s">
        <v>2</v>
      </c>
      <c r="D511" s="2" t="s">
        <v>554</v>
      </c>
      <c r="E511" s="12" t="s">
        <v>560</v>
      </c>
      <c r="F511" s="25">
        <v>14017576264</v>
      </c>
      <c r="G511" s="19">
        <v>42</v>
      </c>
      <c r="H511" s="7" t="s">
        <v>561</v>
      </c>
      <c r="I511" s="7" t="s">
        <v>562</v>
      </c>
      <c r="J511" s="2" t="s">
        <v>569</v>
      </c>
      <c r="K511" s="1" t="s">
        <v>586</v>
      </c>
    </row>
    <row r="512" spans="1:11">
      <c r="A512" s="2" t="str">
        <f>HYPERLINK("https://hsdes.intel.com/resource/16018465697","16018465697")</f>
        <v>16018465697</v>
      </c>
      <c r="B512" s="2" t="s">
        <v>519</v>
      </c>
      <c r="C512" s="2" t="s">
        <v>2</v>
      </c>
      <c r="D512" s="2" t="s">
        <v>554</v>
      </c>
      <c r="E512" s="12" t="s">
        <v>560</v>
      </c>
      <c r="F512" s="24">
        <v>15011484236</v>
      </c>
      <c r="G512" s="19">
        <v>42</v>
      </c>
      <c r="H512" s="7" t="s">
        <v>561</v>
      </c>
      <c r="I512" s="7" t="s">
        <v>562</v>
      </c>
      <c r="J512" s="2" t="s">
        <v>569</v>
      </c>
      <c r="K512" s="2" t="s">
        <v>585</v>
      </c>
    </row>
    <row r="513" spans="1:11" ht="28.8">
      <c r="A513" s="2" t="str">
        <f>HYPERLINK("https://hsdes.intel.com/resource/16018498600","16018498600")</f>
        <v>16018498600</v>
      </c>
      <c r="B513" s="2" t="s">
        <v>520</v>
      </c>
      <c r="C513" s="2" t="s">
        <v>2</v>
      </c>
      <c r="D513" s="2" t="s">
        <v>554</v>
      </c>
      <c r="E513" s="12" t="s">
        <v>560</v>
      </c>
      <c r="F513" s="25">
        <v>14017576264</v>
      </c>
      <c r="G513" s="19">
        <v>42</v>
      </c>
      <c r="H513" s="7" t="s">
        <v>561</v>
      </c>
      <c r="I513" s="7" t="s">
        <v>562</v>
      </c>
      <c r="J513" s="2" t="s">
        <v>569</v>
      </c>
      <c r="K513" s="1" t="s">
        <v>586</v>
      </c>
    </row>
    <row r="514" spans="1:11">
      <c r="A514" s="2" t="str">
        <f>HYPERLINK("https://hsdes.intel.com/resource/16018504899","16018504899")</f>
        <v>16018504899</v>
      </c>
      <c r="B514" s="2" t="s">
        <v>521</v>
      </c>
      <c r="C514" s="2" t="s">
        <v>2</v>
      </c>
      <c r="D514" s="2" t="s">
        <v>554</v>
      </c>
      <c r="E514" s="12" t="s">
        <v>560</v>
      </c>
      <c r="F514" s="24">
        <v>15011484236</v>
      </c>
      <c r="G514" s="19">
        <v>42</v>
      </c>
      <c r="H514" s="7" t="s">
        <v>561</v>
      </c>
      <c r="I514" s="7" t="s">
        <v>562</v>
      </c>
      <c r="J514" s="2" t="s">
        <v>569</v>
      </c>
      <c r="K514" s="2" t="s">
        <v>585</v>
      </c>
    </row>
    <row r="515" spans="1:11">
      <c r="A515" s="2" t="str">
        <f>HYPERLINK("https://hsdes.intel.com/resource/16018519950","16018519950")</f>
        <v>16018519950</v>
      </c>
      <c r="B515" s="2" t="s">
        <v>522</v>
      </c>
      <c r="C515" s="2" t="s">
        <v>20</v>
      </c>
      <c r="D515" s="2" t="s">
        <v>554</v>
      </c>
      <c r="E515" s="20" t="s">
        <v>566</v>
      </c>
      <c r="G515" s="19">
        <v>42</v>
      </c>
      <c r="H515" s="7" t="s">
        <v>561</v>
      </c>
      <c r="I515" s="7" t="s">
        <v>562</v>
      </c>
      <c r="J515" s="2" t="s">
        <v>569</v>
      </c>
      <c r="K515" s="2"/>
    </row>
    <row r="516" spans="1:11">
      <c r="A516" s="2" t="str">
        <f>HYPERLINK("https://hsdes.intel.com/resource/16018529918","16018529918")</f>
        <v>16018529918</v>
      </c>
      <c r="B516" s="2" t="s">
        <v>523</v>
      </c>
      <c r="C516" s="2" t="s">
        <v>8</v>
      </c>
      <c r="D516" s="2" t="s">
        <v>554</v>
      </c>
      <c r="E516" s="20" t="s">
        <v>566</v>
      </c>
      <c r="G516" s="19">
        <v>42</v>
      </c>
      <c r="H516" s="7" t="s">
        <v>561</v>
      </c>
      <c r="I516" s="7" t="s">
        <v>562</v>
      </c>
      <c r="J516" s="2" t="s">
        <v>569</v>
      </c>
      <c r="K516" s="2"/>
    </row>
    <row r="517" spans="1:11">
      <c r="A517" s="2" t="str">
        <f>HYPERLINK("https://hsdes.intel.com/resource/16018530602","16018530602")</f>
        <v>16018530602</v>
      </c>
      <c r="B517" s="2" t="s">
        <v>524</v>
      </c>
      <c r="C517" s="2" t="s">
        <v>20</v>
      </c>
      <c r="D517" s="2" t="s">
        <v>554</v>
      </c>
      <c r="E517" s="20" t="s">
        <v>566</v>
      </c>
      <c r="G517" s="19">
        <v>42</v>
      </c>
      <c r="H517" s="7" t="s">
        <v>561</v>
      </c>
      <c r="I517" s="7" t="s">
        <v>562</v>
      </c>
      <c r="J517" s="2" t="s">
        <v>569</v>
      </c>
      <c r="K517" s="2"/>
    </row>
    <row r="518" spans="1:11">
      <c r="A518" s="2" t="str">
        <f>HYPERLINK("https://hsdes.intel.com/resource/16018585842","16018585842")</f>
        <v>16018585842</v>
      </c>
      <c r="B518" s="2" t="s">
        <v>525</v>
      </c>
      <c r="C518" s="2" t="s">
        <v>14</v>
      </c>
      <c r="D518" s="2" t="s">
        <v>554</v>
      </c>
      <c r="E518" s="12" t="s">
        <v>560</v>
      </c>
      <c r="F518" s="24">
        <v>16018861169</v>
      </c>
      <c r="G518" s="19">
        <v>42</v>
      </c>
      <c r="H518" s="7" t="s">
        <v>561</v>
      </c>
      <c r="I518" s="7" t="s">
        <v>562</v>
      </c>
      <c r="J518" s="2" t="s">
        <v>569</v>
      </c>
      <c r="K518" s="2" t="s">
        <v>587</v>
      </c>
    </row>
    <row r="519" spans="1:11" ht="28.8">
      <c r="A519" s="2" t="str">
        <f>HYPERLINK("https://hsdes.intel.com/resource/16018632878","16018632878")</f>
        <v>16018632878</v>
      </c>
      <c r="B519" s="2" t="s">
        <v>526</v>
      </c>
      <c r="C519" s="2" t="s">
        <v>2</v>
      </c>
      <c r="D519" s="2" t="s">
        <v>554</v>
      </c>
      <c r="E519" s="12" t="s">
        <v>560</v>
      </c>
      <c r="F519" s="25">
        <v>14017576264</v>
      </c>
      <c r="G519" s="19">
        <v>42</v>
      </c>
      <c r="H519" s="7" t="s">
        <v>561</v>
      </c>
      <c r="I519" s="7" t="s">
        <v>562</v>
      </c>
      <c r="J519" s="2" t="s">
        <v>569</v>
      </c>
      <c r="K519" s="1" t="s">
        <v>586</v>
      </c>
    </row>
    <row r="520" spans="1:11">
      <c r="A520" s="2" t="str">
        <f>HYPERLINK("https://hsdes.intel.com/resource/16018688159","16018688159")</f>
        <v>16018688159</v>
      </c>
      <c r="B520" s="2" t="s">
        <v>527</v>
      </c>
      <c r="C520" s="2" t="s">
        <v>20</v>
      </c>
      <c r="D520" s="2" t="s">
        <v>554</v>
      </c>
      <c r="E520" s="20" t="s">
        <v>566</v>
      </c>
      <c r="G520" s="19">
        <v>42</v>
      </c>
      <c r="H520" s="7" t="s">
        <v>561</v>
      </c>
      <c r="I520" s="7" t="s">
        <v>562</v>
      </c>
      <c r="J520" s="2" t="s">
        <v>569</v>
      </c>
      <c r="K520" s="2"/>
    </row>
    <row r="521" spans="1:11">
      <c r="A521" s="2" t="str">
        <f>HYPERLINK("https://hsdes.intel.com/resource/18016919153","18016919153")</f>
        <v>18016919153</v>
      </c>
      <c r="B521" s="2" t="s">
        <v>528</v>
      </c>
      <c r="C521" s="2" t="s">
        <v>2</v>
      </c>
      <c r="D521" s="2" t="s">
        <v>554</v>
      </c>
      <c r="E521" s="20" t="s">
        <v>566</v>
      </c>
      <c r="G521" s="19">
        <v>42</v>
      </c>
      <c r="H521" s="7" t="s">
        <v>561</v>
      </c>
      <c r="I521" s="7" t="s">
        <v>562</v>
      </c>
      <c r="J521" s="2" t="s">
        <v>569</v>
      </c>
      <c r="K521" s="2"/>
    </row>
    <row r="522" spans="1:11">
      <c r="A522" s="2" t="str">
        <f>HYPERLINK("https://hsdes.intel.com/resource/18019754202","18019754202")</f>
        <v>18019754202</v>
      </c>
      <c r="B522" s="2" t="s">
        <v>529</v>
      </c>
      <c r="C522" s="2" t="s">
        <v>4</v>
      </c>
      <c r="D522" s="2" t="s">
        <v>554</v>
      </c>
      <c r="E522" s="20" t="s">
        <v>566</v>
      </c>
      <c r="G522" s="19">
        <v>42</v>
      </c>
      <c r="H522" s="7" t="s">
        <v>561</v>
      </c>
      <c r="I522" s="7" t="s">
        <v>562</v>
      </c>
      <c r="J522" s="2" t="s">
        <v>569</v>
      </c>
      <c r="K522" s="2"/>
    </row>
    <row r="523" spans="1:11">
      <c r="A523" s="2" t="str">
        <f>HYPERLINK("https://hsdes.intel.com/resource/18019783393","18019783393")</f>
        <v>18019783393</v>
      </c>
      <c r="B523" s="2" t="s">
        <v>530</v>
      </c>
      <c r="C523" s="2" t="s">
        <v>4</v>
      </c>
      <c r="D523" s="2" t="s">
        <v>554</v>
      </c>
      <c r="E523" s="20" t="s">
        <v>566</v>
      </c>
      <c r="G523" s="19">
        <v>42</v>
      </c>
      <c r="H523" s="7" t="s">
        <v>561</v>
      </c>
      <c r="I523" s="7" t="s">
        <v>562</v>
      </c>
      <c r="J523" s="2" t="s">
        <v>589</v>
      </c>
      <c r="K523" s="2"/>
    </row>
    <row r="524" spans="1:11">
      <c r="A524" s="2" t="str">
        <f>HYPERLINK("https://hsdes.intel.com/resource/18020730723","18020730723")</f>
        <v>18020730723</v>
      </c>
      <c r="B524" s="2" t="s">
        <v>531</v>
      </c>
      <c r="C524" s="2" t="s">
        <v>14</v>
      </c>
      <c r="D524" s="2" t="s">
        <v>554</v>
      </c>
      <c r="E524" s="20" t="s">
        <v>566</v>
      </c>
      <c r="G524" s="19">
        <v>42</v>
      </c>
      <c r="H524" s="7" t="s">
        <v>561</v>
      </c>
      <c r="I524" s="7" t="s">
        <v>562</v>
      </c>
      <c r="J524" s="2" t="s">
        <v>589</v>
      </c>
      <c r="K524" s="2"/>
    </row>
    <row r="525" spans="1:11">
      <c r="A525" s="2" t="str">
        <f>HYPERLINK("https://hsdes.intel.com/resource/18022020222","18022020222")</f>
        <v>18022020222</v>
      </c>
      <c r="B525" s="2" t="s">
        <v>532</v>
      </c>
      <c r="C525" s="2" t="s">
        <v>20</v>
      </c>
      <c r="D525" s="2" t="s">
        <v>554</v>
      </c>
      <c r="E525" s="20" t="s">
        <v>566</v>
      </c>
      <c r="G525" s="19">
        <v>42</v>
      </c>
      <c r="H525" s="7" t="s">
        <v>561</v>
      </c>
      <c r="I525" s="7" t="s">
        <v>562</v>
      </c>
      <c r="J525" s="2" t="s">
        <v>569</v>
      </c>
      <c r="K525" s="2"/>
    </row>
    <row r="526" spans="1:11">
      <c r="A526" s="2" t="str">
        <f>HYPERLINK("https://hsdes.intel.com/resource/18022504229","18022504229")</f>
        <v>18022504229</v>
      </c>
      <c r="B526" s="2" t="s">
        <v>533</v>
      </c>
      <c r="C526" s="2" t="s">
        <v>8</v>
      </c>
      <c r="D526" s="2" t="s">
        <v>554</v>
      </c>
      <c r="E526" s="12" t="s">
        <v>560</v>
      </c>
      <c r="F526" s="24">
        <v>16015321565</v>
      </c>
      <c r="G526" s="19">
        <v>42</v>
      </c>
      <c r="H526" s="7" t="s">
        <v>561</v>
      </c>
      <c r="I526" s="7" t="s">
        <v>562</v>
      </c>
      <c r="J526" s="2" t="s">
        <v>569</v>
      </c>
      <c r="K526" s="1" t="s">
        <v>572</v>
      </c>
    </row>
    <row r="527" spans="1:11">
      <c r="A527" s="2" t="str">
        <f>HYPERLINK("https://hsdes.intel.com/resource/18022884525","18022884525")</f>
        <v>18022884525</v>
      </c>
      <c r="B527" s="2" t="s">
        <v>534</v>
      </c>
      <c r="C527" s="2" t="s">
        <v>2</v>
      </c>
      <c r="D527" s="2" t="s">
        <v>554</v>
      </c>
      <c r="E527" s="20" t="s">
        <v>566</v>
      </c>
      <c r="G527" s="19">
        <v>42</v>
      </c>
      <c r="H527" s="7" t="s">
        <v>561</v>
      </c>
      <c r="I527" s="7" t="s">
        <v>562</v>
      </c>
      <c r="J527" s="2" t="s">
        <v>589</v>
      </c>
      <c r="K527" s="2"/>
    </row>
    <row r="528" spans="1:11">
      <c r="A528" s="2" t="str">
        <f>HYPERLINK("https://hsdes.intel.com/resource/18023447521","18023447521")</f>
        <v>18023447521</v>
      </c>
      <c r="B528" s="2" t="s">
        <v>535</v>
      </c>
      <c r="C528" s="2" t="s">
        <v>20</v>
      </c>
      <c r="D528" s="2" t="s">
        <v>554</v>
      </c>
      <c r="E528" s="20" t="s">
        <v>566</v>
      </c>
      <c r="G528" s="19">
        <v>42</v>
      </c>
      <c r="H528" s="7" t="s">
        <v>561</v>
      </c>
      <c r="I528" s="7" t="s">
        <v>562</v>
      </c>
      <c r="J528" s="2" t="s">
        <v>589</v>
      </c>
      <c r="K528" s="2"/>
    </row>
    <row r="529" spans="1:11">
      <c r="A529" s="2" t="str">
        <f>HYPERLINK("https://hsdes.intel.com/resource/22011878152","22011878152")</f>
        <v>22011878152</v>
      </c>
      <c r="B529" s="2" t="s">
        <v>536</v>
      </c>
      <c r="C529" s="2" t="s">
        <v>20</v>
      </c>
      <c r="D529" s="2" t="s">
        <v>554</v>
      </c>
      <c r="E529" s="20" t="s">
        <v>566</v>
      </c>
      <c r="G529" s="19">
        <v>42</v>
      </c>
      <c r="H529" s="7" t="s">
        <v>561</v>
      </c>
      <c r="I529" s="7" t="s">
        <v>562</v>
      </c>
      <c r="J529" s="2" t="s">
        <v>589</v>
      </c>
      <c r="K529" s="2"/>
    </row>
    <row r="530" spans="1:11">
      <c r="A530" s="2" t="str">
        <f>HYPERLINK("https://hsdes.intel.com/resource/22011878195","22011878195")</f>
        <v>22011878195</v>
      </c>
      <c r="B530" s="2" t="s">
        <v>537</v>
      </c>
      <c r="C530" s="2" t="s">
        <v>14</v>
      </c>
      <c r="D530" s="2" t="s">
        <v>554</v>
      </c>
      <c r="E530" s="20" t="s">
        <v>566</v>
      </c>
      <c r="G530" s="19">
        <v>42</v>
      </c>
      <c r="H530" s="7" t="s">
        <v>561</v>
      </c>
      <c r="I530" s="7" t="s">
        <v>562</v>
      </c>
      <c r="J530" s="2" t="s">
        <v>569</v>
      </c>
      <c r="K530" s="2"/>
    </row>
    <row r="531" spans="1:11">
      <c r="A531" s="2" t="str">
        <f>HYPERLINK("https://hsdes.intel.com/resource/22011879146","22011879146")</f>
        <v>22011879146</v>
      </c>
      <c r="B531" s="2" t="s">
        <v>538</v>
      </c>
      <c r="C531" s="2" t="s">
        <v>4</v>
      </c>
      <c r="D531" s="2" t="s">
        <v>554</v>
      </c>
      <c r="E531" s="20" t="s">
        <v>566</v>
      </c>
      <c r="G531" s="19">
        <v>42</v>
      </c>
      <c r="H531" s="7" t="s">
        <v>561</v>
      </c>
      <c r="I531" s="7" t="s">
        <v>562</v>
      </c>
      <c r="J531" s="2" t="s">
        <v>589</v>
      </c>
      <c r="K531" s="2"/>
    </row>
    <row r="532" spans="1:11">
      <c r="A532" s="2" t="str">
        <f>HYPERLINK("https://hsdes.intel.com/resource/22011894631","22011894631")</f>
        <v>22011894631</v>
      </c>
      <c r="B532" s="2" t="s">
        <v>539</v>
      </c>
      <c r="C532" s="2" t="s">
        <v>14</v>
      </c>
      <c r="D532" s="2" t="s">
        <v>554</v>
      </c>
      <c r="E532" s="20" t="s">
        <v>566</v>
      </c>
      <c r="G532" s="19">
        <v>42</v>
      </c>
      <c r="H532" s="7" t="s">
        <v>561</v>
      </c>
      <c r="I532" s="7" t="s">
        <v>562</v>
      </c>
      <c r="J532" s="2" t="s">
        <v>589</v>
      </c>
      <c r="K532" s="2"/>
    </row>
    <row r="533" spans="1:11">
      <c r="A533" s="2" t="str">
        <f>HYPERLINK("https://hsdes.intel.com/resource/22011895940","22011895940")</f>
        <v>22011895940</v>
      </c>
      <c r="B533" s="2" t="s">
        <v>540</v>
      </c>
      <c r="C533" s="2" t="s">
        <v>8</v>
      </c>
      <c r="D533" s="2" t="s">
        <v>554</v>
      </c>
      <c r="E533" s="20" t="s">
        <v>566</v>
      </c>
      <c r="G533" s="19">
        <v>42</v>
      </c>
      <c r="H533" s="7" t="s">
        <v>561</v>
      </c>
      <c r="I533" s="7" t="s">
        <v>562</v>
      </c>
      <c r="J533" s="2" t="s">
        <v>589</v>
      </c>
      <c r="K533" s="2"/>
    </row>
    <row r="534" spans="1:11">
      <c r="A534" s="2" t="str">
        <f>HYPERLINK("https://hsdes.intel.com/resource/22012000707","22012000707")</f>
        <v>22012000707</v>
      </c>
      <c r="B534" s="2" t="s">
        <v>541</v>
      </c>
      <c r="C534" s="2" t="s">
        <v>6</v>
      </c>
      <c r="D534" s="2" t="s">
        <v>554</v>
      </c>
      <c r="E534" s="20" t="s">
        <v>566</v>
      </c>
      <c r="G534" s="19">
        <v>42</v>
      </c>
      <c r="H534" s="7" t="s">
        <v>561</v>
      </c>
      <c r="I534" s="7" t="s">
        <v>562</v>
      </c>
      <c r="J534" s="2" t="s">
        <v>569</v>
      </c>
      <c r="K534" s="2"/>
    </row>
    <row r="535" spans="1:11">
      <c r="A535" s="2" t="str">
        <f>HYPERLINK("https://hsdes.intel.com/resource/22012003525","22012003525")</f>
        <v>22012003525</v>
      </c>
      <c r="B535" s="2" t="s">
        <v>542</v>
      </c>
      <c r="C535" s="2" t="s">
        <v>20</v>
      </c>
      <c r="D535" s="2" t="s">
        <v>554</v>
      </c>
      <c r="E535" s="20" t="s">
        <v>566</v>
      </c>
      <c r="G535" s="19">
        <v>42</v>
      </c>
      <c r="H535" s="7" t="s">
        <v>561</v>
      </c>
      <c r="I535" s="7" t="s">
        <v>562</v>
      </c>
      <c r="J535" s="2" t="s">
        <v>589</v>
      </c>
      <c r="K535" s="2"/>
    </row>
    <row r="536" spans="1:11">
      <c r="A536" s="2" t="str">
        <f>HYPERLINK("https://hsdes.intel.com/resource/22012132962","22012132962")</f>
        <v>22012132962</v>
      </c>
      <c r="B536" s="2" t="s">
        <v>543</v>
      </c>
      <c r="C536" s="2" t="s">
        <v>6</v>
      </c>
      <c r="D536" s="2" t="s">
        <v>554</v>
      </c>
      <c r="E536" s="20" t="s">
        <v>566</v>
      </c>
      <c r="G536" s="19">
        <v>42</v>
      </c>
      <c r="H536" s="7" t="s">
        <v>561</v>
      </c>
      <c r="I536" s="7" t="s">
        <v>562</v>
      </c>
      <c r="J536" s="2" t="s">
        <v>569</v>
      </c>
      <c r="K536" s="2"/>
    </row>
    <row r="537" spans="1:11">
      <c r="A537" s="2" t="str">
        <f>HYPERLINK("https://hsdes.intel.com/resource/22012222551","22012222551")</f>
        <v>22012222551</v>
      </c>
      <c r="B537" s="2" t="s">
        <v>544</v>
      </c>
      <c r="C537" s="2" t="s">
        <v>14</v>
      </c>
      <c r="D537" s="2" t="s">
        <v>554</v>
      </c>
      <c r="E537" s="20" t="s">
        <v>566</v>
      </c>
      <c r="G537" s="19">
        <v>42</v>
      </c>
      <c r="H537" s="7" t="s">
        <v>561</v>
      </c>
      <c r="I537" s="7" t="s">
        <v>562</v>
      </c>
      <c r="J537" s="2" t="s">
        <v>569</v>
      </c>
      <c r="K537" s="2"/>
    </row>
    <row r="538" spans="1:11">
      <c r="A538" s="2" t="str">
        <f>HYPERLINK("https://hsdes.intel.com/resource/22012239317","22012239317")</f>
        <v>22012239317</v>
      </c>
      <c r="B538" s="2" t="s">
        <v>545</v>
      </c>
      <c r="C538" s="2" t="s">
        <v>14</v>
      </c>
      <c r="D538" s="2" t="s">
        <v>554</v>
      </c>
      <c r="E538" s="20" t="s">
        <v>566</v>
      </c>
      <c r="G538" s="19">
        <v>42</v>
      </c>
      <c r="H538" s="7" t="s">
        <v>561</v>
      </c>
      <c r="I538" s="7" t="s">
        <v>562</v>
      </c>
      <c r="J538" s="2" t="s">
        <v>589</v>
      </c>
      <c r="K538" s="2"/>
    </row>
    <row r="539" spans="1:11">
      <c r="A539" s="2" t="str">
        <f>HYPERLINK("https://hsdes.intel.com/resource/22012249402","22012249402")</f>
        <v>22012249402</v>
      </c>
      <c r="B539" s="2" t="s">
        <v>546</v>
      </c>
      <c r="C539" s="2" t="s">
        <v>6</v>
      </c>
      <c r="D539" s="2" t="s">
        <v>554</v>
      </c>
      <c r="E539" s="20" t="s">
        <v>566</v>
      </c>
      <c r="G539" s="19">
        <v>42</v>
      </c>
      <c r="H539" s="7" t="s">
        <v>561</v>
      </c>
      <c r="I539" s="7" t="s">
        <v>562</v>
      </c>
      <c r="J539" s="2" t="s">
        <v>589</v>
      </c>
      <c r="K539" s="2"/>
    </row>
    <row r="540" spans="1:11">
      <c r="A540" s="2" t="str">
        <f>HYPERLINK("https://hsdes.intel.com/resource/22013723207","22013723207")</f>
        <v>22013723207</v>
      </c>
      <c r="B540" s="2" t="s">
        <v>547</v>
      </c>
      <c r="C540" s="2" t="s">
        <v>2</v>
      </c>
      <c r="D540" s="2" t="s">
        <v>554</v>
      </c>
      <c r="E540" s="12" t="s">
        <v>560</v>
      </c>
      <c r="F540" s="24">
        <v>15011484236</v>
      </c>
      <c r="G540" s="19">
        <v>42</v>
      </c>
      <c r="H540" s="7" t="s">
        <v>561</v>
      </c>
      <c r="I540" s="7" t="s">
        <v>562</v>
      </c>
      <c r="J540" s="2" t="s">
        <v>589</v>
      </c>
      <c r="K540" s="2" t="s">
        <v>585</v>
      </c>
    </row>
    <row r="541" spans="1:11">
      <c r="A541" s="2">
        <v>1508603501</v>
      </c>
      <c r="B541" s="2" t="s">
        <v>596</v>
      </c>
      <c r="C541" s="2" t="s">
        <v>597</v>
      </c>
      <c r="E541" s="5" t="s">
        <v>567</v>
      </c>
      <c r="F541" s="24">
        <v>16018422304</v>
      </c>
    </row>
    <row r="542" spans="1:11">
      <c r="A542" s="2">
        <v>1508605114</v>
      </c>
      <c r="B542" s="2" t="s">
        <v>598</v>
      </c>
      <c r="C542" s="2" t="s">
        <v>597</v>
      </c>
      <c r="E542" s="30" t="s">
        <v>560</v>
      </c>
      <c r="F542" s="24">
        <v>15012108457</v>
      </c>
    </row>
    <row r="543" spans="1:11">
      <c r="A543" s="2">
        <v>1508605439</v>
      </c>
      <c r="B543" s="2" t="s">
        <v>599</v>
      </c>
      <c r="C543" s="2" t="s">
        <v>597</v>
      </c>
      <c r="E543" s="5" t="s">
        <v>567</v>
      </c>
      <c r="F543" s="24">
        <v>16018422304</v>
      </c>
    </row>
    <row r="544" spans="1:11">
      <c r="A544" s="2">
        <v>1508605466</v>
      </c>
      <c r="B544" s="2" t="s">
        <v>600</v>
      </c>
      <c r="C544" s="2" t="s">
        <v>597</v>
      </c>
      <c r="E544" s="31" t="s">
        <v>566</v>
      </c>
    </row>
    <row r="545" spans="1:6">
      <c r="A545" s="2">
        <v>1508605538</v>
      </c>
      <c r="B545" s="2" t="s">
        <v>601</v>
      </c>
      <c r="C545" s="2" t="s">
        <v>597</v>
      </c>
      <c r="E545" s="5" t="s">
        <v>567</v>
      </c>
      <c r="F545" s="24">
        <v>16018422304</v>
      </c>
    </row>
    <row r="546" spans="1:6">
      <c r="A546" s="2">
        <v>1508606061</v>
      </c>
      <c r="B546" s="2" t="s">
        <v>602</v>
      </c>
      <c r="C546" s="2" t="s">
        <v>597</v>
      </c>
      <c r="E546" s="31" t="s">
        <v>566</v>
      </c>
    </row>
    <row r="547" spans="1:6">
      <c r="A547" s="2">
        <v>1508606066</v>
      </c>
      <c r="B547" s="2" t="s">
        <v>603</v>
      </c>
      <c r="C547" s="2" t="s">
        <v>597</v>
      </c>
      <c r="E547" s="31" t="s">
        <v>566</v>
      </c>
    </row>
    <row r="548" spans="1:6">
      <c r="A548" s="2">
        <v>1508606250</v>
      </c>
      <c r="B548" s="2" t="s">
        <v>604</v>
      </c>
      <c r="C548" s="2" t="s">
        <v>597</v>
      </c>
      <c r="E548" s="31" t="s">
        <v>566</v>
      </c>
    </row>
    <row r="549" spans="1:6">
      <c r="A549" s="2">
        <v>1508606332</v>
      </c>
      <c r="B549" s="2" t="s">
        <v>605</v>
      </c>
      <c r="C549" s="2" t="s">
        <v>597</v>
      </c>
      <c r="E549" s="31" t="s">
        <v>566</v>
      </c>
    </row>
    <row r="550" spans="1:6">
      <c r="A550" s="2">
        <v>1508607311</v>
      </c>
      <c r="B550" s="2" t="s">
        <v>606</v>
      </c>
      <c r="C550" s="2" t="s">
        <v>597</v>
      </c>
      <c r="E550" s="5" t="s">
        <v>567</v>
      </c>
      <c r="F550" s="24">
        <v>16018422304</v>
      </c>
    </row>
    <row r="551" spans="1:6">
      <c r="A551" s="2">
        <v>1508608045</v>
      </c>
      <c r="B551" s="2" t="s">
        <v>607</v>
      </c>
      <c r="C551" s="2" t="s">
        <v>597</v>
      </c>
      <c r="E551" s="31" t="s">
        <v>566</v>
      </c>
    </row>
    <row r="552" spans="1:6">
      <c r="A552" s="2">
        <v>1508608475</v>
      </c>
      <c r="B552" s="2" t="s">
        <v>608</v>
      </c>
      <c r="C552" s="2" t="s">
        <v>597</v>
      </c>
      <c r="E552" s="31" t="s">
        <v>566</v>
      </c>
    </row>
    <row r="553" spans="1:6">
      <c r="A553" s="2">
        <v>1508608855</v>
      </c>
      <c r="B553" s="2" t="s">
        <v>609</v>
      </c>
      <c r="C553" s="2" t="s">
        <v>597</v>
      </c>
      <c r="E553" s="31" t="s">
        <v>566</v>
      </c>
    </row>
    <row r="554" spans="1:6">
      <c r="A554" s="2">
        <v>1508609583</v>
      </c>
      <c r="B554" s="2" t="s">
        <v>610</v>
      </c>
      <c r="C554" s="2" t="s">
        <v>597</v>
      </c>
      <c r="E554" s="5" t="s">
        <v>567</v>
      </c>
      <c r="F554" s="24">
        <v>16018422304</v>
      </c>
    </row>
    <row r="555" spans="1:6">
      <c r="A555" s="2">
        <v>1508611465</v>
      </c>
      <c r="B555" s="2" t="s">
        <v>611</v>
      </c>
      <c r="C555" s="2" t="s">
        <v>597</v>
      </c>
      <c r="E555" s="5" t="s">
        <v>567</v>
      </c>
      <c r="F555" s="24">
        <v>16018422304</v>
      </c>
    </row>
    <row r="556" spans="1:6">
      <c r="A556" s="2">
        <v>1508611655</v>
      </c>
      <c r="B556" s="2" t="s">
        <v>612</v>
      </c>
      <c r="C556" s="2" t="s">
        <v>597</v>
      </c>
      <c r="E556" s="30" t="s">
        <v>560</v>
      </c>
      <c r="F556" s="24">
        <v>15012108457</v>
      </c>
    </row>
    <row r="557" spans="1:6">
      <c r="A557" s="2">
        <v>1508611671</v>
      </c>
      <c r="B557" s="2" t="s">
        <v>613</v>
      </c>
      <c r="C557" s="2" t="s">
        <v>597</v>
      </c>
      <c r="E557" s="30" t="s">
        <v>560</v>
      </c>
      <c r="F557" s="24">
        <v>15012108457</v>
      </c>
    </row>
    <row r="558" spans="1:6">
      <c r="A558" s="2">
        <v>1508611684</v>
      </c>
      <c r="B558" s="2" t="s">
        <v>614</v>
      </c>
      <c r="C558" s="2" t="s">
        <v>597</v>
      </c>
      <c r="E558" s="31" t="s">
        <v>566</v>
      </c>
    </row>
    <row r="559" spans="1:6">
      <c r="A559" s="2">
        <v>1508611710</v>
      </c>
      <c r="B559" s="2" t="s">
        <v>615</v>
      </c>
      <c r="C559" s="2" t="s">
        <v>597</v>
      </c>
      <c r="E559" s="30" t="s">
        <v>560</v>
      </c>
      <c r="F559" s="24">
        <v>15012108457</v>
      </c>
    </row>
    <row r="560" spans="1:6">
      <c r="A560" s="2">
        <v>1508611804</v>
      </c>
      <c r="B560" s="2" t="s">
        <v>616</v>
      </c>
      <c r="C560" s="2" t="s">
        <v>597</v>
      </c>
      <c r="E560" s="31" t="s">
        <v>566</v>
      </c>
    </row>
    <row r="561" spans="1:6">
      <c r="A561" s="2">
        <v>1508613530</v>
      </c>
      <c r="B561" s="2" t="s">
        <v>617</v>
      </c>
      <c r="C561" s="2" t="s">
        <v>597</v>
      </c>
      <c r="E561" s="30" t="s">
        <v>560</v>
      </c>
      <c r="F561" s="24">
        <v>15012108457</v>
      </c>
    </row>
    <row r="562" spans="1:6">
      <c r="A562" s="2">
        <v>1508613937</v>
      </c>
      <c r="B562" s="2" t="s">
        <v>618</v>
      </c>
      <c r="C562" s="2" t="s">
        <v>597</v>
      </c>
      <c r="E562" s="5" t="s">
        <v>567</v>
      </c>
      <c r="F562" s="24">
        <v>15012108457</v>
      </c>
    </row>
    <row r="563" spans="1:6">
      <c r="A563" s="2">
        <v>1508614164</v>
      </c>
      <c r="B563" s="2" t="s">
        <v>619</v>
      </c>
      <c r="C563" s="2" t="s">
        <v>597</v>
      </c>
      <c r="E563" s="30" t="s">
        <v>560</v>
      </c>
      <c r="F563" s="24">
        <v>15012108457</v>
      </c>
    </row>
    <row r="564" spans="1:6">
      <c r="A564" s="2">
        <v>1508615067</v>
      </c>
      <c r="B564" s="2" t="s">
        <v>620</v>
      </c>
      <c r="C564" s="2" t="s">
        <v>597</v>
      </c>
      <c r="E564" s="5" t="s">
        <v>567</v>
      </c>
      <c r="F564" s="24">
        <v>16018422304</v>
      </c>
    </row>
    <row r="565" spans="1:6">
      <c r="A565" s="2">
        <v>1508615076</v>
      </c>
      <c r="B565" s="2" t="s">
        <v>621</v>
      </c>
      <c r="C565" s="2" t="s">
        <v>597</v>
      </c>
      <c r="E565" s="5" t="s">
        <v>567</v>
      </c>
      <c r="F565" s="24">
        <v>16018422304</v>
      </c>
    </row>
    <row r="566" spans="1:6">
      <c r="A566" s="2">
        <v>1508615093</v>
      </c>
      <c r="B566" s="2" t="s">
        <v>622</v>
      </c>
      <c r="C566" s="2" t="s">
        <v>597</v>
      </c>
      <c r="E566" s="5" t="s">
        <v>567</v>
      </c>
      <c r="F566" s="24">
        <v>16018422304</v>
      </c>
    </row>
    <row r="567" spans="1:6">
      <c r="A567" s="2">
        <v>1508615126</v>
      </c>
      <c r="B567" s="2" t="s">
        <v>623</v>
      </c>
      <c r="C567" s="2" t="s">
        <v>597</v>
      </c>
      <c r="E567" s="31" t="s">
        <v>566</v>
      </c>
    </row>
    <row r="568" spans="1:6">
      <c r="A568" s="2">
        <v>1508615361</v>
      </c>
      <c r="B568" s="2" t="s">
        <v>624</v>
      </c>
      <c r="C568" s="2" t="s">
        <v>597</v>
      </c>
      <c r="E568" s="30" t="s">
        <v>560</v>
      </c>
      <c r="F568" s="24">
        <v>15012108457</v>
      </c>
    </row>
    <row r="569" spans="1:6">
      <c r="A569" s="2">
        <v>1508615406</v>
      </c>
      <c r="B569" s="2" t="s">
        <v>625</v>
      </c>
      <c r="C569" s="2" t="s">
        <v>597</v>
      </c>
      <c r="E569" s="5" t="s">
        <v>567</v>
      </c>
      <c r="F569" s="24">
        <v>16018422304</v>
      </c>
    </row>
    <row r="570" spans="1:6">
      <c r="A570" s="2">
        <v>1508615423</v>
      </c>
      <c r="B570" s="2" t="s">
        <v>626</v>
      </c>
      <c r="C570" s="2" t="s">
        <v>597</v>
      </c>
      <c r="E570" s="31" t="s">
        <v>566</v>
      </c>
      <c r="F570" s="24" t="s">
        <v>627</v>
      </c>
    </row>
    <row r="571" spans="1:6">
      <c r="A571" s="2">
        <v>1508615672</v>
      </c>
      <c r="B571" s="2" t="s">
        <v>628</v>
      </c>
      <c r="C571" s="2" t="s">
        <v>597</v>
      </c>
      <c r="E571" s="31" t="s">
        <v>566</v>
      </c>
    </row>
    <row r="572" spans="1:6">
      <c r="A572" s="2">
        <v>1508616380</v>
      </c>
      <c r="B572" s="2" t="s">
        <v>629</v>
      </c>
      <c r="C572" s="2" t="s">
        <v>597</v>
      </c>
      <c r="E572" s="5" t="s">
        <v>567</v>
      </c>
      <c r="F572" s="24">
        <v>16018422304</v>
      </c>
    </row>
    <row r="573" spans="1:6">
      <c r="A573" s="2">
        <v>1508620378</v>
      </c>
      <c r="B573" s="2" t="s">
        <v>630</v>
      </c>
      <c r="C573" s="2" t="s">
        <v>597</v>
      </c>
      <c r="E573" s="31" t="s">
        <v>566</v>
      </c>
      <c r="F573" s="24" t="s">
        <v>627</v>
      </c>
    </row>
    <row r="574" spans="1:6">
      <c r="A574" s="2">
        <v>1508690189</v>
      </c>
      <c r="B574" s="2" t="s">
        <v>631</v>
      </c>
      <c r="C574" s="2" t="s">
        <v>597</v>
      </c>
      <c r="E574" s="31" t="s">
        <v>566</v>
      </c>
      <c r="F574" s="24" t="s">
        <v>632</v>
      </c>
    </row>
    <row r="575" spans="1:6">
      <c r="A575" s="2">
        <v>1508754172</v>
      </c>
      <c r="B575" s="2" t="s">
        <v>633</v>
      </c>
      <c r="C575" s="2" t="s">
        <v>597</v>
      </c>
      <c r="E575" s="5" t="s">
        <v>567</v>
      </c>
      <c r="F575" s="24">
        <v>16018422304</v>
      </c>
    </row>
    <row r="576" spans="1:6">
      <c r="A576" s="2">
        <v>1508916350</v>
      </c>
      <c r="B576" s="2" t="s">
        <v>634</v>
      </c>
      <c r="C576" s="2" t="s">
        <v>597</v>
      </c>
      <c r="E576" s="31" t="s">
        <v>566</v>
      </c>
    </row>
    <row r="577" spans="1:6">
      <c r="A577" s="2">
        <v>1508939880</v>
      </c>
      <c r="B577" s="2" t="s">
        <v>635</v>
      </c>
      <c r="C577" s="2" t="s">
        <v>636</v>
      </c>
      <c r="E577" s="31" t="s">
        <v>566</v>
      </c>
    </row>
    <row r="578" spans="1:6">
      <c r="A578" s="2">
        <v>1509046717</v>
      </c>
      <c r="B578" s="2" t="s">
        <v>637</v>
      </c>
      <c r="C578" s="2" t="s">
        <v>597</v>
      </c>
      <c r="E578" s="31" t="s">
        <v>566</v>
      </c>
    </row>
    <row r="579" spans="1:6">
      <c r="A579" s="2">
        <v>1509113388</v>
      </c>
      <c r="B579" s="2" t="s">
        <v>638</v>
      </c>
      <c r="C579" s="2" t="s">
        <v>597</v>
      </c>
      <c r="E579" s="5" t="s">
        <v>567</v>
      </c>
      <c r="F579" s="24">
        <v>16018422304</v>
      </c>
    </row>
    <row r="580" spans="1:6">
      <c r="A580" s="2">
        <v>1509113566</v>
      </c>
      <c r="B580" s="2" t="s">
        <v>639</v>
      </c>
      <c r="C580" s="2" t="s">
        <v>597</v>
      </c>
      <c r="E580" s="5" t="s">
        <v>567</v>
      </c>
      <c r="F580" s="24">
        <v>16018422304</v>
      </c>
    </row>
    <row r="581" spans="1:6">
      <c r="A581" s="2">
        <v>1509425455</v>
      </c>
      <c r="B581" s="2" t="s">
        <v>640</v>
      </c>
      <c r="C581" s="2" t="s">
        <v>597</v>
      </c>
      <c r="E581" s="5" t="s">
        <v>567</v>
      </c>
      <c r="F581" s="24">
        <v>16018422304</v>
      </c>
    </row>
    <row r="582" spans="1:6">
      <c r="A582" s="2">
        <v>1509458970</v>
      </c>
      <c r="B582" s="2" t="s">
        <v>641</v>
      </c>
      <c r="C582" s="2" t="s">
        <v>597</v>
      </c>
      <c r="E582" s="5" t="s">
        <v>567</v>
      </c>
      <c r="F582" s="24">
        <v>16018422304</v>
      </c>
    </row>
    <row r="583" spans="1:6">
      <c r="A583" s="2">
        <v>1509646275</v>
      </c>
      <c r="B583" s="2" t="s">
        <v>642</v>
      </c>
      <c r="C583" s="2" t="s">
        <v>597</v>
      </c>
      <c r="E583" s="31" t="s">
        <v>566</v>
      </c>
    </row>
    <row r="584" spans="1:6">
      <c r="A584" s="2">
        <v>1509916623</v>
      </c>
      <c r="B584" s="2" t="s">
        <v>643</v>
      </c>
      <c r="C584" s="2" t="s">
        <v>597</v>
      </c>
      <c r="E584" s="5" t="s">
        <v>567</v>
      </c>
      <c r="F584" s="24">
        <v>16018422304</v>
      </c>
    </row>
    <row r="585" spans="1:6">
      <c r="A585" s="2">
        <v>1509935854</v>
      </c>
      <c r="B585" s="2" t="s">
        <v>644</v>
      </c>
      <c r="C585" s="2" t="s">
        <v>597</v>
      </c>
      <c r="E585" s="5" t="s">
        <v>567</v>
      </c>
      <c r="F585" s="24">
        <v>16018422304</v>
      </c>
    </row>
    <row r="586" spans="1:6">
      <c r="A586" s="2">
        <v>15010281820</v>
      </c>
      <c r="B586" s="2" t="s">
        <v>645</v>
      </c>
      <c r="C586" s="2" t="s">
        <v>597</v>
      </c>
      <c r="E586" s="30" t="s">
        <v>560</v>
      </c>
      <c r="F586" s="24">
        <v>15012108457</v>
      </c>
    </row>
    <row r="587" spans="1:6">
      <c r="A587" s="2">
        <v>15011014225</v>
      </c>
      <c r="B587" s="2" t="s">
        <v>646</v>
      </c>
      <c r="C587" s="2" t="s">
        <v>597</v>
      </c>
      <c r="E587" s="5" t="s">
        <v>567</v>
      </c>
      <c r="F587" s="24">
        <v>16018422304</v>
      </c>
    </row>
    <row r="588" spans="1:6">
      <c r="A588" s="2">
        <v>15011131624</v>
      </c>
      <c r="B588" s="2" t="s">
        <v>647</v>
      </c>
      <c r="C588" s="2" t="s">
        <v>597</v>
      </c>
      <c r="E588" s="31" t="s">
        <v>566</v>
      </c>
      <c r="F588" s="24" t="s">
        <v>648</v>
      </c>
    </row>
    <row r="589" spans="1:6">
      <c r="A589" s="2">
        <v>15011704990</v>
      </c>
      <c r="B589" s="2" t="s">
        <v>649</v>
      </c>
      <c r="C589" s="2" t="s">
        <v>597</v>
      </c>
      <c r="E589" s="31" t="s">
        <v>566</v>
      </c>
      <c r="F589" s="24" t="s">
        <v>627</v>
      </c>
    </row>
    <row r="590" spans="1:6">
      <c r="A590" s="2">
        <v>15011704996</v>
      </c>
      <c r="B590" s="2" t="s">
        <v>650</v>
      </c>
      <c r="C590" s="2" t="s">
        <v>597</v>
      </c>
      <c r="E590" s="31" t="s">
        <v>566</v>
      </c>
      <c r="F590" s="24" t="s">
        <v>627</v>
      </c>
    </row>
    <row r="591" spans="1:6">
      <c r="A591" s="2">
        <v>15011705034</v>
      </c>
      <c r="B591" s="2" t="s">
        <v>651</v>
      </c>
      <c r="C591" s="2" t="s">
        <v>597</v>
      </c>
      <c r="E591" s="31" t="s">
        <v>566</v>
      </c>
      <c r="F591" s="24" t="s">
        <v>627</v>
      </c>
    </row>
    <row r="592" spans="1:6">
      <c r="A592" s="2">
        <v>15011925969</v>
      </c>
      <c r="B592" s="2" t="s">
        <v>652</v>
      </c>
      <c r="C592" s="2" t="s">
        <v>597</v>
      </c>
      <c r="E592" s="5" t="s">
        <v>567</v>
      </c>
      <c r="F592" s="24">
        <v>16018422304</v>
      </c>
    </row>
    <row r="593" spans="1:6">
      <c r="A593" s="2">
        <v>15011925974</v>
      </c>
      <c r="B593" s="2" t="s">
        <v>653</v>
      </c>
      <c r="C593" s="2" t="s">
        <v>597</v>
      </c>
      <c r="E593" s="31" t="s">
        <v>566</v>
      </c>
      <c r="F593" s="24" t="s">
        <v>632</v>
      </c>
    </row>
    <row r="594" spans="1:6">
      <c r="A594" s="2">
        <v>15012112629</v>
      </c>
      <c r="B594" s="2" t="s">
        <v>654</v>
      </c>
      <c r="C594" s="2" t="s">
        <v>597</v>
      </c>
      <c r="E594" s="31" t="s">
        <v>566</v>
      </c>
      <c r="F594" s="24" t="s">
        <v>627</v>
      </c>
    </row>
    <row r="595" spans="1:6">
      <c r="A595" s="2">
        <v>15012147332</v>
      </c>
      <c r="B595" s="2" t="s">
        <v>655</v>
      </c>
      <c r="C595" s="2" t="s">
        <v>597</v>
      </c>
      <c r="E595" s="30" t="s">
        <v>560</v>
      </c>
      <c r="F595" s="24">
        <v>16018422304</v>
      </c>
    </row>
    <row r="596" spans="1:6">
      <c r="A596" s="2">
        <v>15012147443</v>
      </c>
      <c r="B596" s="2" t="s">
        <v>656</v>
      </c>
      <c r="C596" s="2" t="s">
        <v>597</v>
      </c>
      <c r="E596" s="30" t="s">
        <v>560</v>
      </c>
      <c r="F596" s="24">
        <v>16018422304</v>
      </c>
    </row>
    <row r="597" spans="1:6">
      <c r="A597" s="2">
        <v>15012148002</v>
      </c>
      <c r="B597" s="2" t="s">
        <v>657</v>
      </c>
      <c r="C597" s="2" t="s">
        <v>597</v>
      </c>
      <c r="E597" s="30" t="s">
        <v>560</v>
      </c>
      <c r="F597" s="24">
        <v>16018422304</v>
      </c>
    </row>
    <row r="598" spans="1:6">
      <c r="A598" s="2">
        <v>15012148004</v>
      </c>
      <c r="B598" s="2" t="s">
        <v>658</v>
      </c>
      <c r="C598" s="2" t="s">
        <v>597</v>
      </c>
      <c r="E598" s="30" t="s">
        <v>560</v>
      </c>
      <c r="F598" s="24">
        <v>16018422304</v>
      </c>
    </row>
    <row r="599" spans="1:6">
      <c r="A599" s="2">
        <v>16012239231</v>
      </c>
      <c r="B599" s="2" t="s">
        <v>659</v>
      </c>
      <c r="C599" s="2" t="s">
        <v>597</v>
      </c>
      <c r="E599" s="30" t="s">
        <v>560</v>
      </c>
      <c r="F599" s="24">
        <v>16018422304</v>
      </c>
    </row>
    <row r="600" spans="1:6">
      <c r="A600" s="2">
        <v>16012239233</v>
      </c>
      <c r="B600" s="2" t="s">
        <v>660</v>
      </c>
      <c r="C600" s="2" t="s">
        <v>597</v>
      </c>
      <c r="E600" s="30" t="s">
        <v>560</v>
      </c>
      <c r="F600" s="24">
        <v>16018422304</v>
      </c>
    </row>
    <row r="601" spans="1:6">
      <c r="A601" s="2">
        <v>22011877826</v>
      </c>
      <c r="B601" s="2" t="s">
        <v>661</v>
      </c>
      <c r="C601" s="2" t="s">
        <v>597</v>
      </c>
      <c r="E601" s="31" t="s">
        <v>566</v>
      </c>
    </row>
    <row r="602" spans="1:6">
      <c r="A602" s="2">
        <v>22011877851</v>
      </c>
      <c r="B602" s="2" t="s">
        <v>662</v>
      </c>
      <c r="C602" s="2" t="s">
        <v>597</v>
      </c>
      <c r="E602" s="30" t="s">
        <v>560</v>
      </c>
      <c r="F602" s="24">
        <v>16018422304</v>
      </c>
    </row>
    <row r="603" spans="1:6">
      <c r="A603" s="2">
        <v>22011893994</v>
      </c>
      <c r="B603" s="2" t="s">
        <v>663</v>
      </c>
      <c r="C603" s="2" t="s">
        <v>597</v>
      </c>
      <c r="E603" s="30" t="s">
        <v>560</v>
      </c>
      <c r="F603" s="24">
        <v>16018422304</v>
      </c>
    </row>
    <row r="604" spans="1:6">
      <c r="A604" s="2">
        <v>22011894096</v>
      </c>
      <c r="B604" s="2" t="s">
        <v>664</v>
      </c>
      <c r="C604" s="2" t="s">
        <v>597</v>
      </c>
      <c r="E604" s="30" t="s">
        <v>560</v>
      </c>
      <c r="F604" s="24">
        <v>16018422304</v>
      </c>
    </row>
    <row r="605" spans="1:6">
      <c r="A605" s="2">
        <v>22011894098</v>
      </c>
      <c r="B605" s="2" t="s">
        <v>665</v>
      </c>
      <c r="C605" s="2" t="s">
        <v>597</v>
      </c>
      <c r="E605" s="30" t="s">
        <v>560</v>
      </c>
      <c r="F605" s="24">
        <v>16018422304</v>
      </c>
    </row>
    <row r="606" spans="1:6">
      <c r="A606" s="2">
        <v>22011895042</v>
      </c>
      <c r="B606" s="2" t="s">
        <v>666</v>
      </c>
      <c r="C606" s="2" t="s">
        <v>597</v>
      </c>
      <c r="E606" s="31" t="s">
        <v>566</v>
      </c>
    </row>
    <row r="607" spans="1:6">
      <c r="A607" s="2">
        <v>22011895168</v>
      </c>
      <c r="B607" s="2" t="s">
        <v>667</v>
      </c>
      <c r="C607" s="2" t="s">
        <v>597</v>
      </c>
      <c r="E607" s="30" t="s">
        <v>560</v>
      </c>
      <c r="F607" s="24">
        <v>16018422304</v>
      </c>
    </row>
    <row r="608" spans="1:6">
      <c r="A608" s="2">
        <v>22011895404</v>
      </c>
      <c r="B608" s="2" t="s">
        <v>668</v>
      </c>
      <c r="C608" s="2" t="s">
        <v>597</v>
      </c>
      <c r="E608" s="31" t="s">
        <v>566</v>
      </c>
    </row>
    <row r="609" spans="1:6">
      <c r="A609" s="2">
        <v>22011895463</v>
      </c>
      <c r="B609" s="2" t="s">
        <v>669</v>
      </c>
      <c r="C609" s="2" t="s">
        <v>597</v>
      </c>
      <c r="E609" s="31" t="s">
        <v>566</v>
      </c>
    </row>
    <row r="610" spans="1:6">
      <c r="A610" s="2">
        <v>1309576291</v>
      </c>
      <c r="B610" s="2" t="s">
        <v>670</v>
      </c>
      <c r="C610" s="2" t="s">
        <v>671</v>
      </c>
      <c r="E610" s="31" t="s">
        <v>566</v>
      </c>
    </row>
    <row r="611" spans="1:6">
      <c r="A611" s="2">
        <v>1508603490</v>
      </c>
      <c r="B611" s="2" t="s">
        <v>672</v>
      </c>
      <c r="C611" s="2" t="s">
        <v>673</v>
      </c>
      <c r="E611" s="31" t="s">
        <v>566</v>
      </c>
    </row>
    <row r="612" spans="1:6">
      <c r="A612" s="2">
        <v>1508603498</v>
      </c>
      <c r="B612" s="2" t="s">
        <v>674</v>
      </c>
      <c r="C612" s="2" t="s">
        <v>671</v>
      </c>
      <c r="E612" s="31" t="s">
        <v>566</v>
      </c>
    </row>
    <row r="613" spans="1:6">
      <c r="A613" s="2">
        <v>1508603929</v>
      </c>
      <c r="B613" s="2" t="s">
        <v>675</v>
      </c>
      <c r="C613" s="2" t="s">
        <v>671</v>
      </c>
      <c r="E613" s="31" t="s">
        <v>566</v>
      </c>
    </row>
    <row r="614" spans="1:6">
      <c r="A614" s="2">
        <v>1508603944</v>
      </c>
      <c r="B614" s="2" t="s">
        <v>676</v>
      </c>
      <c r="C614" s="2" t="s">
        <v>671</v>
      </c>
      <c r="E614" s="31" t="s">
        <v>566</v>
      </c>
    </row>
    <row r="615" spans="1:6">
      <c r="A615" s="2">
        <v>1508604005</v>
      </c>
      <c r="B615" s="2" t="s">
        <v>677</v>
      </c>
      <c r="C615" s="2" t="s">
        <v>671</v>
      </c>
      <c r="E615" s="31" t="s">
        <v>566</v>
      </c>
    </row>
    <row r="616" spans="1:6">
      <c r="A616" s="2">
        <v>1508604030</v>
      </c>
      <c r="B616" s="2" t="s">
        <v>678</v>
      </c>
      <c r="C616" s="2" t="s">
        <v>671</v>
      </c>
      <c r="E616" s="31" t="s">
        <v>566</v>
      </c>
    </row>
    <row r="617" spans="1:6">
      <c r="A617" s="2">
        <v>1508605583</v>
      </c>
      <c r="B617" s="2" t="s">
        <v>679</v>
      </c>
      <c r="C617" s="2" t="s">
        <v>671</v>
      </c>
      <c r="E617" s="31" t="s">
        <v>566</v>
      </c>
    </row>
    <row r="618" spans="1:6">
      <c r="A618" s="2">
        <v>1508605595</v>
      </c>
      <c r="B618" s="2" t="s">
        <v>680</v>
      </c>
      <c r="C618" s="2" t="s">
        <v>671</v>
      </c>
      <c r="E618" s="31" t="s">
        <v>566</v>
      </c>
    </row>
    <row r="619" spans="1:6">
      <c r="A619" s="2">
        <v>1508609913</v>
      </c>
      <c r="B619" s="2" t="s">
        <v>681</v>
      </c>
      <c r="C619" s="2" t="s">
        <v>671</v>
      </c>
      <c r="E619" s="30" t="s">
        <v>560</v>
      </c>
      <c r="F619" s="24">
        <v>18021346127</v>
      </c>
    </row>
    <row r="620" spans="1:6">
      <c r="A620" s="2">
        <v>1508610880</v>
      </c>
      <c r="B620" s="2" t="s">
        <v>682</v>
      </c>
      <c r="C620" s="2" t="s">
        <v>671</v>
      </c>
      <c r="E620" s="31" t="s">
        <v>566</v>
      </c>
    </row>
    <row r="621" spans="1:6">
      <c r="A621" s="2">
        <v>1508610971</v>
      </c>
      <c r="B621" s="2" t="s">
        <v>683</v>
      </c>
      <c r="C621" s="2" t="s">
        <v>671</v>
      </c>
      <c r="E621" s="31" t="s">
        <v>566</v>
      </c>
    </row>
    <row r="622" spans="1:6">
      <c r="A622" s="2">
        <v>1508610990</v>
      </c>
      <c r="B622" s="2" t="s">
        <v>684</v>
      </c>
      <c r="C622" s="2" t="s">
        <v>671</v>
      </c>
      <c r="E622" s="31" t="s">
        <v>566</v>
      </c>
    </row>
    <row r="623" spans="1:6">
      <c r="A623" s="2">
        <v>1508611015</v>
      </c>
      <c r="B623" s="2" t="s">
        <v>685</v>
      </c>
      <c r="C623" s="2" t="s">
        <v>671</v>
      </c>
      <c r="E623" s="31" t="s">
        <v>566</v>
      </c>
    </row>
    <row r="624" spans="1:6">
      <c r="A624" s="2">
        <v>1508611558</v>
      </c>
      <c r="B624" s="2" t="s">
        <v>686</v>
      </c>
      <c r="C624" s="2" t="s">
        <v>671</v>
      </c>
      <c r="E624" s="31" t="s">
        <v>566</v>
      </c>
    </row>
    <row r="625" spans="1:6">
      <c r="A625" s="2">
        <v>1508611616</v>
      </c>
      <c r="B625" s="2" t="s">
        <v>687</v>
      </c>
      <c r="C625" s="2" t="s">
        <v>671</v>
      </c>
      <c r="E625" s="31" t="s">
        <v>566</v>
      </c>
    </row>
    <row r="626" spans="1:6">
      <c r="A626" s="2">
        <v>1508611629</v>
      </c>
      <c r="B626" s="2" t="s">
        <v>688</v>
      </c>
      <c r="C626" s="2" t="s">
        <v>671</v>
      </c>
      <c r="E626" s="31" t="s">
        <v>566</v>
      </c>
    </row>
    <row r="627" spans="1:6">
      <c r="A627" s="2">
        <v>1508612372</v>
      </c>
      <c r="B627" s="2" t="s">
        <v>689</v>
      </c>
      <c r="C627" s="2" t="s">
        <v>671</v>
      </c>
      <c r="E627" s="30" t="s">
        <v>560</v>
      </c>
      <c r="F627" s="24">
        <v>18021346127</v>
      </c>
    </row>
    <row r="628" spans="1:6">
      <c r="A628" s="2">
        <v>1508612390</v>
      </c>
      <c r="B628" s="2" t="s">
        <v>690</v>
      </c>
      <c r="C628" s="2" t="s">
        <v>671</v>
      </c>
      <c r="E628" s="31" t="s">
        <v>566</v>
      </c>
    </row>
    <row r="629" spans="1:6">
      <c r="A629" s="2">
        <v>1508612465</v>
      </c>
      <c r="B629" s="2" t="s">
        <v>691</v>
      </c>
      <c r="C629" s="2" t="s">
        <v>671</v>
      </c>
      <c r="E629" s="31" t="s">
        <v>566</v>
      </c>
    </row>
    <row r="630" spans="1:6">
      <c r="A630" s="2">
        <v>1508612479</v>
      </c>
      <c r="B630" s="2" t="s">
        <v>692</v>
      </c>
      <c r="C630" s="2" t="s">
        <v>671</v>
      </c>
      <c r="E630" s="30" t="s">
        <v>560</v>
      </c>
      <c r="F630" s="24">
        <v>15011435965</v>
      </c>
    </row>
    <row r="631" spans="1:6">
      <c r="A631" s="2">
        <v>1508612491</v>
      </c>
      <c r="B631" s="2" t="s">
        <v>693</v>
      </c>
      <c r="C631" s="2" t="s">
        <v>671</v>
      </c>
      <c r="E631" s="31" t="s">
        <v>566</v>
      </c>
    </row>
    <row r="632" spans="1:6">
      <c r="A632" s="2">
        <v>1508612607</v>
      </c>
      <c r="B632" s="2" t="s">
        <v>694</v>
      </c>
      <c r="C632" s="2" t="s">
        <v>671</v>
      </c>
      <c r="E632" s="30" t="s">
        <v>560</v>
      </c>
      <c r="F632" s="24">
        <v>18022811492</v>
      </c>
    </row>
    <row r="633" spans="1:6">
      <c r="A633" s="2">
        <v>1508614168</v>
      </c>
      <c r="B633" s="2" t="s">
        <v>695</v>
      </c>
      <c r="C633" s="2" t="s">
        <v>671</v>
      </c>
      <c r="E633" s="31" t="s">
        <v>566</v>
      </c>
    </row>
    <row r="634" spans="1:6">
      <c r="A634" s="2">
        <v>1508615478</v>
      </c>
      <c r="B634" s="2" t="s">
        <v>696</v>
      </c>
      <c r="C634" s="2" t="s">
        <v>671</v>
      </c>
      <c r="E634" s="31" t="s">
        <v>566</v>
      </c>
    </row>
    <row r="635" spans="1:6">
      <c r="A635" s="2">
        <v>1508615928</v>
      </c>
      <c r="B635" s="2" t="s">
        <v>697</v>
      </c>
      <c r="C635" s="2" t="s">
        <v>671</v>
      </c>
      <c r="E635" s="31" t="s">
        <v>566</v>
      </c>
    </row>
    <row r="636" spans="1:6">
      <c r="A636" s="2">
        <v>1508616162</v>
      </c>
      <c r="B636" s="2" t="s">
        <v>698</v>
      </c>
      <c r="C636" s="2" t="s">
        <v>671</v>
      </c>
      <c r="E636" s="31" t="s">
        <v>566</v>
      </c>
    </row>
    <row r="637" spans="1:6">
      <c r="A637" s="2">
        <v>13010034109</v>
      </c>
      <c r="B637" s="2" t="s">
        <v>699</v>
      </c>
      <c r="C637" s="2" t="s">
        <v>700</v>
      </c>
      <c r="E637" s="30" t="s">
        <v>560</v>
      </c>
      <c r="F637" s="24">
        <v>15011899181</v>
      </c>
    </row>
    <row r="638" spans="1:6">
      <c r="A638" s="2">
        <v>14014498468</v>
      </c>
      <c r="B638" s="2" t="s">
        <v>701</v>
      </c>
      <c r="C638" s="2" t="s">
        <v>671</v>
      </c>
      <c r="E638" s="30" t="s">
        <v>560</v>
      </c>
      <c r="F638" s="24">
        <v>18022811492</v>
      </c>
    </row>
    <row r="639" spans="1:6">
      <c r="A639" s="2">
        <v>14016864022</v>
      </c>
      <c r="B639" s="2" t="s">
        <v>702</v>
      </c>
      <c r="C639" s="2" t="s">
        <v>671</v>
      </c>
      <c r="E639" s="31" t="s">
        <v>566</v>
      </c>
    </row>
    <row r="640" spans="1:6">
      <c r="A640" s="2">
        <v>15010304123</v>
      </c>
      <c r="B640" s="2" t="s">
        <v>703</v>
      </c>
      <c r="C640" s="2" t="s">
        <v>700</v>
      </c>
      <c r="E640" s="30" t="s">
        <v>560</v>
      </c>
      <c r="F640" s="24">
        <v>15011899181</v>
      </c>
    </row>
    <row r="641" spans="1:5">
      <c r="A641" s="2">
        <v>18014442584</v>
      </c>
      <c r="B641" s="2" t="s">
        <v>704</v>
      </c>
      <c r="C641" s="2" t="s">
        <v>671</v>
      </c>
      <c r="E641" s="31" t="s">
        <v>566</v>
      </c>
    </row>
    <row r="642" spans="1:5">
      <c r="A642" s="2">
        <v>18014542624</v>
      </c>
      <c r="B642" s="2" t="s">
        <v>705</v>
      </c>
      <c r="C642" s="2" t="s">
        <v>671</v>
      </c>
      <c r="E642" s="31" t="s">
        <v>566</v>
      </c>
    </row>
    <row r="643" spans="1:5">
      <c r="A643" s="2">
        <v>18014678546</v>
      </c>
      <c r="B643" s="2" t="s">
        <v>706</v>
      </c>
      <c r="C643" s="2" t="s">
        <v>671</v>
      </c>
      <c r="E643" s="31" t="s">
        <v>566</v>
      </c>
    </row>
    <row r="644" spans="1:5">
      <c r="A644" s="2">
        <v>18014678990</v>
      </c>
      <c r="B644" s="2" t="s">
        <v>707</v>
      </c>
      <c r="C644" s="2" t="s">
        <v>671</v>
      </c>
      <c r="E644" s="31" t="s">
        <v>566</v>
      </c>
    </row>
    <row r="645" spans="1:5">
      <c r="A645" s="2">
        <v>18014679073</v>
      </c>
      <c r="B645" s="2" t="s">
        <v>708</v>
      </c>
      <c r="C645" s="2" t="s">
        <v>671</v>
      </c>
      <c r="E645" s="31" t="s">
        <v>566</v>
      </c>
    </row>
    <row r="646" spans="1:5">
      <c r="A646" s="2">
        <v>18014844349</v>
      </c>
      <c r="B646" s="2" t="s">
        <v>709</v>
      </c>
      <c r="C646" s="2" t="s">
        <v>700</v>
      </c>
      <c r="E646" s="31" t="s">
        <v>566</v>
      </c>
    </row>
    <row r="647" spans="1:5">
      <c r="A647" s="2">
        <v>18014846127</v>
      </c>
      <c r="B647" s="2" t="s">
        <v>710</v>
      </c>
      <c r="C647" s="2" t="s">
        <v>700</v>
      </c>
      <c r="E647" s="31" t="s">
        <v>566</v>
      </c>
    </row>
    <row r="648" spans="1:5">
      <c r="A648" s="2">
        <v>18015428175</v>
      </c>
      <c r="B648" s="2" t="s">
        <v>711</v>
      </c>
      <c r="C648" s="2" t="s">
        <v>671</v>
      </c>
      <c r="E648" s="31" t="s">
        <v>566</v>
      </c>
    </row>
    <row r="649" spans="1:5">
      <c r="A649" s="2">
        <v>18015436622</v>
      </c>
      <c r="B649" s="2" t="s">
        <v>712</v>
      </c>
      <c r="C649" s="2" t="s">
        <v>671</v>
      </c>
      <c r="E649" s="31" t="s">
        <v>566</v>
      </c>
    </row>
    <row r="650" spans="1:5">
      <c r="A650" s="2">
        <v>18015474490</v>
      </c>
      <c r="B650" s="2" t="s">
        <v>713</v>
      </c>
      <c r="C650" s="2" t="s">
        <v>700</v>
      </c>
      <c r="E650" s="31" t="s">
        <v>566</v>
      </c>
    </row>
    <row r="651" spans="1:5">
      <c r="A651" s="2">
        <v>18015581688</v>
      </c>
      <c r="B651" s="2" t="s">
        <v>714</v>
      </c>
      <c r="C651" s="2" t="s">
        <v>671</v>
      </c>
      <c r="E651" s="31" t="s">
        <v>566</v>
      </c>
    </row>
    <row r="652" spans="1:5">
      <c r="A652" s="2">
        <v>18016008164</v>
      </c>
      <c r="B652" s="2" t="s">
        <v>715</v>
      </c>
      <c r="C652" s="2" t="s">
        <v>671</v>
      </c>
      <c r="E652" s="31" t="s">
        <v>566</v>
      </c>
    </row>
    <row r="653" spans="1:5">
      <c r="A653" s="2">
        <v>18016902174</v>
      </c>
      <c r="B653" s="2" t="s">
        <v>716</v>
      </c>
      <c r="C653" s="2" t="s">
        <v>671</v>
      </c>
      <c r="E653" s="31" t="s">
        <v>566</v>
      </c>
    </row>
    <row r="654" spans="1:5">
      <c r="A654" s="2">
        <v>18016910418</v>
      </c>
      <c r="B654" s="2" t="s">
        <v>717</v>
      </c>
      <c r="C654" s="2" t="s">
        <v>671</v>
      </c>
      <c r="E654" s="31" t="s">
        <v>566</v>
      </c>
    </row>
    <row r="655" spans="1:5">
      <c r="A655" s="2">
        <v>18017040488</v>
      </c>
      <c r="B655" s="2" t="s">
        <v>718</v>
      </c>
      <c r="C655" s="2" t="s">
        <v>671</v>
      </c>
      <c r="E655" s="31" t="s">
        <v>566</v>
      </c>
    </row>
    <row r="656" spans="1:5">
      <c r="A656" s="2">
        <v>18017088744</v>
      </c>
      <c r="B656" s="2" t="s">
        <v>719</v>
      </c>
      <c r="C656" s="2" t="s">
        <v>671</v>
      </c>
      <c r="E656" s="31" t="s">
        <v>566</v>
      </c>
    </row>
    <row r="657" spans="1:6">
      <c r="A657" s="2">
        <v>18017163912</v>
      </c>
      <c r="B657" s="2" t="s">
        <v>720</v>
      </c>
      <c r="C657" s="2" t="s">
        <v>671</v>
      </c>
      <c r="E657" s="31" t="s">
        <v>566</v>
      </c>
    </row>
    <row r="658" spans="1:6">
      <c r="A658" s="2">
        <v>18017182132</v>
      </c>
      <c r="B658" s="2" t="s">
        <v>721</v>
      </c>
      <c r="C658" s="2" t="s">
        <v>671</v>
      </c>
      <c r="E658" s="31" t="s">
        <v>566</v>
      </c>
    </row>
    <row r="659" spans="1:6">
      <c r="A659" s="2">
        <v>18017284388</v>
      </c>
      <c r="B659" s="2" t="s">
        <v>722</v>
      </c>
      <c r="C659" s="2" t="s">
        <v>671</v>
      </c>
      <c r="E659" s="31" t="s">
        <v>566</v>
      </c>
    </row>
    <row r="660" spans="1:6">
      <c r="A660" s="2">
        <v>18017293340</v>
      </c>
      <c r="B660" s="2" t="s">
        <v>723</v>
      </c>
      <c r="C660" s="2" t="s">
        <v>671</v>
      </c>
      <c r="E660" s="31" t="s">
        <v>566</v>
      </c>
    </row>
    <row r="661" spans="1:6">
      <c r="A661" s="2">
        <v>18017293658</v>
      </c>
      <c r="B661" s="2" t="s">
        <v>724</v>
      </c>
      <c r="C661" s="2" t="s">
        <v>671</v>
      </c>
      <c r="E661" s="31" t="s">
        <v>566</v>
      </c>
    </row>
    <row r="662" spans="1:6">
      <c r="A662" s="2">
        <v>18017293726</v>
      </c>
      <c r="B662" s="2" t="s">
        <v>725</v>
      </c>
      <c r="C662" s="2" t="s">
        <v>671</v>
      </c>
      <c r="E662" s="31" t="s">
        <v>566</v>
      </c>
    </row>
    <row r="663" spans="1:6">
      <c r="A663" s="2">
        <v>18017412257</v>
      </c>
      <c r="B663" s="2" t="s">
        <v>726</v>
      </c>
      <c r="C663" s="2" t="s">
        <v>671</v>
      </c>
      <c r="E663" s="31" t="s">
        <v>566</v>
      </c>
    </row>
    <row r="664" spans="1:6">
      <c r="A664" s="2">
        <v>18017670778</v>
      </c>
      <c r="B664" s="2" t="s">
        <v>727</v>
      </c>
      <c r="C664" s="2" t="s">
        <v>671</v>
      </c>
      <c r="E664" s="31" t="s">
        <v>566</v>
      </c>
    </row>
    <row r="665" spans="1:6">
      <c r="A665" s="2">
        <v>18017760568</v>
      </c>
      <c r="B665" s="2" t="s">
        <v>728</v>
      </c>
      <c r="C665" s="2" t="s">
        <v>671</v>
      </c>
      <c r="E665" s="30" t="s">
        <v>560</v>
      </c>
      <c r="F665" s="24">
        <v>18025340006</v>
      </c>
    </row>
    <row r="666" spans="1:6">
      <c r="A666" s="2">
        <v>18017906762</v>
      </c>
      <c r="B666" s="2" t="s">
        <v>729</v>
      </c>
      <c r="C666" s="2" t="s">
        <v>671</v>
      </c>
      <c r="E666" s="31" t="s">
        <v>566</v>
      </c>
    </row>
    <row r="667" spans="1:6">
      <c r="A667" s="2">
        <v>18017963346</v>
      </c>
      <c r="B667" s="2" t="s">
        <v>730</v>
      </c>
      <c r="C667" s="2" t="s">
        <v>671</v>
      </c>
      <c r="E667" s="31" t="s">
        <v>566</v>
      </c>
    </row>
    <row r="668" spans="1:6">
      <c r="A668" s="2">
        <v>18017968690</v>
      </c>
      <c r="B668" s="2" t="s">
        <v>731</v>
      </c>
      <c r="C668" s="2" t="s">
        <v>671</v>
      </c>
      <c r="E668" s="31" t="s">
        <v>566</v>
      </c>
    </row>
    <row r="669" spans="1:6">
      <c r="A669" s="2">
        <v>18018018062</v>
      </c>
      <c r="B669" s="2" t="s">
        <v>732</v>
      </c>
      <c r="C669" s="2" t="s">
        <v>671</v>
      </c>
      <c r="E669" s="31" t="s">
        <v>566</v>
      </c>
    </row>
    <row r="670" spans="1:6">
      <c r="A670" s="2">
        <v>18018079443</v>
      </c>
      <c r="B670" s="2" t="s">
        <v>733</v>
      </c>
      <c r="C670" s="2" t="s">
        <v>671</v>
      </c>
      <c r="E670" s="31" t="s">
        <v>566</v>
      </c>
    </row>
    <row r="671" spans="1:6">
      <c r="A671" s="2">
        <v>18018198275</v>
      </c>
      <c r="B671" s="2" t="s">
        <v>734</v>
      </c>
      <c r="C671" s="2" t="s">
        <v>735</v>
      </c>
      <c r="E671" s="31" t="s">
        <v>566</v>
      </c>
    </row>
    <row r="672" spans="1:6">
      <c r="A672" s="2">
        <v>18018319276</v>
      </c>
      <c r="B672" s="2" t="s">
        <v>736</v>
      </c>
      <c r="C672" s="2" t="s">
        <v>671</v>
      </c>
      <c r="E672" s="31" t="s">
        <v>566</v>
      </c>
    </row>
    <row r="673" spans="1:6">
      <c r="A673" s="2">
        <v>18018322022</v>
      </c>
      <c r="B673" s="2" t="s">
        <v>737</v>
      </c>
      <c r="C673" s="2" t="s">
        <v>671</v>
      </c>
      <c r="E673" s="30" t="s">
        <v>560</v>
      </c>
      <c r="F673" s="24" t="s">
        <v>831</v>
      </c>
    </row>
    <row r="674" spans="1:6">
      <c r="A674" s="2">
        <v>18018337578</v>
      </c>
      <c r="B674" s="2" t="s">
        <v>738</v>
      </c>
      <c r="C674" s="2" t="s">
        <v>671</v>
      </c>
      <c r="E674" s="30" t="s">
        <v>560</v>
      </c>
      <c r="F674" s="24">
        <v>18021346127</v>
      </c>
    </row>
    <row r="675" spans="1:6">
      <c r="A675" s="2">
        <v>18018447197</v>
      </c>
      <c r="B675" s="2" t="s">
        <v>739</v>
      </c>
      <c r="C675" s="2" t="s">
        <v>671</v>
      </c>
      <c r="E675" s="31" t="s">
        <v>566</v>
      </c>
    </row>
    <row r="676" spans="1:6">
      <c r="A676" s="2">
        <v>18018447269</v>
      </c>
      <c r="B676" s="2" t="s">
        <v>740</v>
      </c>
      <c r="C676" s="2" t="s">
        <v>671</v>
      </c>
      <c r="E676" s="31" t="s">
        <v>566</v>
      </c>
    </row>
    <row r="677" spans="1:6">
      <c r="A677" s="2">
        <v>18018454432</v>
      </c>
      <c r="B677" s="2" t="s">
        <v>741</v>
      </c>
      <c r="C677" s="2" t="s">
        <v>671</v>
      </c>
      <c r="E677" s="31" t="s">
        <v>566</v>
      </c>
    </row>
    <row r="678" spans="1:6">
      <c r="A678" s="2">
        <v>18018472644</v>
      </c>
      <c r="B678" s="2" t="s">
        <v>742</v>
      </c>
      <c r="C678" s="2" t="s">
        <v>671</v>
      </c>
      <c r="E678" s="31" t="s">
        <v>566</v>
      </c>
    </row>
    <row r="679" spans="1:6">
      <c r="A679" s="2">
        <v>18018644610</v>
      </c>
      <c r="B679" s="2" t="s">
        <v>743</v>
      </c>
      <c r="C679" s="2" t="s">
        <v>671</v>
      </c>
      <c r="E679" s="31" t="s">
        <v>566</v>
      </c>
    </row>
    <row r="680" spans="1:6">
      <c r="A680" s="2">
        <v>18018661403</v>
      </c>
      <c r="B680" s="2" t="s">
        <v>744</v>
      </c>
      <c r="C680" s="2" t="s">
        <v>671</v>
      </c>
      <c r="E680" s="31" t="s">
        <v>566</v>
      </c>
    </row>
    <row r="681" spans="1:6">
      <c r="A681" s="2">
        <v>18018737116</v>
      </c>
      <c r="B681" s="2" t="s">
        <v>745</v>
      </c>
      <c r="C681" s="2" t="s">
        <v>671</v>
      </c>
      <c r="E681" s="31" t="s">
        <v>566</v>
      </c>
    </row>
    <row r="682" spans="1:6">
      <c r="A682" s="2">
        <v>18018781755</v>
      </c>
      <c r="B682" s="2" t="s">
        <v>746</v>
      </c>
      <c r="C682" s="2" t="s">
        <v>671</v>
      </c>
      <c r="E682" s="31" t="s">
        <v>566</v>
      </c>
    </row>
    <row r="683" spans="1:6">
      <c r="A683" s="2">
        <v>18018817850</v>
      </c>
      <c r="B683" s="2" t="s">
        <v>747</v>
      </c>
      <c r="C683" s="2" t="s">
        <v>671</v>
      </c>
      <c r="E683" s="31" t="s">
        <v>566</v>
      </c>
    </row>
    <row r="684" spans="1:6">
      <c r="A684" s="2">
        <v>18019251844</v>
      </c>
      <c r="B684" s="2" t="s">
        <v>748</v>
      </c>
      <c r="C684" s="2" t="s">
        <v>671</v>
      </c>
      <c r="E684" s="31" t="s">
        <v>566</v>
      </c>
    </row>
    <row r="685" spans="1:6">
      <c r="A685" s="2">
        <v>18019346249</v>
      </c>
      <c r="B685" s="2" t="s">
        <v>749</v>
      </c>
      <c r="C685" s="2" t="s">
        <v>671</v>
      </c>
      <c r="E685" s="31" t="s">
        <v>566</v>
      </c>
    </row>
    <row r="686" spans="1:6">
      <c r="A686" s="2">
        <v>18019377034</v>
      </c>
      <c r="B686" s="2" t="s">
        <v>750</v>
      </c>
      <c r="C686" s="2" t="s">
        <v>671</v>
      </c>
      <c r="E686" s="30" t="s">
        <v>560</v>
      </c>
      <c r="F686" s="24">
        <v>18022811492</v>
      </c>
    </row>
    <row r="687" spans="1:6">
      <c r="A687" s="2">
        <v>18019386689</v>
      </c>
      <c r="B687" s="2" t="s">
        <v>751</v>
      </c>
      <c r="C687" s="2" t="s">
        <v>671</v>
      </c>
      <c r="E687" s="31" t="s">
        <v>566</v>
      </c>
    </row>
    <row r="688" spans="1:6">
      <c r="A688" s="2">
        <v>18019386844</v>
      </c>
      <c r="B688" s="2" t="s">
        <v>752</v>
      </c>
      <c r="C688" s="2" t="s">
        <v>671</v>
      </c>
      <c r="E688" s="31" t="s">
        <v>566</v>
      </c>
    </row>
    <row r="689" spans="1:6">
      <c r="A689" s="2">
        <v>18019412822</v>
      </c>
      <c r="B689" s="2" t="s">
        <v>753</v>
      </c>
      <c r="C689" s="2" t="s">
        <v>671</v>
      </c>
      <c r="E689" s="31" t="s">
        <v>566</v>
      </c>
    </row>
    <row r="690" spans="1:6">
      <c r="A690" s="2">
        <v>18019483594</v>
      </c>
      <c r="B690" s="2" t="s">
        <v>754</v>
      </c>
      <c r="C690" s="2" t="s">
        <v>671</v>
      </c>
      <c r="E690" s="31" t="s">
        <v>566</v>
      </c>
    </row>
    <row r="691" spans="1:6">
      <c r="A691" s="2">
        <v>18019598553</v>
      </c>
      <c r="B691" s="2" t="s">
        <v>755</v>
      </c>
      <c r="C691" s="2" t="s">
        <v>671</v>
      </c>
      <c r="E691" s="31" t="s">
        <v>566</v>
      </c>
    </row>
    <row r="692" spans="1:6">
      <c r="A692" s="2">
        <v>18019672169</v>
      </c>
      <c r="B692" s="2" t="s">
        <v>756</v>
      </c>
      <c r="C692" s="2" t="s">
        <v>671</v>
      </c>
      <c r="E692" s="31" t="s">
        <v>566</v>
      </c>
    </row>
    <row r="693" spans="1:6">
      <c r="A693" s="2">
        <v>18019672193</v>
      </c>
      <c r="B693" s="2" t="s">
        <v>757</v>
      </c>
      <c r="C693" s="2" t="s">
        <v>671</v>
      </c>
      <c r="E693" s="31" t="s">
        <v>566</v>
      </c>
    </row>
    <row r="694" spans="1:6">
      <c r="A694" s="2">
        <v>18019888322</v>
      </c>
      <c r="B694" s="2" t="s">
        <v>758</v>
      </c>
      <c r="C694" s="2" t="s">
        <v>671</v>
      </c>
      <c r="E694" s="31" t="s">
        <v>566</v>
      </c>
    </row>
    <row r="695" spans="1:6">
      <c r="A695" s="2">
        <v>18020097804</v>
      </c>
      <c r="B695" s="2" t="s">
        <v>759</v>
      </c>
      <c r="C695" s="2" t="s">
        <v>700</v>
      </c>
      <c r="E695" s="31" t="s">
        <v>566</v>
      </c>
    </row>
    <row r="696" spans="1:6">
      <c r="A696" s="2">
        <v>18020194305</v>
      </c>
      <c r="B696" s="2" t="s">
        <v>760</v>
      </c>
      <c r="C696" s="2" t="s">
        <v>671</v>
      </c>
      <c r="E696" s="31" t="s">
        <v>566</v>
      </c>
    </row>
    <row r="697" spans="1:6">
      <c r="A697" s="2">
        <v>18020233623</v>
      </c>
      <c r="B697" s="2" t="s">
        <v>761</v>
      </c>
      <c r="C697" s="2" t="s">
        <v>700</v>
      </c>
      <c r="E697" s="31" t="s">
        <v>566</v>
      </c>
    </row>
    <row r="698" spans="1:6">
      <c r="A698" s="2">
        <v>18020233741</v>
      </c>
      <c r="B698" s="2" t="s">
        <v>762</v>
      </c>
      <c r="C698" s="2" t="s">
        <v>700</v>
      </c>
      <c r="E698" s="30" t="s">
        <v>560</v>
      </c>
      <c r="F698" s="24">
        <v>15011899181</v>
      </c>
    </row>
    <row r="699" spans="1:6">
      <c r="A699" s="2">
        <v>18020235609</v>
      </c>
      <c r="B699" s="2" t="s">
        <v>763</v>
      </c>
      <c r="C699" s="2" t="s">
        <v>700</v>
      </c>
      <c r="E699" s="31" t="s">
        <v>566</v>
      </c>
    </row>
    <row r="700" spans="1:6">
      <c r="A700" s="2">
        <v>18020235622</v>
      </c>
      <c r="B700" s="2" t="s">
        <v>764</v>
      </c>
      <c r="C700" s="2" t="s">
        <v>700</v>
      </c>
      <c r="E700" s="31" t="s">
        <v>566</v>
      </c>
    </row>
    <row r="701" spans="1:6">
      <c r="A701" s="2">
        <v>18020320235</v>
      </c>
      <c r="B701" s="2" t="s">
        <v>765</v>
      </c>
      <c r="C701" s="2" t="s">
        <v>700</v>
      </c>
      <c r="E701" s="31" t="s">
        <v>566</v>
      </c>
    </row>
    <row r="702" spans="1:6">
      <c r="A702" s="2">
        <v>18020391143</v>
      </c>
      <c r="B702" s="2" t="s">
        <v>766</v>
      </c>
      <c r="C702" s="2" t="s">
        <v>700</v>
      </c>
      <c r="E702" s="31" t="s">
        <v>566</v>
      </c>
    </row>
    <row r="703" spans="1:6">
      <c r="A703" s="2">
        <v>18020437963</v>
      </c>
      <c r="B703" s="2" t="s">
        <v>767</v>
      </c>
      <c r="C703" s="2" t="s">
        <v>671</v>
      </c>
      <c r="E703" s="31" t="s">
        <v>566</v>
      </c>
    </row>
    <row r="704" spans="1:6">
      <c r="A704" s="2">
        <v>18020497750</v>
      </c>
      <c r="B704" s="2" t="s">
        <v>768</v>
      </c>
      <c r="C704" s="2" t="s">
        <v>700</v>
      </c>
      <c r="E704" s="30" t="s">
        <v>560</v>
      </c>
      <c r="F704" s="24">
        <v>15011899181</v>
      </c>
    </row>
    <row r="705" spans="1:6">
      <c r="A705" s="2">
        <v>18020665981</v>
      </c>
      <c r="B705" s="2" t="s">
        <v>769</v>
      </c>
      <c r="C705" s="2" t="s">
        <v>671</v>
      </c>
      <c r="E705" s="31" t="s">
        <v>566</v>
      </c>
    </row>
    <row r="706" spans="1:6">
      <c r="A706" s="2">
        <v>18020724582</v>
      </c>
      <c r="B706" s="2" t="s">
        <v>770</v>
      </c>
      <c r="C706" s="2" t="s">
        <v>671</v>
      </c>
      <c r="E706" s="31" t="s">
        <v>566</v>
      </c>
    </row>
    <row r="707" spans="1:6">
      <c r="A707" s="2">
        <v>18020821391</v>
      </c>
      <c r="B707" s="2" t="s">
        <v>771</v>
      </c>
      <c r="C707" s="2" t="s">
        <v>700</v>
      </c>
      <c r="E707" s="31" t="s">
        <v>566</v>
      </c>
    </row>
    <row r="708" spans="1:6">
      <c r="A708" s="2">
        <v>18020911129</v>
      </c>
      <c r="B708" s="2" t="s">
        <v>772</v>
      </c>
      <c r="C708" s="2" t="s">
        <v>671</v>
      </c>
      <c r="E708" s="31" t="s">
        <v>566</v>
      </c>
    </row>
    <row r="709" spans="1:6">
      <c r="A709" s="2">
        <v>18020928624</v>
      </c>
      <c r="B709" s="2" t="s">
        <v>773</v>
      </c>
      <c r="C709" s="2" t="s">
        <v>671</v>
      </c>
      <c r="E709" s="31" t="s">
        <v>566</v>
      </c>
    </row>
    <row r="710" spans="1:6">
      <c r="A710" s="2">
        <v>18020971636</v>
      </c>
      <c r="B710" s="2" t="s">
        <v>774</v>
      </c>
      <c r="C710" s="2" t="s">
        <v>671</v>
      </c>
      <c r="E710" s="31" t="s">
        <v>566</v>
      </c>
    </row>
    <row r="711" spans="1:6">
      <c r="A711" s="2">
        <v>18020999795</v>
      </c>
      <c r="B711" s="2" t="s">
        <v>775</v>
      </c>
      <c r="C711" s="2" t="s">
        <v>671</v>
      </c>
      <c r="E711" s="31" t="s">
        <v>566</v>
      </c>
    </row>
    <row r="712" spans="1:6">
      <c r="A712" s="2">
        <v>18021007247</v>
      </c>
      <c r="B712" s="2" t="s">
        <v>776</v>
      </c>
      <c r="C712" s="2" t="s">
        <v>671</v>
      </c>
      <c r="E712" s="31" t="s">
        <v>566</v>
      </c>
    </row>
    <row r="713" spans="1:6">
      <c r="A713" s="2">
        <v>18021015987</v>
      </c>
      <c r="B713" s="2" t="s">
        <v>777</v>
      </c>
      <c r="C713" s="2" t="s">
        <v>700</v>
      </c>
      <c r="E713" s="30" t="s">
        <v>560</v>
      </c>
      <c r="F713" s="24">
        <v>15011899181</v>
      </c>
    </row>
    <row r="714" spans="1:6">
      <c r="A714" s="2">
        <v>18021017451</v>
      </c>
      <c r="B714" s="2" t="s">
        <v>778</v>
      </c>
      <c r="C714" s="2" t="s">
        <v>671</v>
      </c>
      <c r="E714" s="31" t="s">
        <v>566</v>
      </c>
    </row>
    <row r="715" spans="1:6">
      <c r="A715" s="2">
        <v>18021017581</v>
      </c>
      <c r="B715" s="2" t="s">
        <v>779</v>
      </c>
      <c r="C715" s="2" t="s">
        <v>671</v>
      </c>
      <c r="E715" s="31" t="s">
        <v>566</v>
      </c>
    </row>
    <row r="716" spans="1:6">
      <c r="A716" s="2">
        <v>18021119052</v>
      </c>
      <c r="B716" s="2" t="s">
        <v>780</v>
      </c>
      <c r="C716" s="2" t="s">
        <v>671</v>
      </c>
      <c r="E716" s="30" t="s">
        <v>560</v>
      </c>
      <c r="F716" s="24">
        <v>18024487270</v>
      </c>
    </row>
    <row r="717" spans="1:6">
      <c r="A717" s="2">
        <v>18021147741</v>
      </c>
      <c r="B717" s="2" t="s">
        <v>781</v>
      </c>
      <c r="C717" s="2" t="s">
        <v>671</v>
      </c>
      <c r="E717" s="31" t="s">
        <v>566</v>
      </c>
    </row>
    <row r="718" spans="1:6">
      <c r="A718" s="2">
        <v>18021147799</v>
      </c>
      <c r="B718" s="2" t="s">
        <v>782</v>
      </c>
      <c r="C718" s="2" t="s">
        <v>671</v>
      </c>
      <c r="E718" s="31" t="s">
        <v>566</v>
      </c>
    </row>
    <row r="719" spans="1:6">
      <c r="A719" s="2">
        <v>18021147802</v>
      </c>
      <c r="B719" s="2" t="s">
        <v>783</v>
      </c>
      <c r="C719" s="2" t="s">
        <v>671</v>
      </c>
      <c r="E719" s="31" t="s">
        <v>566</v>
      </c>
    </row>
    <row r="720" spans="1:6">
      <c r="A720" s="2">
        <v>18021147806</v>
      </c>
      <c r="B720" s="2" t="s">
        <v>784</v>
      </c>
      <c r="C720" s="2" t="s">
        <v>671</v>
      </c>
      <c r="E720" s="31" t="s">
        <v>566</v>
      </c>
    </row>
    <row r="721" spans="1:6">
      <c r="A721" s="2">
        <v>18021181463</v>
      </c>
      <c r="B721" s="2" t="s">
        <v>785</v>
      </c>
      <c r="C721" s="2" t="s">
        <v>671</v>
      </c>
      <c r="E721" s="31" t="s">
        <v>566</v>
      </c>
    </row>
    <row r="722" spans="1:6">
      <c r="A722" s="2">
        <v>18021224181</v>
      </c>
      <c r="B722" s="2" t="s">
        <v>786</v>
      </c>
      <c r="C722" s="2" t="s">
        <v>671</v>
      </c>
      <c r="E722" s="31" t="s">
        <v>566</v>
      </c>
    </row>
    <row r="723" spans="1:6">
      <c r="A723" s="2">
        <v>18021225124</v>
      </c>
      <c r="B723" s="2" t="s">
        <v>787</v>
      </c>
      <c r="C723" s="2" t="s">
        <v>671</v>
      </c>
      <c r="E723" s="31" t="s">
        <v>566</v>
      </c>
    </row>
    <row r="724" spans="1:6">
      <c r="A724" s="2">
        <v>18021241759</v>
      </c>
      <c r="B724" s="2" t="s">
        <v>788</v>
      </c>
      <c r="C724" s="2" t="s">
        <v>671</v>
      </c>
      <c r="E724" s="31" t="s">
        <v>566</v>
      </c>
    </row>
    <row r="725" spans="1:6">
      <c r="A725" s="2">
        <v>18021243112</v>
      </c>
      <c r="B725" s="2" t="s">
        <v>789</v>
      </c>
      <c r="C725" s="2" t="s">
        <v>671</v>
      </c>
      <c r="E725" s="31" t="s">
        <v>566</v>
      </c>
    </row>
    <row r="726" spans="1:6">
      <c r="A726" s="2">
        <v>18021398422</v>
      </c>
      <c r="B726" s="2" t="s">
        <v>790</v>
      </c>
      <c r="C726" s="2" t="s">
        <v>671</v>
      </c>
      <c r="E726" s="31" t="s">
        <v>566</v>
      </c>
    </row>
    <row r="727" spans="1:6">
      <c r="A727" s="2">
        <v>18021419182</v>
      </c>
      <c r="B727" s="2" t="s">
        <v>791</v>
      </c>
      <c r="C727" s="2" t="s">
        <v>671</v>
      </c>
      <c r="E727" s="31" t="s">
        <v>566</v>
      </c>
    </row>
    <row r="728" spans="1:6">
      <c r="A728" s="2">
        <v>18021421167</v>
      </c>
      <c r="B728" s="2" t="s">
        <v>792</v>
      </c>
      <c r="C728" s="2" t="s">
        <v>671</v>
      </c>
      <c r="E728" s="5" t="s">
        <v>567</v>
      </c>
      <c r="F728" s="24">
        <v>18025408665</v>
      </c>
    </row>
    <row r="729" spans="1:6">
      <c r="A729" s="2">
        <v>18021593032</v>
      </c>
      <c r="B729" s="2" t="s">
        <v>793</v>
      </c>
      <c r="C729" s="2" t="s">
        <v>671</v>
      </c>
      <c r="E729" s="30" t="s">
        <v>560</v>
      </c>
      <c r="F729" s="24" t="s">
        <v>832</v>
      </c>
    </row>
    <row r="730" spans="1:6">
      <c r="A730" s="2">
        <v>18021734933</v>
      </c>
      <c r="B730" s="2" t="s">
        <v>794</v>
      </c>
      <c r="C730" s="2" t="s">
        <v>671</v>
      </c>
      <c r="E730" s="31" t="s">
        <v>566</v>
      </c>
    </row>
    <row r="731" spans="1:6">
      <c r="A731" s="2">
        <v>18021750355</v>
      </c>
      <c r="B731" s="2" t="s">
        <v>795</v>
      </c>
      <c r="C731" s="2" t="s">
        <v>700</v>
      </c>
      <c r="E731" s="31" t="s">
        <v>566</v>
      </c>
    </row>
    <row r="732" spans="1:6">
      <c r="A732" s="2">
        <v>18021972691</v>
      </c>
      <c r="B732" s="2" t="s">
        <v>796</v>
      </c>
      <c r="C732" s="2" t="s">
        <v>671</v>
      </c>
      <c r="E732" s="30" t="s">
        <v>560</v>
      </c>
      <c r="F732" s="24">
        <v>18022811492</v>
      </c>
    </row>
    <row r="733" spans="1:6">
      <c r="A733" s="2">
        <v>18022143033</v>
      </c>
      <c r="B733" s="2" t="s">
        <v>797</v>
      </c>
      <c r="C733" s="2" t="s">
        <v>671</v>
      </c>
      <c r="E733" s="31" t="s">
        <v>566</v>
      </c>
    </row>
    <row r="734" spans="1:6">
      <c r="A734" s="2">
        <v>18022238998</v>
      </c>
      <c r="B734" s="2" t="s">
        <v>798</v>
      </c>
      <c r="C734" s="2" t="s">
        <v>671</v>
      </c>
      <c r="E734" s="31" t="s">
        <v>566</v>
      </c>
    </row>
    <row r="735" spans="1:6">
      <c r="A735" s="2">
        <v>18022560768</v>
      </c>
      <c r="B735" s="2" t="s">
        <v>799</v>
      </c>
      <c r="C735" s="2" t="s">
        <v>700</v>
      </c>
      <c r="E735" s="31" t="s">
        <v>566</v>
      </c>
    </row>
    <row r="736" spans="1:6">
      <c r="A736" s="2">
        <v>18023004533</v>
      </c>
      <c r="B736" s="2" t="s">
        <v>800</v>
      </c>
      <c r="C736" s="2" t="s">
        <v>671</v>
      </c>
      <c r="E736" s="31" t="s">
        <v>566</v>
      </c>
    </row>
    <row r="737" spans="1:6">
      <c r="A737" s="2">
        <v>18023258231</v>
      </c>
      <c r="B737" s="2" t="s">
        <v>801</v>
      </c>
      <c r="C737" s="2" t="s">
        <v>671</v>
      </c>
      <c r="E737" s="31" t="s">
        <v>566</v>
      </c>
    </row>
    <row r="738" spans="1:6">
      <c r="A738" s="2">
        <v>18023258572</v>
      </c>
      <c r="B738" s="2" t="s">
        <v>802</v>
      </c>
      <c r="C738" s="2" t="s">
        <v>671</v>
      </c>
      <c r="E738" s="31" t="s">
        <v>566</v>
      </c>
    </row>
    <row r="739" spans="1:6">
      <c r="A739" s="2">
        <v>18023259376</v>
      </c>
      <c r="B739" s="2" t="s">
        <v>803</v>
      </c>
      <c r="C739" s="2" t="s">
        <v>671</v>
      </c>
      <c r="E739" s="31" t="s">
        <v>566</v>
      </c>
    </row>
    <row r="740" spans="1:6">
      <c r="A740" s="2">
        <v>18023572732</v>
      </c>
      <c r="B740" s="2" t="s">
        <v>804</v>
      </c>
      <c r="C740" s="2" t="s">
        <v>671</v>
      </c>
      <c r="E740" s="31" t="s">
        <v>566</v>
      </c>
    </row>
    <row r="741" spans="1:6">
      <c r="A741" s="2">
        <v>18023651864</v>
      </c>
      <c r="B741" s="2" t="s">
        <v>805</v>
      </c>
      <c r="C741" s="2" t="s">
        <v>700</v>
      </c>
      <c r="E741" s="30" t="s">
        <v>560</v>
      </c>
      <c r="F741" s="24">
        <v>15011899181</v>
      </c>
    </row>
    <row r="742" spans="1:6">
      <c r="A742" s="2">
        <v>18024016972</v>
      </c>
      <c r="B742" s="2" t="s">
        <v>806</v>
      </c>
      <c r="C742" s="2" t="s">
        <v>671</v>
      </c>
      <c r="E742" s="31" t="s">
        <v>566</v>
      </c>
    </row>
    <row r="743" spans="1:6">
      <c r="A743" s="2">
        <v>18024018812</v>
      </c>
      <c r="B743" s="2" t="s">
        <v>807</v>
      </c>
      <c r="C743" s="2" t="s">
        <v>671</v>
      </c>
      <c r="E743" s="31" t="s">
        <v>566</v>
      </c>
    </row>
    <row r="744" spans="1:6">
      <c r="A744" s="2">
        <v>18024020636</v>
      </c>
      <c r="B744" s="2" t="s">
        <v>808</v>
      </c>
      <c r="C744" s="2" t="s">
        <v>671</v>
      </c>
      <c r="E744" s="30" t="s">
        <v>560</v>
      </c>
      <c r="F744" s="24">
        <v>14017396701</v>
      </c>
    </row>
    <row r="745" spans="1:6">
      <c r="A745" s="2">
        <v>18024318052</v>
      </c>
      <c r="B745" s="2" t="s">
        <v>809</v>
      </c>
      <c r="C745" s="2" t="s">
        <v>671</v>
      </c>
      <c r="E745" s="31" t="s">
        <v>566</v>
      </c>
    </row>
    <row r="746" spans="1:6">
      <c r="A746" s="2">
        <v>18024572678</v>
      </c>
      <c r="B746" s="2" t="s">
        <v>810</v>
      </c>
      <c r="C746" s="2" t="s">
        <v>671</v>
      </c>
      <c r="E746" s="30" t="s">
        <v>560</v>
      </c>
      <c r="F746" s="24">
        <v>18025341136</v>
      </c>
    </row>
    <row r="747" spans="1:6">
      <c r="A747" s="2">
        <v>18024727122</v>
      </c>
      <c r="B747" s="2" t="s">
        <v>811</v>
      </c>
      <c r="C747" s="2" t="s">
        <v>671</v>
      </c>
      <c r="E747" s="31" t="s">
        <v>566</v>
      </c>
    </row>
    <row r="748" spans="1:6">
      <c r="A748" s="2">
        <v>22011878268</v>
      </c>
      <c r="B748" s="2" t="s">
        <v>812</v>
      </c>
      <c r="C748" s="2" t="s">
        <v>700</v>
      </c>
      <c r="E748" s="31" t="s">
        <v>566</v>
      </c>
    </row>
    <row r="749" spans="1:6">
      <c r="A749" s="2">
        <v>22011878319</v>
      </c>
      <c r="B749" s="2" t="s">
        <v>813</v>
      </c>
      <c r="C749" s="2" t="s">
        <v>700</v>
      </c>
      <c r="E749" s="31" t="s">
        <v>566</v>
      </c>
    </row>
    <row r="750" spans="1:6">
      <c r="A750" s="2">
        <v>22011878324</v>
      </c>
      <c r="B750" s="2" t="s">
        <v>814</v>
      </c>
      <c r="C750" s="2" t="s">
        <v>700</v>
      </c>
      <c r="E750" s="31" t="s">
        <v>566</v>
      </c>
    </row>
    <row r="751" spans="1:6">
      <c r="A751" s="2">
        <v>22011878327</v>
      </c>
      <c r="B751" s="2" t="s">
        <v>815</v>
      </c>
      <c r="C751" s="2" t="s">
        <v>700</v>
      </c>
      <c r="E751" s="31" t="s">
        <v>566</v>
      </c>
    </row>
    <row r="752" spans="1:6">
      <c r="A752" s="2">
        <v>22011878426</v>
      </c>
      <c r="B752" s="2" t="s">
        <v>816</v>
      </c>
      <c r="C752" s="2" t="s">
        <v>700</v>
      </c>
      <c r="E752" s="31" t="s">
        <v>566</v>
      </c>
    </row>
    <row r="753" spans="1:6">
      <c r="A753" s="2">
        <v>22011878933</v>
      </c>
      <c r="B753" s="2" t="s">
        <v>817</v>
      </c>
      <c r="C753" s="2" t="s">
        <v>671</v>
      </c>
      <c r="E753" s="31" t="s">
        <v>566</v>
      </c>
    </row>
    <row r="754" spans="1:6">
      <c r="A754" s="2">
        <v>22011879055</v>
      </c>
      <c r="B754" s="2" t="s">
        <v>818</v>
      </c>
      <c r="C754" s="2" t="s">
        <v>671</v>
      </c>
      <c r="E754" s="31" t="s">
        <v>566</v>
      </c>
    </row>
    <row r="755" spans="1:6">
      <c r="A755" s="2">
        <v>22011879104</v>
      </c>
      <c r="B755" s="2" t="s">
        <v>819</v>
      </c>
      <c r="C755" s="2" t="s">
        <v>700</v>
      </c>
      <c r="E755" s="31" t="s">
        <v>566</v>
      </c>
    </row>
    <row r="756" spans="1:6">
      <c r="A756" s="2">
        <v>22011879115</v>
      </c>
      <c r="B756" s="2" t="s">
        <v>820</v>
      </c>
      <c r="C756" s="2" t="s">
        <v>671</v>
      </c>
      <c r="E756" s="30" t="s">
        <v>560</v>
      </c>
      <c r="F756" s="24">
        <v>18024358096</v>
      </c>
    </row>
    <row r="757" spans="1:6">
      <c r="A757" s="2">
        <v>22011879361</v>
      </c>
      <c r="B757" s="2" t="s">
        <v>821</v>
      </c>
      <c r="C757" s="2" t="s">
        <v>822</v>
      </c>
      <c r="E757" s="31" t="s">
        <v>566</v>
      </c>
    </row>
    <row r="758" spans="1:6">
      <c r="A758" s="2">
        <v>22011879368</v>
      </c>
      <c r="B758" s="2" t="s">
        <v>823</v>
      </c>
      <c r="C758" s="2" t="s">
        <v>671</v>
      </c>
      <c r="E758" s="31" t="s">
        <v>566</v>
      </c>
    </row>
    <row r="759" spans="1:6">
      <c r="A759" s="2">
        <v>22011879384</v>
      </c>
      <c r="B759" s="2" t="s">
        <v>824</v>
      </c>
      <c r="C759" s="2" t="s">
        <v>671</v>
      </c>
      <c r="E759" s="31" t="s">
        <v>566</v>
      </c>
    </row>
    <row r="760" spans="1:6">
      <c r="A760" s="2">
        <v>22011879387</v>
      </c>
      <c r="B760" s="2" t="s">
        <v>825</v>
      </c>
      <c r="C760" s="2" t="s">
        <v>700</v>
      </c>
      <c r="E760" s="30" t="s">
        <v>560</v>
      </c>
      <c r="F760" s="24">
        <v>15012289069</v>
      </c>
    </row>
    <row r="761" spans="1:6">
      <c r="A761" s="2">
        <v>22011879390</v>
      </c>
      <c r="B761" s="2" t="s">
        <v>826</v>
      </c>
      <c r="C761" s="2" t="s">
        <v>700</v>
      </c>
      <c r="E761" s="31" t="s">
        <v>566</v>
      </c>
    </row>
    <row r="762" spans="1:6">
      <c r="A762" s="2">
        <v>22011879396</v>
      </c>
      <c r="B762" s="2" t="s">
        <v>827</v>
      </c>
      <c r="C762" s="2" t="s">
        <v>671</v>
      </c>
      <c r="E762" s="31" t="s">
        <v>566</v>
      </c>
    </row>
    <row r="763" spans="1:6">
      <c r="A763" s="2">
        <v>22011879397</v>
      </c>
      <c r="B763" s="2" t="s">
        <v>828</v>
      </c>
      <c r="C763" s="2" t="s">
        <v>671</v>
      </c>
      <c r="E763" s="31" t="s">
        <v>566</v>
      </c>
    </row>
    <row r="764" spans="1:6">
      <c r="A764" s="2">
        <v>22011897477</v>
      </c>
      <c r="B764" s="2" t="s">
        <v>829</v>
      </c>
      <c r="C764" s="2" t="s">
        <v>671</v>
      </c>
      <c r="E764" s="31" t="s">
        <v>566</v>
      </c>
    </row>
    <row r="765" spans="1:6">
      <c r="A765" s="2">
        <v>22014703032</v>
      </c>
      <c r="B765" s="2" t="s">
        <v>830</v>
      </c>
      <c r="C765" s="2" t="s">
        <v>700</v>
      </c>
      <c r="E765" s="31" t="s">
        <v>566</v>
      </c>
    </row>
    <row r="1048576" spans="7:11">
      <c r="G1048576" s="2"/>
      <c r="K1048576" s="2"/>
    </row>
  </sheetData>
  <customSheetViews>
    <customSheetView guid="{6314AEF1-5E21-41A6-9459-CF0C73B79394}">
      <selection activeCell="B1" sqref="B1"/>
      <pageMargins left="0.7" right="0.7" top="0.75" bottom="0.75" header="0.3" footer="0.3"/>
      <pageSetup orientation="portrait" r:id="rId1"/>
    </customSheetView>
    <customSheetView guid="{2927A03A-887C-488B-A370-3D7DD1383871}" filter="1" showAutoFilter="1" topLeftCell="C360">
      <selection activeCell="L367" sqref="L367"/>
      <pageMargins left="0.7" right="0.7" top="0.75" bottom="0.75" header="0.3" footer="0.3"/>
      <pageSetup orientation="portrait" r:id="rId2"/>
      <autoFilter ref="A1:M546" xr:uid="{9A34C2F3-0089-4EA0-B953-EBC67F442B26}">
        <filterColumn colId="5">
          <filters>
            <filter val="Block"/>
          </filters>
        </filterColumn>
      </autoFilter>
    </customSheetView>
    <customSheetView guid="{9D7428A7-3B14-4A28-9139-9E7C7A7BBB53}" filter="1" showAutoFilter="1" topLeftCell="C1">
      <selection activeCell="I550" sqref="I550"/>
      <pageMargins left="0.7" right="0.7" top="0.75" bottom="0.75" header="0.3" footer="0.3"/>
      <pageSetup orientation="portrait" r:id="rId3"/>
      <autoFilter ref="A1:L546" xr:uid="{2057B4F3-9FD8-46D4-AE02-9B4095ED0D11}">
        <filterColumn colId="3">
          <filters>
            <filter val="fail"/>
          </filters>
        </filterColumn>
        <filterColumn colId="4">
          <filters>
            <filter val="Gangani"/>
          </filters>
        </filterColumn>
      </autoFilter>
    </customSheetView>
    <customSheetView guid="{079A5398-B237-4DBB-94D4-EA3156E00E48}" filter="1" showAutoFilter="1" topLeftCell="D1">
      <selection activeCell="L203" sqref="L203"/>
      <pageMargins left="0.7" right="0.7" top="0.75" bottom="0.75" header="0.3" footer="0.3"/>
      <autoFilter ref="A1:L546" xr:uid="{A56DFAE6-094F-48C4-BB07-56F3DDA3CD39}">
        <filterColumn colId="2">
          <filters>
            <filter val="bios.cpu_pm"/>
            <filter val="bios.fsp"/>
            <filter val="bios.mrc_server"/>
            <filter val="bios.platform"/>
            <filter val="bios.ras"/>
            <filter val="bios.uncore"/>
          </filters>
        </filterColumn>
        <filterColumn colId="4">
          <filters>
            <filter val="Arpitha"/>
          </filters>
        </filterColumn>
        <filterColumn colId="5">
          <filters blank="1"/>
        </filterColumn>
        <filterColumn colId="11">
          <filters blank="1"/>
        </filterColumn>
      </autoFilter>
    </customSheetView>
    <customSheetView guid="{5163D6B2-E53F-41D1-BBCB-27B85FDFF41C}" scale="85" filter="1" showAutoFilter="1" topLeftCell="A325">
      <selection activeCell="G358" sqref="G358"/>
      <pageMargins left="0.7" right="0.7" top="0.75" bottom="0.75" header="0.3" footer="0.3"/>
      <autoFilter ref="A1:M546" xr:uid="{7D885B29-4969-46E7-BBD3-D39A9E324EE5}">
        <filterColumn colId="3">
          <filters>
            <filter val="Pass"/>
          </filters>
        </filterColumn>
        <filterColumn colId="4">
          <filters>
            <filter val="Gayathri"/>
          </filters>
        </filterColumn>
        <filterColumn colId="5">
          <filters blank="1"/>
        </filterColumn>
      </autoFilter>
    </customSheetView>
    <customSheetView guid="{44EAC4BD-FB2B-4D07-ABE9-3D16D6E3E0C4}" scale="85" filter="1" showAutoFilter="1">
      <selection activeCell="A113" sqref="A113"/>
      <pageMargins left="0.7" right="0.7" top="0.75" bottom="0.75" header="0.3" footer="0.3"/>
      <pageSetup orientation="portrait" r:id="rId4"/>
      <autoFilter ref="A1:L546" xr:uid="{BB129D55-C420-4863-AFBC-3B5498CFE7DD}">
        <filterColumn colId="2">
          <filters>
            <filter val="bios.cpu_pm"/>
            <filter val="bios.fsp"/>
            <filter val="bios.mrc_server"/>
            <filter val="bios.platform"/>
            <filter val="bios.ras"/>
            <filter val="bios.uncore"/>
          </filters>
        </filterColumn>
        <filterColumn colId="4">
          <filters>
            <filter val="Chetana"/>
          </filters>
        </filterColumn>
      </autoFilter>
    </customSheetView>
    <customSheetView guid="{87EA7FDE-1458-41D1-9352-D1777B627AF0}" filter="1" showAutoFilter="1" topLeftCell="C1">
      <selection activeCell="K548" sqref="K548"/>
      <pageMargins left="0.7" right="0.7" top="0.75" bottom="0.75" header="0.3" footer="0.3"/>
      <pageSetup orientation="portrait" r:id="rId5"/>
      <autoFilter ref="A1:S546" xr:uid="{E803657E-CBF9-4EAE-B2DF-538B4181CE02}">
        <filterColumn colId="5">
          <filters>
            <filter val="fail"/>
          </filters>
        </filterColumn>
      </autoFilter>
    </customSheetView>
    <customSheetView guid="{23909824-A0E2-48C7-9B69-FF02D77AF5D0}" showAutoFilter="1">
      <selection activeCell="E1" sqref="E1:E1048576"/>
      <pageMargins left="0.7" right="0.7" top="0.75" bottom="0.75" header="0.3" footer="0.3"/>
      <pageSetup orientation="portrait" r:id="rId6"/>
      <autoFilter ref="A1:K765" xr:uid="{A1C5493C-1AE2-4C93-9C8C-6A2846E3DF5A}"/>
    </customSheetView>
  </customSheetViews>
  <conditionalFormatting sqref="B1:B1048576">
    <cfRule type="duplicateValues" dxfId="0" priority="1"/>
  </conditionalFormatting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2F5A-12C3-4AC0-AD3B-687851CB7E20}">
  <dimension ref="A1:B11"/>
  <sheetViews>
    <sheetView workbookViewId="0">
      <selection activeCell="B6" sqref="B6"/>
    </sheetView>
  </sheetViews>
  <sheetFormatPr defaultRowHeight="14.4"/>
  <cols>
    <col min="2" max="2" width="10.88671875" bestFit="1" customWidth="1"/>
  </cols>
  <sheetData>
    <row r="1" spans="1:2" ht="16.2">
      <c r="A1" s="16" t="s">
        <v>583</v>
      </c>
    </row>
    <row r="2" spans="1:2" ht="15.6">
      <c r="A2" s="17" t="s">
        <v>579</v>
      </c>
      <c r="B2" s="17" t="s">
        <v>580</v>
      </c>
    </row>
    <row r="3" spans="1:2" ht="15.6">
      <c r="A3" s="15" t="s">
        <v>566</v>
      </c>
      <c r="B3" s="18">
        <v>574</v>
      </c>
    </row>
    <row r="4" spans="1:2" ht="15.6">
      <c r="A4" s="15" t="s">
        <v>567</v>
      </c>
      <c r="B4" s="18">
        <v>35</v>
      </c>
    </row>
    <row r="5" spans="1:2" ht="15.6">
      <c r="A5" s="15" t="s">
        <v>560</v>
      </c>
      <c r="B5" s="18">
        <v>155</v>
      </c>
    </row>
    <row r="6" spans="1:2" ht="15.6">
      <c r="A6" s="15" t="s">
        <v>584</v>
      </c>
      <c r="B6" s="18">
        <f>SUM(B3:B5)</f>
        <v>764</v>
      </c>
    </row>
    <row r="8" spans="1:2" ht="15.6">
      <c r="A8" s="13" t="s">
        <v>581</v>
      </c>
      <c r="B8" s="14" t="s">
        <v>582</v>
      </c>
    </row>
    <row r="9" spans="1:2" ht="15.6">
      <c r="A9" s="15" t="s">
        <v>566</v>
      </c>
      <c r="B9" s="21">
        <f>(B3/B6)*100</f>
        <v>75.130890052356023</v>
      </c>
    </row>
    <row r="10" spans="1:2" ht="15.6">
      <c r="A10" s="15" t="s">
        <v>567</v>
      </c>
      <c r="B10" s="21">
        <f>(B4/B6)*100</f>
        <v>4.5811518324607325</v>
      </c>
    </row>
    <row r="11" spans="1:2" ht="15.6">
      <c r="A11" s="15" t="s">
        <v>560</v>
      </c>
      <c r="B11" s="21">
        <f>(B5/B6)*100</f>
        <v>20.287958115183248</v>
      </c>
    </row>
  </sheetData>
  <customSheetViews>
    <customSheetView guid="{6314AEF1-5E21-41A6-9459-CF0C73B79394}">
      <selection activeCell="B6" sqref="B6"/>
      <pageMargins left="0.7" right="0.7" top="0.75" bottom="0.75" header="0.3" footer="0.3"/>
    </customSheetView>
    <customSheetView guid="{87EA7FDE-1458-41D1-9352-D1777B627AF0}">
      <selection activeCell="J1" sqref="J1:K1048576"/>
      <pageMargins left="0.7" right="0.7" top="0.75" bottom="0.75" header="0.3" footer="0.3"/>
    </customSheetView>
    <customSheetView guid="{23909824-A0E2-48C7-9B69-FF02D77AF5D0}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GNRD_Blue_8_D43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Mohiuddin, SajjadX</dc:creator>
  <cp:lastModifiedBy>Agarwal, Naman</cp:lastModifiedBy>
  <dcterms:created xsi:type="dcterms:W3CDTF">2022-11-07T03:50:58Z</dcterms:created>
  <dcterms:modified xsi:type="dcterms:W3CDTF">2023-03-20T11:25:09Z</dcterms:modified>
</cp:coreProperties>
</file>