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1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31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GNR\GNR-D\GNR-D IFWI BLUE Reports\"/>
    </mc:Choice>
  </mc:AlternateContent>
  <xr:revisionPtr revIDLastSave="0" documentId="13_ncr:81_{1D0192AD-17EA-410A-BC0C-9271DD45420B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GNRD_Blue_8_D97" sheetId="1" state="hidden" r:id="rId1"/>
    <sheet name="GNRD_Blue_Eval_Report_8_D97" sheetId="3" r:id="rId2"/>
    <sheet name="Summary" sheetId="2" r:id="rId3"/>
  </sheets>
  <definedNames>
    <definedName name="_xlnm._FilterDatabase" localSheetId="0" hidden="1">GNRD_Blue_8_D97!$A$1:$K$1</definedName>
    <definedName name="Z_069E4FD8_3AEE_4A6F_9AC1_676FBDC2ADCA_.wvu.FilterData" localSheetId="0" hidden="1">GNRD_Blue_8_D97!$D$1:$K$567</definedName>
    <definedName name="Z_09A0CFFE_D2B6_4C2D_BF8C_4E1A4788F62E_.wvu.FilterData" localSheetId="0" hidden="1">GNRD_Blue_8_D97!$D$1:$K$567</definedName>
    <definedName name="Z_124D6C2F_E94A_494D_BE8E_249B292014F2_.wvu.FilterData" localSheetId="0" hidden="1">GNRD_Blue_8_D97!$A$1:$K$567</definedName>
    <definedName name="Z_1A0A6E9E_C7E9_423A_9DC9_402DE13AFA99_.wvu.FilterData" localSheetId="0" hidden="1">GNRD_Blue_8_D97!$A$1:$K$567</definedName>
    <definedName name="Z_2118D475_0FE2_4596_B040_0370E90BE726_.wvu.FilterData" localSheetId="0" hidden="1">GNRD_Blue_8_D97!$D$1:$K$567</definedName>
    <definedName name="Z_254C0B78_509D_4F0F_AD9B_93C43E313F9A_.wvu.FilterData" localSheetId="0" hidden="1">GNRD_Blue_8_D97!$A$1:$K$567</definedName>
    <definedName name="Z_2A9320CA_E444_4F5C_B858_6CDE911FAFC6_.wvu.FilterData" localSheetId="0" hidden="1">GNRD_Blue_8_D97!$A$1:$K$567</definedName>
    <definedName name="Z_2C31DEA2_A22A_4165_A60F_5A1619E7CA16_.wvu.FilterData" localSheetId="0" hidden="1">GNRD_Blue_8_D97!$D$1:$K$567</definedName>
    <definedName name="Z_2DC6CEB1_9928_4081_9342_682949098E8D_.wvu.FilterData" localSheetId="0" hidden="1">GNRD_Blue_8_D97!$A$1:$K$567</definedName>
    <definedName name="Z_2FBC0483_E4BC_4442_B986_80439488951F_.wvu.FilterData" localSheetId="0" hidden="1">GNRD_Blue_8_D97!$A$1:$K$567</definedName>
    <definedName name="Z_3531133B_FD1E_4881_8ABE_A2D7C081AC97_.wvu.FilterData" localSheetId="0" hidden="1">GNRD_Blue_8_D97!$A$1:$K$567</definedName>
    <definedName name="Z_3D739DE8_B4C8_48A8_9609_E14E4869797D_.wvu.FilterData" localSheetId="0" hidden="1">GNRD_Blue_8_D97!$A$1:$K$567</definedName>
    <definedName name="Z_3E3B345B_C050_4ABA_81B9_D6FDDBC71645_.wvu.FilterData" localSheetId="0" hidden="1">GNRD_Blue_8_D97!$A$1:$K$567</definedName>
    <definedName name="Z_3F3325DA_1829_4A37_B38C_BF0811411EBB_.wvu.FilterData" localSheetId="0" hidden="1">GNRD_Blue_8_D97!$D$1:$K$567</definedName>
    <definedName name="Z_40F46845_BCAC_4E1F_9F6B_953FEBD6479C_.wvu.FilterData" localSheetId="0" hidden="1">GNRD_Blue_8_D97!$A$1:$K$567</definedName>
    <definedName name="Z_4410AABB_5600_4598_A301_50A53F621E8E_.wvu.FilterData" localSheetId="0" hidden="1">GNRD_Blue_8_D97!$A$1:$K$1</definedName>
    <definedName name="Z_4410AABB_5600_4598_A301_50A53F621E8E_.wvu.FilterData" localSheetId="1" hidden="1">GNRD_Blue_Eval_Report_8_D97!$A$2:$J$673</definedName>
    <definedName name="Z_46F1E0E0_5903_4E07_84D9_12E006089B64_.wvu.FilterData" localSheetId="0" hidden="1">GNRD_Blue_8_D97!$D$1:$K$567</definedName>
    <definedName name="Z_4855D46F_7B44_4FE9_9689_307A7BB3E579_.wvu.FilterData" localSheetId="0" hidden="1">GNRD_Blue_8_D97!$D$1:$K$567</definedName>
    <definedName name="Z_495D1AF2_CA47_4730_8660_78F8F4F62A78_.wvu.FilterData" localSheetId="0" hidden="1">GNRD_Blue_8_D97!$D$1:$K$567</definedName>
    <definedName name="Z_4C8BCF31_BE95_46A0_86EC_D49A0493DAE2_.wvu.FilterData" localSheetId="0" hidden="1">GNRD_Blue_8_D97!$A$1:$K$567</definedName>
    <definedName name="Z_5404F036_1A47_477E_AEE4_DD4363A3CDD4_.wvu.FilterData" localSheetId="0" hidden="1">GNRD_Blue_8_D97!$A$1:$K$567</definedName>
    <definedName name="Z_56A26E7F_6C82_4CBA_8E2A_137C6222FFFC_.wvu.FilterData" localSheetId="0" hidden="1">GNRD_Blue_8_D97!$D$1:$K$567</definedName>
    <definedName name="Z_56CADB05_9979_4896_850F_475A79DB6108_.wvu.FilterData" localSheetId="0" hidden="1">GNRD_Blue_8_D97!$A$1:$K$567</definedName>
    <definedName name="Z_57CE81EE_5DBB_4DC8_BC6E_11C42B8F4B98_.wvu.FilterData" localSheetId="0" hidden="1">GNRD_Blue_8_D97!$D$1:$K$567</definedName>
    <definedName name="Z_69CC3667_D31E_4F4A_B609_3307B82DAC7E_.wvu.FilterData" localSheetId="0" hidden="1">GNRD_Blue_8_D97!$A$1:$K$567</definedName>
    <definedName name="Z_6AEDF1A0_DDA5_4F51_9F1D_CE911E9EB183_.wvu.FilterData" localSheetId="0" hidden="1">GNRD_Blue_8_D97!$D$1:$K$567</definedName>
    <definedName name="Z_6E2C6D05_D8EF_454E_856F_38F33390FD47_.wvu.FilterData" localSheetId="0" hidden="1">GNRD_Blue_8_D97!$D$1:$K$567</definedName>
    <definedName name="Z_709C0717_22A8_4006_B1ED_B5DFED2557C3_.wvu.FilterData" localSheetId="0" hidden="1">GNRD_Blue_8_D97!$D$1:$K$567</definedName>
    <definedName name="Z_70F0137E_7212_4C79_BC6C_C2872EBA6A03_.wvu.FilterData" localSheetId="0" hidden="1">GNRD_Blue_8_D97!$D$1:$K$567</definedName>
    <definedName name="Z_72E964F1_3C2E_48A0_A09C_E9C41990FF89_.wvu.FilterData" localSheetId="0" hidden="1">GNRD_Blue_8_D97!$A$1:$K$567</definedName>
    <definedName name="Z_7AF65D36_D9B9_4E88_A8CE_B5D45DF88056_.wvu.FilterData" localSheetId="0" hidden="1">GNRD_Blue_8_D97!$A$1:$K$567</definedName>
    <definedName name="Z_84CC1290_EF4E_49DC_B38C_50FAC0A026AE_.wvu.FilterData" localSheetId="0" hidden="1">GNRD_Blue_8_D97!$D$1:$K$567</definedName>
    <definedName name="Z_8996C830_C4CA_4600_858A_09997AADDD93_.wvu.FilterData" localSheetId="0" hidden="1">GNRD_Blue_8_D97!$A$1:$K$567</definedName>
    <definedName name="Z_8CEE7A1E_7A8F_4E00_A4BC_6C4BA9E7B943_.wvu.FilterData" localSheetId="0" hidden="1">GNRD_Blue_8_D97!$D$1:$K$567</definedName>
    <definedName name="Z_940A1F32_D290_4E00_9A4D_0A21FCECD28B_.wvu.FilterData" localSheetId="0" hidden="1">GNRD_Blue_8_D97!$D$1:$K$567</definedName>
    <definedName name="Z_98D054DA_BF02_4181_8252_6F6D4F7ECBC7_.wvu.FilterData" localSheetId="0" hidden="1">GNRD_Blue_8_D97!$A$1:$K$567</definedName>
    <definedName name="Z_98DA0C02_956A_4BCE_91AD_769129267997_.wvu.FilterData" localSheetId="0" hidden="1">GNRD_Blue_8_D97!$D$1:$K$567</definedName>
    <definedName name="Z_9A60386E_2B5A_461E_84F8_93FA0CA2730B_.wvu.FilterData" localSheetId="0" hidden="1">GNRD_Blue_8_D97!$D$1:$K$567</definedName>
    <definedName name="Z_9D835D50_D6E2_4624_9A7E_C7C105B294C4_.wvu.FilterData" localSheetId="0" hidden="1">GNRD_Blue_8_D97!$D$1:$K$567</definedName>
    <definedName name="Z_9EF22E1F_A032_4527_9345_28EB391AD1B3_.wvu.FilterData" localSheetId="0" hidden="1">GNRD_Blue_8_D97!$A$1:$K$567</definedName>
    <definedName name="Z_A1F6B2B3_3AE8_4354_86BA_CCFA85229827_.wvu.FilterData" localSheetId="0" hidden="1">GNRD_Blue_8_D97!$A$1:$K$567</definedName>
    <definedName name="Z_A4F30897_F9EC_4C84_8CC4_CF4DA5CC4D3E_.wvu.FilterData" localSheetId="0" hidden="1">GNRD_Blue_8_D97!$D$1:$K$567</definedName>
    <definedName name="Z_B2153911_4DDF_42E6_AFE5_79196A5783AE_.wvu.FilterData" localSheetId="0" hidden="1">GNRD_Blue_8_D97!$A$1:$K$1</definedName>
    <definedName name="Z_B2153911_4DDF_42E6_AFE5_79196A5783AE_.wvu.FilterData" localSheetId="1" hidden="1">GNRD_Blue_Eval_Report_8_D97!$A$2:$J$673</definedName>
    <definedName name="Z_BCC3F253_8C7C_4CB0_8E80_F2A2F92E988F_.wvu.FilterData" localSheetId="0" hidden="1">GNRD_Blue_8_D97!$A$1:$K$567</definedName>
    <definedName name="Z_BED73D45_307E_43A0_8E88_7D9AA2F34FB8_.wvu.FilterData" localSheetId="0" hidden="1">GNRD_Blue_8_D97!$A$1:$K$567</definedName>
    <definedName name="Z_BFD2FD8C_9C8B_4731_9FC4_ACEA3B9680BF_.wvu.FilterData" localSheetId="0" hidden="1">GNRD_Blue_8_D97!$A$1:$K$567</definedName>
    <definedName name="Z_C84E0E1A_2AE9_4EFE_8193_9C981068E1D0_.wvu.FilterData" localSheetId="0" hidden="1">GNRD_Blue_8_D97!$A$1:$K$567</definedName>
    <definedName name="Z_CDCA3257_40B4_4571_ADD4_182561EBBADA_.wvu.FilterData" localSheetId="0" hidden="1">GNRD_Blue_8_D97!$A$1:$K$567</definedName>
    <definedName name="Z_CE5859A6_35A7_4DC6_9F61_887FE58FE83B_.wvu.FilterData" localSheetId="0" hidden="1">GNRD_Blue_8_D97!$A$1:$K$567</definedName>
    <definedName name="Z_CE9F392A_B8AF_4A35_871E_C0EB6BC824E1_.wvu.FilterData" localSheetId="0" hidden="1">GNRD_Blue_8_D97!$A$1:$K$567</definedName>
    <definedName name="Z_D0CB5A70_BFEF_4699_9AD0_EC88ADC6C571_.wvu.FilterData" localSheetId="0" hidden="1">GNRD_Blue_8_D97!$A$1:$K$567</definedName>
    <definedName name="Z_D11311E3_0BD3_4BA6_9AB8_B157CC78DF0F_.wvu.FilterData" localSheetId="0" hidden="1">GNRD_Blue_8_D97!$A$1:$K$567</definedName>
    <definedName name="Z_D47E3805_0A51_44C5_9990_5BB7EDA71B4C_.wvu.FilterData" localSheetId="0" hidden="1">GNRD_Blue_8_D97!$D$1:$K$567</definedName>
    <definedName name="Z_DECB6768_041F_46BC_AF64_0737E19995C9_.wvu.FilterData" localSheetId="0" hidden="1">GNRD_Blue_8_D97!$A$1:$K$567</definedName>
    <definedName name="Z_DF31E6A7_207C_4E17_884B_D00C7ADE362D_.wvu.FilterData" localSheetId="0" hidden="1">GNRD_Blue_8_D97!$A$1:$E$567</definedName>
    <definedName name="Z_DF4461A9_19D8_4163_823B_3CCDB4847B17_.wvu.FilterData" localSheetId="0" hidden="1">GNRD_Blue_8_D97!$D$1:$K$567</definedName>
    <definedName name="Z_E093324E_579D_4761_8922_7E185101D815_.wvu.FilterData" localSheetId="0" hidden="1">GNRD_Blue_8_D97!$A$1:$K$567</definedName>
    <definedName name="Z_EAF019E9_5DEF_40D4_AC2D_D10FF7D05BDF_.wvu.FilterData" localSheetId="0" hidden="1">GNRD_Blue_8_D97!$A$1:$E$567</definedName>
    <definedName name="Z_F64E7849_28EF_4199_8ED7_463407AAB06A_.wvu.FilterData" localSheetId="0" hidden="1">GNRD_Blue_8_D97!$A$1:$K$567</definedName>
    <definedName name="Z_F8802AE7_4F3A_44B0_8CC7_9FF6E20432ED_.wvu.FilterData" localSheetId="0" hidden="1">GNRD_Blue_8_D97!$D$1:$K$567</definedName>
    <definedName name="Z_FC5E0A90_6C7B_47F5_B025_AFAFFD7AF483_.wvu.FilterData" localSheetId="0" hidden="1">GNRD_Blue_8_D97!$D$1:$K$567</definedName>
    <definedName name="Z_FE6095C5_33C8_4A8D_B619_EA3C2F9EFAC0_.wvu.FilterData" localSheetId="0" hidden="1">GNRD_Blue_8_D97!$A$1:$K$567</definedName>
  </definedNames>
  <calcPr calcId="191029"/>
  <customWorkbookViews>
    <customWorkbookView name="Mp, Ganesh - Personal View" guid="{4410AABB-5600-4598-A301-50A53F621E8E}" mergeInterval="0" personalView="1" maximized="1" xWindow="1912" yWindow="-8" windowWidth="1936" windowHeight="1056" activeSheetId="3"/>
    <customWorkbookView name="C, ChetanaX - Personal View" guid="{6AEDF1A0-DDA5-4F51-9F1D-CE911E9EB183}" mergeInterval="0" personalView="1" maximized="1" xWindow="-11" yWindow="-11" windowWidth="1942" windowHeight="1042" activeSheetId="1"/>
    <customWorkbookView name="Shariff, HidayathullaX - Personal View" guid="{2C31DEA2-A22A-4165-A60F-5A1619E7CA16}" mergeInterval="0" personalView="1" maximized="1" xWindow="-9" yWindow="-9" windowWidth="1938" windowHeight="1048" activeSheetId="1"/>
    <customWorkbookView name="H R, ArpithaX - Personal View" guid="{EAF019E9-5DEF-40D4-AC2D-D10FF7D05BDF}" mergeInterval="0" personalView="1" maximized="1" xWindow="-11" yWindow="-11" windowWidth="1942" windowHeight="1042" activeSheetId="1"/>
    <customWorkbookView name="Rajubhai, GanganiX utsavbhai - Personal View" guid="{DF31E6A7-207C-4E17-884B-D00C7ADE362D}" mergeInterval="0" personalView="1" maximized="1" xWindow="-11" yWindow="-11" windowWidth="1849" windowHeight="1102" activeSheetId="1"/>
    <customWorkbookView name="Harikumar, GayathriX - Personal View" guid="{70F0137E-7212-4C79-BC6C-C2872EBA6A03}" mergeInterval="0" personalView="1" maximized="1" xWindow="-11" yWindow="-11" windowWidth="1942" windowHeight="1042" activeSheetId="1"/>
    <customWorkbookView name="Mohiuddin, SajjadX - Personal View" guid="{40F46845-BCAC-4E1F-9F6B-953FEBD6479C}" mergeInterval="0" personalView="1" xWindow="2" yWindow="7" windowWidth="1920" windowHeight="1020" activeSheetId="1"/>
    <customWorkbookView name="Agarwal, Naman - Personal View" guid="{B2153911-4DDF-42E6-AFE5-79196A5783AE}" mergeInterval="0" personalView="1" maximized="1" xWindow="-9" yWindow="-9" windowWidth="1938" windowHeight="1048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67" i="3" l="1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B5" i="2" l="1"/>
  <c r="B8" i="2" s="1"/>
  <c r="B9" i="2" l="1"/>
  <c r="B10" i="2"/>
  <c r="B11" i="2" s="1"/>
</calcChain>
</file>

<file path=xl/sharedStrings.xml><?xml version="1.0" encoding="utf-8"?>
<sst xmlns="http://schemas.openxmlformats.org/spreadsheetml/2006/main" count="8729" uniqueCount="730">
  <si>
    <t>id</t>
  </si>
  <si>
    <t>title</t>
  </si>
  <si>
    <t>component</t>
  </si>
  <si>
    <t>[Post-Si] MRC should dump the SPD for each channel or slot populated</t>
  </si>
  <si>
    <t>bios.mrc_server</t>
  </si>
  <si>
    <t>[Pre-Si] Check if CHA SAD Decode for IAL Interleave Schemes and Target ID Decode correctly.</t>
  </si>
  <si>
    <t>bios.mem_decode</t>
  </si>
  <si>
    <t>[PreSiPostSi]  BIOS support for fast RAPL duty cycle</t>
  </si>
  <si>
    <t>bios.cpu_pm</t>
  </si>
  <si>
    <t>[Post Si] Address Translation using EFI tool</t>
  </si>
  <si>
    <t>bios.ras</t>
  </si>
  <si>
    <t>[Pre-Si  Post-Si] Support for C1 Auto demotion undemotion</t>
  </si>
  <si>
    <t>[PostSi] SpeedStep Technology</t>
  </si>
  <si>
    <t>[Pre and Post Si] Spare Interrupt Selection</t>
  </si>
  <si>
    <t>[Pre-Si  Post-Si] To Collect and check memory error data with BERT feature</t>
  </si>
  <si>
    <t>[Post-Si] Verify 10 Boot Cycles S5_Windows</t>
  </si>
  <si>
    <t>bios.platform</t>
  </si>
  <si>
    <t>BIOS: Support variable serial port baud rates</t>
  </si>
  <si>
    <t>[Pre-Si   Post-Si] Need a BIOS menu option which enables running RMT after every advanced training step for Validation data collection</t>
  </si>
  <si>
    <t>[Post-Si  Pre-Si]To validate BIOS shall support SMBUS</t>
  </si>
  <si>
    <t>Set Dimm VRs for DDR4 dimms</t>
  </si>
  <si>
    <t>[Pre-Si  Post-Si] CHA or LLC Power  Clock modulation based on CHA activity</t>
  </si>
  <si>
    <t>bios.uncore</t>
  </si>
  <si>
    <t>[PreSi  PostSi] Add new BIOS knob for AVX ICCP pre-grant level</t>
  </si>
  <si>
    <t>[Post-Si] Data Scrambling for DDR is support on BIOS setup</t>
  </si>
  <si>
    <t>[Pre-Si  Post-Si]SMBIOS Type 17 -Memory Device</t>
  </si>
  <si>
    <t>[Pre-Si]Enable or Disable or Configure Periodic Comp check</t>
  </si>
  <si>
    <t>[PSS]Logging of DIMM Info check</t>
  </si>
  <si>
    <t>[Pre-Si  Post-Si]SMBIOS Type 1 -System Information</t>
  </si>
  <si>
    <t>Verify ECC memory bios knob status check</t>
  </si>
  <si>
    <t>[Pre-Si  Post-Si]SMBIOS Type 2 - Baseboard (or Module) Information</t>
  </si>
  <si>
    <t>[Pre-Si  Post-Si]SMBIOS Type 4 - Processor Information</t>
  </si>
  <si>
    <t>[Pre-Si  Post-Si]SMBIOS Type 8 - Port Connector Information</t>
  </si>
  <si>
    <t>[Pre-Si  Post-Si]SMBIOS Type 32 - System Boot Information</t>
  </si>
  <si>
    <t>To verify BIOS prompts warnings when non-strong password change attempted in UEFI FW</t>
  </si>
  <si>
    <t>[PreSi  PostSi]PSMI should be enabled without any trace regions</t>
  </si>
  <si>
    <t>To verify BIOS should request cold reset in response to mem health check failure.</t>
  </si>
  <si>
    <t>[Post-Si] Verification for PM BIOS knob LTR IIO Input</t>
  </si>
  <si>
    <t>[Post-Si] CPU Flex Ratio Override</t>
  </si>
  <si>
    <t>[Pre-Si  Post-Si] C-State residency check - C state control switch</t>
  </si>
  <si>
    <t>To verify desired register fields behave as expected for CXL RCRBBAR, MEMBAR0 and PCICMD registers</t>
  </si>
  <si>
    <t>[Pre-Si  Post-Si] Verify  mmio decode</t>
  </si>
  <si>
    <t>[Post-Si]Fast Cold Boot test.</t>
  </si>
  <si>
    <t>Check GBT or XML-CLI support in UEFI shell</t>
  </si>
  <si>
    <t>[Pre-Si  Post-Si] To validate Bios knob for directory optimization in CHA for Crystal Ridge</t>
  </si>
  <si>
    <t>Command Timing check</t>
  </si>
  <si>
    <t>SPECIAL_RESERVATION_CREG_INTERFACE REPORT</t>
  </si>
  <si>
    <t>[Pre-Si  Post-Si] Configure CXL endpoint device mmio range to Downstream port in RCRB config space</t>
  </si>
  <si>
    <t>To validate ACPI support and presence of ACPI tables</t>
  </si>
  <si>
    <t>[Post-Si]MSR  MISC_PWR_MGMT test in HWPM Native mode with No legacy support</t>
  </si>
  <si>
    <t>[Pres-Si]To Validate Satellite IEH detection is recognized by bios</t>
  </si>
  <si>
    <t>Enable or Disable ZQCAL check</t>
  </si>
  <si>
    <t>Check GBT and XML Cli functionality</t>
  </si>
  <si>
    <t>[Pre-Si &amp; Post-Si] To verify memory power down mode options</t>
  </si>
  <si>
    <t>BIOS support to enable or disable Memory Test feature</t>
  </si>
  <si>
    <t>[Pre-Si  Post-Si] Verify Core Disable Option</t>
  </si>
  <si>
    <t>[Post-Si] Verify PCI config space protected  by PECI attacks made through the WrPCIConfig</t>
  </si>
  <si>
    <t>[Pre-Si  Post-Si][ddr5/ddrt][2s/4s] C-States MSR check (0XE2)</t>
  </si>
  <si>
    <t>[PSS  Post Si][Security][RP  PC] Password character replacement</t>
  </si>
  <si>
    <t>[Pre-Si  Post-Si]BIOS knob to enable or disable DBP feature check</t>
  </si>
  <si>
    <t>To Check CXL accelerator in SRAT Table</t>
  </si>
  <si>
    <t>[Post-Si  Pre-Si]BIOS program XPT_32_ENTRY_PREFETCH_BASE registers to 0 for UMA based clustering</t>
  </si>
  <si>
    <t>[Post-Si  Pre-Si] To check LIMCA Knob is removed from BIOS Setup Page.</t>
  </si>
  <si>
    <t>ACPI C-States in Windows</t>
  </si>
  <si>
    <t>[Pre-si  Post-Si] To validate the valid M2IOSF numbers</t>
  </si>
  <si>
    <t>To Verify BIOS Support for Hardware P-States and Energy Perf BIAS</t>
  </si>
  <si>
    <t>[Pre-Si  Post-Si] Verify Bios an option to Enable_Disable Package RAPL Limit MSR Lock</t>
  </si>
  <si>
    <t>Verify  Bios boot  time</t>
  </si>
  <si>
    <t>[Post-Si] Verify AMP Prefetch Support</t>
  </si>
  <si>
    <t>[Post-Si]RIR register change for DDR.</t>
  </si>
  <si>
    <t>To verify Memory FRB check during memory training phase.</t>
  </si>
  <si>
    <t>[Post-Si  Pre-Si] Check DNNO stacks have allocated 5 and 9  buses</t>
  </si>
  <si>
    <t>[Post-Si] Check if UEFI driver NacUndi is added in BIOS image.</t>
  </si>
  <si>
    <t>Verify standalone S3M FW FIT Table &amp; unified patch(core and uncore fw) integration status via Fitgen tool</t>
  </si>
  <si>
    <t>[Pre-Si  Post-Si] Verify Updated EPB config register to the tuned SAPM DLL value</t>
  </si>
  <si>
    <t>SMBIOS Type 0 - BIOS Information</t>
  </si>
  <si>
    <t>[Pre-Si  Post-Si] To validate OSB enabled in multi-socket with directory mode enabled</t>
  </si>
  <si>
    <t>Verify Bios DRAM RAPL option to enable or Disable</t>
  </si>
  <si>
    <t>Check if the HDM memory shall be reported in the UEFI Memory Map for CXL.Mem Accelerators.</t>
  </si>
  <si>
    <t>[Post-Si] Verify Bios knobs are getting restored to default value after CMOS clear (CMOS Jumper)</t>
  </si>
  <si>
    <t>Check the Presence of Release Notes</t>
  </si>
  <si>
    <t>[ Post-Si]To validate Bios Setup Knob Enable / Disable ACP is programmed.</t>
  </si>
  <si>
    <t>[Pre-Si  Post-Si] To validate CHA Multicast on SPR GPSB Gen 2.0</t>
  </si>
  <si>
    <t>[Pre-Si  Post-Si]SMBIOS Type 7 - Cache Information</t>
  </si>
  <si>
    <t>[Post Si] Shutdown Suppression</t>
  </si>
  <si>
    <t>BIOS can support RTC Wake from S4 or S5</t>
  </si>
  <si>
    <t>[Pre-Si  Post-Si]SMBIOS Type 16 - BIOS Information (Physical Memory array)</t>
  </si>
  <si>
    <t>[Pre-Si  Post-Si] Drop SoC support for  T-states</t>
  </si>
  <si>
    <t>[Pre-Si  Post-Si] Verify System Information  in Bios and OS</t>
  </si>
  <si>
    <t>[PostSi][Security][RPPC] Strong Admin Password Test</t>
  </si>
  <si>
    <t>[Post-Si]Verify the System Date  time in Bios setup menu and OS</t>
  </si>
  <si>
    <t>[Pre-SiPost-Si]SVBIOS is bootable to MerlinX</t>
  </si>
  <si>
    <t>[Post-Si]MPV needs a knob that will force the CPU frequency registers to be unchanged.</t>
  </si>
  <si>
    <t>[Post-Si]Fast cold boot support with Min populated DDR4 DIMM</t>
  </si>
  <si>
    <t>[Pre-Si &amp; Post-Si] Verify PMAX Detector Enhancement and Detector knobs behavior.</t>
  </si>
  <si>
    <t>To Check the CXL.ARB_Mux Register Value</t>
  </si>
  <si>
    <t>[Pre-Si  Post-Si]To validate knob for lockconfig.splitlockopt and lockconfig.skippculk</t>
  </si>
  <si>
    <t>[Pre and Post Si] IIO Error Pins Enable</t>
  </si>
  <si>
    <t>[Post-Si]HPET timer support</t>
  </si>
  <si>
    <t>[Pre-Si] [Post-Si] To validate mcaonnonnemcacheablemmio default value is 1</t>
  </si>
  <si>
    <t>To verify MDFS, UPI, GLOBAL_PKG_C_S_CONTROL_REGISTER, PCIe or cxl , DVFS training when cold and warm reset</t>
  </si>
  <si>
    <t>[Pre-Si  Post-Si] To validate BIOS should set MMIOH Granularity to 64GB by default</t>
  </si>
  <si>
    <t>To verify high speed UART baud rate support bios options and verify no messy code text after set</t>
  </si>
  <si>
    <t>Verify UEFI Secure Boot Can be Disabled</t>
  </si>
  <si>
    <t>[Pre-Si  Post-Si] To validate bios display Xeon processor badge with new Intel Brand logo</t>
  </si>
  <si>
    <t>[Post Si] Check RAS type from CAPID2_PCU_FUN3_REG</t>
  </si>
  <si>
    <t>[Pre-si and Post-Si]Check if the provide BIOS knob for PCIE Surprise Link Down Error can control Surprise down error status in AER</t>
  </si>
  <si>
    <t>Check if NCEVENTS_CR_UBOXERRCTL2_CFG.enable_pcc_eq0_sev1 will get set when SGX is enabled</t>
  </si>
  <si>
    <t>Verify CLTT (Closed Loop Thermal Throttling for memory) Register Programmed  for Different Memory Frequency</t>
  </si>
  <si>
    <t>[Post-Si  Pre-Si] Need to have Clock gating registers programmed for clk requests to de-assert</t>
  </si>
  <si>
    <t>[Pre-Si] To verify BIOS can detect valid Punits</t>
  </si>
  <si>
    <t>[Pre-Si  Post-Si] BIOS shall enable eSPI Decode (LDE)</t>
  </si>
  <si>
    <t>To check I3C native mode support for DDR5</t>
  </si>
  <si>
    <t>[Post-si]  To validate BIOS shall support Monitor Mwait Enable</t>
  </si>
  <si>
    <t>[Pre-Si  Post-Si] To validate the XPT PREFETCH CONFIG1 register</t>
  </si>
  <si>
    <t>[Post-Silicon][PSS]To Check the IAL.$M IP Register</t>
  </si>
  <si>
    <t>To Check the IAL.$M IP UMA Register</t>
  </si>
  <si>
    <t>[Post-Si  Pre-Si] xpt prefetch support for 1LM+2LM mixed mode</t>
  </si>
  <si>
    <t>[PostSi  PreSi]To check if unified ifwi can load the setup variable as per CPU type onboard.</t>
  </si>
  <si>
    <t>Verify checkpoint code added for Parallel Mode Dispatch and Mesh Mode Function</t>
  </si>
  <si>
    <t>Collect Performance Data from UEFI shell</t>
  </si>
  <si>
    <t>[Pre-Si  Post-Si] Verify MCCHAN 1 channel per memory controller</t>
  </si>
  <si>
    <t>[Pre-Si  Post-Si] Verify the number of memory controllers</t>
  </si>
  <si>
    <t>[Post-Si  Pre-Si] Verify BIOS have remove the “Config TDP Lock” knob and only allow the DynamicIss BIOS knob to control locking of the CONFIG_TDP commands</t>
  </si>
  <si>
    <t>[Pre and Post Si] Patrol Scrub Enable at End of POST</t>
  </si>
  <si>
    <t>[Post Si] WheaERST replace MMIO read with SPI read</t>
  </si>
  <si>
    <t>Validate Correctable Error Cloaking functionality</t>
  </si>
  <si>
    <t>[Pre-Si  Post-Si]SMBIOS Type 3 - System Enclosure or Chassis</t>
  </si>
  <si>
    <t>[Pre-Si  Post-Si] SMBIOS Type 11 - OEM Strings and Type 12 - System Configuration Options</t>
  </si>
  <si>
    <t>Verify IPMI Device Information as part of SMBIOS table type 38</t>
  </si>
  <si>
    <t>[Pre-Si  Post-Si]SMBIOS Type 13 - BIOS Language Information</t>
  </si>
  <si>
    <t>[Pre-Si  Post-Si]SMBIOS Type 19 - Memory Array Mapped Address</t>
  </si>
  <si>
    <t>[Pre-Si  Post-Si]SMBIOS Type 27 - Cooling Device</t>
  </si>
  <si>
    <t>[Pre-Si  Post-Si]SMBIOS Type 9 -System Slots</t>
  </si>
  <si>
    <t>[Pre-Si  Post-Si]SMBIOS Type 39 -System Power Supply</t>
  </si>
  <si>
    <t>[Pre-Si  Post-Si] Verify BIOS implementation from EDK2 which uses only Admin password.</t>
  </si>
  <si>
    <t>[Pre-Si  Post-Si] To verify that Targeted SMI knob is removed From BIOS</t>
  </si>
  <si>
    <t>[Pre-Si  Post-Si] To validate C6 retention state option removal from ICX</t>
  </si>
  <si>
    <t>[Pre-Si &amp; Post-Si] Check CHA 7-bit interleave list support</t>
  </si>
  <si>
    <t>[Pre-Si Post-Si] check 16 general purpose DRAM decoders and 14 remote DRAM decoders support</t>
  </si>
  <si>
    <t>[Pre-Si Post-Si] check CHA second-level decode interleave granularities</t>
  </si>
  <si>
    <t>[Pre-Si Post-Si] check support for first-level memory decode interleave granularities of 256B, 512B, 1KB, 2KB, 4KB and 8KB</t>
  </si>
  <si>
    <t>[Pre-Si Post-Si] check CHA 1-way interleaving target in SAD DRAM rule</t>
  </si>
  <si>
    <t>[Pre-Si Post-Si] check CHA general-purpose route tables</t>
  </si>
  <si>
    <t>[Pre-Si Post-Si] check CHA second-level decode interleave ways</t>
  </si>
  <si>
    <t>[Pre-Si Post-Si] check CHA route table 6-bit target ID, 2-bit channel ID</t>
  </si>
  <si>
    <t>[Pre-Si Post-Si] check B2CMI TAD register refactoring</t>
  </si>
  <si>
    <t>To verify MCCHAN 3-way rank interleave support in MC</t>
  </si>
  <si>
    <t>[Post Si &amp; Pre Si] Inbound Traffic Controller Registers</t>
  </si>
  <si>
    <t>[Pre-si][GNR/SRF] BIOS Basic Boot to Windows OS/Linux/Busybox on Simics VP</t>
  </si>
  <si>
    <t>[Pre-si &amp; Post-si]Limit Maximum SMI Duration to 10ms</t>
  </si>
  <si>
    <t>DDR5 Memory Speed (2DPC) - platform capability</t>
  </si>
  <si>
    <t>[IP][MRC] DDR Frequency (Data Rate)</t>
  </si>
  <si>
    <t>[Pre-Si &amp; Post-Si] Update SMBIOS table for CXL Memory Device</t>
  </si>
  <si>
    <t>[Post-Si] BIOS support for integrated/discrete Clock on BirchStream</t>
  </si>
  <si>
    <t>CXL 2.0 HDM decode</t>
  </si>
  <si>
    <t>[Pre Si &amp; Post Si] Verify BHS have removed the Dynamic L1 knob and settings for bit IIO_DYNAMIC_L1_DISABLE of READ/WRITE_PCU_MISC_CONFIG.</t>
  </si>
  <si>
    <t>[Pre-Si  Post-si] CXL stack ID to port ID mapping for south I/O die</t>
  </si>
  <si>
    <t>[Pre-Si &amp; Post-Si] Check the ACPI CEDT table</t>
  </si>
  <si>
    <t>To verify ADR/fADR knobs via BIOS menu to validate the GPIO config</t>
  </si>
  <si>
    <t>[Post-Si]UEFI support BMC remote setup settings configuration.</t>
  </si>
  <si>
    <t>[Pre-Si &amp; Post-Si] Check maximum number of CXL11 hierarchy under CXL20 host bridge</t>
  </si>
  <si>
    <t>To validate S3M CPU softstrap for FLEX_RATIO</t>
  </si>
  <si>
    <t>To validate S3M CPU softstrap for LIMIT_PA_TO_46</t>
  </si>
  <si>
    <t>Validate S3M CPU softstrap for BITMAP_DISABLE</t>
  </si>
  <si>
    <t>[Post-Si Pre-Si] Validate S3M CPU softstrap for SMT_DISABLE</t>
  </si>
  <si>
    <t>CPU_010 - Verify BIOS always assign the BSP to be the lowest APIC ID when enable X2APIC</t>
  </si>
  <si>
    <t>[Post-Silicon][PSS] To validate BIOS support to change MMCFG Size</t>
  </si>
  <si>
    <t>Update turnaround register programming for MCR DIMMs</t>
  </si>
  <si>
    <t>[Pre-Si][Post-Si]To validate UMA Based Clustering modes</t>
  </si>
  <si>
    <t>[Post-Silicon][PSS] To validate OOB-MSM acts as Bus Owner</t>
  </si>
  <si>
    <t>[Pre-Si &amp; Post-Si] Thermal Throttling enable by MRC</t>
  </si>
  <si>
    <t>[Post Si] Dirty Warm Reset</t>
  </si>
  <si>
    <t>check CPUID program</t>
  </si>
  <si>
    <t>Show the simics variables list</t>
  </si>
  <si>
    <t>Verify write_err_latency register programming for Gen3 GearRate</t>
  </si>
  <si>
    <t>Compare  Setup Knobs by xmlcli tool</t>
  </si>
  <si>
    <t>To validate BSP reorder functionality to consider the BSP second thread position in MADT table</t>
  </si>
  <si>
    <t>MRC shall output warning, if a given channel is populated with MCR and any other dimm type</t>
  </si>
  <si>
    <t>Validate NPK SPK programming tracing</t>
  </si>
  <si>
    <t>Verifying  Critical Threshold  values in bios to Enable IO enforced ordering</t>
  </si>
  <si>
    <t>Verify if WrCRC do not co-exist with ADDDC, Mirroring, RtRowSparing</t>
  </si>
  <si>
    <t>Check Memhot Out configuration AFTER TSOD polling is available</t>
  </si>
  <si>
    <t>Review code for compliance with MC FAS cold boot sequences</t>
  </si>
  <si>
    <t>[Pre-Si &amp; Post-Si] To check CXL1.1 host bridge structure fields in CXL CEDT ACPI table</t>
  </si>
  <si>
    <t>Review code for compliance with MC FAS warm boot sequences</t>
  </si>
  <si>
    <t>[GNRD] CAPID programming</t>
  </si>
  <si>
    <t>Verify DPT enhancement in CHA</t>
  </si>
  <si>
    <t>To verify Pcie devices in order of SOC Pkg Numbering</t>
  </si>
  <si>
    <t>Support SMBUS instance mapping - GNR-D MCC / HCC</t>
  </si>
  <si>
    <t>To verify the Port IDs and BARs wrt GNRD – Uncore</t>
  </si>
  <si>
    <t>[Basic_001] Verify serial log health after booting to OS</t>
  </si>
  <si>
    <t>[GNR-D]Boot Check for all IFWI builds</t>
  </si>
  <si>
    <t>Check TPMI Psys power_info register</t>
  </si>
  <si>
    <t>Check support for EET Coarse grain is removed</t>
  </si>
  <si>
    <t>Check the DISABLE_SAPM_CTRL bit 32 from MSR 0x1FC, POWER_CTL1</t>
  </si>
  <si>
    <t>BIOS should ensure MISC_PWR_MGMT[EPP_ENABLE] == MISC_PWR_MGMT[HWP_ENABLE]</t>
  </si>
  <si>
    <t>Check MC registers at the beginning and end of DDR training</t>
  </si>
  <si>
    <t>[Post-Si][Pre-Si]To Verify Enhance RSF for IODC</t>
  </si>
  <si>
    <t>Boot successfully with kaseyville-sp.simics</t>
  </si>
  <si>
    <t>To verify S3M FW mailbox handler and mailbox requester must use sync point to ensure S3M is ready to accept data stream</t>
  </si>
  <si>
    <t>Check whether ipmi2.0 specification is supported</t>
  </si>
  <si>
    <t>BIOS Debug hooks exposed</t>
  </si>
  <si>
    <t>Verify DRAM on platform</t>
  </si>
  <si>
    <t>Verify register value after knob changed for Rowhammer Adaptive RFM</t>
  </si>
  <si>
    <t>[IP_FW][CXL_CM] Validate IpCxlcmInstInit() Interface with NULL pointer</t>
  </si>
  <si>
    <t>bios.ipfw</t>
  </si>
  <si>
    <t>[IP_FW][CXL_CM] Validate IpCxlcmIpInit() Interface with NULL pointer</t>
  </si>
  <si>
    <t>[IP_FW][CXL_CM] Validate IpCxlcmGetVersion() Interface with ERROR occurred</t>
  </si>
  <si>
    <t>[IP_FW][CXL_CM] Validate IpCxlcmGetVersion() Interface with a successful call</t>
  </si>
  <si>
    <t>[IP_FW][CXL_CM] Validate IpCxlcmGetCapability() Interface with NULL pointer</t>
  </si>
  <si>
    <t>Validate the  support of PTRR DDR knob</t>
  </si>
  <si>
    <t>verify PMON offsets</t>
  </si>
  <si>
    <t>Delete the package current config option</t>
  </si>
  <si>
    <t>BIOS support for FSP API mode</t>
  </si>
  <si>
    <t>Remove SAPMCTL Menu from BIOS</t>
  </si>
  <si>
    <t>Enable CA Scrambler feature for MCR</t>
  </si>
  <si>
    <t>CPU self-boot without PCH</t>
  </si>
  <si>
    <t>Verify Thermal monitor status filter Time window value and IB_LOCK RO status bit</t>
  </si>
  <si>
    <t>Verify that MCR DIMMs do not support WrCRC</t>
  </si>
  <si>
    <t>TO verify uncore initialization includes CHA, Ubox, M2IOSF, HQM, PCIe root port enumeration</t>
  </si>
  <si>
    <t>To verify register capid1_19 was removed after gnrd_soc_mcc_21ww37_2 for GNRD</t>
  </si>
  <si>
    <t>verify Uncore ASI file from ACPI</t>
  </si>
  <si>
    <t>Verify ASL entries of stacks removed in ACPI table</t>
  </si>
  <si>
    <t>Verify MRC disable DIMM unlocked on the lower blocks of the SPD device</t>
  </si>
  <si>
    <t>Bios support for max supported cores</t>
  </si>
  <si>
    <t>[IP_FW][CXL_CM] Validate IpCxlcmInstInit() Interface with a successful call</t>
  </si>
  <si>
    <t>To verify CHA DBP register fields drop clean evictions even if not dead</t>
  </si>
  <si>
    <t>[IP_FW][CXL_CM] Validate IpCxlcmIpInit() Interface with a successful call</t>
  </si>
  <si>
    <t>[IP_FW][CXL_CM] Validate IpCxlcmGetCapability() Interface with bad parameters</t>
  </si>
  <si>
    <t>[IP_FW][CXL_CM] Validate IpCxlcmGetCapability() Interface with unknown Id</t>
  </si>
  <si>
    <t>[IP_FW][CXL_CM] Validate IpCxlcmGetCapability() Interface with a successful call</t>
  </si>
  <si>
    <t>Verify channel disabled when rank on DIMM present in a channel is mapped out</t>
  </si>
  <si>
    <t>Verify CHA register tor_thresholds_cfg.prq_count_threshold</t>
  </si>
  <si>
    <t>[IP_FW][CXL_CM] Validate IpCxlcmGetStatus() Interface with NULL pointer</t>
  </si>
  <si>
    <t>[IP_FW][CXL_CM] Validate IpCxlcmGetCacheConfigPortMask() Interface with NULL pointer</t>
  </si>
  <si>
    <t>[IP_FW][CXL_CM] Validate IpCxlcmGetCacheConfigPortMask() Interface with bad parameters</t>
  </si>
  <si>
    <t>[IP_FW][CXL_CM] Validate IpCxlcmGetCacheConfigPortMask() Interface with a successful call</t>
  </si>
  <si>
    <t>Rank Margin Tool Support for DDR5</t>
  </si>
  <si>
    <t>[IP_FW][CXL_CM] Validate IpCxlcmSetControl() Interface with NULL pointer</t>
  </si>
  <si>
    <t>[IP_FW][CXL_CM] Validate IpCxlcmSetControl() Interface with unknown Id</t>
  </si>
  <si>
    <t>[IP_FW][CXL_CM] Validate IpCxlcmSetControl() Interface with bad parameters</t>
  </si>
  <si>
    <t>[IP_FW][CXL_CM] Validate IpCxlcmSetControl() Interface with not allowed operations</t>
  </si>
  <si>
    <t>[IP_FW][CXL_CM] Validate IpCxlcmSetControl() Interface with a successful call</t>
  </si>
  <si>
    <t>[IP_FW][CXL_CM] Validate IpCxlcmGetControl() Interface with NULL pointer</t>
  </si>
  <si>
    <t>[IP_FW][CXL_CM] Validate IpCxlcmGetControl() Interface with unknown Id</t>
  </si>
  <si>
    <t>[IP_FW][CXL_CM] Validate IpCxlcmGetControl() Interface with bad parameters</t>
  </si>
  <si>
    <t>Validate Rank Margin Tool Support for MCR</t>
  </si>
  <si>
    <t>[IP_FW][CXL_CM] Validate IpCxlcmGetControl() Interface with a successful call</t>
  </si>
  <si>
    <t>Verify FSP_RESERVED_MEMORY_RESOURCE_HOB output from FSP API</t>
  </si>
  <si>
    <t>bios.fsp</t>
  </si>
  <si>
    <t>[BHS]: BIOS support for Intel Processor Trace memory buffer</t>
  </si>
  <si>
    <t>Verify CAPID registers fileds changes</t>
  </si>
  <si>
    <t>To Verify  PREV_BOOT_ERR_SRC_HOB output from FSP</t>
  </si>
  <si>
    <t>[IP_FW][CXL_CM] Validate IpCxlcmGetStatus() Interface with unknown Id</t>
  </si>
  <si>
    <t>[IP_FW][CXL_CM] Validate IpCxlcmGetStatus() Interface with bad parameters</t>
  </si>
  <si>
    <t>[IP_FW][CXL_CM] Validate IpCxlcmGetStatus() Interface with a successful call</t>
  </si>
  <si>
    <t>To verify CHA register programming</t>
  </si>
  <si>
    <t>Verify SystemInfoVarHob output from FSP</t>
  </si>
  <si>
    <t>[IP_FW][CXL_CM] Validate IpCxlcmInitializeDecoder() Interface with NULL pointer</t>
  </si>
  <si>
    <t>[IP_FW][CXL_CM] Validate IpCxlcmInitializeDecoder() Interface with not allowed operations</t>
  </si>
  <si>
    <t>CPU_008 - Verify BIOS always assign the BSP to be the lowest APIC ID when disable different cores, cover 4 conditions</t>
  </si>
  <si>
    <t>[IP_FW][CXL_CM] Validate IpCxlcmInitializeDecoder() Interface with bad parameters</t>
  </si>
  <si>
    <t>[IP_FW][CXL_CM] Validate IpCxlcmInitializeDecoder() Interface with insufficient resources</t>
  </si>
  <si>
    <t>[Pre and PostSi] PCIe CE and UCE with IOMCA enabled</t>
  </si>
  <si>
    <t>Verify BIOS enable send traces to TraceHub</t>
  </si>
  <si>
    <t>BIOS should program DIMM_TYPE register for the polling control during PkgC</t>
  </si>
  <si>
    <t>[IP_FW][CXL_CM] Validate IpCxlcmRasErrorConfig() Interface with bad parameters</t>
  </si>
  <si>
    <t>[IP_FW][CXL_CM] Validate IpCxlcmRasErrorConfig() Interface with a successful call</t>
  </si>
  <si>
    <t>Verify that DDR5 DIMMs support WrCRC</t>
  </si>
  <si>
    <t>Verification of DFX setup options with IP clean image</t>
  </si>
  <si>
    <t>Verify BIOS hide ViralEn knob for Standard RAS</t>
  </si>
  <si>
    <t>[Pre and Post Si] Memory CE and UCE with EMCA enabled</t>
  </si>
  <si>
    <t>[PSS][Post-Si] Check the chop type</t>
  </si>
  <si>
    <t>[IP_FW][CXL_CM] Validate IpCxlcmCollectAndClearErrors() Interface with NULL pointer</t>
  </si>
  <si>
    <t>[IP_FW][CXL_CM] Validate IpCxlcmCollectAndClearErrors() Interface with bad parameters</t>
  </si>
  <si>
    <t>[IP_FW][CXL_CM] Validate IpCxlcmCollectAndClearErrors() Interface with a successful call</t>
  </si>
  <si>
    <t>Verify IOMCA register not set to disable when eMCA option disabled in BIOS</t>
  </si>
  <si>
    <t>Compare Memory Device count in SMBIOS Tables.</t>
  </si>
  <si>
    <t>[IP_FW][CXL_CM] Validate IpCxlcmApplyTuningList() Interface with NULL pointer</t>
  </si>
  <si>
    <t>[IP_FW][CXL_CM] Validate IpCxlcmApplyTuningList() Interface with bad parameters</t>
  </si>
  <si>
    <t>[IP_FW][CXL_CM] Validate IpCxlcmApplyTuningList() Interface with a successful call</t>
  </si>
  <si>
    <t>[Pre-si  Post-Si] Support CXL CEDT &amp; CFMWS for memory interleaving (bucket 6)</t>
  </si>
  <si>
    <t>[IP_FW][CXL_CM] Validate IpCxlcmIsolationGetCapability() Interface with NULL pointer</t>
  </si>
  <si>
    <t>[IP_FW][CXL_CM] Validate IpCxlcmIsolationGetCapability() Interface with bad parameters</t>
  </si>
  <si>
    <t>[IP_FW][CXL_CM] Validate IpCxlcmIsolationGetCapability() Interface with a successful call</t>
  </si>
  <si>
    <t>[IP_FW][CXL_CM] Validate IpCxlcmIsolationSetControl() Interface with NULL pointer</t>
  </si>
  <si>
    <t>[IP_FW][CXL_CM] Validate IpCxlcmIsolationSetControl() Interface with bad parameters</t>
  </si>
  <si>
    <t>[IP_FW][CXL_CM] Validate IpCxlcmIsolationSetControl() Interface with not allowed operations</t>
  </si>
  <si>
    <t>[IP_FW][CXL_CM] Validate IpCxlcmIsolationSetControl() Interface with a successful call</t>
  </si>
  <si>
    <t>Check Directory mode changes for GNR 1S and all memory types</t>
  </si>
  <si>
    <t>BIOS Opt-in knob for out-of-band Agent toAccess  Downstream MMIO Register space</t>
  </si>
  <si>
    <t>Verify clean RPPIOSTS Register (MEMURC and CFGURC) status after boot with CXL IO device</t>
  </si>
  <si>
    <t>Warm reset during BIOS boot flow</t>
  </si>
  <si>
    <t>Verify B2P mailbox header file from PrimeCode GNR 1p0 Model 7</t>
  </si>
  <si>
    <t>check all feature registers for  power saving after Training</t>
  </si>
  <si>
    <t>Verify reset flow with ECS option enabled / disabled in BIOS with DDR5 non MCR DIMMS</t>
  </si>
  <si>
    <t>Configure MC for DDR5 or MCR mode before DDR training</t>
  </si>
  <si>
    <t>Verify register value with dfxcaparity option enabled / disabled</t>
  </si>
  <si>
    <t>Verify Enable Wake on PECI in BIOS</t>
  </si>
  <si>
    <t>Cache Associativity should be correct between log and SMBIOS.</t>
  </si>
  <si>
    <t>[IP_FW][CXL_CM] Validate IpCxlcmVscEnabled() Interface with False returned</t>
  </si>
  <si>
    <t>[IP_FW][CXL_CM] Validate IpCxlcmVscEnabled() Interface with True returned</t>
  </si>
  <si>
    <t>[IP_FW][CXL_CM] Validate IpCxlcmSetCacheConfig() Interface with not allowed operations</t>
  </si>
  <si>
    <t>[GNR_PRD]Verify CMI Init Option is removed from setup.</t>
  </si>
  <si>
    <t>[IP_FW][CXL_CM] Validate IpCxlcmUpdateEncryptionKeys() Interface with NULL pointer</t>
  </si>
  <si>
    <t>[IP_FW][CXL_CM] Validate IpCxlcmUpdateEncryptionKeys() Interface with bad parameters</t>
  </si>
  <si>
    <t>[IP_FW][CXL_CM] Validate IpCxlcmUpdateEncryptionKeys() Interface with a successful call</t>
  </si>
  <si>
    <t>[IP_FW][CXL_CM] Validate IpCxlcmIsolationGetAndClearStatus() Interface with NULL pointer</t>
  </si>
  <si>
    <t>[IP_FW][CXL_CM] Validate IpCxlcmIsolationGetAndClearStatus() Interface with bad parameters</t>
  </si>
  <si>
    <t>[IP_FW][CXL_CM] Validate IpCxlcmIsolationGetAndClearStatus() Interface with a successful call</t>
  </si>
  <si>
    <t>Validate system boot fine with RDIMM or MCR dimm as per Memory capacity table</t>
  </si>
  <si>
    <t>[GNR_PRD] Verify calltable PMIC supporting during MRC phase</t>
  </si>
  <si>
    <t>Validate memflow bits can be found before reading from simics virtual memflow msr registers.</t>
  </si>
  <si>
    <t>Verify DDRIO trace when XoverCalibration is executing</t>
  </si>
  <si>
    <t>Validate the register MEMTRIP0_TO_XXTHERMTRIP_N_EN bit4&amp;bit5 should be always 1 in Gen3Validate</t>
  </si>
  <si>
    <t>Verify BIOS shall configure SDSi MMIO structure (In-band accessibility for provision only)</t>
  </si>
  <si>
    <t>Check the processor frequency to match the display</t>
  </si>
  <si>
    <t>Verify stackID # 8 can't be disabled</t>
  </si>
  <si>
    <t>Verify programming of registers with respect to IMODE Override control bios knobs</t>
  </si>
  <si>
    <t>Verify knob "PkgcSrefEn" and "SrefProgramming" and some programming based on those knob had been removed.</t>
  </si>
  <si>
    <t>Validate ForcePprOnAllDramUce function PPR repair policy for UCE</t>
  </si>
  <si>
    <t>Incorporate DLL reset in RMT</t>
  </si>
  <si>
    <t>Verify that Programmed patrol scrub interval and FV calculations match</t>
  </si>
  <si>
    <t>[IP_FW][CXL_CM] Validate IpCxlcmApplyTuningList() Interface with unknown Id</t>
  </si>
  <si>
    <t>Check the  DRAM_PWRGD_OK status using "dram_pwr_ok_status" register</t>
  </si>
  <si>
    <t>[GNR] – Verify DDRIO initiated RCOMP Static Leg Training to force comp update pulse</t>
  </si>
  <si>
    <t>Verify removed OLTT mode for GNR\SRF</t>
  </si>
  <si>
    <t>check the register related with Ecc Check and confirm the knob "DdrEccCheck" and "HbmEccCheck" removed</t>
  </si>
  <si>
    <t>Check the knob functionality for MC Disable.</t>
  </si>
  <si>
    <t>[PreSi  PostSi]PSMI check PSMI SPECIAL_RESERVATION_SVBIOS_INTERFACE</t>
  </si>
  <si>
    <t>[FIV_MRC_Eval]Verify Samsung Advanced Memtest code when inject persistent error</t>
  </si>
  <si>
    <t>[Pre and Post Si] IEH W4 lookup table update</t>
  </si>
  <si>
    <t>Verify BIOS password required when overriding boot device via F7 hotkey after set password</t>
  </si>
  <si>
    <t>[RegisterCheck] Verify CMI programming is correct with formula based consumption</t>
  </si>
  <si>
    <t>[SRF-CCB] Inform: MCR not supported on SRF-SP</t>
  </si>
  <si>
    <t>Verify tuning of lkybktsatvalue to 0x1f for DDR/CXL/UPI/CR for better MBA performance</t>
  </si>
  <si>
    <t>[GNRD]Verify knob “PPV Enabled” is added and "additional post codes" is removed</t>
  </si>
  <si>
    <t>Verify the HBM_ENABLE is disabled</t>
  </si>
  <si>
    <t>To validate Clock modulation knob in BIOS</t>
  </si>
  <si>
    <t>Verify "Architectural Documents, Specs and Spreadsheet Revision Numbers" O/P in the uBIOS logs</t>
  </si>
  <si>
    <t>Verify DFx knobs reflects SCOMP registers</t>
  </si>
  <si>
    <t>check knob Rx CTLE Gain and the related register</t>
  </si>
  <si>
    <t>Verify bios set the trigger bit of credit registers so the credits can be loaded without reset</t>
  </si>
  <si>
    <t>check knob RCD CTLE and the related register</t>
  </si>
  <si>
    <t>[MBIST/MPPR] Verify mbist and mppr functionality with good DIMM</t>
  </si>
  <si>
    <t>Verify IFWI version and SPI flash max physical address range</t>
  </si>
  <si>
    <t>Verify BIOS region &amp; 4KB assigned for IMD partition  in SPI layout</t>
  </si>
  <si>
    <t>Verify RD DQ DQS Pre-DFE CPGC training pattern programming</t>
  </si>
  <si>
    <t>[GNR] Need to check if CAPID usage should be handled by die</t>
  </si>
  <si>
    <t>[DDRIO Integration][Basic] Check DDRIO regflow revision in serial log</t>
  </si>
  <si>
    <t>Verify Xover Phase Correction with registers "xover_drift_comp_en" and "pirefe_rst_path_sel"</t>
  </si>
  <si>
    <t>Enable BSSA Margin 1D and Margin 2D for MCR DIMM</t>
  </si>
  <si>
    <t>Verify CA/CS can enhance current Mem Boot Health Check algorithm</t>
  </si>
  <si>
    <t>Verify removal of 1tCK read preamble Setup option and verify BIOS flow with various DFX TCLK knob changes</t>
  </si>
  <si>
    <t>[IP_FW][CXL_CM] Validate IpCxlcmCollectAndClearErrors() Interface with ERROR occurred</t>
  </si>
  <si>
    <t>[Pre-SI &amp; Post-Si]Verify Patrol Scrub and Poison enable option removed as part of simplifying memory RAS(Only IP_Clean_External BIOS)</t>
  </si>
  <si>
    <t>To verify whether the system can operate normally when running EFI test module</t>
  </si>
  <si>
    <t>[IP_FW][CXL_CM] Validate IpCxlcmEnableSecurityPg() Interface with not allowed operations</t>
  </si>
  <si>
    <t>Verify Merlin boot can be enabled in the debug build based on the setup knob</t>
  </si>
  <si>
    <t>Verify LOCK_THERM_INT is removed</t>
  </si>
  <si>
    <t>Verify the register txdqs_latch_en_ovr is programed well during WriteLeveling</t>
  </si>
  <si>
    <t>Verify the algorithm of ReceiveEnable training has correctly handled 2tCK IO Lat granularity</t>
  </si>
  <si>
    <t>Verify B2hot registers value</t>
  </si>
  <si>
    <t>Verify the calculation formula of "ecsrefabinterval" with registers "ref_tecsint"</t>
  </si>
  <si>
    <t>Verify the reigster mcr_prbs_force bit is cleared after complex training step and before QCS Training</t>
  </si>
  <si>
    <t>[GNR-D] Modify MAX_SOCKET to 1 for GNRD as it supports only 1 socket</t>
  </si>
  <si>
    <t>[GNRD] Verify GNRD IO mesh stack IDs</t>
  </si>
  <si>
    <t>[GNRD]Verify GNRD is added to Lookup table</t>
  </si>
  <si>
    <t>verify GNRD compute die config and IO stacks</t>
  </si>
  <si>
    <t>Verify Sense Amp Calibration Algo selection between HW FSM and SW</t>
  </si>
  <si>
    <t>Verify the updated AMT when Samsung 24Gb are present</t>
  </si>
  <si>
    <t>[Post Si] Remove WHEA EINJ support for external IP Clean image</t>
  </si>
  <si>
    <t>Verify  genxml support using MerlinX OTL with extending platformdriver</t>
  </si>
  <si>
    <t>[Pre-Si  Post-Si] To Verify Bios an option to Configure Hardware P-State (Native mode, OOB ) MSR 0X1AA</t>
  </si>
  <si>
    <t>[Pre-Si  Post-Si] To verify UEFI class 3 firmware</t>
  </si>
  <si>
    <t>Verify registers are programmed while IOMCA Enable is moving from Ubox to Global IEH</t>
  </si>
  <si>
    <t>[Pre-Silicon][Post-Silicon]To verify BIOS IEH Error handler to add support for local error registers of error logger and FunnyIO registers</t>
  </si>
  <si>
    <t>[Pre-Si]Verify UEFI FW support 4 set of RRL register for memory error logging</t>
  </si>
  <si>
    <t>To verify dynamic detection of SPD files in SIMICS with BIOS (Golden scripts)</t>
  </si>
  <si>
    <t>To verify BIOS to program SEGIDREG0.SEGID0 as SegID for IEH</t>
  </si>
  <si>
    <t>[Pre-Si &amp; Post-Si]Verify if PAM_CP_HOSTIA_POSTBOOT_SAI is removed after booting to OS</t>
  </si>
  <si>
    <t>To verify BIOS shall detect active B2CMI devices using CAPID3 register MC enable info on every present compute die and get the total count of enabled MC</t>
  </si>
  <si>
    <t>[Pre-Si &amp; Post-Si] To verify support for local error registers of error logger in BIOS IEH Error handler.by injecting I3C correctable error</t>
  </si>
  <si>
    <t>[Post-Si] To Check default data at build time and decompress them into Data Cache</t>
  </si>
  <si>
    <t>To validate PCU_CR_DESIRED_CORES_CFG register</t>
  </si>
  <si>
    <t>RAS - Verify FunnyIO Map and PLA Changes for 16 Bit Port IDs</t>
  </si>
  <si>
    <t>Verify CPU Crashlog bits disabled by default</t>
  </si>
  <si>
    <t>[Pre-Si &amp; Post-Si] To check bios read CXL device RCRB address for Stack resource distribution HOB</t>
  </si>
  <si>
    <t>Patrol scrub register verification changes</t>
  </si>
  <si>
    <t>[Pre-Si &amp; Post-Si] To verify RCECABN register for wave 3 -- IEH RCEC Next bus/last bus programming</t>
  </si>
  <si>
    <t>[Pre-si &amp; Post-Si] To validate  PLA changes for 16b PortIDs</t>
  </si>
  <si>
    <t>To validate  Softstrap for updating SNC/UMA setting in BIOS</t>
  </si>
  <si>
    <t>IO Die Stack Configuration Check - FlexUPIy (Sx)</t>
  </si>
  <si>
    <t>To check OOB-MSM acts as MCTP bus owner</t>
  </si>
  <si>
    <t>To validate MSR_CRASHLOG_CONTROL_REGISTER definition for EnGprs bit  needed to enable GPR crashlog/Core Crash</t>
  </si>
  <si>
    <t>To validate OOBMSM Multi-Die Support (Master /Slave)</t>
  </si>
  <si>
    <t>GNR MC: Hidden registers that are accessed by BIOS - mcdata</t>
  </si>
  <si>
    <t>[Pre-Si &amp; Post-Si] To verify SGX – RAS MCA recovery Co-Existence</t>
  </si>
  <si>
    <t>To verify BIOS shall program ROOTBUS register correctly for each HIOP instance</t>
  </si>
  <si>
    <t>Verify BIOS implemented with change in register definitions for Memory Error injection</t>
  </si>
  <si>
    <t>To verify CXL security level bios knobs</t>
  </si>
  <si>
    <t>To validate Simplified MDFS Training</t>
  </si>
  <si>
    <t>[Pre-Si &amp; Post-Si] To verify rank status with MCR 2Rx8 Memory dimm configuration</t>
  </si>
  <si>
    <t>Verify thermal throttling amount at three temperature levels when CLTT is enabled</t>
  </si>
  <si>
    <t>To verify bios pcode mailbox register values using B2P mailbox interface</t>
  </si>
  <si>
    <t>Verify the option CMS ENABLE DRAM PM is removed from the BIOS menu - RAPL</t>
  </si>
  <si>
    <t>To verify default fan speed set by bios option</t>
  </si>
  <si>
    <t>[Pre-Si &amp; Post-Si] To verify MCR dram_x8 memory dimm configuration</t>
  </si>
  <si>
    <t>To validate BIOS knob for opportunistic-LLC-to-SF migration feature</t>
  </si>
  <si>
    <t>Verifying  DEVSEC ID, CXL.Mem registers and CXL.cache registers.</t>
  </si>
  <si>
    <t>Poison MMIO bits in IRP MISC DFX2 register should be masked to 0</t>
  </si>
  <si>
    <t>Verify Legacy boot option not present in BIOS page</t>
  </si>
  <si>
    <t>[Pre-Si &amp; Post-Si] Lane reversal flow for MCP emulation model</t>
  </si>
  <si>
    <t>[Pre-Si &amp; Post-Si] Register bit of THR_CTRL0 mr4temp Throttle Mode and Throttle Enable should be set as per MC FAS by MRC</t>
  </si>
  <si>
    <t>To check t_rrsg value in MC based on the frequency selected for DDR5</t>
  </si>
  <si>
    <t>[Pre-Si &amp; Post-Si] Check t_rrsg value in MC based on the frequency selected for MCR DIMMs</t>
  </si>
  <si>
    <t>[Pre-Si &amp; Post-Si] ddrcc_train_ctl2.sample_sel is set to 0 for DCA training step by MRC</t>
  </si>
  <si>
    <t>To validate Disable/unused DDRIO controllers and channels with X1 Config Half population</t>
  </si>
  <si>
    <t>MBE shall be disabled on b2idi instances connected to SPK</t>
  </si>
  <si>
    <t>Verify BIOS configures different ECC modes with 10x4 memory config (1LM)</t>
  </si>
  <si>
    <t>Verify BIOS configures different ECC modes with 5x8 memory config (1LM)</t>
  </si>
  <si>
    <t>[Pre-Si &amp; Post-Si] bank_scheduler_selection and page_table_index_selection programming for Gen3 for MCR</t>
  </si>
  <si>
    <t>[Pre-Si &amp; Post-Si] bank_scheduler_selection and page_table_index_selection programming for Gen3 for DDR5</t>
  </si>
  <si>
    <t>[Post-Si &amp; Pre-Si] To verify slot information in EFI_PLATFORM_INFO HOB</t>
  </si>
  <si>
    <t>To validate  B2P mailbox to map Global Module Instance to Compute Die and Instance</t>
  </si>
  <si>
    <t>Verify BIOS support MBA4.0 and Verify UBOX registers mapping</t>
  </si>
  <si>
    <t>To validate Workaround to support strapset data length of 9 DWs</t>
  </si>
  <si>
    <t>To verify Validation MegaBlock and MerlinX tool supported</t>
  </si>
  <si>
    <t>To verify Validation Megablock downgrade compatibility</t>
  </si>
  <si>
    <t>To verify flexibility to free memory reserved by Validation Mega Block</t>
  </si>
  <si>
    <t>[Pre-Si &amp; Post-Si] Verify CLTT temperature settings for TSOD by MRC as per CLTT doc</t>
  </si>
  <si>
    <t>[Pre-Si &amp; Post-Si] Verify x4modesel.dimm0/1_mode to 1 for x4 DRAMs</t>
  </si>
  <si>
    <t>[Pre-Si &amp; Post-Si] Reading PMAX TPMI interface register</t>
  </si>
  <si>
    <t>To verify x4modesel.dimm0_mode set to 0 for x8 MCR DIMMs and set to 1 for x4 MCR DIMMs</t>
  </si>
  <si>
    <t>To verify IIO stack ID assignment</t>
  </si>
  <si>
    <t>[Pre-Si &amp; Post-Si] Verification of Memory Thermal BIOS Menu Options for MEMTRIP and THERMTRIP</t>
  </si>
  <si>
    <t>Verification of Memory Thermal BIOS Menu Options for MEMHOT_IN</t>
  </si>
  <si>
    <t>To validate Gen3 Ubox supports Multicasts for Generic SOC assigned IPs (such as MDF)</t>
  </si>
  <si>
    <t>Verify BIOS support for SHPC error logging enhancement</t>
  </si>
  <si>
    <t>To validate Disable/unused DDRIO controllers and channels with Full Population in 2DPC</t>
  </si>
  <si>
    <t>[Pre-Si &amp; Post-Si] Verification of Memory Thermal BIOS Menu Options for MEMHOT_OUT</t>
  </si>
  <si>
    <t>[Pre and Post Si] Verify BIOS should implement GHES v2 format for error logging</t>
  </si>
  <si>
    <t>[Pre-Si &amp; Post-Si] Verify Permanent Fault Detection (PFD) configuration according to ECC mode for 10x4 config</t>
  </si>
  <si>
    <t>[Pre-Si &amp; Post-Si] Verify Permanent Fault Detection (PFD) configuration according to ECC mode for 9x4 config</t>
  </si>
  <si>
    <t>[Pre and Post Si] [Windows] Validate PCIE CE using Wheahct tool with IOMCA option enabled in BIOS</t>
  </si>
  <si>
    <t>Validate Memory UCE non fatal error using Wheahct tool with EMCA option disabled in BIOS</t>
  </si>
  <si>
    <t>Verify BIOS configure Retry Register for Error logging</t>
  </si>
  <si>
    <t>Verify BIOS updates PCU registers for RAS based on register scope</t>
  </si>
  <si>
    <t>[Pre and Post Si] Verify register implementation and configuration to support PCIe DMWr ECN</t>
  </si>
  <si>
    <t>BIOS Knob for TPMI Control Interface Lock</t>
  </si>
  <si>
    <t>TestSignalBitMaskRMT to choose which parameters to run during RMT</t>
  </si>
  <si>
    <t>[Pre and Post Si] Verify BIOS enable support for Inbound P2P dataparity error</t>
  </si>
  <si>
    <t>Verify CAPID registers fileds changes for RAS domain</t>
  </si>
  <si>
    <t>Verify system boot with "CET" enabled</t>
  </si>
  <si>
    <t>Verify Data Scrambling status with MCR Dimms</t>
  </si>
  <si>
    <t>Direct To UPI (D2C) , Direct To Core (D2K) - Functionalilty Check on GNR</t>
  </si>
  <si>
    <t>Verify BIOS knob PcieAerEcrcEn is global per system</t>
  </si>
  <si>
    <t>To validate BIOS is retrieving MC frequency and MC voltage in serial logs</t>
  </si>
  <si>
    <t>NAC less SKU configuration</t>
  </si>
  <si>
    <t>Validate Adaptive page policy is independent of ADDDC knob</t>
  </si>
  <si>
    <t>Verify tuning of Distress QoS related registers</t>
  </si>
  <si>
    <t>Validate MRC Promote Warning is Disable by default</t>
  </si>
  <si>
    <t>Validate Channel disabling by configuring DDR Channel Mask knob</t>
  </si>
  <si>
    <t>Verify the MAX_IIO_STACKS and MAX_LOGIC_IIO_STACK for GNR-D</t>
  </si>
  <si>
    <t>Verify SPD-SMBUS access bios knob need to removed for Gen3 and above</t>
  </si>
  <si>
    <t>Verify BIOS programs PPIN to support D-step SDSi</t>
  </si>
  <si>
    <t>Verify DB CTLE and CTLE setting option on MCR DIMM</t>
  </si>
  <si>
    <t>Verify switching between verbose mode and non-verbose mode for each training step in MRC</t>
  </si>
  <si>
    <t>Verify DDRT/DDRT2 is not supported on Gen3/Gen4 MRC</t>
  </si>
  <si>
    <t>Verify that MRC shall implement DFX Setup Knobs to control registers - CPGC Block Repeat/CPGC Base Repeat</t>
  </si>
  <si>
    <t>Verify s3m telemetry upd period BIOS knob</t>
  </si>
  <si>
    <t>Verify MRC prints IP version of components support</t>
  </si>
  <si>
    <t>Verify RTC value initialized in BIOS</t>
  </si>
  <si>
    <t>Veify IP lfclk gating is enabled by default</t>
  </si>
  <si>
    <t>[Pre and Post Si] Verify poison is enabled for all IP's</t>
  </si>
  <si>
    <t>Verify MC register cleanup that no longer exist in GNR</t>
  </si>
  <si>
    <t>Verify RAS setup clean-up</t>
  </si>
  <si>
    <t>Verify Softstrap provision flow is enabled by default</t>
  </si>
  <si>
    <t>To verify ERR_INJ_LCK_DFX_SB_FBLP_REG.eil bit set to 1</t>
  </si>
  <si>
    <t>To Verify Homeless Prefetcher knob functionality</t>
  </si>
  <si>
    <t>To verify MRC boot for 1S configuration</t>
  </si>
  <si>
    <t>To verify SMBASE relocation with New MSR is successful</t>
  </si>
  <si>
    <t>Verify MRC shall implement DFX Setup Knobs to control registers - Pre/Post Amble Setting</t>
  </si>
  <si>
    <t>Verify BIOS knobs DCA/DCS DFE gain</t>
  </si>
  <si>
    <t>Verify MRC shall implement new DFX Setup Knobs to control registers - CTLE</t>
  </si>
  <si>
    <t>Verify BIOS knob exists to enable/disable system event log and RAS log level</t>
  </si>
  <si>
    <t>Verify the BIOS knob RTT_NOM_RD</t>
  </si>
  <si>
    <t>Verify MRC shall implement new DFX Setup Knobs to control registers - ODT</t>
  </si>
  <si>
    <t>Verify the BIOS knobs CLK Imode</t>
  </si>
  <si>
    <t>Verify Request to dump DB, RCD, and DRAM registers at any training step in MRC</t>
  </si>
  <si>
    <t>Verify MRC shall implement DFX Setup Knobs to control registers - RON</t>
  </si>
  <si>
    <t>Verify reset flow with ECS option enabled / disabled in BIOS with DDR5 MCR DIMMS</t>
  </si>
  <si>
    <t>[PSS] CXL memory isolation configuration</t>
  </si>
  <si>
    <t>Verify MRC shall implement DFX Setup Knobs to control registers - Rx/Tx DFE TAP for RDIMM</t>
  </si>
  <si>
    <t>Verify MRC shall implement DFX Setup Knobs to control registers - DCA DFE TAP and RX/TX DFE Gain for RDIMM</t>
  </si>
  <si>
    <t>Verify Memory performance settings by verifying registers</t>
  </si>
  <si>
    <t>To verify LegacyADRMode , EadrSupport, EadrCacheFlushMode bios knob support are removed or hidden</t>
  </si>
  <si>
    <t>Verify MRC shall implement DFX Setup Knobs to control registers - DCA/DCS DFE TAP for MCR DIMM</t>
  </si>
  <si>
    <t>To Verify SYSTEM_MEMORY_MAP_HOB output from FSP</t>
  </si>
  <si>
    <t>Verify MRC shall implement DFX Setup Knobs to control registers - DCA DFE TAP and RX/TX DFE Gain for MCR DIMM</t>
  </si>
  <si>
    <t>Verify MRC shall implement DFX Setup Knobs to control registers - Rx/Tx DFE TAP for MCR DIMM</t>
  </si>
  <si>
    <t>[Pre and Post Si] Validate Memory CE and UCE with LMCE OFF</t>
  </si>
  <si>
    <t>To verify CPU HOT Plug not supported for GNR</t>
  </si>
  <si>
    <t>To verify with Ubios Generation enabled no hang is observed</t>
  </si>
  <si>
    <t>Verify the memory perf settings for MCR -4R</t>
  </si>
  <si>
    <t>Verify the memory perf settings for DDR5</t>
  </si>
  <si>
    <t>Verification of LLT Page Mode Enable with RDIMM connected as 1DPC</t>
  </si>
  <si>
    <t>Verify the DB DFE tap knob presence for MCR dimms</t>
  </si>
  <si>
    <t>Verify the DB DFE tap knob presence for RDIMMS</t>
  </si>
  <si>
    <t>Verify Knob to expose DB DFE SW-based code is present in BIOS</t>
  </si>
  <si>
    <t>Validate there are no unwanted entries while running EFI commands</t>
  </si>
  <si>
    <t>Serial log verification for boot error after dimm mapped out</t>
  </si>
  <si>
    <t>Verify register field ddrd_n0_rx_ctl1.anti_aging_enis set to 1 post sense amp calibration</t>
  </si>
  <si>
    <t>Validate HEST table is in compliance with latest ACPI spec</t>
  </si>
  <si>
    <t>Validate ERST table is in compliance with latest ACPI spec</t>
  </si>
  <si>
    <t>Validate EINJ table is in compliance with latest ACPI spec</t>
  </si>
  <si>
    <t>Validate BERT table is in compliance with latest ACPI spec</t>
  </si>
  <si>
    <t>To verify TPMI feature re-enabled in simics environment</t>
  </si>
  <si>
    <t>Verify Silicon initialization happens without any issue in FSP API</t>
  </si>
  <si>
    <t>Verify FSP_RESERVED_MEMORY_RESOURCE_HOB output from FSP</t>
  </si>
  <si>
    <t>Verify 2DPC RDIMM boot fine to BIOS and OS</t>
  </si>
  <si>
    <t>Verify 1DPC MCR boot fine to BIOS and OS</t>
  </si>
  <si>
    <t>Verify Advance memory tests for MCR dimms</t>
  </si>
  <si>
    <t>Verify FSP configures serial console log</t>
  </si>
  <si>
    <t>Verify mc0_dp_chkn_bit3.rat_valid to 1 by default for gen3 programs</t>
  </si>
  <si>
    <t>Verify the knobs halt on mem training error knob should removed and AutoResetOnMemErr knob should visible</t>
  </si>
  <si>
    <t>To verify CHA register programmed based on perf modeling</t>
  </si>
  <si>
    <t>To verify OOBMSM MMIO downstream access</t>
  </si>
  <si>
    <t>Verify MRC properly programs memory decoder of memory density register</t>
  </si>
  <si>
    <t>To verify BIOS devhide the CHA's that are disabled</t>
  </si>
  <si>
    <t>To verify the CHA register fields programmed to default values</t>
  </si>
  <si>
    <t>Verify the updated perf table when 6400MT/s RDIMM is populated</t>
  </si>
  <si>
    <t>Verify the memory perf settings for MCR -2R</t>
  </si>
  <si>
    <t>Verify the capid3_cfg.ddr_mem_en filed</t>
  </si>
  <si>
    <t>Verify PMIC Write protect programming mode when channel is disabled/enabled or DIMM mapped out</t>
  </si>
  <si>
    <t>Verify FW image size Should not have Negative Free Size</t>
  </si>
  <si>
    <t>Verify Bank scheduler selection is programmed correctly under MRC test as per DIMM config changes</t>
  </si>
  <si>
    <t>Verify 2DPC/1DPC SoDIMMs boot fine to BIOS, EFI Shell and OS</t>
  </si>
  <si>
    <t>To verify phydatadlloff register field for GNR A0</t>
  </si>
  <si>
    <t>To verify the pmmnt_tpd and pmmnt_txp values for DDR5</t>
  </si>
  <si>
    <t>Verify 2DPC/1DPC UDIMMs boot fine to BIOS, EFI Shell and OS</t>
  </si>
  <si>
    <t>To verify RTT_NOM_WR set to 48 Ohm for DIMM0 when 2DPC (2Rx4 + 1Rx4) in a same channel</t>
  </si>
  <si>
    <t>To verify NAC stacks cannot be disabled through BIOS knob</t>
  </si>
  <si>
    <t>Verify GNR RAS BIOS supported knobs to be available for GNR-D</t>
  </si>
  <si>
    <t>To verity CXL device HDM addresses are NOT incorrectly decoded for type 2 and type 3 devices</t>
  </si>
  <si>
    <t>Verify Per-bit MRD is disabled by default for MCR dimms</t>
  </si>
  <si>
    <t>Verify local Bus IDs are programmed properly</t>
  </si>
  <si>
    <t>Verify MC register programming is following MC FAS requirement for CPGC operation for MCR DIMM</t>
  </si>
  <si>
    <t>Verify deprd_after_write register status</t>
  </si>
  <si>
    <t>Verify Enable MDFIS training by default</t>
  </si>
  <si>
    <t>Verify x4 MCR DIMMs skips Command Normalization and Fast warm reset</t>
  </si>
  <si>
    <t>To verify BIOS tables for PMON discovery in GNRD</t>
  </si>
  <si>
    <t>To verify BIOS shall configure S3M softstrap UMA based clustering</t>
  </si>
  <si>
    <t>[IP][Uncore] To validate the mesh credits for GNR-D</t>
  </si>
  <si>
    <t>To verify critical section of UPI RC (UPI Slow to Fast Speed Switching)</t>
  </si>
  <si>
    <t>To verify the changed PMIC threshold values</t>
  </si>
  <si>
    <t>To validate XPT prefetch support for mem configs requiring different interleave granularities</t>
  </si>
  <si>
    <t>DDR5 BIOS: Configure cke_on and cke_override to 0x11 for DDR5 BIOS training</t>
  </si>
  <si>
    <t>Updated B2P commands for fADR support</t>
  </si>
  <si>
    <t>BIOS Knob for CPU Cache flush</t>
  </si>
  <si>
    <t>Verify  RTC wake from S5 through ICT tool</t>
  </si>
  <si>
    <t>Verify S3M_GENERIC_DATA_OUTPUT_TYPE is wide enough to capture PFR_CPLD_COMMAND</t>
  </si>
  <si>
    <t>Verify CXLCM Instances list in HOB and  CXL policy data sent correctly to mailbox</t>
  </si>
  <si>
    <t>[MRC] Setup Option CA/CS TX EQ</t>
  </si>
  <si>
    <t>Validate  DFX bios options under Uncore configuration</t>
  </si>
  <si>
    <t>[PostSi] Number of LLC hit entries should be reserved in the LLC_HIT_TOR_ENTRIES register</t>
  </si>
  <si>
    <t>[Pre-si &amp; Post-Si]Boot up BirchStream Platform and check for keywords</t>
  </si>
  <si>
    <t>Default UMA-Based Clustering</t>
  </si>
  <si>
    <t>[Pre-si &amp; Post-Si] To verify FSP build binary after flash can boot successfully</t>
  </si>
  <si>
    <t>[PSS &amp; Psost-Si] BIOS to validate removal of Scalability, Turbo ratio cores knob.</t>
  </si>
  <si>
    <t>To validate Dielet - Total Count, Die ID, HIOP Stacks present</t>
  </si>
  <si>
    <t>[PSS &amp; Post-Si] To validate Distributed PkgC with Voltage actions</t>
  </si>
  <si>
    <t>[Pre-Si &amp; Post-Si] To validate bios support system boot with serial debug trace bios knob</t>
  </si>
  <si>
    <t>[Pre-Si &amp; Post-Si] To check PCH devices option removed from bios knob configuration</t>
  </si>
  <si>
    <t>Intel Turbo Boost Technology - Energy Efficient Turbo</t>
  </si>
  <si>
    <t>[Pre-Si &amp; Post-Si] To verify CLTT Registers Programmed for Different Memory Frequency in 2DPC configuration</t>
  </si>
  <si>
    <t>Tester</t>
  </si>
  <si>
    <t>Chetana</t>
  </si>
  <si>
    <t>Gangani</t>
  </si>
  <si>
    <t>Arpitha</t>
  </si>
  <si>
    <t>Gayathri</t>
  </si>
  <si>
    <t>Sajjad</t>
  </si>
  <si>
    <t>Shariff</t>
  </si>
  <si>
    <t>chetana</t>
  </si>
  <si>
    <t>Pass</t>
  </si>
  <si>
    <t>Block</t>
  </si>
  <si>
    <t>HSD</t>
  </si>
  <si>
    <t>Cores</t>
  </si>
  <si>
    <t>MCC/HCC</t>
  </si>
  <si>
    <t>BMOD/FMOD</t>
  </si>
  <si>
    <t>IFWI USED</t>
  </si>
  <si>
    <t>Comments</t>
  </si>
  <si>
    <t>HCC</t>
  </si>
  <si>
    <t>FMOD</t>
  </si>
  <si>
    <t>16015631966 </t>
  </si>
  <si>
    <t xml:space="preserve">Full DIMM Population feature Block </t>
  </si>
  <si>
    <t>in step2: sv.socket0.soc.memss.mc2.ch0.mcchan.imc0_mc_status.show(), cmd is not working</t>
  </si>
  <si>
    <t>Simics CXL feature Block</t>
  </si>
  <si>
    <t>Simics RAS feature Block</t>
  </si>
  <si>
    <t xml:space="preserve">Status </t>
  </si>
  <si>
    <t>Count</t>
  </si>
  <si>
    <t>Fail</t>
  </si>
  <si>
    <t>Total</t>
  </si>
  <si>
    <t>Release IP Clean</t>
  </si>
  <si>
    <t>Debug IP Clean</t>
  </si>
  <si>
    <t>BMC Feature Block</t>
  </si>
  <si>
    <t>Debug SV</t>
  </si>
  <si>
    <t>Execution_Status</t>
  </si>
  <si>
    <t>Status</t>
  </si>
  <si>
    <t xml:space="preserve">Percentage </t>
  </si>
  <si>
    <t>Debug is in progress</t>
  </si>
  <si>
    <t>NPK BAR programming</t>
  </si>
  <si>
    <t>bios.iio</t>
  </si>
  <si>
    <t>Hot Plug support for IIO root ports</t>
  </si>
  <si>
    <t>Clock gating support for gen5 root ports</t>
  </si>
  <si>
    <t>Verification of BIOS KNOB for unhide P2SB/PMC/ACPI/UART/SFPC device configuration space</t>
  </si>
  <si>
    <t>bios.pch</t>
  </si>
  <si>
    <t>IBL ITSS initialization verification</t>
  </si>
  <si>
    <t>CXL 2.0 device initialization</t>
  </si>
  <si>
    <t>CXL 1.1 device initialization</t>
  </si>
  <si>
    <t>CXL1.1 type 2 link training verification</t>
  </si>
  <si>
    <t>LVF card training verification</t>
  </si>
  <si>
    <t>LVF2 card training verification</t>
  </si>
  <si>
    <t>Enable all PCI ports</t>
  </si>
  <si>
    <t>Hot Plug support for CXL2.0 root ports</t>
  </si>
  <si>
    <t>CXL 2.0 BAR programming verification</t>
  </si>
  <si>
    <t>CXL 1.1 BAR programming verification</t>
  </si>
  <si>
    <t>SierraPeak memory allocation (SCF BAR space)</t>
  </si>
  <si>
    <t>VMD registers programming GNR/SRF</t>
  </si>
  <si>
    <t>NVME training verification (4xNVME on stack)</t>
  </si>
  <si>
    <t>IIO error checklist</t>
  </si>
  <si>
    <t>IBL UART service initialization</t>
  </si>
  <si>
    <t>Host warm reset using CF9 register</t>
  </si>
  <si>
    <t>Host cold reset using CF9 register</t>
  </si>
  <si>
    <t>No resources conflict detected in Linux</t>
  </si>
  <si>
    <t>Slot number unique verification</t>
  </si>
  <si>
    <t>Basic PCI device training test</t>
  </si>
  <si>
    <t>NTB Large BAR size (single board version)</t>
  </si>
  <si>
    <t>OOB bus ownership verification</t>
  </si>
  <si>
    <t>Bifurcation Verification for GNR</t>
  </si>
  <si>
    <t>[TPM][PSS  Post-Si]TPM2.0 Configuration and settings</t>
  </si>
  <si>
    <t>bios.security</t>
  </si>
  <si>
    <t>bios.platform,bios.security</t>
  </si>
  <si>
    <t>[SGX][Boot Scenario Test]SGX Boot Scenario First Platform Binding</t>
  </si>
  <si>
    <t>[CET][Post Si][Security] CET still can trigger #CP exception for a ROP attack even PcdCpuSmmStackGuard is set to false.</t>
  </si>
  <si>
    <t>[TPM][PSS  Post-Si]Verify TPM 2.0 Physical Presence</t>
  </si>
  <si>
    <t>[MKTME][PreSi  PostSi]Check whether UEFI FW generate new key or restore previous Key in NVDIMM present or S5 or cold or warm reset.</t>
  </si>
  <si>
    <t>[TPM][PSS  Post-Si] dTPM_PlatformPolicyConfig_before_PlatformAuth</t>
  </si>
  <si>
    <t>[MKTME][Pre-Si  PostS-i]No MKTME Error Code should be displayed in the BIOS Logs for boot without MKTME BIOS flow error cases.</t>
  </si>
  <si>
    <t>[MKTME][PostSi  PreSi]To validate Bios write 0 to CORE_MKTME_ACTIVATION to trigger ucode</t>
  </si>
  <si>
    <t>[MKTME][PreSi  PostSi] Verify keyid bits</t>
  </si>
  <si>
    <t>[MKTME][PreSi  PostSi] To Check if MKTME is able to exclude addresses and CR Persistent memory from memory encryption.</t>
  </si>
  <si>
    <t>[TPM][Pre-Si  Post-Si] To validate TPM2_HierarchyChangeAuth command on every boot.</t>
  </si>
  <si>
    <t>[MKTME] [PreSi  PostSi][Security]Detect EFI_MEMORY_CPU_CRYPTO can encrypt memory when MKTME enabled.</t>
  </si>
  <si>
    <t>[PostSi][Security][RPPC] Password Error Check</t>
  </si>
  <si>
    <t>[SecureBoot]SecureBoot_001 - Linux Boot with Secure Boot enabled</t>
  </si>
  <si>
    <t>[MKTME] [PreSi  PostSi] [Security]TME or MKTME Support</t>
  </si>
  <si>
    <t>[TPM][PostSi][Security][RPPC] Check TPM 2.0 PCR7 to measure UEFI Secure Boot authorities</t>
  </si>
  <si>
    <t>[TPM][PSS  Post-Si] TPM Replay Test</t>
  </si>
  <si>
    <t>[TDX][Pre-Si  Post-Si]Verify SEAMRR BASE and SEAMRR MASK is programmed correctly after TDX enable</t>
  </si>
  <si>
    <t>[TDX][PostSi]Verify SEAMLDR_SVN field in MSR BIOS_SE_SVN is updated when TDX and SGX are both enabled</t>
  </si>
  <si>
    <t>[TDX][PreSi  PostSi]Verify the keysplit is programmed correctly during TDX initialization</t>
  </si>
  <si>
    <t>[TDX][Pre-Si  Post-Si]verify TDX can be enabled and disabled on BIOS setup menu</t>
  </si>
  <si>
    <t>[MKTME] [PostSi  PreSi]Check (MK)TME set up option when system support (MK)TME capability or not.</t>
  </si>
  <si>
    <t>[SGX][Boot Scenario Test]SGX Boot Scenario Normal Boot</t>
  </si>
  <si>
    <t>[SGX][MISC Test]PRMRR register check in UEFI Shell</t>
  </si>
  <si>
    <t>[SGX][MISC Test]Verify SGX QoS setup option</t>
  </si>
  <si>
    <t>[TPM] TME status can be extended to PCR1 with event type as 0000000A</t>
  </si>
  <si>
    <t>[TPM] MK-TME status can be extended to PCR1 with event type as 0000000A</t>
  </si>
  <si>
    <t>[TPM] BIOS extend TME status to PCR [1] and its digest is consistent across reboot.</t>
  </si>
  <si>
    <t>[MKTME][PSS  Post-Si] Enable MKTME with Integrity</t>
  </si>
  <si>
    <t>[SGX][MISC Test]BIOS will set SGX_RAS_MSR (0A3h) to opt-in SGX when SGX enabled</t>
  </si>
  <si>
    <t>[TPM][Post-si] BIOS should extend the values of TME  MSRs to TPM PCR[1]</t>
  </si>
  <si>
    <t>[OTA][Post-si] OTA in band support for TME feature enable, disable and discovery.</t>
  </si>
  <si>
    <t>[SECURE TOOL][Pre-si  Post-si] Check FitGen tool to support type 4 and type 5 unified patch</t>
  </si>
  <si>
    <t>[CET][Post Si][Security] CET should trigger #CP exception when detect a ROP attack</t>
  </si>
  <si>
    <t>[TPM][POST-SI][PSS] Bios should show TPM2_ChangeEPS menu when it is available.</t>
  </si>
  <si>
    <t>[OTA][Post Si] OTA in band test with EFI Shell Resident Commands.</t>
  </si>
  <si>
    <t>[CET][Post Si][Security] Only Page Fault (PF) exception with error code as 2 is triggered  for a SMM stack overflow error when CET is enabled.</t>
  </si>
  <si>
    <t>[CET][Post Si][Security] Only Page Fault (PF) exception is triggered  for a SMM execution error when CET is enabled.</t>
  </si>
  <si>
    <t>[CET][Post Si][Security] Only Page Fault (PF) exception is triggered  for SMM access error when CET is enabled.</t>
  </si>
  <si>
    <t>[CET][Post Si][Security] Verify no #CP exception is triggered for a ROP attack when CET is disabled.</t>
  </si>
  <si>
    <t>[CET][Post Si][Security] Verify shadowstack for CET is enabled by default.</t>
  </si>
  <si>
    <t>[TPM][Post Si][Security] Verify SHA384 can be selected as Active PCR banks for dTPM.</t>
  </si>
  <si>
    <t>[MKTME][PreSi  PostSi] [Security] Verify 256bit Memory Encryption Engine (with or without integrity)</t>
  </si>
  <si>
    <t>[SECURE TOOL][Pre-si &amp; Post-si] Check FitGen tool to support S3M SOC IP</t>
  </si>
  <si>
    <t>[MKTME][PreSi  PostSi] [Security] Verify TME bypass mode for TME/TME-MT</t>
  </si>
  <si>
    <t>[TPM] Verify TPM PCR[4] Change When Press F2 and Reuse the EFI application</t>
  </si>
  <si>
    <t>[TPM] Verify TPM PCR[1] Change When Change Boot Order</t>
  </si>
  <si>
    <t>[TPM] Verify TPM PCR7 Value Change After Enable Secure Boot</t>
  </si>
  <si>
    <t>[TPM]Verify TPM PCR7 Value Change After Enable Secure Boot When Select SHA384</t>
  </si>
  <si>
    <t>Verify system is not freezing or locking up during boot when some or all EFI Variables are deleted or corrupted</t>
  </si>
  <si>
    <t>[MKTME][PSS  Post-Si] BIOS shall restore TME_KEY during Fast Warm Reset</t>
  </si>
  <si>
    <t>[CET][Post Si][Security] Verify bit 23 of CR4 is set in SMM mode.</t>
  </si>
  <si>
    <t>[TPM] Read TPM_INTF and Check Locality0</t>
  </si>
  <si>
    <t>[TPM] TPM PCR value check - PCR0 and PCR1</t>
  </si>
  <si>
    <t>[SGX][MISC Test][GNR]SGX shall use SHA384 for RegistrationConfiguration Variable</t>
  </si>
  <si>
    <t>[CET] Verify Page Fault (PF) exception with error code as 42 is triggered  for a SMM shadow stack overflow when CET is enabled.</t>
  </si>
  <si>
    <t>[TPM] TPM ACPI table should be consistent with the definition in TCG ACPI spec</t>
  </si>
  <si>
    <t>[TXT]Verifying ACM FW Version in BIOS Setup menu</t>
  </si>
  <si>
    <t>[OTA] OTA in band support for both TME and MK-TME feature enable, disable</t>
  </si>
  <si>
    <t>[OTA] OTA in band negative test for TME and MK-TME feature enable, disable</t>
  </si>
  <si>
    <t>[OTA] OTA in band negative test for unsupported fTPM</t>
  </si>
  <si>
    <t>[OTA] OTA in band support for TPM Usage test</t>
  </si>
  <si>
    <t>[OTA]OTA in band negative test for invalid data input.</t>
  </si>
  <si>
    <t>[OTA] OTA in band discovery for allocated MKTME bits and available MKTME keys.</t>
  </si>
  <si>
    <t>[BOOT GUARD]Verify system behavior when Boot Guard Profile is set to 5 and TXT is enable</t>
  </si>
  <si>
    <t>[BOOT GUARD]Verify system behavior when Boot Guard Profile is set to 5 and corrupt IBB hash, IBB data</t>
  </si>
  <si>
    <t>BMOD-HCC</t>
  </si>
  <si>
    <t>[BOOT GUARD] Verify system behavior when Boot Guard Profile is set to 0 and corrupt IBB hash, IBB data</t>
  </si>
  <si>
    <t>[BOOT GUARD] Verify system behavior when Boot Guard Profile is set to 0 and TXT is enable</t>
  </si>
  <si>
    <t>[BOOT GUARD] Verify system behavior when Boot Guard Profile is set to 0</t>
  </si>
  <si>
    <t>[BOOT GUARD] Verify system behavior when Boot Guard Profile is set to 5</t>
  </si>
  <si>
    <t>[PostSi][Security] [RP Only]AdminPassword shall be protected using a hash function</t>
  </si>
  <si>
    <t>[SDL]To verify response time for bios admin incorrect password entry</t>
  </si>
  <si>
    <t>[SecureBoot][PostSi][Securiey][PC&amp;RP] Verify UEFI Secure Boot Key is Stored in UEFI authenticated variable</t>
  </si>
  <si>
    <t>[TXT]dTPM_TXT_Trust Boot_measured launch_in_RHEL</t>
  </si>
  <si>
    <t>[TXT]Verify Setup option for BIOS ACM Error Reset</t>
  </si>
  <si>
    <t>[TXT]dTPM_TXT_dTPM_TXTINFO</t>
  </si>
  <si>
    <t>[TXT]dTPM_TXT_dTPM_GETSEC</t>
  </si>
  <si>
    <t>[DMA Protection]Test DMA Protection when VT-d is Enable and DMA Control Opt-In Flag&amp; Pre-boot DMA Protection are Disabled</t>
  </si>
  <si>
    <t>[TDX][Pre-Si &amp; Post-Si]Verify M2M SEAMRR BASE and SEAMRR MASK copies are  programmed correctly after TDX enable</t>
  </si>
  <si>
    <t>[DMA Protection]Test DMA Protection and IOMMU programming function</t>
  </si>
  <si>
    <t>[TDX][PreSi &amp; PostSi]Verify SMRR1 and SMRR2 are Locked when TDX is enabled</t>
  </si>
  <si>
    <t>[MKTME][PSS  Post-Si] Enable MKTME with Integrity disabled</t>
  </si>
  <si>
    <t>[DMA Protection]Test DMA Protection when VT-d  &amp; DMA Control Opt-In Flag Enabled and Pre-boot DMA Protection  is Disabled</t>
  </si>
  <si>
    <t>Not Run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</si>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</sst>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424"/>
      <name val="Segoe UI"/>
      <family val="2"/>
    </font>
    <font>
      <sz val="10"/>
      <color rgb="FF242424"/>
      <name val="Segoe UI"/>
      <family val="2"/>
    </font>
    <font>
      <sz val="10"/>
      <color theme="1"/>
      <name val="Calibri"/>
      <family val="2"/>
      <scheme val="minor"/>
    </font>
    <font>
      <sz val="9.5"/>
      <color rgb="FF000000"/>
      <name val="Intel Clear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0" fillId="0" borderId="10" xfId="0" applyBorder="1"/>
    <xf numFmtId="0" fontId="0" fillId="0" borderId="0" xfId="0" applyAlignment="1">
      <alignment vertical="top" wrapText="1"/>
    </xf>
    <xf numFmtId="0" fontId="18" fillId="0" borderId="0" xfId="0" applyFont="1"/>
    <xf numFmtId="0" fontId="0" fillId="33" borderId="10" xfId="0" applyFill="1" applyBorder="1"/>
    <xf numFmtId="0" fontId="0" fillId="34" borderId="0" xfId="0" applyFill="1"/>
    <xf numFmtId="0" fontId="0" fillId="0" borderId="0" xfId="0" applyAlignment="1">
      <alignment vertical="top"/>
    </xf>
    <xf numFmtId="0" fontId="19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20" fillId="0" borderId="0" xfId="0" applyFont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Border="1"/>
    <xf numFmtId="0" fontId="0" fillId="34" borderId="0" xfId="0" applyFill="1" applyBorder="1"/>
    <xf numFmtId="0" fontId="0" fillId="0" borderId="0" xfId="0" applyBorder="1" applyAlignment="1">
      <alignment vertical="top"/>
    </xf>
    <xf numFmtId="0" fontId="18" fillId="0" borderId="0" xfId="0" applyFont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20" fillId="0" borderId="0" xfId="0" applyFont="1" applyBorder="1"/>
    <xf numFmtId="0" fontId="19" fillId="0" borderId="0" xfId="0" applyFont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 vertical="center"/>
    </xf>
    <xf numFmtId="0" fontId="0" fillId="38" borderId="0" xfId="0" applyFill="1" applyBorder="1"/>
    <xf numFmtId="0" fontId="0" fillId="0" borderId="0" xfId="0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36" borderId="0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0" fontId="22" fillId="39" borderId="10" xfId="0" applyFont="1" applyFill="1" applyBorder="1" applyAlignment="1">
      <alignment vertical="center"/>
    </xf>
    <xf numFmtId="0" fontId="0" fillId="39" borderId="10" xfId="0" applyFill="1" applyBorder="1"/>
    <xf numFmtId="0" fontId="22" fillId="0" borderId="10" xfId="0" applyFont="1" applyBorder="1" applyAlignment="1">
      <alignment vertical="center"/>
    </xf>
    <xf numFmtId="2" fontId="0" fillId="0" borderId="10" xfId="0" applyNumberFormat="1" applyBorder="1"/>
    <xf numFmtId="0" fontId="22" fillId="0" borderId="10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21" fillId="35" borderId="0" xfId="0" applyFont="1" applyFill="1" applyBorder="1" applyAlignment="1">
      <alignment horizontal="center"/>
    </xf>
    <xf numFmtId="0" fontId="0" fillId="34" borderId="0" xfId="0" applyFill="1" applyAlignment="1">
      <alignment horizontal="left"/>
    </xf>
    <xf numFmtId="0" fontId="0" fillId="34" borderId="0" xfId="0" applyFill="1" applyAlignment="1">
      <alignment horizontal="left" vertical="top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311" Type="http://schemas.openxmlformats.org/officeDocument/2006/relationships/revisionLog" Target="revisionLog311.xml"/><Relationship Id="rId314" Type="http://schemas.openxmlformats.org/officeDocument/2006/relationships/revisionLog" Target="revisionLog2.xml"/><Relationship Id="rId313" Type="http://schemas.openxmlformats.org/officeDocument/2006/relationships/revisionLog" Target="revisionLog1.xml"/><Relationship Id="rId312" Type="http://schemas.openxmlformats.org/officeDocument/2006/relationships/revisionLog" Target="revisionLog31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448B4F2-7CB7-4E5A-B623-AFF2CE6DD394}" diskRevisions="1" revisionId="10441" version="9">
  <header guid="{1F13F646-E57F-471C-9943-6B50D02E0BE4}" dateTime="2022-12-09T17:42:49" maxSheetId="4" userName="Mp, Ganesh" r:id="rId311" minRId="10421" maxRId="10427">
    <sheetIdMap count="3">
      <sheetId val="1"/>
      <sheetId val="3"/>
      <sheetId val="2"/>
    </sheetIdMap>
  </header>
  <header guid="{2912C793-7BDB-4D05-A68A-A1FFDE5E7A8A}" dateTime="2023-03-20T16:55:26" maxSheetId="4" userName="Agarwal, Naman" r:id="rId312" minRId="10430" maxRId="10432">
    <sheetIdMap count="3">
      <sheetId val="1"/>
      <sheetId val="3"/>
      <sheetId val="2"/>
    </sheetIdMap>
  </header>
  <header guid="{E86A6B16-2ED7-4FCB-91E6-C156AE4DB7C5}" dateTime="2023-03-28T19:36:43" maxSheetId="4" userName="Agarwal, Naman" r:id="rId313" minRId="10435" maxRId="10436">
    <sheetIdMap count="3">
      <sheetId val="1"/>
      <sheetId val="3"/>
      <sheetId val="2"/>
    </sheetIdMap>
  </header>
  <header guid="{C448B4F2-7CB7-4E5A-B623-AFF2CE6DD394}" dateTime="2023-03-28T20:09:25" maxSheetId="4" userName="Agarwal, Naman" r:id="rId314" minRId="10437" maxRId="10441">
    <sheetIdMap count="3">
      <sheetId val="1"/>
      <sheetId val="3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35" sId="3">
    <oc r="F611">
      <v>15012108457</v>
    </oc>
    <nc r="F611"/>
  </rcc>
  <rrc rId="10436" sId="3" ref="F1:F1048576" action="deleteCol">
    <rfmt sheetId="3" xfDxf="1" sqref="F1:F1048576" start="0" length="0">
      <dxf>
        <alignment horizontal="center" vertical="center"/>
      </dxf>
    </rfmt>
    <rcc rId="0" sId="3">
      <nc r="F1" t="inlineStr">
        <is>
          <t>HSD</t>
        </is>
      </nc>
    </rcc>
    <rcc rId="0" sId="3" dxf="1">
      <nc r="F3">
        <v>16015321565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5">
        <v>16017443888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9">
        <v>16015631966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16">
        <v>16019077589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33">
        <v>16015321565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43">
        <v>16015631966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44">
        <v>16018565420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53">
        <v>16015321565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71">
        <v>16015321565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77">
        <v>16015631966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82">
        <v>16019077884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90">
        <v>16015631966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99">
        <v>16015631966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101">
        <v>15011484236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102">
        <v>16015321565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105">
        <v>15011484236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107">
        <v>15011484236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109">
        <v>15011484236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110">
        <v>15011484236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119">
        <v>16015631966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128">
        <v>16019077884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129">
        <v>16015631966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140">
        <v>16019064661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141">
        <v>16018615279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144">
        <v>15011484236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170">
        <v>15011484236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194">
        <v>16016890011</v>
      </nc>
      <ndxf>
        <font>
          <sz val="10"/>
          <color theme="1"/>
          <name val="Calibri"/>
          <family val="2"/>
          <scheme val="minor"/>
        </font>
        <fill>
          <patternFill patternType="solid">
            <bgColor rgb="FFFFFFFF"/>
          </patternFill>
        </fill>
      </ndxf>
    </rcc>
    <rcc rId="0" sId="3" dxf="1">
      <nc r="F224">
        <v>15011484236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255">
        <v>16015631966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257">
        <v>15011484236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263">
        <v>16015631966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282">
        <v>16019109932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312">
        <v>16015631966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316">
        <v>15011484236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322">
        <v>16015631966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323">
        <v>16015631966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324">
        <v>16019077884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327">
        <v>15011284637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347">
        <v>16015631966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363">
        <v>15012418960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367">
        <v>16019109282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374">
        <v>16015631966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378">
        <v>16015631966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380">
        <v>14017576264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381">
        <v>16019012735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401">
        <v>16015321565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409">
        <v>15011484236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411">
        <v>16015631966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412">
        <v>16015631966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431">
        <v>15011484236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436">
        <v>16015631966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437">
        <v>16015631966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444">
        <v>16019107511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466" t="inlineStr">
        <is>
          <t>16015631966 </t>
        </is>
      </nc>
      <ndxf>
        <font>
          <sz val="10"/>
          <color theme="1"/>
          <name val="Calibri"/>
          <family val="2"/>
          <scheme val="minor"/>
        </font>
      </ndxf>
    </rcc>
    <rcc rId="0" sId="3" dxf="1">
      <nc r="F484">
        <v>16015321565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493">
        <v>16015631966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496">
        <v>16017562184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497">
        <v>16017562184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512">
        <v>15011484236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513">
        <v>15011484236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524">
        <v>16017562184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529">
        <v>15011484236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532">
        <v>15011484236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554">
        <v>16015321565</v>
      </nc>
      <ndxf>
        <font>
          <sz val="10"/>
          <color theme="1"/>
          <name val="Calibri"/>
          <family val="2"/>
          <scheme val="minor"/>
        </font>
      </ndxf>
    </rcc>
    <rcc rId="0" sId="3" dxf="1">
      <nc r="F567">
        <v>15011484236</v>
      </nc>
      <ndxf>
        <font>
          <sz val="10"/>
          <color theme="1"/>
          <name val="Calibri"/>
          <family val="2"/>
          <scheme val="minor"/>
        </font>
      </ndxf>
    </rcc>
    <rcc rId="0" sId="3">
      <nc r="F569">
        <v>18025211871</v>
      </nc>
    </rcc>
    <rcc rId="0" sId="3">
      <nc r="F579">
        <v>18025211871</v>
      </nc>
    </rcc>
    <rcc rId="0" sId="3">
      <nc r="F583">
        <v>18022811492</v>
      </nc>
    </rcc>
    <rcc rId="0" sId="3">
      <nc r="F586">
        <v>18025736232</v>
      </nc>
    </rcc>
    <rcc rId="0" sId="3">
      <nc r="F596">
        <v>15012108457</v>
      </nc>
    </rcc>
    <rcc rId="0" sId="3">
      <nc r="F612">
        <v>15012108457</v>
      </nc>
    </rcc>
    <rcc rId="0" sId="3">
      <nc r="F613">
        <v>15012108457</v>
      </nc>
    </rcc>
    <rcc rId="0" sId="3">
      <nc r="F614">
        <v>15012108457</v>
      </nc>
    </rcc>
    <rcc rId="0" sId="3">
      <nc r="F616">
        <v>15012108457</v>
      </nc>
    </rcc>
    <rcc rId="0" sId="3">
      <nc r="F617">
        <v>15012108457</v>
      </nc>
    </rcc>
    <rcc rId="0" sId="3">
      <nc r="F618">
        <v>15012108457</v>
      </nc>
    </rcc>
    <rcc rId="0" sId="3">
      <nc r="F623">
        <v>15012108457</v>
      </nc>
    </rcc>
    <rcc rId="0" sId="3">
      <nc r="F647">
        <v>15012108457</v>
      </nc>
    </rcc>
    <rcc rId="0" sId="3">
      <nc r="F657">
        <v>15010701992</v>
      </nc>
    </rcc>
    <rcc rId="0" sId="3">
      <nc r="F658" t="inlineStr">
        <is>
          <t>BMOD-HCC</t>
        </is>
      </nc>
    </rcc>
    <rcc rId="0" sId="3">
      <nc r="F659">
        <v>15010701992</v>
      </nc>
    </rcc>
    <rcc rId="0" sId="3">
      <nc r="F660">
        <v>15010701992</v>
      </nc>
    </rcc>
    <rcc rId="0" sId="3">
      <nc r="F664">
        <v>15010701992</v>
      </nc>
    </rcc>
    <rcc rId="0" sId="3">
      <nc r="F665">
        <v>15010701992</v>
      </nc>
    </rcc>
    <rcc rId="0" sId="3">
      <nc r="F666">
        <v>15010701992</v>
      </nc>
    </rcc>
    <rcc rId="0" sId="3">
      <nc r="F667">
        <v>15010701992</v>
      </nc>
    </rcc>
    <rcc rId="0" sId="3">
      <nc r="F669">
        <v>15012108457</v>
      </nc>
    </rcc>
    <rcc rId="0" sId="3">
      <nc r="F671">
        <v>15012108457</v>
      </nc>
    </rcc>
  </rr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437" sId="3" ref="A1:XFD1" action="deleteRow">
    <undo index="65535" exp="area" ref3D="1" dr="$A$1:$J$673" dn="Z_B2153911_4DDF_42E6_AFE5_79196A5783AE_.wvu.FilterData" sId="3"/>
    <undo index="65535" exp="area" ref3D="1" dr="$A$1:$J$673" dn="Z_4410AABB_5600_4598_A301_50A53F621E8E_.wvu.FilterData" sId="3"/>
    <rfmt sheetId="3" xfDxf="1" sqref="A1:XFD1" start="0" length="0"/>
    <rcc rId="0" sId="3">
      <nc r="A1" t="inlineStr">
        <is>
          <t>TCD_ID</t>
        </is>
      </nc>
    </rcc>
    <rcc rId="0" sId="3">
      <nc r="B1" t="inlineStr">
        <is>
          <t>TCD_Title</t>
        </is>
      </nc>
    </rcc>
    <rcc rId="0" sId="3">
      <nc r="C1" t="inlineStr">
        <is>
          <t>component</t>
        </is>
      </nc>
    </rcc>
    <rcc rId="0" sId="3">
      <nc r="D1" t="inlineStr">
        <is>
          <t>Tester</t>
        </is>
      </nc>
    </rcc>
    <rcc rId="0" sId="3" dxf="1">
      <nc r="E1" t="inlineStr">
        <is>
          <t>Status</t>
        </is>
      </nc>
      <ndxf>
        <alignment horizontal="center" vertical="center"/>
      </ndxf>
    </rcc>
    <rcc rId="0" sId="3">
      <nc r="F1" t="inlineStr">
        <is>
          <t>Cores</t>
        </is>
      </nc>
    </rcc>
    <rcc rId="0" sId="3">
      <nc r="G1" t="inlineStr">
        <is>
          <t>MCC/HCC</t>
        </is>
      </nc>
    </rcc>
    <rcc rId="0" sId="3">
      <nc r="H1" t="inlineStr">
        <is>
          <t>BMOD/FMOD</t>
        </is>
      </nc>
    </rcc>
    <rcc rId="0" sId="3">
      <nc r="I1" t="inlineStr">
        <is>
          <t>IFWI USED</t>
        </is>
      </nc>
    </rcc>
    <rcc rId="0" sId="3">
      <nc r="J1" t="inlineStr">
        <is>
          <t>Comments</t>
        </is>
      </nc>
    </rcc>
  </rrc>
  <rrc rId="10438" sId="3" ref="A1:XFD1" action="insertRow"/>
  <rcc rId="10439" sId="3">
    <nc r="A1" t="inlineStr">
      <is>
        <t>TCD_ID</t>
      </is>
    </nc>
  </rcc>
  <rcc rId="10440" sId="3">
    <nc r="B1" t="inlineStr">
      <is>
        <t>TCD_Title</t>
      </is>
    </nc>
  </rcc>
  <rcc rId="10441" sId="3">
    <nc r="E1" t="inlineStr">
      <is>
        <t>Status</t>
      </is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421" sId="3" ref="A665:XFD665" action="deleteRow">
    <rfmt sheetId="3" xfDxf="1" sqref="A665:XFD665" start="0" length="0"/>
    <rcc rId="0" sId="3" dxf="1">
      <nc r="A665">
        <v>16012239262</v>
      </nc>
      <ndxf>
        <alignment horizontal="left" vertical="top"/>
      </ndxf>
    </rcc>
    <rcc rId="0" sId="3">
      <nc r="B665" t="inlineStr">
        <is>
          <t>[PostSi][Security] [RP Only]AdminPassword shall be protected using a hash function</t>
        </is>
      </nc>
    </rcc>
    <rcc rId="0" sId="3">
      <nc r="C665" t="inlineStr">
        <is>
          <t>bios.platform,bios.security</t>
        </is>
      </nc>
    </rcc>
    <rcc rId="0" sId="3">
      <nc r="E665" t="inlineStr">
        <is>
          <t>Not Run</t>
        </is>
      </nc>
    </rcc>
    <rfmt sheetId="3" sqref="F665" start="0" length="0">
      <dxf>
        <alignment horizontal="left" vertical="top"/>
      </dxf>
    </rfmt>
  </rrc>
  <rrc rId="10422" sId="3" ref="A665:XFD665" action="deleteRow">
    <rfmt sheetId="3" xfDxf="1" sqref="A665:XFD665" start="0" length="0"/>
    <rcc rId="0" sId="3" dxf="1">
      <nc r="A665">
        <v>16014242833</v>
      </nc>
      <ndxf>
        <alignment horizontal="left" vertical="top"/>
      </ndxf>
    </rcc>
    <rcc rId="0" sId="3">
      <nc r="B665" t="inlineStr">
        <is>
          <t>[SDL]To verify response time for bios admin incorrect password entry</t>
        </is>
      </nc>
    </rcc>
    <rcc rId="0" sId="3">
      <nc r="C665" t="inlineStr">
        <is>
          <t>bios.security</t>
        </is>
      </nc>
    </rcc>
    <rcc rId="0" sId="3">
      <nc r="E665" t="inlineStr">
        <is>
          <t>Not Run</t>
        </is>
      </nc>
    </rcc>
    <rfmt sheetId="3" sqref="F665" start="0" length="0">
      <dxf>
        <alignment horizontal="left" vertical="top"/>
      </dxf>
    </rfmt>
  </rrc>
  <rrc rId="10423" sId="3" ref="A644:XFD644" action="deleteRow">
    <rfmt sheetId="3" xfDxf="1" sqref="A644:XFD644" start="0" length="0"/>
    <rcc rId="0" sId="3" dxf="1">
      <nc r="A644">
        <v>1509595771</v>
      </nc>
      <ndxf>
        <alignment horizontal="left" vertical="top"/>
      </ndxf>
    </rcc>
    <rcc rId="0" sId="3">
      <nc r="B644" t="inlineStr">
        <is>
          <t>Verify system is not freezing or locking up during boot when some or all EFI Variables are deleted or corrupted</t>
        </is>
      </nc>
    </rcc>
    <rcc rId="0" sId="3">
      <nc r="C644" t="inlineStr">
        <is>
          <t>bios.platform,bios.security</t>
        </is>
      </nc>
    </rcc>
    <rcc rId="0" sId="3">
      <nc r="E644" t="inlineStr">
        <is>
          <t>Not Run</t>
        </is>
      </nc>
    </rcc>
    <rfmt sheetId="3" sqref="F644" start="0" length="0">
      <dxf>
        <alignment horizontal="left" vertical="top"/>
      </dxf>
    </rfmt>
  </rrc>
  <rrc rId="10424" sId="3" ref="A607:XFD607" action="deleteRow">
    <rfmt sheetId="3" xfDxf="1" sqref="A607:XFD607" start="0" length="0"/>
    <rcc rId="0" sId="3" dxf="1">
      <nc r="A607">
        <v>1508608171</v>
      </nc>
      <ndxf>
        <alignment horizontal="left" vertical="top"/>
      </ndxf>
    </rcc>
    <rcc rId="0" sId="3">
      <nc r="B607" t="inlineStr">
        <is>
          <t>[PostSi][Security][RPPC] Password Error Check</t>
        </is>
      </nc>
    </rcc>
    <rcc rId="0" sId="3">
      <nc r="C607" t="inlineStr">
        <is>
          <t>bios.security</t>
        </is>
      </nc>
    </rcc>
    <rcc rId="0" sId="3">
      <nc r="E607" t="inlineStr">
        <is>
          <t>Not Run</t>
        </is>
      </nc>
    </rcc>
    <rfmt sheetId="3" sqref="F607" start="0" length="0">
      <dxf>
        <alignment horizontal="left" vertical="top"/>
      </dxf>
    </rfmt>
  </rrc>
  <rcc rId="10425" sId="2">
    <oc r="B2">
      <v>491</v>
    </oc>
    <nc r="B2">
      <v>575</v>
    </nc>
  </rcc>
  <rcc rId="10426" sId="2">
    <oc r="B3">
      <v>17</v>
    </oc>
    <nc r="B3">
      <v>30</v>
    </nc>
  </rcc>
  <rcc rId="10427" sId="2">
    <oc r="B4">
      <v>58</v>
    </oc>
    <nc r="B4">
      <v>69</v>
    </nc>
  </rcc>
  <rfmt sheetId="3" sqref="E1 E3 E9 E33 E43 E53:E54 E71 E77 E90 E99 E101:E102 E105 E107 E109:E110 E119 E129 E144 E165 E170 E194 E224 E255 E257 E263 E312 E316 E322:E323 E334 E347 E353 E374 E378 E380 E401 E409 E411:E412 E431 E436:E437 E443 E446 E448 E461 E466 E484 E493 E512:E513 E529 E532 E548 E554 E567 E583 E612:E614 E616:E618 E623 E647 E669 E671 E674:E1048576">
    <dxf>
      <alignment horizontal="general"/>
    </dxf>
  </rfmt>
  <rfmt sheetId="3" sqref="E1 E3 E9 E33 E43 E53:E54 E71 E77 E90 E99 E101:E102 E105 E107 E109:E110 E119 E129 E144 E165 E170 E194 E224 E255 E257 E263 E312 E316 E322:E323 E334 E347 E353 E374 E378 E380 E401 E409 E411:E412 E431 E436:E437 E443 E446 E448 E461 E466 E484 E493 E512:E513 E529 E532 E548 E554 E567 E583 E612:E614 E616:E618 E623 E647 E669 E671 E674:E1048576">
    <dxf>
      <alignment horizontal="center"/>
    </dxf>
  </rfmt>
  <rfmt sheetId="3" sqref="E1 E3 E9 E33 E43 E53:E54 E71 E77 E90 E99 E101:E102 E105 E107 E109:E110 E119 E129 E144 E165 E170 E194 E224 E255 E257 E263 E312 E316 E322:E323 E334 E347 E353 E374 E378 E380 E401 E409 E411:E412 E431 E436:E437 E443 E446 E448 E461 E466 E484 E493 E512:E513 E529 E532 E548 E554 E567 E583 E612:E614 E616:E618 E623 E647 E669 E671 E674:E1048576">
    <dxf>
      <alignment vertical="bottom"/>
    </dxf>
  </rfmt>
  <rfmt sheetId="3" sqref="E1 E3 E9 E33 E43 E53:E54 E71 E77 E90 E99 E101:E102 E105 E107 E109:E110 E119 E129 E144 E165 E170 E194 E224 E255 E257 E263 E312 E316 E322:E323 E334 E347 E353 E374 E378 E380 E401 E409 E411:E412 E431 E436:E437 E443 E446 E448 E461 E466 E484 E493 E512:E513 E529 E532 E548 E554 E567 E583 E612:E614 E616:E618 E623 E647 E669 E671 E674:E1048576">
    <dxf>
      <alignment vertical="center"/>
    </dxf>
  </rfmt>
  <rfmt sheetId="3" sqref="E1:E1048576">
    <dxf>
      <alignment horizontal="general"/>
    </dxf>
  </rfmt>
  <rfmt sheetId="3" sqref="E1:E1048576">
    <dxf>
      <alignment horizontal="center"/>
    </dxf>
  </rfmt>
  <rfmt sheetId="3" sqref="E1:E1048576">
    <dxf>
      <alignment vertical="bottom"/>
    </dxf>
  </rfmt>
  <rfmt sheetId="3" sqref="E1:E1048576">
    <dxf>
      <alignment vertical="center"/>
    </dxf>
  </rfmt>
  <rfmt sheetId="3" sqref="F1:F1048576">
    <dxf>
      <alignment vertical="center"/>
    </dxf>
  </rfmt>
  <rfmt sheetId="3" sqref="F1:F1048576">
    <dxf>
      <alignment vertical="bottom"/>
    </dxf>
  </rfmt>
  <rfmt sheetId="3" sqref="F1:F1048576">
    <dxf>
      <alignment horizontal="general"/>
    </dxf>
  </rfmt>
  <rfmt sheetId="3" sqref="F1:F1048576">
    <dxf>
      <alignment vertical="center"/>
    </dxf>
  </rfmt>
  <rfmt sheetId="3" sqref="F1:F1048576">
    <dxf>
      <alignment horizontal="center"/>
    </dxf>
  </rfmt>
  <rcv guid="{4410AABB-5600-4598-A301-50A53F621E8E}" action="delete"/>
  <rdn rId="0" localSheetId="1" customView="1" name="Z_4410AABB_5600_4598_A301_50A53F621E8E_.wvu.FilterData" hidden="1" oldHidden="1">
    <formula>GNRD_Blue_8_D97!$A$1:$K$1</formula>
    <oldFormula>GNRD_Blue_8_D97!$A$1:$K$1</oldFormula>
  </rdn>
  <rdn rId="0" localSheetId="3" customView="1" name="Z_4410AABB_5600_4598_A301_50A53F621E8E_.wvu.FilterData" hidden="1" oldHidden="1">
    <formula>GNRD_Blue_Eval_Report_8_D97!$A$1:$K$673</formula>
  </rdn>
  <rcv guid="{4410AABB-5600-4598-A301-50A53F621E8E}" action="add"/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30" sId="3">
    <oc r="A1" t="inlineStr">
      <is>
        <t>id</t>
      </is>
    </oc>
    <nc r="A1" t="inlineStr">
      <is>
        <t>TCD_ID</t>
      </is>
    </nc>
  </rcc>
  <rcc rId="10431" sId="3">
    <oc r="B1" t="inlineStr">
      <is>
        <t>title</t>
      </is>
    </oc>
    <nc r="B1" t="inlineStr">
      <is>
        <t>TCD_Title</t>
      </is>
    </nc>
  </rcc>
  <rcc rId="10432" sId="3">
    <oc r="E1" t="inlineStr">
      <is>
        <t>Execution_Status</t>
      </is>
    </oc>
    <nc r="E1" t="inlineStr">
      <is>
        <t>Status</t>
      </is>
    </nc>
  </rcc>
  <rdn rId="0" localSheetId="1" customView="1" name="Z_B2153911_4DDF_42E6_AFE5_79196A5783AE_.wvu.FilterData" hidden="1" oldHidden="1">
    <formula>GNRD_Blue_8_D97!$A$1:$K$1</formula>
  </rdn>
  <rdn rId="0" localSheetId="3" customView="1" name="Z_B2153911_4DDF_42E6_AFE5_79196A5783AE_.wvu.FilterData" hidden="1" oldHidden="1">
    <formula>GNRD_Blue_Eval_Report_8_D97!$A$1:$K$673</formula>
  </rdn>
  <rcv guid="{B2153911-4DDF-42E6-AFE5-79196A5783AE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1F13F646-E57F-471C-9943-6B50D02E0BE4}" name="Mp, Ganesh" id="-925264628" dateTime="2022-12-09T14:14:2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2"/>
  <sheetViews>
    <sheetView zoomScaleNormal="100" workbookViewId="0">
      <selection activeCell="B16" sqref="B16"/>
    </sheetView>
  </sheetViews>
  <sheetFormatPr defaultColWidth="8.77734375" defaultRowHeight="14.4" x14ac:dyDescent="0.3"/>
  <cols>
    <col min="1" max="1" width="11.77734375" style="15" bestFit="1" customWidth="1"/>
    <col min="2" max="2" width="139.109375" style="15" bestFit="1" customWidth="1"/>
    <col min="3" max="3" width="16.21875" style="15" bestFit="1" customWidth="1"/>
    <col min="4" max="4" width="8.77734375" style="15"/>
    <col min="5" max="5" width="17.77734375" style="24" bestFit="1" customWidth="1"/>
    <col min="6" max="6" width="16.88671875" style="26" customWidth="1"/>
    <col min="7" max="7" width="8.77734375" style="15"/>
    <col min="8" max="8" width="10.6640625" style="15" customWidth="1"/>
    <col min="9" max="9" width="13.21875" style="15" customWidth="1"/>
    <col min="10" max="10" width="20.6640625" style="15" customWidth="1"/>
    <col min="11" max="11" width="81" style="15" bestFit="1" customWidth="1"/>
    <col min="12" max="16384" width="8.77734375" style="15"/>
  </cols>
  <sheetData>
    <row r="1" spans="1:11" x14ac:dyDescent="0.3">
      <c r="A1" s="15" t="s">
        <v>0</v>
      </c>
      <c r="B1" s="15" t="s">
        <v>1</v>
      </c>
      <c r="C1" s="15" t="s">
        <v>2</v>
      </c>
      <c r="D1" s="15" t="s">
        <v>577</v>
      </c>
      <c r="E1" s="24" t="s">
        <v>608</v>
      </c>
      <c r="F1" s="26" t="s">
        <v>587</v>
      </c>
      <c r="G1" s="15" t="s">
        <v>588</v>
      </c>
      <c r="H1" s="15" t="s">
        <v>589</v>
      </c>
      <c r="I1" s="15" t="s">
        <v>590</v>
      </c>
      <c r="J1" s="15" t="s">
        <v>591</v>
      </c>
      <c r="K1" s="15" t="s">
        <v>592</v>
      </c>
    </row>
    <row r="2" spans="1:11" x14ac:dyDescent="0.3">
      <c r="A2" s="15" t="str">
        <f>HYPERLINK("https://hsdes.intel.com/resource/1508602363","1508602363")</f>
        <v>1508602363</v>
      </c>
      <c r="B2" s="15" t="s">
        <v>3</v>
      </c>
      <c r="C2" s="15" t="s">
        <v>4</v>
      </c>
      <c r="D2" s="15" t="s">
        <v>578</v>
      </c>
      <c r="E2" s="29" t="s">
        <v>585</v>
      </c>
      <c r="G2" s="15">
        <v>42</v>
      </c>
      <c r="H2" s="15" t="s">
        <v>593</v>
      </c>
      <c r="I2" s="15" t="s">
        <v>594</v>
      </c>
      <c r="J2" s="15" t="s">
        <v>605</v>
      </c>
    </row>
    <row r="3" spans="1:11" x14ac:dyDescent="0.3">
      <c r="A3" s="15" t="str">
        <f>HYPERLINK("https://hsdes.intel.com/resource/1508602410","1508602410")</f>
        <v>1508602410</v>
      </c>
      <c r="B3" s="15" t="s">
        <v>5</v>
      </c>
      <c r="C3" s="15" t="s">
        <v>6</v>
      </c>
      <c r="D3" s="15" t="s">
        <v>579</v>
      </c>
      <c r="E3" s="30" t="s">
        <v>586</v>
      </c>
      <c r="F3" s="27">
        <v>16015321565</v>
      </c>
      <c r="G3" s="15">
        <v>42</v>
      </c>
      <c r="H3" s="15" t="s">
        <v>593</v>
      </c>
      <c r="I3" s="15" t="s">
        <v>594</v>
      </c>
      <c r="J3" s="15" t="s">
        <v>604</v>
      </c>
      <c r="K3" s="17" t="s">
        <v>598</v>
      </c>
    </row>
    <row r="4" spans="1:11" x14ac:dyDescent="0.3">
      <c r="A4" s="15" t="str">
        <f>HYPERLINK("https://hsdes.intel.com/resource/1508602888","1508602888")</f>
        <v>1508602888</v>
      </c>
      <c r="B4" s="15" t="s">
        <v>7</v>
      </c>
      <c r="C4" s="15" t="s">
        <v>8</v>
      </c>
      <c r="D4" s="15" t="s">
        <v>579</v>
      </c>
      <c r="E4" s="29" t="s">
        <v>585</v>
      </c>
      <c r="G4" s="15">
        <v>42</v>
      </c>
      <c r="H4" s="15" t="s">
        <v>593</v>
      </c>
      <c r="I4" s="15" t="s">
        <v>594</v>
      </c>
      <c r="J4" s="15" t="s">
        <v>605</v>
      </c>
    </row>
    <row r="5" spans="1:11" x14ac:dyDescent="0.3">
      <c r="A5" s="15" t="str">
        <f>HYPERLINK("https://hsdes.intel.com/resource/1508602895","1508602895")</f>
        <v>1508602895</v>
      </c>
      <c r="B5" s="15" t="s">
        <v>9</v>
      </c>
      <c r="C5" s="15" t="s">
        <v>10</v>
      </c>
      <c r="D5" s="15" t="s">
        <v>579</v>
      </c>
      <c r="E5" s="31" t="s">
        <v>602</v>
      </c>
      <c r="F5" s="27">
        <v>16017443888</v>
      </c>
      <c r="G5" s="15">
        <v>42</v>
      </c>
      <c r="H5" s="15" t="s">
        <v>593</v>
      </c>
      <c r="I5" s="15" t="s">
        <v>594</v>
      </c>
      <c r="J5" s="15" t="s">
        <v>604</v>
      </c>
    </row>
    <row r="6" spans="1:11" x14ac:dyDescent="0.3">
      <c r="A6" s="15" t="str">
        <f>HYPERLINK("https://hsdes.intel.com/resource/1508603007","1508603007")</f>
        <v>1508603007</v>
      </c>
      <c r="B6" s="15" t="s">
        <v>11</v>
      </c>
      <c r="C6" s="15" t="s">
        <v>8</v>
      </c>
      <c r="D6" s="15" t="s">
        <v>579</v>
      </c>
      <c r="E6" s="29" t="s">
        <v>585</v>
      </c>
      <c r="G6" s="15">
        <v>42</v>
      </c>
      <c r="H6" s="15" t="s">
        <v>593</v>
      </c>
      <c r="I6" s="15" t="s">
        <v>594</v>
      </c>
      <c r="J6" s="15" t="s">
        <v>604</v>
      </c>
    </row>
    <row r="7" spans="1:11" x14ac:dyDescent="0.3">
      <c r="A7" s="15" t="str">
        <f>HYPERLINK("https://hsdes.intel.com/resource/1508603011","1508603011")</f>
        <v>1508603011</v>
      </c>
      <c r="B7" s="15" t="s">
        <v>12</v>
      </c>
      <c r="C7" s="15" t="s">
        <v>8</v>
      </c>
      <c r="D7" s="15" t="s">
        <v>579</v>
      </c>
      <c r="E7" s="29" t="s">
        <v>585</v>
      </c>
      <c r="G7" s="15">
        <v>42</v>
      </c>
      <c r="H7" s="15" t="s">
        <v>593</v>
      </c>
      <c r="I7" s="15" t="s">
        <v>594</v>
      </c>
      <c r="J7" s="15" t="s">
        <v>604</v>
      </c>
    </row>
    <row r="8" spans="1:11" x14ac:dyDescent="0.3">
      <c r="A8" s="15" t="str">
        <f>HYPERLINK("https://hsdes.intel.com/resource/1508603052","1508603052")</f>
        <v>1508603052</v>
      </c>
      <c r="B8" s="15" t="s">
        <v>13</v>
      </c>
      <c r="C8" s="15" t="s">
        <v>10</v>
      </c>
      <c r="D8" s="15" t="s">
        <v>579</v>
      </c>
      <c r="E8" s="29" t="s">
        <v>585</v>
      </c>
      <c r="G8" s="15">
        <v>42</v>
      </c>
      <c r="H8" s="15" t="s">
        <v>593</v>
      </c>
      <c r="I8" s="15" t="s">
        <v>594</v>
      </c>
      <c r="J8" s="15" t="s">
        <v>604</v>
      </c>
    </row>
    <row r="9" spans="1:11" x14ac:dyDescent="0.3">
      <c r="A9" s="15" t="str">
        <f>HYPERLINK("https://hsdes.intel.com/resource/1508603083","1508603083")</f>
        <v>1508603083</v>
      </c>
      <c r="B9" s="15" t="s">
        <v>14</v>
      </c>
      <c r="C9" s="15" t="s">
        <v>4</v>
      </c>
      <c r="D9" s="15" t="s">
        <v>579</v>
      </c>
      <c r="E9" s="30" t="s">
        <v>586</v>
      </c>
      <c r="F9" s="27">
        <v>16015631966</v>
      </c>
      <c r="G9" s="15">
        <v>42</v>
      </c>
      <c r="H9" s="15" t="s">
        <v>593</v>
      </c>
      <c r="I9" s="15" t="s">
        <v>594</v>
      </c>
      <c r="J9" s="15" t="s">
        <v>604</v>
      </c>
      <c r="K9" s="15" t="s">
        <v>599</v>
      </c>
    </row>
    <row r="10" spans="1:11" x14ac:dyDescent="0.3">
      <c r="A10" s="15" t="str">
        <f>HYPERLINK("https://hsdes.intel.com/resource/1508603122","1508603122")</f>
        <v>1508603122</v>
      </c>
      <c r="B10" s="15" t="s">
        <v>15</v>
      </c>
      <c r="C10" s="15" t="s">
        <v>16</v>
      </c>
      <c r="D10" s="15" t="s">
        <v>579</v>
      </c>
      <c r="E10" s="29" t="s">
        <v>585</v>
      </c>
      <c r="G10" s="15">
        <v>42</v>
      </c>
      <c r="H10" s="15" t="s">
        <v>593</v>
      </c>
      <c r="I10" s="15" t="s">
        <v>594</v>
      </c>
      <c r="J10" s="15" t="s">
        <v>604</v>
      </c>
    </row>
    <row r="11" spans="1:11" x14ac:dyDescent="0.3">
      <c r="A11" s="15" t="str">
        <f>HYPERLINK("https://hsdes.intel.com/resource/1508603137","1508603137")</f>
        <v>1508603137</v>
      </c>
      <c r="B11" s="15" t="s">
        <v>17</v>
      </c>
      <c r="C11" s="15" t="s">
        <v>16</v>
      </c>
      <c r="D11" s="15" t="s">
        <v>579</v>
      </c>
      <c r="E11" s="29" t="s">
        <v>585</v>
      </c>
      <c r="G11" s="15">
        <v>42</v>
      </c>
      <c r="H11" s="15" t="s">
        <v>593</v>
      </c>
      <c r="I11" s="15" t="s">
        <v>594</v>
      </c>
      <c r="J11" s="15" t="s">
        <v>604</v>
      </c>
    </row>
    <row r="12" spans="1:11" x14ac:dyDescent="0.3">
      <c r="A12" s="15" t="str">
        <f>HYPERLINK("https://hsdes.intel.com/resource/1508603165","1508603165")</f>
        <v>1508603165</v>
      </c>
      <c r="B12" s="15" t="s">
        <v>18</v>
      </c>
      <c r="C12" s="15" t="s">
        <v>4</v>
      </c>
      <c r="D12" s="15" t="s">
        <v>579</v>
      </c>
      <c r="E12" s="29" t="s">
        <v>585</v>
      </c>
      <c r="G12" s="15">
        <v>42</v>
      </c>
      <c r="H12" s="15" t="s">
        <v>593</v>
      </c>
      <c r="I12" s="15" t="s">
        <v>594</v>
      </c>
      <c r="J12" s="15" t="s">
        <v>604</v>
      </c>
    </row>
    <row r="13" spans="1:11" x14ac:dyDescent="0.3">
      <c r="A13" s="15" t="str">
        <f>HYPERLINK("https://hsdes.intel.com/resource/1508603195","1508603195")</f>
        <v>1508603195</v>
      </c>
      <c r="B13" s="15" t="s">
        <v>19</v>
      </c>
      <c r="C13" s="15" t="s">
        <v>16</v>
      </c>
      <c r="D13" s="15" t="s">
        <v>579</v>
      </c>
      <c r="E13" s="29" t="s">
        <v>585</v>
      </c>
      <c r="G13" s="15">
        <v>42</v>
      </c>
      <c r="H13" s="15" t="s">
        <v>593</v>
      </c>
      <c r="I13" s="15" t="s">
        <v>594</v>
      </c>
      <c r="J13" s="15" t="s">
        <v>604</v>
      </c>
    </row>
    <row r="14" spans="1:11" x14ac:dyDescent="0.3">
      <c r="A14" s="15" t="str">
        <f>HYPERLINK("https://hsdes.intel.com/resource/1508603224","1508603224")</f>
        <v>1508603224</v>
      </c>
      <c r="B14" s="15" t="s">
        <v>20</v>
      </c>
      <c r="C14" s="15" t="s">
        <v>4</v>
      </c>
      <c r="D14" s="15" t="s">
        <v>579</v>
      </c>
      <c r="E14" s="29" t="s">
        <v>585</v>
      </c>
      <c r="G14" s="15">
        <v>42</v>
      </c>
      <c r="H14" s="15" t="s">
        <v>593</v>
      </c>
      <c r="I14" s="15" t="s">
        <v>594</v>
      </c>
      <c r="J14" s="15" t="s">
        <v>605</v>
      </c>
    </row>
    <row r="15" spans="1:11" x14ac:dyDescent="0.3">
      <c r="A15" s="15" t="str">
        <f>HYPERLINK("https://hsdes.intel.com/resource/1508603387","1508603387")</f>
        <v>1508603387</v>
      </c>
      <c r="B15" s="15" t="s">
        <v>21</v>
      </c>
      <c r="C15" s="15" t="s">
        <v>22</v>
      </c>
      <c r="D15" s="15" t="s">
        <v>579</v>
      </c>
      <c r="E15" s="29" t="s">
        <v>585</v>
      </c>
      <c r="G15" s="15">
        <v>42</v>
      </c>
      <c r="H15" s="15" t="s">
        <v>593</v>
      </c>
      <c r="I15" s="15" t="s">
        <v>594</v>
      </c>
      <c r="J15" s="15" t="s">
        <v>604</v>
      </c>
    </row>
    <row r="16" spans="1:11" x14ac:dyDescent="0.3">
      <c r="A16" s="15" t="str">
        <f>HYPERLINK("https://hsdes.intel.com/resource/1508603407","1508603407")</f>
        <v>1508603407</v>
      </c>
      <c r="B16" s="15" t="s">
        <v>23</v>
      </c>
      <c r="C16" s="15" t="s">
        <v>8</v>
      </c>
      <c r="D16" s="15" t="s">
        <v>579</v>
      </c>
      <c r="E16" s="31" t="s">
        <v>602</v>
      </c>
      <c r="F16" s="27">
        <v>16019077589</v>
      </c>
      <c r="G16" s="15">
        <v>42</v>
      </c>
      <c r="H16" s="15" t="s">
        <v>593</v>
      </c>
      <c r="I16" s="15" t="s">
        <v>594</v>
      </c>
      <c r="J16" s="15" t="s">
        <v>604</v>
      </c>
      <c r="K16" s="19"/>
    </row>
    <row r="17" spans="1:10" x14ac:dyDescent="0.3">
      <c r="A17" s="15" t="str">
        <f>HYPERLINK("https://hsdes.intel.com/resource/1508603652","1508603652")</f>
        <v>1508603652</v>
      </c>
      <c r="B17" s="15" t="s">
        <v>24</v>
      </c>
      <c r="C17" s="15" t="s">
        <v>4</v>
      </c>
      <c r="D17" s="15" t="s">
        <v>579</v>
      </c>
      <c r="E17" s="29" t="s">
        <v>585</v>
      </c>
      <c r="G17" s="15">
        <v>42</v>
      </c>
      <c r="H17" s="15" t="s">
        <v>593</v>
      </c>
      <c r="I17" s="15" t="s">
        <v>594</v>
      </c>
      <c r="J17" s="15" t="s">
        <v>604</v>
      </c>
    </row>
    <row r="18" spans="1:10" x14ac:dyDescent="0.3">
      <c r="A18" s="15" t="str">
        <f>HYPERLINK("https://hsdes.intel.com/resource/1508603662","1508603662")</f>
        <v>1508603662</v>
      </c>
      <c r="B18" s="15" t="s">
        <v>25</v>
      </c>
      <c r="C18" s="15" t="s">
        <v>16</v>
      </c>
      <c r="D18" s="15" t="s">
        <v>579</v>
      </c>
      <c r="E18" s="29" t="s">
        <v>585</v>
      </c>
      <c r="G18" s="15">
        <v>42</v>
      </c>
      <c r="H18" s="15" t="s">
        <v>593</v>
      </c>
      <c r="I18" s="15" t="s">
        <v>594</v>
      </c>
      <c r="J18" s="15" t="s">
        <v>605</v>
      </c>
    </row>
    <row r="19" spans="1:10" x14ac:dyDescent="0.3">
      <c r="A19" s="15" t="str">
        <f>HYPERLINK("https://hsdes.intel.com/resource/1508603688","1508603688")</f>
        <v>1508603688</v>
      </c>
      <c r="B19" s="15" t="s">
        <v>26</v>
      </c>
      <c r="C19" s="15" t="s">
        <v>4</v>
      </c>
      <c r="D19" s="15" t="s">
        <v>579</v>
      </c>
      <c r="E19" s="29" t="s">
        <v>585</v>
      </c>
      <c r="G19" s="15">
        <v>42</v>
      </c>
      <c r="H19" s="15" t="s">
        <v>593</v>
      </c>
      <c r="I19" s="15" t="s">
        <v>594</v>
      </c>
      <c r="J19" s="15" t="s">
        <v>604</v>
      </c>
    </row>
    <row r="20" spans="1:10" x14ac:dyDescent="0.3">
      <c r="A20" s="15" t="str">
        <f>HYPERLINK("https://hsdes.intel.com/resource/1508603707","1508603707")</f>
        <v>1508603707</v>
      </c>
      <c r="B20" s="15" t="s">
        <v>27</v>
      </c>
      <c r="C20" s="15" t="s">
        <v>16</v>
      </c>
      <c r="D20" s="15" t="s">
        <v>579</v>
      </c>
      <c r="E20" s="29" t="s">
        <v>585</v>
      </c>
      <c r="G20" s="15">
        <v>42</v>
      </c>
      <c r="H20" s="15" t="s">
        <v>593</v>
      </c>
      <c r="I20" s="15" t="s">
        <v>594</v>
      </c>
      <c r="J20" s="15" t="s">
        <v>605</v>
      </c>
    </row>
    <row r="21" spans="1:10" x14ac:dyDescent="0.3">
      <c r="A21" s="15" t="str">
        <f>HYPERLINK("https://hsdes.intel.com/resource/1508603712","1508603712")</f>
        <v>1508603712</v>
      </c>
      <c r="B21" s="15" t="s">
        <v>28</v>
      </c>
      <c r="C21" s="15" t="s">
        <v>16</v>
      </c>
      <c r="D21" s="15" t="s">
        <v>579</v>
      </c>
      <c r="E21" s="29" t="s">
        <v>585</v>
      </c>
      <c r="G21" s="15">
        <v>42</v>
      </c>
      <c r="H21" s="15" t="s">
        <v>593</v>
      </c>
      <c r="I21" s="15" t="s">
        <v>594</v>
      </c>
      <c r="J21" s="15" t="s">
        <v>605</v>
      </c>
    </row>
    <row r="22" spans="1:10" x14ac:dyDescent="0.3">
      <c r="A22" s="15" t="str">
        <f>HYPERLINK("https://hsdes.intel.com/resource/1508603727","1508603727")</f>
        <v>1508603727</v>
      </c>
      <c r="B22" s="15" t="s">
        <v>29</v>
      </c>
      <c r="C22" s="15" t="s">
        <v>4</v>
      </c>
      <c r="D22" s="15" t="s">
        <v>579</v>
      </c>
      <c r="E22" s="29" t="s">
        <v>585</v>
      </c>
      <c r="G22" s="15">
        <v>42</v>
      </c>
      <c r="H22" s="15" t="s">
        <v>593</v>
      </c>
      <c r="I22" s="15" t="s">
        <v>594</v>
      </c>
      <c r="J22" s="15" t="s">
        <v>604</v>
      </c>
    </row>
    <row r="23" spans="1:10" x14ac:dyDescent="0.3">
      <c r="A23" s="15" t="str">
        <f>HYPERLINK("https://hsdes.intel.com/resource/1508603759","1508603759")</f>
        <v>1508603759</v>
      </c>
      <c r="B23" s="15" t="s">
        <v>30</v>
      </c>
      <c r="C23" s="15" t="s">
        <v>16</v>
      </c>
      <c r="D23" s="15" t="s">
        <v>579</v>
      </c>
      <c r="E23" s="29" t="s">
        <v>585</v>
      </c>
      <c r="G23" s="15">
        <v>42</v>
      </c>
      <c r="H23" s="15" t="s">
        <v>593</v>
      </c>
      <c r="I23" s="15" t="s">
        <v>594</v>
      </c>
      <c r="J23" s="15" t="s">
        <v>605</v>
      </c>
    </row>
    <row r="24" spans="1:10" x14ac:dyDescent="0.3">
      <c r="A24" s="15" t="str">
        <f>HYPERLINK("https://hsdes.intel.com/resource/1508603769","1508603769")</f>
        <v>1508603769</v>
      </c>
      <c r="B24" s="15" t="s">
        <v>31</v>
      </c>
      <c r="C24" s="15" t="s">
        <v>16</v>
      </c>
      <c r="D24" s="15" t="s">
        <v>579</v>
      </c>
      <c r="E24" s="29" t="s">
        <v>585</v>
      </c>
      <c r="G24" s="15">
        <v>42</v>
      </c>
      <c r="H24" s="15" t="s">
        <v>593</v>
      </c>
      <c r="I24" s="15" t="s">
        <v>594</v>
      </c>
      <c r="J24" s="15" t="s">
        <v>605</v>
      </c>
    </row>
    <row r="25" spans="1:10" x14ac:dyDescent="0.3">
      <c r="A25" s="15" t="str">
        <f>HYPERLINK("https://hsdes.intel.com/resource/1508603777","1508603777")</f>
        <v>1508603777</v>
      </c>
      <c r="B25" s="15" t="s">
        <v>32</v>
      </c>
      <c r="C25" s="15" t="s">
        <v>16</v>
      </c>
      <c r="D25" s="15" t="s">
        <v>579</v>
      </c>
      <c r="E25" s="29" t="s">
        <v>585</v>
      </c>
      <c r="G25" s="15">
        <v>42</v>
      </c>
      <c r="H25" s="15" t="s">
        <v>593</v>
      </c>
      <c r="I25" s="15" t="s">
        <v>594</v>
      </c>
      <c r="J25" s="15" t="s">
        <v>605</v>
      </c>
    </row>
    <row r="26" spans="1:10" x14ac:dyDescent="0.3">
      <c r="A26" s="15" t="str">
        <f>HYPERLINK("https://hsdes.intel.com/resource/1508603784","1508603784")</f>
        <v>1508603784</v>
      </c>
      <c r="B26" s="15" t="s">
        <v>33</v>
      </c>
      <c r="C26" s="15" t="s">
        <v>16</v>
      </c>
      <c r="D26" s="15" t="s">
        <v>579</v>
      </c>
      <c r="E26" s="29" t="s">
        <v>585</v>
      </c>
      <c r="G26" s="15">
        <v>42</v>
      </c>
      <c r="H26" s="15" t="s">
        <v>593</v>
      </c>
      <c r="I26" s="15" t="s">
        <v>594</v>
      </c>
      <c r="J26" s="15" t="s">
        <v>605</v>
      </c>
    </row>
    <row r="27" spans="1:10" x14ac:dyDescent="0.3">
      <c r="A27" s="15" t="str">
        <f>HYPERLINK("https://hsdes.intel.com/resource/1508603838","1508603838")</f>
        <v>1508603838</v>
      </c>
      <c r="B27" s="15" t="s">
        <v>34</v>
      </c>
      <c r="C27" s="15" t="s">
        <v>16</v>
      </c>
      <c r="D27" s="15" t="s">
        <v>579</v>
      </c>
      <c r="E27" s="29" t="s">
        <v>585</v>
      </c>
      <c r="G27" s="15">
        <v>42</v>
      </c>
      <c r="H27" s="15" t="s">
        <v>593</v>
      </c>
      <c r="I27" s="15" t="s">
        <v>594</v>
      </c>
      <c r="J27" s="15" t="s">
        <v>604</v>
      </c>
    </row>
    <row r="28" spans="1:10" x14ac:dyDescent="0.3">
      <c r="A28" s="15" t="str">
        <f>HYPERLINK("https://hsdes.intel.com/resource/1508603932","1508603932")</f>
        <v>1508603932</v>
      </c>
      <c r="B28" s="15" t="s">
        <v>35</v>
      </c>
      <c r="C28" s="15" t="s">
        <v>16</v>
      </c>
      <c r="D28" s="15" t="s">
        <v>579</v>
      </c>
      <c r="E28" s="29" t="s">
        <v>585</v>
      </c>
      <c r="G28" s="15">
        <v>42</v>
      </c>
      <c r="H28" s="15" t="s">
        <v>593</v>
      </c>
      <c r="I28" s="15" t="s">
        <v>594</v>
      </c>
      <c r="J28" s="15" t="s">
        <v>604</v>
      </c>
    </row>
    <row r="29" spans="1:10" x14ac:dyDescent="0.3">
      <c r="A29" s="15" t="str">
        <f>HYPERLINK("https://hsdes.intel.com/resource/1508604047","1508604047")</f>
        <v>1508604047</v>
      </c>
      <c r="B29" s="15" t="s">
        <v>36</v>
      </c>
      <c r="C29" s="15" t="s">
        <v>4</v>
      </c>
      <c r="D29" s="15" t="s">
        <v>579</v>
      </c>
      <c r="E29" s="29" t="s">
        <v>585</v>
      </c>
      <c r="G29" s="15">
        <v>42</v>
      </c>
      <c r="H29" s="15" t="s">
        <v>593</v>
      </c>
      <c r="I29" s="15" t="s">
        <v>594</v>
      </c>
      <c r="J29" s="15" t="s">
        <v>605</v>
      </c>
    </row>
    <row r="30" spans="1:10" x14ac:dyDescent="0.3">
      <c r="A30" s="15" t="str">
        <f>HYPERLINK("https://hsdes.intel.com/resource/1508604064","1508604064")</f>
        <v>1508604064</v>
      </c>
      <c r="B30" s="15" t="s">
        <v>37</v>
      </c>
      <c r="C30" s="15" t="s">
        <v>8</v>
      </c>
      <c r="D30" s="15" t="s">
        <v>579</v>
      </c>
      <c r="E30" s="29" t="s">
        <v>585</v>
      </c>
      <c r="G30" s="15">
        <v>42</v>
      </c>
      <c r="H30" s="15" t="s">
        <v>593</v>
      </c>
      <c r="I30" s="15" t="s">
        <v>594</v>
      </c>
      <c r="J30" s="15" t="s">
        <v>605</v>
      </c>
    </row>
    <row r="31" spans="1:10" x14ac:dyDescent="0.3">
      <c r="A31" s="15" t="str">
        <f>HYPERLINK("https://hsdes.intel.com/resource/1508604170","1508604170")</f>
        <v>1508604170</v>
      </c>
      <c r="B31" s="15" t="s">
        <v>38</v>
      </c>
      <c r="C31" s="15" t="s">
        <v>8</v>
      </c>
      <c r="D31" s="15" t="s">
        <v>579</v>
      </c>
      <c r="E31" s="29" t="s">
        <v>585</v>
      </c>
      <c r="G31" s="15">
        <v>42</v>
      </c>
      <c r="H31" s="15" t="s">
        <v>593</v>
      </c>
      <c r="I31" s="15" t="s">
        <v>594</v>
      </c>
      <c r="J31" s="15" t="s">
        <v>604</v>
      </c>
    </row>
    <row r="32" spans="1:10" x14ac:dyDescent="0.3">
      <c r="A32" s="15" t="str">
        <f>HYPERLINK("https://hsdes.intel.com/resource/1508604198","1508604198")</f>
        <v>1508604198</v>
      </c>
      <c r="B32" s="15" t="s">
        <v>39</v>
      </c>
      <c r="C32" s="15" t="s">
        <v>8</v>
      </c>
      <c r="D32" s="15" t="s">
        <v>579</v>
      </c>
      <c r="E32" s="29" t="s">
        <v>585</v>
      </c>
      <c r="G32" s="15">
        <v>42</v>
      </c>
      <c r="H32" s="15" t="s">
        <v>593</v>
      </c>
      <c r="I32" s="15" t="s">
        <v>594</v>
      </c>
      <c r="J32" s="15" t="s">
        <v>604</v>
      </c>
    </row>
    <row r="33" spans="1:11" s="17" customFormat="1" x14ac:dyDescent="0.3">
      <c r="A33" s="17" t="str">
        <f>HYPERLINK("https://hsdes.intel.com/resource/1508604363","1508604363")</f>
        <v>1508604363</v>
      </c>
      <c r="B33" s="17" t="s">
        <v>40</v>
      </c>
      <c r="C33" s="17" t="s">
        <v>22</v>
      </c>
      <c r="D33" s="17" t="s">
        <v>579</v>
      </c>
      <c r="E33" s="30" t="s">
        <v>586</v>
      </c>
      <c r="F33" s="27">
        <v>16015321565</v>
      </c>
      <c r="G33" s="15">
        <v>42</v>
      </c>
      <c r="H33" s="15" t="s">
        <v>593</v>
      </c>
      <c r="I33" s="15" t="s">
        <v>594</v>
      </c>
      <c r="J33" s="15" t="s">
        <v>604</v>
      </c>
      <c r="K33" s="17" t="s">
        <v>598</v>
      </c>
    </row>
    <row r="34" spans="1:11" x14ac:dyDescent="0.3">
      <c r="A34" s="15" t="str">
        <f>HYPERLINK("https://hsdes.intel.com/resource/1508604590","1508604590")</f>
        <v>1508604590</v>
      </c>
      <c r="B34" s="15" t="s">
        <v>41</v>
      </c>
      <c r="C34" s="15" t="s">
        <v>22</v>
      </c>
      <c r="D34" s="15" t="s">
        <v>579</v>
      </c>
      <c r="E34" s="29" t="s">
        <v>585</v>
      </c>
      <c r="G34" s="15">
        <v>42</v>
      </c>
      <c r="H34" s="15" t="s">
        <v>593</v>
      </c>
      <c r="I34" s="15" t="s">
        <v>594</v>
      </c>
      <c r="J34" s="15" t="s">
        <v>604</v>
      </c>
      <c r="K34" s="20"/>
    </row>
    <row r="35" spans="1:11" x14ac:dyDescent="0.3">
      <c r="A35" s="15" t="str">
        <f>HYPERLINK("https://hsdes.intel.com/resource/1508604598","1508604598")</f>
        <v>1508604598</v>
      </c>
      <c r="B35" s="15" t="s">
        <v>42</v>
      </c>
      <c r="C35" s="15" t="s">
        <v>4</v>
      </c>
      <c r="D35" s="15" t="s">
        <v>579</v>
      </c>
      <c r="E35" s="29" t="s">
        <v>585</v>
      </c>
      <c r="G35" s="15">
        <v>42</v>
      </c>
      <c r="H35" s="15" t="s">
        <v>593</v>
      </c>
      <c r="I35" s="15" t="s">
        <v>594</v>
      </c>
      <c r="J35" s="15" t="s">
        <v>605</v>
      </c>
    </row>
    <row r="36" spans="1:11" x14ac:dyDescent="0.3">
      <c r="A36" s="15" t="str">
        <f>HYPERLINK("https://hsdes.intel.com/resource/1508604614","1508604614")</f>
        <v>1508604614</v>
      </c>
      <c r="B36" s="15" t="s">
        <v>43</v>
      </c>
      <c r="C36" s="15" t="s">
        <v>16</v>
      </c>
      <c r="D36" s="15" t="s">
        <v>579</v>
      </c>
      <c r="E36" s="29" t="s">
        <v>585</v>
      </c>
      <c r="G36" s="15">
        <v>42</v>
      </c>
      <c r="H36" s="15" t="s">
        <v>593</v>
      </c>
      <c r="I36" s="15" t="s">
        <v>594</v>
      </c>
      <c r="J36" s="15" t="s">
        <v>604</v>
      </c>
    </row>
    <row r="37" spans="1:11" x14ac:dyDescent="0.3">
      <c r="A37" s="15" t="str">
        <f>HYPERLINK("https://hsdes.intel.com/resource/1508604652","1508604652")</f>
        <v>1508604652</v>
      </c>
      <c r="B37" s="15" t="s">
        <v>44</v>
      </c>
      <c r="C37" s="15" t="s">
        <v>22</v>
      </c>
      <c r="D37" s="15" t="s">
        <v>579</v>
      </c>
      <c r="E37" s="29" t="s">
        <v>585</v>
      </c>
      <c r="G37" s="15">
        <v>42</v>
      </c>
      <c r="H37" s="15" t="s">
        <v>593</v>
      </c>
      <c r="I37" s="15" t="s">
        <v>594</v>
      </c>
      <c r="J37" s="15" t="s">
        <v>604</v>
      </c>
    </row>
    <row r="38" spans="1:11" x14ac:dyDescent="0.3">
      <c r="A38" s="15" t="str">
        <f>HYPERLINK("https://hsdes.intel.com/resource/1508604681","1508604681")</f>
        <v>1508604681</v>
      </c>
      <c r="B38" s="15" t="s">
        <v>45</v>
      </c>
      <c r="C38" s="15" t="s">
        <v>4</v>
      </c>
      <c r="D38" s="15" t="s">
        <v>579</v>
      </c>
      <c r="E38" s="29" t="s">
        <v>585</v>
      </c>
      <c r="G38" s="15">
        <v>42</v>
      </c>
      <c r="H38" s="15" t="s">
        <v>593</v>
      </c>
      <c r="I38" s="15" t="s">
        <v>594</v>
      </c>
      <c r="J38" s="15" t="s">
        <v>604</v>
      </c>
    </row>
    <row r="39" spans="1:11" x14ac:dyDescent="0.3">
      <c r="A39" s="15" t="str">
        <f>HYPERLINK("https://hsdes.intel.com/resource/1508604724","1508604724")</f>
        <v>1508604724</v>
      </c>
      <c r="B39" s="15" t="s">
        <v>46</v>
      </c>
      <c r="C39" s="15" t="s">
        <v>16</v>
      </c>
      <c r="D39" s="15" t="s">
        <v>579</v>
      </c>
      <c r="E39" s="29" t="s">
        <v>585</v>
      </c>
      <c r="G39" s="15">
        <v>42</v>
      </c>
      <c r="H39" s="15" t="s">
        <v>593</v>
      </c>
      <c r="I39" s="15" t="s">
        <v>594</v>
      </c>
      <c r="J39" s="15" t="s">
        <v>604</v>
      </c>
    </row>
    <row r="40" spans="1:11" x14ac:dyDescent="0.3">
      <c r="A40" s="15" t="str">
        <f>HYPERLINK("https://hsdes.intel.com/resource/1508604881","1508604881")</f>
        <v>1508604881</v>
      </c>
      <c r="B40" s="15" t="s">
        <v>47</v>
      </c>
      <c r="C40" s="15" t="s">
        <v>22</v>
      </c>
      <c r="D40" s="15" t="s">
        <v>579</v>
      </c>
      <c r="E40" s="29" t="s">
        <v>585</v>
      </c>
      <c r="G40" s="15">
        <v>42</v>
      </c>
      <c r="H40" s="15" t="s">
        <v>593</v>
      </c>
      <c r="I40" s="15" t="s">
        <v>594</v>
      </c>
      <c r="J40" s="15" t="s">
        <v>605</v>
      </c>
    </row>
    <row r="41" spans="1:11" x14ac:dyDescent="0.3">
      <c r="A41" s="15" t="str">
        <f>HYPERLINK("https://hsdes.intel.com/resource/1508604912","1508604912")</f>
        <v>1508604912</v>
      </c>
      <c r="B41" s="15" t="s">
        <v>48</v>
      </c>
      <c r="C41" s="15" t="s">
        <v>16</v>
      </c>
      <c r="D41" s="15" t="s">
        <v>579</v>
      </c>
      <c r="E41" s="29" t="s">
        <v>585</v>
      </c>
      <c r="G41" s="15">
        <v>42</v>
      </c>
      <c r="H41" s="15" t="s">
        <v>593</v>
      </c>
      <c r="I41" s="15" t="s">
        <v>594</v>
      </c>
      <c r="J41" s="15" t="s">
        <v>604</v>
      </c>
    </row>
    <row r="42" spans="1:11" x14ac:dyDescent="0.3">
      <c r="A42" s="15" t="str">
        <f>HYPERLINK("https://hsdes.intel.com/resource/1508605002","1508605002")</f>
        <v>1508605002</v>
      </c>
      <c r="B42" s="15" t="s">
        <v>49</v>
      </c>
      <c r="C42" s="15" t="s">
        <v>8</v>
      </c>
      <c r="D42" s="15" t="s">
        <v>579</v>
      </c>
      <c r="E42" s="29" t="s">
        <v>585</v>
      </c>
      <c r="G42" s="15">
        <v>42</v>
      </c>
      <c r="H42" s="15" t="s">
        <v>593</v>
      </c>
      <c r="I42" s="15" t="s">
        <v>594</v>
      </c>
      <c r="J42" s="15" t="s">
        <v>604</v>
      </c>
    </row>
    <row r="43" spans="1:11" x14ac:dyDescent="0.3">
      <c r="A43" s="15" t="str">
        <f>HYPERLINK("https://hsdes.intel.com/resource/1508605149","1508605149")</f>
        <v>1508605149</v>
      </c>
      <c r="B43" s="15" t="s">
        <v>50</v>
      </c>
      <c r="C43" s="15" t="s">
        <v>10</v>
      </c>
      <c r="D43" s="15" t="s">
        <v>579</v>
      </c>
      <c r="E43" s="30" t="s">
        <v>586</v>
      </c>
      <c r="F43" s="27">
        <v>16015631966</v>
      </c>
      <c r="G43" s="15">
        <v>42</v>
      </c>
      <c r="H43" s="15" t="s">
        <v>593</v>
      </c>
      <c r="I43" s="15" t="s">
        <v>594</v>
      </c>
      <c r="J43" s="15" t="s">
        <v>604</v>
      </c>
      <c r="K43" s="15" t="s">
        <v>599</v>
      </c>
    </row>
    <row r="44" spans="1:11" x14ac:dyDescent="0.3">
      <c r="A44" s="15" t="str">
        <f>HYPERLINK("https://hsdes.intel.com/resource/1508605194","1508605194")</f>
        <v>1508605194</v>
      </c>
      <c r="B44" s="15" t="s">
        <v>51</v>
      </c>
      <c r="C44" s="15" t="s">
        <v>4</v>
      </c>
      <c r="D44" s="15" t="s">
        <v>579</v>
      </c>
      <c r="E44" s="31" t="s">
        <v>602</v>
      </c>
      <c r="F44" s="27">
        <v>16018565420</v>
      </c>
      <c r="G44" s="15">
        <v>42</v>
      </c>
      <c r="H44" s="15" t="s">
        <v>593</v>
      </c>
      <c r="I44" s="15" t="s">
        <v>594</v>
      </c>
      <c r="J44" s="15" t="s">
        <v>604</v>
      </c>
    </row>
    <row r="45" spans="1:11" x14ac:dyDescent="0.3">
      <c r="A45" s="15" t="str">
        <f>HYPERLINK("https://hsdes.intel.com/resource/1508605237","1508605237")</f>
        <v>1508605237</v>
      </c>
      <c r="B45" s="15" t="s">
        <v>52</v>
      </c>
      <c r="C45" s="15" t="s">
        <v>16</v>
      </c>
      <c r="D45" s="15" t="s">
        <v>579</v>
      </c>
      <c r="E45" s="29" t="s">
        <v>585</v>
      </c>
      <c r="G45" s="15">
        <v>42</v>
      </c>
      <c r="H45" s="15" t="s">
        <v>593</v>
      </c>
      <c r="I45" s="15" t="s">
        <v>594</v>
      </c>
      <c r="J45" s="15" t="s">
        <v>604</v>
      </c>
    </row>
    <row r="46" spans="1:11" x14ac:dyDescent="0.3">
      <c r="A46" s="15" t="str">
        <f>HYPERLINK("https://hsdes.intel.com/resource/1508605330","1508605330")</f>
        <v>1508605330</v>
      </c>
      <c r="B46" s="15" t="s">
        <v>53</v>
      </c>
      <c r="C46" s="15" t="s">
        <v>4</v>
      </c>
      <c r="D46" s="15" t="s">
        <v>579</v>
      </c>
      <c r="E46" s="29" t="s">
        <v>585</v>
      </c>
      <c r="G46" s="15">
        <v>42</v>
      </c>
      <c r="H46" s="15" t="s">
        <v>593</v>
      </c>
      <c r="I46" s="15" t="s">
        <v>594</v>
      </c>
      <c r="J46" s="15" t="s">
        <v>604</v>
      </c>
    </row>
    <row r="47" spans="1:11" x14ac:dyDescent="0.3">
      <c r="A47" s="15" t="str">
        <f>HYPERLINK("https://hsdes.intel.com/resource/1508605372","1508605372")</f>
        <v>1508605372</v>
      </c>
      <c r="B47" s="15" t="s">
        <v>54</v>
      </c>
      <c r="C47" s="15" t="s">
        <v>4</v>
      </c>
      <c r="D47" s="15" t="s">
        <v>579</v>
      </c>
      <c r="E47" s="29" t="s">
        <v>585</v>
      </c>
      <c r="G47" s="15">
        <v>42</v>
      </c>
      <c r="H47" s="15" t="s">
        <v>593</v>
      </c>
      <c r="I47" s="15" t="s">
        <v>594</v>
      </c>
      <c r="J47" s="15" t="s">
        <v>604</v>
      </c>
    </row>
    <row r="48" spans="1:11" x14ac:dyDescent="0.3">
      <c r="A48" s="15" t="str">
        <f>HYPERLINK("https://hsdes.intel.com/resource/1508605402","1508605402")</f>
        <v>1508605402</v>
      </c>
      <c r="B48" s="15" t="s">
        <v>55</v>
      </c>
      <c r="C48" s="15" t="s">
        <v>16</v>
      </c>
      <c r="D48" s="15" t="s">
        <v>579</v>
      </c>
      <c r="E48" s="29" t="s">
        <v>585</v>
      </c>
      <c r="G48" s="15">
        <v>42</v>
      </c>
      <c r="H48" s="15" t="s">
        <v>593</v>
      </c>
      <c r="I48" s="15" t="s">
        <v>594</v>
      </c>
      <c r="J48" s="15" t="s">
        <v>604</v>
      </c>
    </row>
    <row r="49" spans="1:11" x14ac:dyDescent="0.3">
      <c r="A49" s="15" t="str">
        <f>HYPERLINK("https://hsdes.intel.com/resource/1508605536","1508605536")</f>
        <v>1508605536</v>
      </c>
      <c r="B49" s="15" t="s">
        <v>56</v>
      </c>
      <c r="C49" s="15" t="s">
        <v>16</v>
      </c>
      <c r="D49" s="15" t="s">
        <v>579</v>
      </c>
      <c r="E49" s="29" t="s">
        <v>585</v>
      </c>
      <c r="G49" s="15">
        <v>42</v>
      </c>
      <c r="H49" s="15" t="s">
        <v>593</v>
      </c>
      <c r="I49" s="15" t="s">
        <v>594</v>
      </c>
      <c r="J49" s="15" t="s">
        <v>604</v>
      </c>
    </row>
    <row r="50" spans="1:11" x14ac:dyDescent="0.3">
      <c r="A50" s="15" t="str">
        <f>HYPERLINK("https://hsdes.intel.com/resource/1508605570","1508605570")</f>
        <v>1508605570</v>
      </c>
      <c r="B50" s="15" t="s">
        <v>57</v>
      </c>
      <c r="C50" s="15" t="s">
        <v>8</v>
      </c>
      <c r="D50" s="15" t="s">
        <v>579</v>
      </c>
      <c r="E50" s="29" t="s">
        <v>585</v>
      </c>
      <c r="G50" s="15">
        <v>42</v>
      </c>
      <c r="H50" s="15" t="s">
        <v>593</v>
      </c>
      <c r="I50" s="15" t="s">
        <v>594</v>
      </c>
      <c r="J50" s="15" t="s">
        <v>604</v>
      </c>
    </row>
    <row r="51" spans="1:11" x14ac:dyDescent="0.3">
      <c r="A51" s="15" t="str">
        <f>HYPERLINK("https://hsdes.intel.com/resource/1508605601","1508605601")</f>
        <v>1508605601</v>
      </c>
      <c r="B51" s="15" t="s">
        <v>58</v>
      </c>
      <c r="C51" s="15" t="s">
        <v>16</v>
      </c>
      <c r="D51" s="15" t="s">
        <v>579</v>
      </c>
      <c r="E51" s="29" t="s">
        <v>585</v>
      </c>
      <c r="G51" s="15">
        <v>42</v>
      </c>
      <c r="H51" s="15" t="s">
        <v>593</v>
      </c>
      <c r="I51" s="15" t="s">
        <v>594</v>
      </c>
      <c r="J51" s="15" t="s">
        <v>604</v>
      </c>
    </row>
    <row r="52" spans="1:11" x14ac:dyDescent="0.3">
      <c r="A52" s="15" t="str">
        <f>HYPERLINK("https://hsdes.intel.com/resource/1508605748","1508605748")</f>
        <v>1508605748</v>
      </c>
      <c r="B52" s="15" t="s">
        <v>59</v>
      </c>
      <c r="C52" s="15" t="s">
        <v>22</v>
      </c>
      <c r="D52" s="15" t="s">
        <v>579</v>
      </c>
      <c r="E52" s="29" t="s">
        <v>585</v>
      </c>
      <c r="G52" s="15">
        <v>42</v>
      </c>
      <c r="H52" s="15" t="s">
        <v>593</v>
      </c>
      <c r="I52" s="15" t="s">
        <v>594</v>
      </c>
      <c r="J52" s="15" t="s">
        <v>604</v>
      </c>
    </row>
    <row r="53" spans="1:11" x14ac:dyDescent="0.3">
      <c r="A53" s="15" t="str">
        <f>HYPERLINK("https://hsdes.intel.com/resource/1508605828","1508605828")</f>
        <v>1508605828</v>
      </c>
      <c r="B53" s="15" t="s">
        <v>60</v>
      </c>
      <c r="C53" s="15" t="s">
        <v>6</v>
      </c>
      <c r="D53" s="15" t="s">
        <v>579</v>
      </c>
      <c r="E53" s="30" t="s">
        <v>586</v>
      </c>
      <c r="F53" s="27">
        <v>16015321565</v>
      </c>
      <c r="G53" s="15">
        <v>42</v>
      </c>
      <c r="H53" s="15" t="s">
        <v>593</v>
      </c>
      <c r="I53" s="15" t="s">
        <v>594</v>
      </c>
      <c r="J53" s="15" t="s">
        <v>604</v>
      </c>
      <c r="K53" s="17" t="s">
        <v>598</v>
      </c>
    </row>
    <row r="54" spans="1:11" x14ac:dyDescent="0.3">
      <c r="A54" s="15" t="str">
        <f>HYPERLINK("https://hsdes.intel.com/resource/1508605865","1508605865")</f>
        <v>1508605865</v>
      </c>
      <c r="B54" s="15" t="s">
        <v>61</v>
      </c>
      <c r="C54" s="15" t="s">
        <v>22</v>
      </c>
      <c r="D54" s="15" t="s">
        <v>579</v>
      </c>
      <c r="E54" s="30" t="s">
        <v>586</v>
      </c>
      <c r="F54" s="28"/>
      <c r="G54" s="15">
        <v>42</v>
      </c>
      <c r="H54" s="15" t="s">
        <v>593</v>
      </c>
      <c r="I54" s="15" t="s">
        <v>594</v>
      </c>
      <c r="J54" s="15" t="s">
        <v>604</v>
      </c>
      <c r="K54" s="19" t="s">
        <v>611</v>
      </c>
    </row>
    <row r="55" spans="1:11" x14ac:dyDescent="0.3">
      <c r="A55" s="15" t="str">
        <f>HYPERLINK("https://hsdes.intel.com/resource/1508605900","1508605900")</f>
        <v>1508605900</v>
      </c>
      <c r="B55" s="15" t="s">
        <v>62</v>
      </c>
      <c r="C55" s="15" t="s">
        <v>8</v>
      </c>
      <c r="D55" s="15" t="s">
        <v>579</v>
      </c>
      <c r="E55" s="29" t="s">
        <v>585</v>
      </c>
      <c r="G55" s="15">
        <v>42</v>
      </c>
      <c r="H55" s="15" t="s">
        <v>593</v>
      </c>
      <c r="I55" s="15" t="s">
        <v>594</v>
      </c>
      <c r="J55" s="15" t="s">
        <v>604</v>
      </c>
    </row>
    <row r="56" spans="1:11" x14ac:dyDescent="0.3">
      <c r="A56" s="15" t="str">
        <f>HYPERLINK("https://hsdes.intel.com/resource/1508606094","1508606094")</f>
        <v>1508606094</v>
      </c>
      <c r="B56" s="15" t="s">
        <v>63</v>
      </c>
      <c r="C56" s="15" t="s">
        <v>8</v>
      </c>
      <c r="D56" s="15" t="s">
        <v>579</v>
      </c>
      <c r="E56" s="29" t="s">
        <v>585</v>
      </c>
      <c r="G56" s="15">
        <v>42</v>
      </c>
      <c r="H56" s="15" t="s">
        <v>593</v>
      </c>
      <c r="I56" s="15" t="s">
        <v>594</v>
      </c>
      <c r="J56" s="15" t="s">
        <v>604</v>
      </c>
    </row>
    <row r="57" spans="1:11" x14ac:dyDescent="0.3">
      <c r="A57" s="15" t="str">
        <f>HYPERLINK("https://hsdes.intel.com/resource/1508606106","1508606106")</f>
        <v>1508606106</v>
      </c>
      <c r="B57" s="15" t="s">
        <v>64</v>
      </c>
      <c r="C57" s="15" t="s">
        <v>22</v>
      </c>
      <c r="D57" s="15" t="s">
        <v>579</v>
      </c>
      <c r="E57" s="29" t="s">
        <v>585</v>
      </c>
      <c r="G57" s="15">
        <v>42</v>
      </c>
      <c r="H57" s="15" t="s">
        <v>593</v>
      </c>
      <c r="I57" s="15" t="s">
        <v>594</v>
      </c>
      <c r="J57" s="15" t="s">
        <v>604</v>
      </c>
    </row>
    <row r="58" spans="1:11" x14ac:dyDescent="0.3">
      <c r="A58" s="15" t="str">
        <f>HYPERLINK("https://hsdes.intel.com/resource/1508606108","1508606108")</f>
        <v>1508606108</v>
      </c>
      <c r="B58" s="15" t="s">
        <v>65</v>
      </c>
      <c r="C58" s="15" t="s">
        <v>8</v>
      </c>
      <c r="D58" s="15" t="s">
        <v>579</v>
      </c>
      <c r="E58" s="29" t="s">
        <v>585</v>
      </c>
      <c r="G58" s="15">
        <v>42</v>
      </c>
      <c r="H58" s="15" t="s">
        <v>593</v>
      </c>
      <c r="I58" s="15" t="s">
        <v>594</v>
      </c>
      <c r="J58" s="15" t="s">
        <v>604</v>
      </c>
    </row>
    <row r="59" spans="1:11" x14ac:dyDescent="0.3">
      <c r="A59" s="15" t="str">
        <f>HYPERLINK("https://hsdes.intel.com/resource/1508606168","1508606168")</f>
        <v>1508606168</v>
      </c>
      <c r="B59" s="15" t="s">
        <v>66</v>
      </c>
      <c r="C59" s="15" t="s">
        <v>8</v>
      </c>
      <c r="D59" s="15" t="s">
        <v>579</v>
      </c>
      <c r="E59" s="29" t="s">
        <v>585</v>
      </c>
      <c r="G59" s="15">
        <v>42</v>
      </c>
      <c r="H59" s="15" t="s">
        <v>593</v>
      </c>
      <c r="I59" s="15" t="s">
        <v>594</v>
      </c>
      <c r="J59" s="15" t="s">
        <v>604</v>
      </c>
    </row>
    <row r="60" spans="1:11" x14ac:dyDescent="0.3">
      <c r="A60" s="15" t="str">
        <f>HYPERLINK("https://hsdes.intel.com/resource/1508606208","1508606208")</f>
        <v>1508606208</v>
      </c>
      <c r="B60" s="15" t="s">
        <v>67</v>
      </c>
      <c r="C60" s="15" t="s">
        <v>16</v>
      </c>
      <c r="D60" s="15" t="s">
        <v>579</v>
      </c>
      <c r="E60" s="29" t="s">
        <v>585</v>
      </c>
      <c r="G60" s="15">
        <v>42</v>
      </c>
      <c r="H60" s="15" t="s">
        <v>593</v>
      </c>
      <c r="I60" s="15" t="s">
        <v>594</v>
      </c>
      <c r="J60" s="15" t="s">
        <v>605</v>
      </c>
    </row>
    <row r="61" spans="1:11" x14ac:dyDescent="0.3">
      <c r="A61" s="15" t="str">
        <f>HYPERLINK("https://hsdes.intel.com/resource/1508606348","1508606348")</f>
        <v>1508606348</v>
      </c>
      <c r="B61" s="15" t="s">
        <v>68</v>
      </c>
      <c r="C61" s="15" t="s">
        <v>8</v>
      </c>
      <c r="D61" s="15" t="s">
        <v>579</v>
      </c>
      <c r="E61" s="29" t="s">
        <v>585</v>
      </c>
      <c r="G61" s="15">
        <v>42</v>
      </c>
      <c r="H61" s="15" t="s">
        <v>593</v>
      </c>
      <c r="I61" s="15" t="s">
        <v>594</v>
      </c>
      <c r="J61" s="15" t="s">
        <v>604</v>
      </c>
    </row>
    <row r="62" spans="1:11" x14ac:dyDescent="0.3">
      <c r="A62" s="15" t="str">
        <f>HYPERLINK("https://hsdes.intel.com/resource/1508606415","1508606415")</f>
        <v>1508606415</v>
      </c>
      <c r="B62" s="15" t="s">
        <v>69</v>
      </c>
      <c r="C62" s="15" t="s">
        <v>6</v>
      </c>
      <c r="D62" s="15" t="s">
        <v>579</v>
      </c>
      <c r="E62" s="29" t="s">
        <v>585</v>
      </c>
      <c r="G62" s="15">
        <v>42</v>
      </c>
      <c r="H62" s="15" t="s">
        <v>593</v>
      </c>
      <c r="I62" s="15" t="s">
        <v>594</v>
      </c>
      <c r="J62" s="15" t="s">
        <v>604</v>
      </c>
    </row>
    <row r="63" spans="1:11" x14ac:dyDescent="0.3">
      <c r="A63" s="15" t="str">
        <f>HYPERLINK("https://hsdes.intel.com/resource/1508606427","1508606427")</f>
        <v>1508606427</v>
      </c>
      <c r="B63" s="15" t="s">
        <v>70</v>
      </c>
      <c r="C63" s="15" t="s">
        <v>4</v>
      </c>
      <c r="D63" s="15" t="s">
        <v>579</v>
      </c>
      <c r="E63" s="29" t="s">
        <v>585</v>
      </c>
      <c r="G63" s="15">
        <v>42</v>
      </c>
      <c r="H63" s="15" t="s">
        <v>593</v>
      </c>
      <c r="I63" s="15" t="s">
        <v>594</v>
      </c>
      <c r="J63" s="15" t="s">
        <v>605</v>
      </c>
    </row>
    <row r="64" spans="1:11" x14ac:dyDescent="0.3">
      <c r="A64" s="15" t="str">
        <f>HYPERLINK("https://hsdes.intel.com/resource/1508606500","1508606500")</f>
        <v>1508606500</v>
      </c>
      <c r="B64" s="15" t="s">
        <v>71</v>
      </c>
      <c r="C64" s="15" t="s">
        <v>22</v>
      </c>
      <c r="D64" s="15" t="s">
        <v>579</v>
      </c>
      <c r="E64" s="29" t="s">
        <v>585</v>
      </c>
      <c r="G64" s="15">
        <v>42</v>
      </c>
      <c r="H64" s="15" t="s">
        <v>593</v>
      </c>
      <c r="I64" s="15" t="s">
        <v>594</v>
      </c>
      <c r="J64" s="15" t="s">
        <v>604</v>
      </c>
    </row>
    <row r="65" spans="1:11" x14ac:dyDescent="0.3">
      <c r="A65" s="15" t="str">
        <f>HYPERLINK("https://hsdes.intel.com/resource/1508606520","1508606520")</f>
        <v>1508606520</v>
      </c>
      <c r="B65" s="15" t="s">
        <v>72</v>
      </c>
      <c r="C65" s="15" t="s">
        <v>16</v>
      </c>
      <c r="D65" s="15" t="s">
        <v>579</v>
      </c>
      <c r="E65" s="29" t="s">
        <v>585</v>
      </c>
      <c r="G65" s="15">
        <v>42</v>
      </c>
      <c r="H65" s="15" t="s">
        <v>593</v>
      </c>
      <c r="I65" s="15" t="s">
        <v>594</v>
      </c>
      <c r="J65" s="15" t="s">
        <v>604</v>
      </c>
    </row>
    <row r="66" spans="1:11" x14ac:dyDescent="0.3">
      <c r="A66" s="15" t="str">
        <f>HYPERLINK("https://hsdes.intel.com/resource/1508606640","1508606640")</f>
        <v>1508606640</v>
      </c>
      <c r="B66" s="15" t="s">
        <v>73</v>
      </c>
      <c r="C66" s="15" t="s">
        <v>16</v>
      </c>
      <c r="D66" s="15" t="s">
        <v>579</v>
      </c>
      <c r="E66" s="29" t="s">
        <v>585</v>
      </c>
      <c r="G66" s="15">
        <v>42</v>
      </c>
      <c r="H66" s="15" t="s">
        <v>593</v>
      </c>
      <c r="I66" s="15" t="s">
        <v>594</v>
      </c>
      <c r="J66" s="15" t="s">
        <v>604</v>
      </c>
    </row>
    <row r="67" spans="1:11" x14ac:dyDescent="0.3">
      <c r="A67" s="15" t="str">
        <f>HYPERLINK("https://hsdes.intel.com/resource/1508606652","1508606652")</f>
        <v>1508606652</v>
      </c>
      <c r="B67" s="15" t="s">
        <v>74</v>
      </c>
      <c r="C67" s="15" t="s">
        <v>8</v>
      </c>
      <c r="D67" s="15" t="s">
        <v>579</v>
      </c>
      <c r="E67" s="29" t="s">
        <v>585</v>
      </c>
      <c r="G67" s="15">
        <v>42</v>
      </c>
      <c r="H67" s="15" t="s">
        <v>593</v>
      </c>
      <c r="I67" s="15" t="s">
        <v>594</v>
      </c>
      <c r="J67" s="15" t="s">
        <v>604</v>
      </c>
    </row>
    <row r="68" spans="1:11" x14ac:dyDescent="0.3">
      <c r="A68" s="15" t="str">
        <f>HYPERLINK("https://hsdes.intel.com/resource/1508607234","1508607234")</f>
        <v>1508607234</v>
      </c>
      <c r="B68" s="15" t="s">
        <v>75</v>
      </c>
      <c r="C68" s="15" t="s">
        <v>16</v>
      </c>
      <c r="D68" s="15" t="s">
        <v>579</v>
      </c>
      <c r="E68" s="29" t="s">
        <v>585</v>
      </c>
      <c r="G68" s="15">
        <v>42</v>
      </c>
      <c r="H68" s="15" t="s">
        <v>593</v>
      </c>
      <c r="I68" s="15" t="s">
        <v>594</v>
      </c>
      <c r="J68" s="15" t="s">
        <v>604</v>
      </c>
    </row>
    <row r="69" spans="1:11" x14ac:dyDescent="0.3">
      <c r="A69" s="15" t="str">
        <f>HYPERLINK("https://hsdes.intel.com/resource/1508607296","1508607296")</f>
        <v>1508607296</v>
      </c>
      <c r="B69" s="15" t="s">
        <v>76</v>
      </c>
      <c r="C69" s="15" t="s">
        <v>22</v>
      </c>
      <c r="D69" s="15" t="s">
        <v>579</v>
      </c>
      <c r="E69" s="29" t="s">
        <v>585</v>
      </c>
      <c r="G69" s="15">
        <v>42</v>
      </c>
      <c r="H69" s="15" t="s">
        <v>593</v>
      </c>
      <c r="I69" s="15" t="s">
        <v>594</v>
      </c>
      <c r="J69" s="15" t="s">
        <v>604</v>
      </c>
    </row>
    <row r="70" spans="1:11" x14ac:dyDescent="0.3">
      <c r="A70" s="15" t="str">
        <f>HYPERLINK("https://hsdes.intel.com/resource/1508607374","1508607374")</f>
        <v>1508607374</v>
      </c>
      <c r="B70" s="15" t="s">
        <v>77</v>
      </c>
      <c r="C70" s="15" t="s">
        <v>8</v>
      </c>
      <c r="D70" s="15" t="s">
        <v>579</v>
      </c>
      <c r="E70" s="29" t="s">
        <v>585</v>
      </c>
      <c r="G70" s="15">
        <v>42</v>
      </c>
      <c r="H70" s="15" t="s">
        <v>593</v>
      </c>
      <c r="I70" s="15" t="s">
        <v>594</v>
      </c>
      <c r="J70" s="15" t="s">
        <v>604</v>
      </c>
    </row>
    <row r="71" spans="1:11" x14ac:dyDescent="0.3">
      <c r="A71" s="15" t="str">
        <f>HYPERLINK("https://hsdes.intel.com/resource/1508607399","1508607399")</f>
        <v>1508607399</v>
      </c>
      <c r="B71" s="15" t="s">
        <v>78</v>
      </c>
      <c r="C71" s="15" t="s">
        <v>6</v>
      </c>
      <c r="D71" s="15" t="s">
        <v>579</v>
      </c>
      <c r="E71" s="30" t="s">
        <v>586</v>
      </c>
      <c r="F71" s="27">
        <v>16015321565</v>
      </c>
      <c r="G71" s="15">
        <v>42</v>
      </c>
      <c r="H71" s="15" t="s">
        <v>593</v>
      </c>
      <c r="I71" s="15" t="s">
        <v>594</v>
      </c>
      <c r="J71" s="15" t="s">
        <v>604</v>
      </c>
      <c r="K71" s="17" t="s">
        <v>598</v>
      </c>
    </row>
    <row r="72" spans="1:11" x14ac:dyDescent="0.3">
      <c r="A72" s="15" t="str">
        <f>HYPERLINK("https://hsdes.intel.com/resource/1508607518","1508607518")</f>
        <v>1508607518</v>
      </c>
      <c r="B72" s="15" t="s">
        <v>79</v>
      </c>
      <c r="C72" s="15" t="s">
        <v>8</v>
      </c>
      <c r="D72" s="15" t="s">
        <v>579</v>
      </c>
      <c r="E72" s="29" t="s">
        <v>585</v>
      </c>
      <c r="G72" s="15">
        <v>42</v>
      </c>
      <c r="H72" s="15" t="s">
        <v>593</v>
      </c>
      <c r="I72" s="15" t="s">
        <v>594</v>
      </c>
      <c r="J72" s="15" t="s">
        <v>604</v>
      </c>
    </row>
    <row r="73" spans="1:11" x14ac:dyDescent="0.3">
      <c r="A73" s="15" t="str">
        <f>HYPERLINK("https://hsdes.intel.com/resource/1508607605","1508607605")</f>
        <v>1508607605</v>
      </c>
      <c r="B73" s="15" t="s">
        <v>80</v>
      </c>
      <c r="C73" s="15" t="s">
        <v>16</v>
      </c>
      <c r="D73" s="15" t="s">
        <v>579</v>
      </c>
      <c r="E73" s="29" t="s">
        <v>585</v>
      </c>
      <c r="G73" s="15">
        <v>42</v>
      </c>
      <c r="H73" s="15" t="s">
        <v>593</v>
      </c>
      <c r="I73" s="15" t="s">
        <v>594</v>
      </c>
      <c r="J73" s="15" t="s">
        <v>604</v>
      </c>
    </row>
    <row r="74" spans="1:11" x14ac:dyDescent="0.3">
      <c r="A74" s="15" t="str">
        <f>HYPERLINK("https://hsdes.intel.com/resource/1508607823","1508607823")</f>
        <v>1508607823</v>
      </c>
      <c r="B74" s="15" t="s">
        <v>81</v>
      </c>
      <c r="C74" s="15" t="s">
        <v>8</v>
      </c>
      <c r="D74" s="15" t="s">
        <v>579</v>
      </c>
      <c r="E74" s="29" t="s">
        <v>585</v>
      </c>
      <c r="G74" s="15">
        <v>42</v>
      </c>
      <c r="H74" s="15" t="s">
        <v>593</v>
      </c>
      <c r="I74" s="15" t="s">
        <v>594</v>
      </c>
      <c r="J74" s="15" t="s">
        <v>604</v>
      </c>
    </row>
    <row r="75" spans="1:11" x14ac:dyDescent="0.3">
      <c r="A75" s="15" t="str">
        <f>HYPERLINK("https://hsdes.intel.com/resource/1508607824","1508607824")</f>
        <v>1508607824</v>
      </c>
      <c r="B75" s="15" t="s">
        <v>82</v>
      </c>
      <c r="C75" s="15" t="s">
        <v>22</v>
      </c>
      <c r="D75" s="15" t="s">
        <v>579</v>
      </c>
      <c r="E75" s="29" t="s">
        <v>585</v>
      </c>
      <c r="G75" s="15">
        <v>42</v>
      </c>
      <c r="H75" s="15" t="s">
        <v>593</v>
      </c>
      <c r="I75" s="15" t="s">
        <v>594</v>
      </c>
      <c r="J75" s="15" t="s">
        <v>604</v>
      </c>
    </row>
    <row r="76" spans="1:11" x14ac:dyDescent="0.3">
      <c r="A76" s="15" t="str">
        <f>HYPERLINK("https://hsdes.intel.com/resource/1508607892","1508607892")</f>
        <v>1508607892</v>
      </c>
      <c r="B76" s="15" t="s">
        <v>83</v>
      </c>
      <c r="C76" s="15" t="s">
        <v>16</v>
      </c>
      <c r="D76" s="15" t="s">
        <v>579</v>
      </c>
      <c r="E76" s="29" t="s">
        <v>585</v>
      </c>
      <c r="G76" s="15">
        <v>42</v>
      </c>
      <c r="H76" s="15" t="s">
        <v>593</v>
      </c>
      <c r="I76" s="15" t="s">
        <v>594</v>
      </c>
      <c r="J76" s="15" t="s">
        <v>605</v>
      </c>
    </row>
    <row r="77" spans="1:11" x14ac:dyDescent="0.3">
      <c r="A77" s="15" t="str">
        <f>HYPERLINK("https://hsdes.intel.com/resource/1508607951","1508607951")</f>
        <v>1508607951</v>
      </c>
      <c r="B77" s="15" t="s">
        <v>84</v>
      </c>
      <c r="C77" s="15" t="s">
        <v>10</v>
      </c>
      <c r="D77" s="15" t="s">
        <v>579</v>
      </c>
      <c r="E77" s="30" t="s">
        <v>586</v>
      </c>
      <c r="F77" s="27">
        <v>16015631966</v>
      </c>
      <c r="G77" s="15">
        <v>42</v>
      </c>
      <c r="H77" s="15" t="s">
        <v>593</v>
      </c>
      <c r="I77" s="15" t="s">
        <v>594</v>
      </c>
      <c r="J77" s="15" t="s">
        <v>604</v>
      </c>
      <c r="K77" s="15" t="s">
        <v>599</v>
      </c>
    </row>
    <row r="78" spans="1:11" x14ac:dyDescent="0.3">
      <c r="A78" s="15" t="str">
        <f>HYPERLINK("https://hsdes.intel.com/resource/1508608060","1508608060")</f>
        <v>1508608060</v>
      </c>
      <c r="B78" s="15" t="s">
        <v>85</v>
      </c>
      <c r="C78" s="15" t="s">
        <v>16</v>
      </c>
      <c r="D78" s="15" t="s">
        <v>579</v>
      </c>
      <c r="E78" s="29" t="s">
        <v>585</v>
      </c>
      <c r="G78" s="15">
        <v>42</v>
      </c>
      <c r="H78" s="15" t="s">
        <v>593</v>
      </c>
      <c r="I78" s="15" t="s">
        <v>594</v>
      </c>
      <c r="J78" s="15" t="s">
        <v>604</v>
      </c>
    </row>
    <row r="79" spans="1:11" x14ac:dyDescent="0.3">
      <c r="A79" s="15" t="str">
        <f>HYPERLINK("https://hsdes.intel.com/resource/1508608135","1508608135")</f>
        <v>1508608135</v>
      </c>
      <c r="B79" s="15" t="s">
        <v>86</v>
      </c>
      <c r="C79" s="15" t="s">
        <v>16</v>
      </c>
      <c r="D79" s="15" t="s">
        <v>579</v>
      </c>
      <c r="E79" s="29" t="s">
        <v>585</v>
      </c>
      <c r="G79" s="15">
        <v>42</v>
      </c>
      <c r="H79" s="15" t="s">
        <v>593</v>
      </c>
      <c r="I79" s="15" t="s">
        <v>594</v>
      </c>
      <c r="J79" s="15" t="s">
        <v>605</v>
      </c>
    </row>
    <row r="80" spans="1:11" x14ac:dyDescent="0.3">
      <c r="A80" s="15" t="str">
        <f>HYPERLINK("https://hsdes.intel.com/resource/1508608138","1508608138")</f>
        <v>1508608138</v>
      </c>
      <c r="B80" s="15" t="s">
        <v>87</v>
      </c>
      <c r="C80" s="15" t="s">
        <v>8</v>
      </c>
      <c r="D80" s="15" t="s">
        <v>579</v>
      </c>
      <c r="E80" s="29" t="s">
        <v>585</v>
      </c>
      <c r="G80" s="15">
        <v>42</v>
      </c>
      <c r="H80" s="15" t="s">
        <v>593</v>
      </c>
      <c r="I80" s="15" t="s">
        <v>594</v>
      </c>
      <c r="J80" s="15" t="s">
        <v>604</v>
      </c>
    </row>
    <row r="81" spans="1:11" x14ac:dyDescent="0.3">
      <c r="A81" s="15" t="str">
        <f>HYPERLINK("https://hsdes.intel.com/resource/1508608187","1508608187")</f>
        <v>1508608187</v>
      </c>
      <c r="B81" s="15" t="s">
        <v>88</v>
      </c>
      <c r="C81" s="15" t="s">
        <v>16</v>
      </c>
      <c r="D81" s="15" t="s">
        <v>579</v>
      </c>
      <c r="E81" s="29" t="s">
        <v>585</v>
      </c>
      <c r="G81" s="15">
        <v>42</v>
      </c>
      <c r="H81" s="15" t="s">
        <v>593</v>
      </c>
      <c r="I81" s="15" t="s">
        <v>594</v>
      </c>
      <c r="J81" s="15" t="s">
        <v>604</v>
      </c>
    </row>
    <row r="82" spans="1:11" x14ac:dyDescent="0.3">
      <c r="A82" s="15" t="str">
        <f>HYPERLINK("https://hsdes.intel.com/resource/1508608254","1508608254")</f>
        <v>1508608254</v>
      </c>
      <c r="B82" s="15" t="s">
        <v>89</v>
      </c>
      <c r="C82" s="15" t="s">
        <v>16</v>
      </c>
      <c r="D82" s="15" t="s">
        <v>579</v>
      </c>
      <c r="E82" s="31" t="s">
        <v>602</v>
      </c>
      <c r="F82" s="27">
        <v>16019077884</v>
      </c>
      <c r="G82" s="15">
        <v>42</v>
      </c>
      <c r="H82" s="15" t="s">
        <v>593</v>
      </c>
      <c r="I82" s="15" t="s">
        <v>594</v>
      </c>
      <c r="J82" s="15" t="s">
        <v>604</v>
      </c>
    </row>
    <row r="83" spans="1:11" x14ac:dyDescent="0.3">
      <c r="A83" s="15" t="str">
        <f>HYPERLINK("https://hsdes.intel.com/resource/1508608256","1508608256")</f>
        <v>1508608256</v>
      </c>
      <c r="B83" s="15" t="s">
        <v>90</v>
      </c>
      <c r="C83" s="15" t="s">
        <v>16</v>
      </c>
      <c r="D83" s="15" t="s">
        <v>579</v>
      </c>
      <c r="E83" s="29" t="s">
        <v>585</v>
      </c>
      <c r="G83" s="15">
        <v>42</v>
      </c>
      <c r="H83" s="15" t="s">
        <v>593</v>
      </c>
      <c r="I83" s="15" t="s">
        <v>594</v>
      </c>
      <c r="J83" s="15" t="s">
        <v>604</v>
      </c>
    </row>
    <row r="84" spans="1:11" x14ac:dyDescent="0.3">
      <c r="A84" s="15" t="str">
        <f>HYPERLINK("https://hsdes.intel.com/resource/1508608418","1508608418")</f>
        <v>1508608418</v>
      </c>
      <c r="B84" s="15" t="s">
        <v>91</v>
      </c>
      <c r="C84" s="15" t="s">
        <v>16</v>
      </c>
      <c r="D84" s="15" t="s">
        <v>584</v>
      </c>
      <c r="E84" s="29" t="s">
        <v>585</v>
      </c>
      <c r="G84" s="15">
        <v>42</v>
      </c>
      <c r="H84" s="15" t="s">
        <v>593</v>
      </c>
      <c r="I84" s="15" t="s">
        <v>594</v>
      </c>
      <c r="J84" s="15" t="s">
        <v>604</v>
      </c>
    </row>
    <row r="85" spans="1:11" x14ac:dyDescent="0.3">
      <c r="A85" s="15" t="str">
        <f>HYPERLINK("https://hsdes.intel.com/resource/1508608465","1508608465")</f>
        <v>1508608465</v>
      </c>
      <c r="B85" s="15" t="s">
        <v>92</v>
      </c>
      <c r="C85" s="15" t="s">
        <v>8</v>
      </c>
      <c r="D85" s="15" t="s">
        <v>579</v>
      </c>
      <c r="E85" s="29" t="s">
        <v>585</v>
      </c>
      <c r="G85" s="15">
        <v>42</v>
      </c>
      <c r="H85" s="15" t="s">
        <v>593</v>
      </c>
      <c r="I85" s="15" t="s">
        <v>594</v>
      </c>
      <c r="J85" s="15" t="s">
        <v>604</v>
      </c>
    </row>
    <row r="86" spans="1:11" x14ac:dyDescent="0.3">
      <c r="A86" s="15" t="str">
        <f>HYPERLINK("https://hsdes.intel.com/resource/1508608672","1508608672")</f>
        <v>1508608672</v>
      </c>
      <c r="B86" s="15" t="s">
        <v>93</v>
      </c>
      <c r="C86" s="15" t="s">
        <v>6</v>
      </c>
      <c r="D86" s="15" t="s">
        <v>579</v>
      </c>
      <c r="E86" s="29" t="s">
        <v>585</v>
      </c>
      <c r="G86" s="15">
        <v>42</v>
      </c>
      <c r="H86" s="15" t="s">
        <v>593</v>
      </c>
      <c r="I86" s="15" t="s">
        <v>594</v>
      </c>
      <c r="J86" s="15" t="s">
        <v>604</v>
      </c>
    </row>
    <row r="87" spans="1:11" x14ac:dyDescent="0.3">
      <c r="A87" s="15" t="str">
        <f>HYPERLINK("https://hsdes.intel.com/resource/1508608677","1508608677")</f>
        <v>1508608677</v>
      </c>
      <c r="B87" s="15" t="s">
        <v>94</v>
      </c>
      <c r="C87" s="15" t="s">
        <v>8</v>
      </c>
      <c r="D87" s="15" t="s">
        <v>579</v>
      </c>
      <c r="E87" s="29" t="s">
        <v>585</v>
      </c>
      <c r="G87" s="15">
        <v>42</v>
      </c>
      <c r="H87" s="15" t="s">
        <v>593</v>
      </c>
      <c r="I87" s="15" t="s">
        <v>594</v>
      </c>
      <c r="J87" s="15" t="s">
        <v>604</v>
      </c>
    </row>
    <row r="88" spans="1:11" x14ac:dyDescent="0.3">
      <c r="A88" s="15" t="str">
        <f>HYPERLINK("https://hsdes.intel.com/resource/1508608791","1508608791")</f>
        <v>1508608791</v>
      </c>
      <c r="B88" s="15" t="s">
        <v>95</v>
      </c>
      <c r="C88" s="15" t="s">
        <v>22</v>
      </c>
      <c r="D88" s="15" t="s">
        <v>579</v>
      </c>
      <c r="E88" s="29" t="s">
        <v>585</v>
      </c>
      <c r="G88" s="15">
        <v>42</v>
      </c>
      <c r="H88" s="15" t="s">
        <v>593</v>
      </c>
      <c r="I88" s="15" t="s">
        <v>594</v>
      </c>
      <c r="J88" s="15" t="s">
        <v>604</v>
      </c>
    </row>
    <row r="89" spans="1:11" x14ac:dyDescent="0.3">
      <c r="A89" s="15" t="str">
        <f>HYPERLINK("https://hsdes.intel.com/resource/1508608860","1508608860")</f>
        <v>1508608860</v>
      </c>
      <c r="B89" s="15" t="s">
        <v>96</v>
      </c>
      <c r="C89" s="15" t="s">
        <v>22</v>
      </c>
      <c r="D89" s="15" t="s">
        <v>584</v>
      </c>
      <c r="E89" s="29" t="s">
        <v>585</v>
      </c>
      <c r="G89" s="15">
        <v>42</v>
      </c>
      <c r="H89" s="15" t="s">
        <v>593</v>
      </c>
      <c r="I89" s="15" t="s">
        <v>594</v>
      </c>
      <c r="J89" s="15" t="s">
        <v>605</v>
      </c>
    </row>
    <row r="90" spans="1:11" x14ac:dyDescent="0.3">
      <c r="A90" s="15" t="str">
        <f>HYPERLINK("https://hsdes.intel.com/resource/1508608898","1508608898")</f>
        <v>1508608898</v>
      </c>
      <c r="B90" s="15" t="s">
        <v>97</v>
      </c>
      <c r="C90" s="15" t="s">
        <v>10</v>
      </c>
      <c r="D90" s="15" t="s">
        <v>579</v>
      </c>
      <c r="E90" s="30" t="s">
        <v>586</v>
      </c>
      <c r="F90" s="27">
        <v>16015631966</v>
      </c>
      <c r="G90" s="15">
        <v>42</v>
      </c>
      <c r="H90" s="15" t="s">
        <v>593</v>
      </c>
      <c r="I90" s="15" t="s">
        <v>594</v>
      </c>
      <c r="J90" s="15" t="s">
        <v>604</v>
      </c>
      <c r="K90" s="15" t="s">
        <v>599</v>
      </c>
    </row>
    <row r="91" spans="1:11" x14ac:dyDescent="0.3">
      <c r="A91" s="15" t="str">
        <f>HYPERLINK("https://hsdes.intel.com/resource/1508609084","1508609084")</f>
        <v>1508609084</v>
      </c>
      <c r="B91" s="15" t="s">
        <v>98</v>
      </c>
      <c r="C91" s="15" t="s">
        <v>16</v>
      </c>
      <c r="D91" s="15" t="s">
        <v>579</v>
      </c>
      <c r="E91" s="29" t="s">
        <v>585</v>
      </c>
      <c r="G91" s="15">
        <v>42</v>
      </c>
      <c r="H91" s="15" t="s">
        <v>593</v>
      </c>
      <c r="I91" s="15" t="s">
        <v>594</v>
      </c>
      <c r="J91" s="15" t="s">
        <v>604</v>
      </c>
    </row>
    <row r="92" spans="1:11" x14ac:dyDescent="0.3">
      <c r="A92" s="15" t="str">
        <f>HYPERLINK("https://hsdes.intel.com/resource/1508609113","1508609113")</f>
        <v>1508609113</v>
      </c>
      <c r="B92" s="15" t="s">
        <v>99</v>
      </c>
      <c r="C92" s="15" t="s">
        <v>22</v>
      </c>
      <c r="D92" s="15" t="s">
        <v>579</v>
      </c>
      <c r="E92" s="29" t="s">
        <v>585</v>
      </c>
      <c r="G92" s="15">
        <v>42</v>
      </c>
      <c r="H92" s="15" t="s">
        <v>593</v>
      </c>
      <c r="I92" s="15" t="s">
        <v>594</v>
      </c>
      <c r="J92" s="15" t="s">
        <v>604</v>
      </c>
    </row>
    <row r="93" spans="1:11" x14ac:dyDescent="0.3">
      <c r="A93" s="15" t="str">
        <f>HYPERLINK("https://hsdes.intel.com/resource/1508609351","1508609351")</f>
        <v>1508609351</v>
      </c>
      <c r="B93" s="15" t="s">
        <v>100</v>
      </c>
      <c r="C93" s="15" t="s">
        <v>22</v>
      </c>
      <c r="D93" s="15" t="s">
        <v>584</v>
      </c>
      <c r="E93" s="29" t="s">
        <v>585</v>
      </c>
      <c r="G93" s="15">
        <v>42</v>
      </c>
      <c r="H93" s="15" t="s">
        <v>593</v>
      </c>
      <c r="I93" s="15" t="s">
        <v>594</v>
      </c>
      <c r="J93" s="15" t="s">
        <v>605</v>
      </c>
    </row>
    <row r="94" spans="1:11" x14ac:dyDescent="0.3">
      <c r="A94" s="15" t="str">
        <f>HYPERLINK("https://hsdes.intel.com/resource/1508609355","1508609355")</f>
        <v>1508609355</v>
      </c>
      <c r="B94" s="15" t="s">
        <v>101</v>
      </c>
      <c r="C94" s="15" t="s">
        <v>16</v>
      </c>
      <c r="D94" s="15" t="s">
        <v>579</v>
      </c>
      <c r="E94" s="29" t="s">
        <v>585</v>
      </c>
      <c r="G94" s="15">
        <v>42</v>
      </c>
      <c r="H94" s="15" t="s">
        <v>593</v>
      </c>
      <c r="I94" s="15" t="s">
        <v>594</v>
      </c>
      <c r="J94" s="15" t="s">
        <v>605</v>
      </c>
    </row>
    <row r="95" spans="1:11" x14ac:dyDescent="0.3">
      <c r="A95" s="15" t="str">
        <f>HYPERLINK("https://hsdes.intel.com/resource/1508609446","1508609446")</f>
        <v>1508609446</v>
      </c>
      <c r="B95" s="15" t="s">
        <v>102</v>
      </c>
      <c r="C95" s="15" t="s">
        <v>16</v>
      </c>
      <c r="D95" s="15" t="s">
        <v>579</v>
      </c>
      <c r="E95" s="29" t="s">
        <v>585</v>
      </c>
      <c r="G95" s="15">
        <v>42</v>
      </c>
      <c r="H95" s="15" t="s">
        <v>593</v>
      </c>
      <c r="I95" s="15" t="s">
        <v>594</v>
      </c>
      <c r="J95" s="15" t="s">
        <v>604</v>
      </c>
    </row>
    <row r="96" spans="1:11" x14ac:dyDescent="0.3">
      <c r="A96" s="15" t="str">
        <f>HYPERLINK("https://hsdes.intel.com/resource/1508609551","1508609551")</f>
        <v>1508609551</v>
      </c>
      <c r="B96" s="15" t="s">
        <v>103</v>
      </c>
      <c r="C96" s="15" t="s">
        <v>16</v>
      </c>
      <c r="D96" s="15" t="s">
        <v>579</v>
      </c>
      <c r="E96" s="29" t="s">
        <v>585</v>
      </c>
      <c r="G96" s="15">
        <v>42</v>
      </c>
      <c r="H96" s="15" t="s">
        <v>593</v>
      </c>
      <c r="I96" s="15" t="s">
        <v>594</v>
      </c>
      <c r="J96" s="15" t="s">
        <v>604</v>
      </c>
    </row>
    <row r="97" spans="1:11" x14ac:dyDescent="0.3">
      <c r="A97" s="15" t="str">
        <f>HYPERLINK("https://hsdes.intel.com/resource/1508609554","1508609554")</f>
        <v>1508609554</v>
      </c>
      <c r="B97" s="15" t="s">
        <v>104</v>
      </c>
      <c r="C97" s="15" t="s">
        <v>16</v>
      </c>
      <c r="D97" s="15" t="s">
        <v>578</v>
      </c>
      <c r="E97" s="29" t="s">
        <v>585</v>
      </c>
      <c r="G97" s="15">
        <v>42</v>
      </c>
      <c r="H97" s="15" t="s">
        <v>593</v>
      </c>
      <c r="I97" s="15" t="s">
        <v>594</v>
      </c>
      <c r="J97" s="15" t="s">
        <v>605</v>
      </c>
    </row>
    <row r="98" spans="1:11" x14ac:dyDescent="0.3">
      <c r="A98" s="15" t="str">
        <f>HYPERLINK("https://hsdes.intel.com/resource/1508609622","1508609622")</f>
        <v>1508609622</v>
      </c>
      <c r="B98" s="15" t="s">
        <v>105</v>
      </c>
      <c r="C98" s="15" t="s">
        <v>10</v>
      </c>
      <c r="D98" s="15" t="s">
        <v>584</v>
      </c>
      <c r="E98" s="29" t="s">
        <v>585</v>
      </c>
      <c r="G98" s="15">
        <v>42</v>
      </c>
      <c r="H98" s="15" t="s">
        <v>593</v>
      </c>
      <c r="I98" s="15" t="s">
        <v>594</v>
      </c>
      <c r="J98" s="15" t="s">
        <v>604</v>
      </c>
    </row>
    <row r="99" spans="1:11" x14ac:dyDescent="0.3">
      <c r="A99" s="15" t="str">
        <f>HYPERLINK("https://hsdes.intel.com/resource/1508609751","1508609751")</f>
        <v>1508609751</v>
      </c>
      <c r="B99" s="15" t="s">
        <v>106</v>
      </c>
      <c r="C99" s="15" t="s">
        <v>10</v>
      </c>
      <c r="D99" s="15" t="s">
        <v>578</v>
      </c>
      <c r="E99" s="30" t="s">
        <v>586</v>
      </c>
      <c r="F99" s="27">
        <v>16015631966</v>
      </c>
      <c r="G99" s="15">
        <v>42</v>
      </c>
      <c r="H99" s="15" t="s">
        <v>593</v>
      </c>
      <c r="I99" s="15" t="s">
        <v>594</v>
      </c>
      <c r="J99" s="15" t="s">
        <v>604</v>
      </c>
      <c r="K99" s="15" t="s">
        <v>599</v>
      </c>
    </row>
    <row r="100" spans="1:11" x14ac:dyDescent="0.3">
      <c r="A100" s="15" t="str">
        <f>HYPERLINK("https://hsdes.intel.com/resource/1508609768","1508609768")</f>
        <v>1508609768</v>
      </c>
      <c r="B100" s="15" t="s">
        <v>107</v>
      </c>
      <c r="C100" s="15" t="s">
        <v>10</v>
      </c>
      <c r="D100" s="15" t="s">
        <v>578</v>
      </c>
      <c r="E100" s="29" t="s">
        <v>585</v>
      </c>
      <c r="G100" s="15">
        <v>42</v>
      </c>
      <c r="H100" s="15" t="s">
        <v>593</v>
      </c>
      <c r="I100" s="15" t="s">
        <v>594</v>
      </c>
      <c r="J100" s="15" t="s">
        <v>604</v>
      </c>
    </row>
    <row r="101" spans="1:11" x14ac:dyDescent="0.3">
      <c r="A101" s="15" t="str">
        <f>HYPERLINK("https://hsdes.intel.com/resource/1508609817","1508609817")</f>
        <v>1508609817</v>
      </c>
      <c r="B101" s="15" t="s">
        <v>108</v>
      </c>
      <c r="C101" s="15" t="s">
        <v>4</v>
      </c>
      <c r="D101" s="15" t="s">
        <v>578</v>
      </c>
      <c r="E101" s="30" t="s">
        <v>586</v>
      </c>
      <c r="F101" s="27">
        <v>15011484236</v>
      </c>
      <c r="G101" s="15">
        <v>42</v>
      </c>
      <c r="H101" s="15" t="s">
        <v>593</v>
      </c>
      <c r="I101" s="15" t="s">
        <v>594</v>
      </c>
      <c r="J101" s="15" t="s">
        <v>604</v>
      </c>
      <c r="K101" s="15" t="s">
        <v>596</v>
      </c>
    </row>
    <row r="102" spans="1:11" x14ac:dyDescent="0.3">
      <c r="A102" s="15" t="str">
        <f>HYPERLINK("https://hsdes.intel.com/resource/1508610076","1508610076")</f>
        <v>1508610076</v>
      </c>
      <c r="B102" s="15" t="s">
        <v>109</v>
      </c>
      <c r="C102" s="15" t="s">
        <v>22</v>
      </c>
      <c r="D102" s="15" t="s">
        <v>578</v>
      </c>
      <c r="E102" s="30" t="s">
        <v>586</v>
      </c>
      <c r="F102" s="27">
        <v>16015321565</v>
      </c>
      <c r="G102" s="15">
        <v>42</v>
      </c>
      <c r="H102" s="15" t="s">
        <v>593</v>
      </c>
      <c r="I102" s="15" t="s">
        <v>594</v>
      </c>
      <c r="J102" s="15" t="s">
        <v>604</v>
      </c>
      <c r="K102" s="17" t="s">
        <v>598</v>
      </c>
    </row>
    <row r="103" spans="1:11" x14ac:dyDescent="0.3">
      <c r="A103" s="15" t="str">
        <f>HYPERLINK("https://hsdes.intel.com/resource/1508610148","1508610148")</f>
        <v>1508610148</v>
      </c>
      <c r="B103" s="15" t="s">
        <v>110</v>
      </c>
      <c r="C103" s="15" t="s">
        <v>22</v>
      </c>
      <c r="D103" s="15" t="s">
        <v>578</v>
      </c>
      <c r="E103" s="29" t="s">
        <v>585</v>
      </c>
      <c r="G103" s="15">
        <v>42</v>
      </c>
      <c r="H103" s="15" t="s">
        <v>593</v>
      </c>
      <c r="I103" s="15" t="s">
        <v>594</v>
      </c>
      <c r="J103" s="15" t="s">
        <v>604</v>
      </c>
    </row>
    <row r="104" spans="1:11" x14ac:dyDescent="0.3">
      <c r="A104" s="15" t="str">
        <f>HYPERLINK("https://hsdes.intel.com/resource/1508610279","1508610279")</f>
        <v>1508610279</v>
      </c>
      <c r="B104" s="15" t="s">
        <v>111</v>
      </c>
      <c r="C104" s="15" t="s">
        <v>16</v>
      </c>
      <c r="D104" s="15" t="s">
        <v>578</v>
      </c>
      <c r="E104" s="29" t="s">
        <v>585</v>
      </c>
      <c r="G104" s="15">
        <v>42</v>
      </c>
      <c r="H104" s="15" t="s">
        <v>593</v>
      </c>
      <c r="I104" s="15" t="s">
        <v>594</v>
      </c>
      <c r="J104" s="15" t="s">
        <v>604</v>
      </c>
    </row>
    <row r="105" spans="1:11" x14ac:dyDescent="0.3">
      <c r="A105" s="15" t="str">
        <f>HYPERLINK("https://hsdes.intel.com/resource/1508610555","1508610555")</f>
        <v>1508610555</v>
      </c>
      <c r="B105" s="15" t="s">
        <v>112</v>
      </c>
      <c r="C105" s="15" t="s">
        <v>4</v>
      </c>
      <c r="D105" s="15" t="s">
        <v>578</v>
      </c>
      <c r="E105" s="30" t="s">
        <v>586</v>
      </c>
      <c r="F105" s="27">
        <v>15011484236</v>
      </c>
      <c r="G105" s="15">
        <v>42</v>
      </c>
      <c r="H105" s="15" t="s">
        <v>593</v>
      </c>
      <c r="I105" s="15" t="s">
        <v>594</v>
      </c>
      <c r="J105" s="15" t="s">
        <v>604</v>
      </c>
      <c r="K105" s="15" t="s">
        <v>596</v>
      </c>
    </row>
    <row r="106" spans="1:11" x14ac:dyDescent="0.3">
      <c r="A106" s="15" t="str">
        <f>HYPERLINK("https://hsdes.intel.com/resource/1508610606","1508610606")</f>
        <v>1508610606</v>
      </c>
      <c r="B106" s="15" t="s">
        <v>113</v>
      </c>
      <c r="C106" s="15" t="s">
        <v>8</v>
      </c>
      <c r="D106" s="15" t="s">
        <v>578</v>
      </c>
      <c r="E106" s="29" t="s">
        <v>585</v>
      </c>
      <c r="G106" s="15">
        <v>42</v>
      </c>
      <c r="H106" s="15" t="s">
        <v>593</v>
      </c>
      <c r="I106" s="15" t="s">
        <v>594</v>
      </c>
      <c r="J106" s="15" t="s">
        <v>604</v>
      </c>
    </row>
    <row r="107" spans="1:11" x14ac:dyDescent="0.3">
      <c r="A107" s="15" t="str">
        <f>HYPERLINK("https://hsdes.intel.com/resource/1508611262","1508611262")</f>
        <v>1508611262</v>
      </c>
      <c r="B107" s="15" t="s">
        <v>114</v>
      </c>
      <c r="C107" s="15" t="s">
        <v>22</v>
      </c>
      <c r="D107" s="15" t="s">
        <v>578</v>
      </c>
      <c r="E107" s="30" t="s">
        <v>586</v>
      </c>
      <c r="F107" s="27">
        <v>15011484236</v>
      </c>
      <c r="G107" s="15">
        <v>42</v>
      </c>
      <c r="H107" s="15" t="s">
        <v>593</v>
      </c>
      <c r="I107" s="15" t="s">
        <v>594</v>
      </c>
      <c r="J107" s="15" t="s">
        <v>604</v>
      </c>
      <c r="K107" s="15" t="s">
        <v>596</v>
      </c>
    </row>
    <row r="108" spans="1:11" x14ac:dyDescent="0.3">
      <c r="A108" s="15" t="str">
        <f>HYPERLINK("https://hsdes.intel.com/resource/1508611928","1508611928")</f>
        <v>1508611928</v>
      </c>
      <c r="B108" s="15" t="s">
        <v>115</v>
      </c>
      <c r="C108" s="15" t="s">
        <v>22</v>
      </c>
      <c r="D108" s="15" t="s">
        <v>578</v>
      </c>
      <c r="E108" s="29" t="s">
        <v>585</v>
      </c>
      <c r="G108" s="15">
        <v>42</v>
      </c>
      <c r="H108" s="15" t="s">
        <v>593</v>
      </c>
      <c r="I108" s="15" t="s">
        <v>594</v>
      </c>
      <c r="J108" s="15" t="s">
        <v>605</v>
      </c>
    </row>
    <row r="109" spans="1:11" x14ac:dyDescent="0.3">
      <c r="A109" s="15" t="str">
        <f>HYPERLINK("https://hsdes.intel.com/resource/1508611946","1508611946")</f>
        <v>1508611946</v>
      </c>
      <c r="B109" s="15" t="s">
        <v>116</v>
      </c>
      <c r="C109" s="15" t="s">
        <v>22</v>
      </c>
      <c r="D109" s="15" t="s">
        <v>578</v>
      </c>
      <c r="E109" s="30" t="s">
        <v>586</v>
      </c>
      <c r="F109" s="27">
        <v>15011484236</v>
      </c>
      <c r="G109" s="15">
        <v>42</v>
      </c>
      <c r="H109" s="15" t="s">
        <v>593</v>
      </c>
      <c r="I109" s="15" t="s">
        <v>594</v>
      </c>
      <c r="J109" s="15" t="s">
        <v>604</v>
      </c>
      <c r="K109" s="15" t="s">
        <v>596</v>
      </c>
    </row>
    <row r="110" spans="1:11" x14ac:dyDescent="0.3">
      <c r="A110" s="15" t="str">
        <f>HYPERLINK("https://hsdes.intel.com/resource/1508612039","1508612039")</f>
        <v>1508612039</v>
      </c>
      <c r="B110" s="15" t="s">
        <v>117</v>
      </c>
      <c r="C110" s="15" t="s">
        <v>22</v>
      </c>
      <c r="D110" s="15" t="s">
        <v>578</v>
      </c>
      <c r="E110" s="30" t="s">
        <v>586</v>
      </c>
      <c r="F110" s="27">
        <v>15011484236</v>
      </c>
      <c r="G110" s="15">
        <v>42</v>
      </c>
      <c r="H110" s="15" t="s">
        <v>593</v>
      </c>
      <c r="I110" s="15" t="s">
        <v>594</v>
      </c>
      <c r="J110" s="15" t="s">
        <v>604</v>
      </c>
      <c r="K110" s="15" t="s">
        <v>596</v>
      </c>
    </row>
    <row r="111" spans="1:11" x14ac:dyDescent="0.3">
      <c r="A111" s="15" t="str">
        <f>HYPERLINK("https://hsdes.intel.com/resource/1508612042","1508612042")</f>
        <v>1508612042</v>
      </c>
      <c r="B111" s="15" t="s">
        <v>118</v>
      </c>
      <c r="C111" s="15" t="s">
        <v>4</v>
      </c>
      <c r="D111" s="15" t="s">
        <v>578</v>
      </c>
      <c r="E111" s="29" t="s">
        <v>585</v>
      </c>
      <c r="G111" s="15">
        <v>42</v>
      </c>
      <c r="H111" s="15" t="s">
        <v>593</v>
      </c>
      <c r="I111" s="15" t="s">
        <v>594</v>
      </c>
      <c r="J111" s="15" t="s">
        <v>604</v>
      </c>
    </row>
    <row r="112" spans="1:11" x14ac:dyDescent="0.3">
      <c r="A112" s="15" t="str">
        <f>HYPERLINK("https://hsdes.intel.com/resource/1508612447","1508612447")</f>
        <v>1508612447</v>
      </c>
      <c r="B112" s="15" t="s">
        <v>119</v>
      </c>
      <c r="C112" s="15" t="s">
        <v>22</v>
      </c>
      <c r="D112" s="15" t="s">
        <v>578</v>
      </c>
      <c r="E112" s="29" t="s">
        <v>585</v>
      </c>
      <c r="G112" s="15">
        <v>42</v>
      </c>
      <c r="H112" s="15" t="s">
        <v>593</v>
      </c>
      <c r="I112" s="15" t="s">
        <v>594</v>
      </c>
      <c r="J112" s="15" t="s">
        <v>605</v>
      </c>
    </row>
    <row r="113" spans="1:11" x14ac:dyDescent="0.3">
      <c r="A113" s="15" t="str">
        <f>HYPERLINK("https://hsdes.intel.com/resource/1508613277","1508613277")</f>
        <v>1508613277</v>
      </c>
      <c r="B113" s="15" t="s">
        <v>120</v>
      </c>
      <c r="C113" s="15" t="s">
        <v>16</v>
      </c>
      <c r="D113" s="15" t="s">
        <v>578</v>
      </c>
      <c r="E113" s="29" t="s">
        <v>585</v>
      </c>
      <c r="G113" s="15">
        <v>42</v>
      </c>
      <c r="H113" s="15" t="s">
        <v>593</v>
      </c>
      <c r="I113" s="15" t="s">
        <v>594</v>
      </c>
      <c r="J113" s="15" t="s">
        <v>604</v>
      </c>
    </row>
    <row r="114" spans="1:11" x14ac:dyDescent="0.3">
      <c r="A114" s="15" t="str">
        <f>HYPERLINK("https://hsdes.intel.com/resource/1508613443","1508613443")</f>
        <v>1508613443</v>
      </c>
      <c r="B114" s="15" t="s">
        <v>121</v>
      </c>
      <c r="C114" s="15" t="s">
        <v>6</v>
      </c>
      <c r="D114" s="15" t="s">
        <v>578</v>
      </c>
      <c r="E114" s="29" t="s">
        <v>585</v>
      </c>
      <c r="G114" s="15">
        <v>42</v>
      </c>
      <c r="H114" s="15" t="s">
        <v>593</v>
      </c>
      <c r="I114" s="15" t="s">
        <v>594</v>
      </c>
      <c r="J114" s="15" t="s">
        <v>605</v>
      </c>
    </row>
    <row r="115" spans="1:11" x14ac:dyDescent="0.3">
      <c r="A115" s="15" t="str">
        <f>HYPERLINK("https://hsdes.intel.com/resource/1508613485","1508613485")</f>
        <v>1508613485</v>
      </c>
      <c r="B115" s="15" t="s">
        <v>122</v>
      </c>
      <c r="C115" s="15" t="s">
        <v>6</v>
      </c>
      <c r="D115" s="15" t="s">
        <v>578</v>
      </c>
      <c r="E115" s="29" t="s">
        <v>585</v>
      </c>
      <c r="G115" s="15">
        <v>42</v>
      </c>
      <c r="H115" s="15" t="s">
        <v>593</v>
      </c>
      <c r="I115" s="15" t="s">
        <v>594</v>
      </c>
      <c r="J115" s="15" t="s">
        <v>605</v>
      </c>
    </row>
    <row r="116" spans="1:11" x14ac:dyDescent="0.3">
      <c r="A116" s="15" t="str">
        <f>HYPERLINK("https://hsdes.intel.com/resource/1508613569","1508613569")</f>
        <v>1508613569</v>
      </c>
      <c r="B116" s="15" t="s">
        <v>123</v>
      </c>
      <c r="C116" s="15" t="s">
        <v>8</v>
      </c>
      <c r="D116" s="15" t="s">
        <v>578</v>
      </c>
      <c r="E116" s="29" t="s">
        <v>585</v>
      </c>
      <c r="G116" s="15">
        <v>42</v>
      </c>
      <c r="H116" s="15" t="s">
        <v>593</v>
      </c>
      <c r="I116" s="15" t="s">
        <v>594</v>
      </c>
      <c r="J116" s="15" t="s">
        <v>605</v>
      </c>
    </row>
    <row r="117" spans="1:11" x14ac:dyDescent="0.3">
      <c r="A117" s="15" t="str">
        <f>HYPERLINK("https://hsdes.intel.com/resource/1508613620","1508613620")</f>
        <v>1508613620</v>
      </c>
      <c r="B117" s="15" t="s">
        <v>124</v>
      </c>
      <c r="C117" s="15" t="s">
        <v>10</v>
      </c>
      <c r="D117" s="15" t="s">
        <v>578</v>
      </c>
      <c r="E117" s="29" t="s">
        <v>585</v>
      </c>
      <c r="G117" s="15">
        <v>42</v>
      </c>
      <c r="H117" s="15" t="s">
        <v>593</v>
      </c>
      <c r="I117" s="15" t="s">
        <v>594</v>
      </c>
      <c r="J117" s="15" t="s">
        <v>604</v>
      </c>
    </row>
    <row r="118" spans="1:11" x14ac:dyDescent="0.3">
      <c r="A118" s="15" t="str">
        <f>HYPERLINK("https://hsdes.intel.com/resource/1508613626","1508613626")</f>
        <v>1508613626</v>
      </c>
      <c r="B118" s="15" t="s">
        <v>125</v>
      </c>
      <c r="C118" s="15" t="s">
        <v>10</v>
      </c>
      <c r="D118" s="15" t="s">
        <v>578</v>
      </c>
      <c r="E118" s="29" t="s">
        <v>585</v>
      </c>
      <c r="G118" s="15">
        <v>42</v>
      </c>
      <c r="H118" s="15" t="s">
        <v>593</v>
      </c>
      <c r="I118" s="15" t="s">
        <v>594</v>
      </c>
      <c r="J118" s="15" t="s">
        <v>604</v>
      </c>
    </row>
    <row r="119" spans="1:11" x14ac:dyDescent="0.3">
      <c r="A119" s="15" t="str">
        <f>HYPERLINK("https://hsdes.intel.com/resource/1508613683","1508613683")</f>
        <v>1508613683</v>
      </c>
      <c r="B119" s="15" t="s">
        <v>126</v>
      </c>
      <c r="C119" s="15" t="s">
        <v>10</v>
      </c>
      <c r="D119" s="15" t="s">
        <v>578</v>
      </c>
      <c r="E119" s="30" t="s">
        <v>586</v>
      </c>
      <c r="F119" s="27">
        <v>16015631966</v>
      </c>
      <c r="G119" s="15">
        <v>42</v>
      </c>
      <c r="H119" s="15" t="s">
        <v>593</v>
      </c>
      <c r="I119" s="15" t="s">
        <v>594</v>
      </c>
      <c r="J119" s="15" t="s">
        <v>604</v>
      </c>
      <c r="K119" s="15" t="s">
        <v>599</v>
      </c>
    </row>
    <row r="120" spans="1:11" x14ac:dyDescent="0.3">
      <c r="A120" s="15" t="str">
        <f>HYPERLINK("https://hsdes.intel.com/resource/1508615408","1508615408")</f>
        <v>1508615408</v>
      </c>
      <c r="B120" s="15" t="s">
        <v>127</v>
      </c>
      <c r="C120" s="15" t="s">
        <v>16</v>
      </c>
      <c r="D120" s="15" t="s">
        <v>578</v>
      </c>
      <c r="E120" s="29" t="s">
        <v>585</v>
      </c>
      <c r="G120" s="15">
        <v>42</v>
      </c>
      <c r="H120" s="15" t="s">
        <v>593</v>
      </c>
      <c r="I120" s="15" t="s">
        <v>594</v>
      </c>
      <c r="J120" s="15" t="s">
        <v>604</v>
      </c>
    </row>
    <row r="121" spans="1:11" x14ac:dyDescent="0.3">
      <c r="A121" s="15" t="str">
        <f>HYPERLINK("https://hsdes.intel.com/resource/1508615418","1508615418")</f>
        <v>1508615418</v>
      </c>
      <c r="B121" s="15" t="s">
        <v>128</v>
      </c>
      <c r="C121" s="15" t="s">
        <v>16</v>
      </c>
      <c r="D121" s="15" t="s">
        <v>578</v>
      </c>
      <c r="E121" s="29" t="s">
        <v>585</v>
      </c>
      <c r="G121" s="15">
        <v>42</v>
      </c>
      <c r="H121" s="15" t="s">
        <v>593</v>
      </c>
      <c r="I121" s="15" t="s">
        <v>594</v>
      </c>
      <c r="J121" s="15" t="s">
        <v>604</v>
      </c>
    </row>
    <row r="122" spans="1:11" x14ac:dyDescent="0.3">
      <c r="A122" s="15" t="str">
        <f>HYPERLINK("https://hsdes.intel.com/resource/1508615437","1508615437")</f>
        <v>1508615437</v>
      </c>
      <c r="B122" s="15" t="s">
        <v>129</v>
      </c>
      <c r="C122" s="15" t="s">
        <v>16</v>
      </c>
      <c r="D122" s="15" t="s">
        <v>578</v>
      </c>
      <c r="E122" s="29" t="s">
        <v>585</v>
      </c>
      <c r="G122" s="15">
        <v>42</v>
      </c>
      <c r="H122" s="15" t="s">
        <v>593</v>
      </c>
      <c r="I122" s="15" t="s">
        <v>594</v>
      </c>
      <c r="J122" s="15" t="s">
        <v>604</v>
      </c>
    </row>
    <row r="123" spans="1:11" x14ac:dyDescent="0.3">
      <c r="A123" s="15" t="str">
        <f>HYPERLINK("https://hsdes.intel.com/resource/1508615507","1508615507")</f>
        <v>1508615507</v>
      </c>
      <c r="B123" s="15" t="s">
        <v>130</v>
      </c>
      <c r="C123" s="15" t="s">
        <v>16</v>
      </c>
      <c r="D123" s="15" t="s">
        <v>578</v>
      </c>
      <c r="E123" s="29" t="s">
        <v>585</v>
      </c>
      <c r="G123" s="15">
        <v>42</v>
      </c>
      <c r="H123" s="15" t="s">
        <v>593</v>
      </c>
      <c r="I123" s="15" t="s">
        <v>594</v>
      </c>
      <c r="J123" s="15" t="s">
        <v>604</v>
      </c>
    </row>
    <row r="124" spans="1:11" x14ac:dyDescent="0.3">
      <c r="A124" s="15" t="str">
        <f>HYPERLINK("https://hsdes.intel.com/resource/1508615521","1508615521")</f>
        <v>1508615521</v>
      </c>
      <c r="B124" s="15" t="s">
        <v>131</v>
      </c>
      <c r="C124" s="15" t="s">
        <v>16</v>
      </c>
      <c r="D124" s="15" t="s">
        <v>578</v>
      </c>
      <c r="E124" s="29" t="s">
        <v>585</v>
      </c>
      <c r="G124" s="15">
        <v>42</v>
      </c>
      <c r="H124" s="15" t="s">
        <v>593</v>
      </c>
      <c r="I124" s="15" t="s">
        <v>594</v>
      </c>
      <c r="J124" s="15" t="s">
        <v>604</v>
      </c>
    </row>
    <row r="125" spans="1:11" x14ac:dyDescent="0.3">
      <c r="A125" s="15" t="str">
        <f>HYPERLINK("https://hsdes.intel.com/resource/1508615533","1508615533")</f>
        <v>1508615533</v>
      </c>
      <c r="B125" s="15" t="s">
        <v>132</v>
      </c>
      <c r="C125" s="15" t="s">
        <v>16</v>
      </c>
      <c r="D125" s="15" t="s">
        <v>578</v>
      </c>
      <c r="E125" s="29" t="s">
        <v>585</v>
      </c>
      <c r="G125" s="15">
        <v>42</v>
      </c>
      <c r="H125" s="15" t="s">
        <v>593</v>
      </c>
      <c r="I125" s="15" t="s">
        <v>594</v>
      </c>
      <c r="J125" s="15" t="s">
        <v>604</v>
      </c>
    </row>
    <row r="126" spans="1:11" x14ac:dyDescent="0.3">
      <c r="A126" s="15" t="str">
        <f>HYPERLINK("https://hsdes.intel.com/resource/1508615540","1508615540")</f>
        <v>1508615540</v>
      </c>
      <c r="B126" s="15" t="s">
        <v>133</v>
      </c>
      <c r="C126" s="15" t="s">
        <v>16</v>
      </c>
      <c r="D126" s="15" t="s">
        <v>578</v>
      </c>
      <c r="E126" s="29" t="s">
        <v>585</v>
      </c>
      <c r="G126" s="15">
        <v>42</v>
      </c>
      <c r="H126" s="15" t="s">
        <v>593</v>
      </c>
      <c r="I126" s="15" t="s">
        <v>594</v>
      </c>
      <c r="J126" s="15" t="s">
        <v>604</v>
      </c>
    </row>
    <row r="127" spans="1:11" x14ac:dyDescent="0.3">
      <c r="A127" s="15" t="str">
        <f>HYPERLINK("https://hsdes.intel.com/resource/1508615583","1508615583")</f>
        <v>1508615583</v>
      </c>
      <c r="B127" s="15" t="s">
        <v>134</v>
      </c>
      <c r="C127" s="15" t="s">
        <v>16</v>
      </c>
      <c r="D127" s="15" t="s">
        <v>578</v>
      </c>
      <c r="E127" s="29" t="s">
        <v>585</v>
      </c>
      <c r="G127" s="15">
        <v>42</v>
      </c>
      <c r="H127" s="15" t="s">
        <v>593</v>
      </c>
      <c r="I127" s="15" t="s">
        <v>594</v>
      </c>
      <c r="J127" s="15" t="s">
        <v>604</v>
      </c>
    </row>
    <row r="128" spans="1:11" ht="15" x14ac:dyDescent="0.35">
      <c r="A128" s="15" t="str">
        <f>HYPERLINK("https://hsdes.intel.com/resource/1508615618","1508615618")</f>
        <v>1508615618</v>
      </c>
      <c r="B128" s="15" t="s">
        <v>135</v>
      </c>
      <c r="C128" s="15" t="s">
        <v>16</v>
      </c>
      <c r="D128" s="15" t="s">
        <v>578</v>
      </c>
      <c r="E128" s="31" t="s">
        <v>602</v>
      </c>
      <c r="F128" s="27">
        <v>16019077884</v>
      </c>
      <c r="G128" s="15">
        <v>42</v>
      </c>
      <c r="H128" s="15" t="s">
        <v>593</v>
      </c>
      <c r="I128" s="15" t="s">
        <v>594</v>
      </c>
      <c r="J128" s="15" t="s">
        <v>604</v>
      </c>
      <c r="K128" s="21"/>
    </row>
    <row r="129" spans="1:11" x14ac:dyDescent="0.3">
      <c r="A129" s="15" t="str">
        <f>HYPERLINK("https://hsdes.intel.com/resource/1508616122","1508616122")</f>
        <v>1508616122</v>
      </c>
      <c r="B129" s="15" t="s">
        <v>136</v>
      </c>
      <c r="C129" s="15" t="s">
        <v>8</v>
      </c>
      <c r="D129" s="15" t="s">
        <v>578</v>
      </c>
      <c r="E129" s="30" t="s">
        <v>586</v>
      </c>
      <c r="F129" s="27">
        <v>16015631966</v>
      </c>
      <c r="G129" s="15">
        <v>42</v>
      </c>
      <c r="H129" s="15" t="s">
        <v>593</v>
      </c>
      <c r="I129" s="15" t="s">
        <v>594</v>
      </c>
      <c r="J129" s="15" t="s">
        <v>604</v>
      </c>
      <c r="K129" s="15" t="s">
        <v>599</v>
      </c>
    </row>
    <row r="130" spans="1:11" x14ac:dyDescent="0.3">
      <c r="A130" s="15" t="str">
        <f>HYPERLINK("https://hsdes.intel.com/resource/1508616368","1508616368")</f>
        <v>1508616368</v>
      </c>
      <c r="B130" s="15" t="s">
        <v>137</v>
      </c>
      <c r="C130" s="15" t="s">
        <v>8</v>
      </c>
      <c r="D130" s="15" t="s">
        <v>578</v>
      </c>
      <c r="E130" s="29" t="s">
        <v>585</v>
      </c>
      <c r="G130" s="15">
        <v>42</v>
      </c>
      <c r="H130" s="15" t="s">
        <v>593</v>
      </c>
      <c r="I130" s="15" t="s">
        <v>594</v>
      </c>
      <c r="J130" s="15" t="s">
        <v>604</v>
      </c>
    </row>
    <row r="131" spans="1:11" x14ac:dyDescent="0.3">
      <c r="A131" s="15" t="str">
        <f>HYPERLINK("https://hsdes.intel.com/resource/1508780448","1508780448")</f>
        <v>1508780448</v>
      </c>
      <c r="B131" s="15" t="s">
        <v>138</v>
      </c>
      <c r="C131" s="15" t="s">
        <v>6</v>
      </c>
      <c r="D131" s="15" t="s">
        <v>578</v>
      </c>
      <c r="E131" s="29" t="s">
        <v>585</v>
      </c>
      <c r="G131" s="15">
        <v>42</v>
      </c>
      <c r="H131" s="15" t="s">
        <v>593</v>
      </c>
      <c r="I131" s="15" t="s">
        <v>594</v>
      </c>
      <c r="J131" s="15" t="s">
        <v>605</v>
      </c>
    </row>
    <row r="132" spans="1:11" x14ac:dyDescent="0.3">
      <c r="A132" s="15" t="str">
        <f>HYPERLINK("https://hsdes.intel.com/resource/1508780617","1508780617")</f>
        <v>1508780617</v>
      </c>
      <c r="B132" s="15" t="s">
        <v>139</v>
      </c>
      <c r="C132" s="15" t="s">
        <v>6</v>
      </c>
      <c r="D132" s="15" t="s">
        <v>578</v>
      </c>
      <c r="E132" s="29" t="s">
        <v>585</v>
      </c>
      <c r="G132" s="15">
        <v>42</v>
      </c>
      <c r="H132" s="15" t="s">
        <v>593</v>
      </c>
      <c r="I132" s="15" t="s">
        <v>594</v>
      </c>
      <c r="J132" s="15" t="s">
        <v>604</v>
      </c>
    </row>
    <row r="133" spans="1:11" x14ac:dyDescent="0.3">
      <c r="A133" s="15" t="str">
        <f>HYPERLINK("https://hsdes.intel.com/resource/1508780676","1508780676")</f>
        <v>1508780676</v>
      </c>
      <c r="B133" s="15" t="s">
        <v>140</v>
      </c>
      <c r="C133" s="15" t="s">
        <v>6</v>
      </c>
      <c r="D133" s="15" t="s">
        <v>578</v>
      </c>
      <c r="E133" s="29" t="s">
        <v>585</v>
      </c>
      <c r="G133" s="15">
        <v>42</v>
      </c>
      <c r="H133" s="15" t="s">
        <v>593</v>
      </c>
      <c r="I133" s="15" t="s">
        <v>594</v>
      </c>
      <c r="J133" s="15" t="s">
        <v>604</v>
      </c>
    </row>
    <row r="134" spans="1:11" x14ac:dyDescent="0.3">
      <c r="A134" s="15" t="str">
        <f>HYPERLINK("https://hsdes.intel.com/resource/1508780727","1508780727")</f>
        <v>1508780727</v>
      </c>
      <c r="B134" s="15" t="s">
        <v>141</v>
      </c>
      <c r="C134" s="15" t="s">
        <v>6</v>
      </c>
      <c r="D134" s="15" t="s">
        <v>578</v>
      </c>
      <c r="E134" s="29" t="s">
        <v>585</v>
      </c>
      <c r="G134" s="15">
        <v>42</v>
      </c>
      <c r="H134" s="15" t="s">
        <v>593</v>
      </c>
      <c r="I134" s="15" t="s">
        <v>594</v>
      </c>
      <c r="J134" s="15" t="s">
        <v>604</v>
      </c>
    </row>
    <row r="135" spans="1:11" x14ac:dyDescent="0.3">
      <c r="A135" s="15" t="str">
        <f>HYPERLINK("https://hsdes.intel.com/resource/1508780778","1508780778")</f>
        <v>1508780778</v>
      </c>
      <c r="B135" s="15" t="s">
        <v>142</v>
      </c>
      <c r="C135" s="15" t="s">
        <v>6</v>
      </c>
      <c r="D135" s="15" t="s">
        <v>578</v>
      </c>
      <c r="E135" s="29" t="s">
        <v>585</v>
      </c>
      <c r="G135" s="15">
        <v>42</v>
      </c>
      <c r="H135" s="15" t="s">
        <v>593</v>
      </c>
      <c r="I135" s="15" t="s">
        <v>594</v>
      </c>
      <c r="J135" s="15" t="s">
        <v>605</v>
      </c>
    </row>
    <row r="136" spans="1:11" x14ac:dyDescent="0.3">
      <c r="A136" s="15" t="str">
        <f>HYPERLINK("https://hsdes.intel.com/resource/1508781056","1508781056")</f>
        <v>1508781056</v>
      </c>
      <c r="B136" s="15" t="s">
        <v>143</v>
      </c>
      <c r="C136" s="15" t="s">
        <v>6</v>
      </c>
      <c r="D136" s="15" t="s">
        <v>578</v>
      </c>
      <c r="E136" s="29" t="s">
        <v>585</v>
      </c>
      <c r="G136" s="15">
        <v>42</v>
      </c>
      <c r="H136" s="15" t="s">
        <v>593</v>
      </c>
      <c r="I136" s="15" t="s">
        <v>594</v>
      </c>
      <c r="J136" s="15" t="s">
        <v>605</v>
      </c>
    </row>
    <row r="137" spans="1:11" x14ac:dyDescent="0.3">
      <c r="A137" s="15" t="str">
        <f>HYPERLINK("https://hsdes.intel.com/resource/1508783492","1508783492")</f>
        <v>1508783492</v>
      </c>
      <c r="B137" s="15" t="s">
        <v>144</v>
      </c>
      <c r="C137" s="15" t="s">
        <v>6</v>
      </c>
      <c r="D137" s="15" t="s">
        <v>578</v>
      </c>
      <c r="E137" s="29" t="s">
        <v>585</v>
      </c>
      <c r="G137" s="15">
        <v>42</v>
      </c>
      <c r="H137" s="15" t="s">
        <v>593</v>
      </c>
      <c r="I137" s="15" t="s">
        <v>594</v>
      </c>
      <c r="J137" s="15" t="s">
        <v>605</v>
      </c>
    </row>
    <row r="138" spans="1:11" x14ac:dyDescent="0.3">
      <c r="A138" s="15" t="str">
        <f>HYPERLINK("https://hsdes.intel.com/resource/1508783501","1508783501")</f>
        <v>1508783501</v>
      </c>
      <c r="B138" s="15" t="s">
        <v>145</v>
      </c>
      <c r="C138" s="15" t="s">
        <v>6</v>
      </c>
      <c r="D138" s="15" t="s">
        <v>578</v>
      </c>
      <c r="E138" s="29" t="s">
        <v>585</v>
      </c>
      <c r="G138" s="15">
        <v>42</v>
      </c>
      <c r="H138" s="15" t="s">
        <v>593</v>
      </c>
      <c r="I138" s="15" t="s">
        <v>594</v>
      </c>
      <c r="J138" s="15" t="s">
        <v>604</v>
      </c>
    </row>
    <row r="139" spans="1:11" x14ac:dyDescent="0.3">
      <c r="A139" s="15" t="str">
        <f>HYPERLINK("https://hsdes.intel.com/resource/1508783530","1508783530")</f>
        <v>1508783530</v>
      </c>
      <c r="B139" s="15" t="s">
        <v>146</v>
      </c>
      <c r="C139" s="15" t="s">
        <v>6</v>
      </c>
      <c r="D139" s="15" t="s">
        <v>578</v>
      </c>
      <c r="E139" s="29" t="s">
        <v>585</v>
      </c>
      <c r="G139" s="15">
        <v>42</v>
      </c>
      <c r="H139" s="15" t="s">
        <v>593</v>
      </c>
      <c r="I139" s="15" t="s">
        <v>594</v>
      </c>
      <c r="J139" s="15" t="s">
        <v>605</v>
      </c>
    </row>
    <row r="140" spans="1:11" x14ac:dyDescent="0.3">
      <c r="A140" s="15" t="str">
        <f>HYPERLINK("https://hsdes.intel.com/resource/1508813130","1508813130")</f>
        <v>1508813130</v>
      </c>
      <c r="B140" s="15" t="s">
        <v>147</v>
      </c>
      <c r="C140" s="15" t="s">
        <v>6</v>
      </c>
      <c r="D140" s="15" t="s">
        <v>578</v>
      </c>
      <c r="E140" s="31" t="s">
        <v>602</v>
      </c>
      <c r="F140" s="27">
        <v>16019064661</v>
      </c>
      <c r="G140" s="15">
        <v>42</v>
      </c>
      <c r="H140" s="15" t="s">
        <v>593</v>
      </c>
      <c r="I140" s="15" t="s">
        <v>594</v>
      </c>
      <c r="J140" s="15" t="s">
        <v>605</v>
      </c>
      <c r="K140" s="19"/>
    </row>
    <row r="141" spans="1:11" x14ac:dyDescent="0.3">
      <c r="A141" s="15" t="str">
        <f>HYPERLINK("https://hsdes.intel.com/resource/1508970373","1508970373")</f>
        <v>1508970373</v>
      </c>
      <c r="B141" s="15" t="s">
        <v>148</v>
      </c>
      <c r="C141" s="15" t="s">
        <v>10</v>
      </c>
      <c r="D141" s="15" t="s">
        <v>578</v>
      </c>
      <c r="E141" s="31" t="s">
        <v>602</v>
      </c>
      <c r="F141" s="27">
        <v>16018615279</v>
      </c>
      <c r="G141" s="15">
        <v>42</v>
      </c>
      <c r="H141" s="15" t="s">
        <v>593</v>
      </c>
      <c r="I141" s="15" t="s">
        <v>594</v>
      </c>
      <c r="J141" s="15" t="s">
        <v>604</v>
      </c>
    </row>
    <row r="142" spans="1:11" x14ac:dyDescent="0.3">
      <c r="A142" s="15" t="str">
        <f>HYPERLINK("https://hsdes.intel.com/resource/1508976568","1508976568")</f>
        <v>1508976568</v>
      </c>
      <c r="B142" s="15" t="s">
        <v>149</v>
      </c>
      <c r="C142" s="15" t="s">
        <v>16</v>
      </c>
      <c r="D142" s="15" t="s">
        <v>578</v>
      </c>
      <c r="E142" s="29" t="s">
        <v>585</v>
      </c>
      <c r="G142" s="15">
        <v>42</v>
      </c>
      <c r="H142" s="15" t="s">
        <v>593</v>
      </c>
      <c r="I142" s="15" t="s">
        <v>594</v>
      </c>
      <c r="J142" s="15" t="s">
        <v>604</v>
      </c>
    </row>
    <row r="143" spans="1:11" x14ac:dyDescent="0.3">
      <c r="A143" s="15" t="str">
        <f>HYPERLINK("https://hsdes.intel.com/resource/1508988274","1508988274")</f>
        <v>1508988274</v>
      </c>
      <c r="B143" s="15" t="s">
        <v>150</v>
      </c>
      <c r="C143" s="15" t="s">
        <v>16</v>
      </c>
      <c r="D143" s="15" t="s">
        <v>578</v>
      </c>
      <c r="E143" s="29" t="s">
        <v>585</v>
      </c>
      <c r="G143" s="15">
        <v>42</v>
      </c>
      <c r="H143" s="15" t="s">
        <v>593</v>
      </c>
      <c r="I143" s="15" t="s">
        <v>594</v>
      </c>
      <c r="J143" s="15" t="s">
        <v>605</v>
      </c>
    </row>
    <row r="144" spans="1:11" x14ac:dyDescent="0.3">
      <c r="A144" s="15" t="str">
        <f>HYPERLINK("https://hsdes.intel.com/resource/1509009327","1509009327")</f>
        <v>1509009327</v>
      </c>
      <c r="B144" s="15" t="s">
        <v>151</v>
      </c>
      <c r="C144" s="15" t="s">
        <v>4</v>
      </c>
      <c r="D144" s="15" t="s">
        <v>578</v>
      </c>
      <c r="E144" s="30" t="s">
        <v>586</v>
      </c>
      <c r="F144" s="27">
        <v>15011484236</v>
      </c>
      <c r="G144" s="15">
        <v>42</v>
      </c>
      <c r="H144" s="15" t="s">
        <v>593</v>
      </c>
      <c r="I144" s="15" t="s">
        <v>594</v>
      </c>
      <c r="J144" s="15" t="s">
        <v>604</v>
      </c>
      <c r="K144" s="15" t="s">
        <v>596</v>
      </c>
    </row>
    <row r="145" spans="1:10" x14ac:dyDescent="0.3">
      <c r="A145" s="15" t="str">
        <f>HYPERLINK("https://hsdes.intel.com/resource/1509009361","1509009361")</f>
        <v>1509009361</v>
      </c>
      <c r="B145" s="15" t="s">
        <v>152</v>
      </c>
      <c r="C145" s="15" t="s">
        <v>4</v>
      </c>
      <c r="D145" s="15" t="s">
        <v>578</v>
      </c>
      <c r="E145" s="29" t="s">
        <v>585</v>
      </c>
      <c r="G145" s="15">
        <v>42</v>
      </c>
      <c r="H145" s="15" t="s">
        <v>593</v>
      </c>
      <c r="I145" s="15" t="s">
        <v>594</v>
      </c>
      <c r="J145" s="15" t="s">
        <v>604</v>
      </c>
    </row>
    <row r="146" spans="1:10" x14ac:dyDescent="0.3">
      <c r="A146" s="15" t="str">
        <f>HYPERLINK("https://hsdes.intel.com/resource/1509036283","1509036283")</f>
        <v>1509036283</v>
      </c>
      <c r="B146" s="15" t="s">
        <v>153</v>
      </c>
      <c r="C146" s="15" t="s">
        <v>6</v>
      </c>
      <c r="D146" s="15" t="s">
        <v>578</v>
      </c>
      <c r="E146" s="29" t="s">
        <v>585</v>
      </c>
      <c r="G146" s="15">
        <v>42</v>
      </c>
      <c r="H146" s="15" t="s">
        <v>593</v>
      </c>
      <c r="I146" s="15" t="s">
        <v>594</v>
      </c>
      <c r="J146" s="15" t="s">
        <v>604</v>
      </c>
    </row>
    <row r="147" spans="1:10" x14ac:dyDescent="0.3">
      <c r="A147" s="15" t="str">
        <f>HYPERLINK("https://hsdes.intel.com/resource/1509041141","1509041141")</f>
        <v>1509041141</v>
      </c>
      <c r="B147" s="15" t="s">
        <v>154</v>
      </c>
      <c r="C147" s="15" t="s">
        <v>16</v>
      </c>
      <c r="D147" s="15" t="s">
        <v>578</v>
      </c>
      <c r="E147" s="29" t="s">
        <v>585</v>
      </c>
      <c r="G147" s="15">
        <v>42</v>
      </c>
      <c r="H147" s="15" t="s">
        <v>593</v>
      </c>
      <c r="I147" s="15" t="s">
        <v>594</v>
      </c>
      <c r="J147" s="15" t="s">
        <v>605</v>
      </c>
    </row>
    <row r="148" spans="1:10" x14ac:dyDescent="0.3">
      <c r="A148" s="15" t="str">
        <f>HYPERLINK("https://hsdes.intel.com/resource/1509074508","1509074508")</f>
        <v>1509074508</v>
      </c>
      <c r="B148" s="15" t="s">
        <v>155</v>
      </c>
      <c r="C148" s="15" t="s">
        <v>6</v>
      </c>
      <c r="D148" s="15" t="s">
        <v>578</v>
      </c>
      <c r="E148" s="29" t="s">
        <v>585</v>
      </c>
      <c r="G148" s="15">
        <v>42</v>
      </c>
      <c r="H148" s="15" t="s">
        <v>593</v>
      </c>
      <c r="I148" s="15" t="s">
        <v>594</v>
      </c>
      <c r="J148" s="15" t="s">
        <v>604</v>
      </c>
    </row>
    <row r="149" spans="1:10" x14ac:dyDescent="0.3">
      <c r="A149" s="15" t="str">
        <f>HYPERLINK("https://hsdes.intel.com/resource/1509105312","1509105312")</f>
        <v>1509105312</v>
      </c>
      <c r="B149" s="15" t="s">
        <v>156</v>
      </c>
      <c r="C149" s="15" t="s">
        <v>8</v>
      </c>
      <c r="D149" s="15" t="s">
        <v>578</v>
      </c>
      <c r="E149" s="29" t="s">
        <v>585</v>
      </c>
      <c r="G149" s="15">
        <v>42</v>
      </c>
      <c r="H149" s="15" t="s">
        <v>593</v>
      </c>
      <c r="I149" s="15" t="s">
        <v>594</v>
      </c>
      <c r="J149" s="15" t="s">
        <v>604</v>
      </c>
    </row>
    <row r="150" spans="1:10" x14ac:dyDescent="0.3">
      <c r="A150" s="15" t="str">
        <f>HYPERLINK("https://hsdes.intel.com/resource/1509119072","1509119072")</f>
        <v>1509119072</v>
      </c>
      <c r="B150" s="15" t="s">
        <v>157</v>
      </c>
      <c r="C150" s="15" t="s">
        <v>6</v>
      </c>
      <c r="D150" s="15" t="s">
        <v>578</v>
      </c>
      <c r="E150" s="29" t="s">
        <v>585</v>
      </c>
      <c r="G150" s="15">
        <v>42</v>
      </c>
      <c r="H150" s="15" t="s">
        <v>593</v>
      </c>
      <c r="I150" s="15" t="s">
        <v>594</v>
      </c>
      <c r="J150" s="15" t="s">
        <v>605</v>
      </c>
    </row>
    <row r="151" spans="1:10" x14ac:dyDescent="0.3">
      <c r="A151" s="15" t="str">
        <f>HYPERLINK("https://hsdes.intel.com/resource/1509170040","1509170040")</f>
        <v>1509170040</v>
      </c>
      <c r="B151" s="15" t="s">
        <v>158</v>
      </c>
      <c r="C151" s="15" t="s">
        <v>16</v>
      </c>
      <c r="D151" s="15" t="s">
        <v>578</v>
      </c>
      <c r="E151" s="29" t="s">
        <v>585</v>
      </c>
      <c r="G151" s="15">
        <v>42</v>
      </c>
      <c r="H151" s="15" t="s">
        <v>593</v>
      </c>
      <c r="I151" s="15" t="s">
        <v>594</v>
      </c>
      <c r="J151" s="15" t="s">
        <v>605</v>
      </c>
    </row>
    <row r="152" spans="1:10" x14ac:dyDescent="0.3">
      <c r="A152" s="15" t="str">
        <f>HYPERLINK("https://hsdes.intel.com/resource/1509177961","1509177961")</f>
        <v>1509177961</v>
      </c>
      <c r="B152" s="15" t="s">
        <v>159</v>
      </c>
      <c r="C152" s="15" t="s">
        <v>16</v>
      </c>
      <c r="D152" s="15" t="s">
        <v>578</v>
      </c>
      <c r="E152" s="29" t="s">
        <v>585</v>
      </c>
      <c r="G152" s="15">
        <v>42</v>
      </c>
      <c r="H152" s="15" t="s">
        <v>593</v>
      </c>
      <c r="I152" s="15" t="s">
        <v>594</v>
      </c>
      <c r="J152" s="15" t="s">
        <v>604</v>
      </c>
    </row>
    <row r="153" spans="1:10" x14ac:dyDescent="0.3">
      <c r="A153" s="15" t="str">
        <f>HYPERLINK("https://hsdes.intel.com/resource/1509185807","1509185807")</f>
        <v>1509185807</v>
      </c>
      <c r="B153" s="15" t="s">
        <v>160</v>
      </c>
      <c r="C153" s="15" t="s">
        <v>16</v>
      </c>
      <c r="D153" s="15" t="s">
        <v>578</v>
      </c>
      <c r="E153" s="29" t="s">
        <v>585</v>
      </c>
      <c r="G153" s="15">
        <v>42</v>
      </c>
      <c r="H153" s="15" t="s">
        <v>593</v>
      </c>
      <c r="I153" s="15" t="s">
        <v>594</v>
      </c>
      <c r="J153" s="15" t="s">
        <v>604</v>
      </c>
    </row>
    <row r="154" spans="1:10" x14ac:dyDescent="0.3">
      <c r="A154" s="15" t="str">
        <f>HYPERLINK("https://hsdes.intel.com/resource/1509197930","1509197930")</f>
        <v>1509197930</v>
      </c>
      <c r="B154" s="15" t="s">
        <v>161</v>
      </c>
      <c r="C154" s="15" t="s">
        <v>16</v>
      </c>
      <c r="D154" s="15" t="s">
        <v>584</v>
      </c>
      <c r="E154" s="29" t="s">
        <v>585</v>
      </c>
      <c r="G154" s="15">
        <v>42</v>
      </c>
      <c r="H154" s="15" t="s">
        <v>593</v>
      </c>
      <c r="I154" s="15" t="s">
        <v>594</v>
      </c>
      <c r="J154" s="15" t="s">
        <v>605</v>
      </c>
    </row>
    <row r="155" spans="1:10" x14ac:dyDescent="0.3">
      <c r="A155" s="15" t="str">
        <f>HYPERLINK("https://hsdes.intel.com/resource/1509236246","1509236246")</f>
        <v>1509236246</v>
      </c>
      <c r="B155" s="15" t="s">
        <v>162</v>
      </c>
      <c r="C155" s="15" t="s">
        <v>22</v>
      </c>
      <c r="D155" s="15" t="s">
        <v>578</v>
      </c>
      <c r="E155" s="29" t="s">
        <v>585</v>
      </c>
      <c r="G155" s="15">
        <v>42</v>
      </c>
      <c r="H155" s="15" t="s">
        <v>593</v>
      </c>
      <c r="I155" s="15" t="s">
        <v>594</v>
      </c>
      <c r="J155" s="15" t="s">
        <v>605</v>
      </c>
    </row>
    <row r="156" spans="1:10" x14ac:dyDescent="0.3">
      <c r="A156" s="15" t="str">
        <f>HYPERLINK("https://hsdes.intel.com/resource/1509237249","1509237249")</f>
        <v>1509237249</v>
      </c>
      <c r="B156" s="15" t="s">
        <v>163</v>
      </c>
      <c r="C156" s="15" t="s">
        <v>22</v>
      </c>
      <c r="D156" s="15" t="s">
        <v>578</v>
      </c>
      <c r="E156" s="29" t="s">
        <v>585</v>
      </c>
      <c r="G156" s="15">
        <v>42</v>
      </c>
      <c r="H156" s="15" t="s">
        <v>593</v>
      </c>
      <c r="I156" s="15" t="s">
        <v>594</v>
      </c>
      <c r="J156" s="15" t="s">
        <v>605</v>
      </c>
    </row>
    <row r="157" spans="1:10" x14ac:dyDescent="0.3">
      <c r="A157" s="15" t="str">
        <f>HYPERLINK("https://hsdes.intel.com/resource/1509240462","1509240462")</f>
        <v>1509240462</v>
      </c>
      <c r="B157" s="15" t="s">
        <v>164</v>
      </c>
      <c r="C157" s="15" t="s">
        <v>22</v>
      </c>
      <c r="D157" s="15" t="s">
        <v>578</v>
      </c>
      <c r="E157" s="29" t="s">
        <v>585</v>
      </c>
      <c r="G157" s="15">
        <v>42</v>
      </c>
      <c r="H157" s="15" t="s">
        <v>593</v>
      </c>
      <c r="I157" s="15" t="s">
        <v>594</v>
      </c>
      <c r="J157" s="15" t="s">
        <v>605</v>
      </c>
    </row>
    <row r="158" spans="1:10" x14ac:dyDescent="0.3">
      <c r="A158" s="15" t="str">
        <f>HYPERLINK("https://hsdes.intel.com/resource/1509240574","1509240574")</f>
        <v>1509240574</v>
      </c>
      <c r="B158" s="15" t="s">
        <v>165</v>
      </c>
      <c r="C158" s="15" t="s">
        <v>22</v>
      </c>
      <c r="D158" s="15" t="s">
        <v>578</v>
      </c>
      <c r="E158" s="29" t="s">
        <v>585</v>
      </c>
      <c r="G158" s="15">
        <v>42</v>
      </c>
      <c r="H158" s="15" t="s">
        <v>593</v>
      </c>
      <c r="I158" s="15" t="s">
        <v>594</v>
      </c>
      <c r="J158" s="15" t="s">
        <v>605</v>
      </c>
    </row>
    <row r="159" spans="1:10" x14ac:dyDescent="0.3">
      <c r="A159" s="15" t="str">
        <f>HYPERLINK("https://hsdes.intel.com/resource/1509266728","1509266728")</f>
        <v>1509266728</v>
      </c>
      <c r="B159" s="15" t="s">
        <v>166</v>
      </c>
      <c r="C159" s="15" t="s">
        <v>8</v>
      </c>
      <c r="D159" s="15" t="s">
        <v>578</v>
      </c>
      <c r="E159" s="29" t="s">
        <v>585</v>
      </c>
      <c r="G159" s="15">
        <v>42</v>
      </c>
      <c r="H159" s="15" t="s">
        <v>593</v>
      </c>
      <c r="I159" s="15" t="s">
        <v>594</v>
      </c>
      <c r="J159" s="15" t="s">
        <v>605</v>
      </c>
    </row>
    <row r="160" spans="1:10" x14ac:dyDescent="0.3">
      <c r="A160" s="15" t="str">
        <f>HYPERLINK("https://hsdes.intel.com/resource/1509287935","1509287935")</f>
        <v>1509287935</v>
      </c>
      <c r="B160" s="15" t="s">
        <v>167</v>
      </c>
      <c r="C160" s="15" t="s">
        <v>22</v>
      </c>
      <c r="D160" s="15" t="s">
        <v>578</v>
      </c>
      <c r="E160" s="29" t="s">
        <v>585</v>
      </c>
      <c r="G160" s="15">
        <v>42</v>
      </c>
      <c r="H160" s="15" t="s">
        <v>593</v>
      </c>
      <c r="I160" s="15" t="s">
        <v>594</v>
      </c>
      <c r="J160" s="15" t="s">
        <v>604</v>
      </c>
    </row>
    <row r="161" spans="1:11" x14ac:dyDescent="0.3">
      <c r="A161" s="15" t="str">
        <f>HYPERLINK("https://hsdes.intel.com/resource/1509300335","1509300335")</f>
        <v>1509300335</v>
      </c>
      <c r="B161" s="15" t="s">
        <v>168</v>
      </c>
      <c r="C161" s="15" t="s">
        <v>4</v>
      </c>
      <c r="D161" s="15" t="s">
        <v>578</v>
      </c>
      <c r="E161" s="29" t="s">
        <v>585</v>
      </c>
      <c r="G161" s="15">
        <v>42</v>
      </c>
      <c r="H161" s="15" t="s">
        <v>593</v>
      </c>
      <c r="I161" s="15" t="s">
        <v>594</v>
      </c>
      <c r="J161" s="15" t="s">
        <v>605</v>
      </c>
    </row>
    <row r="162" spans="1:11" x14ac:dyDescent="0.3">
      <c r="A162" s="15" t="str">
        <f>HYPERLINK("https://hsdes.intel.com/resource/1509310575","1509310575")</f>
        <v>1509310575</v>
      </c>
      <c r="B162" s="15" t="s">
        <v>169</v>
      </c>
      <c r="C162" s="15" t="s">
        <v>22</v>
      </c>
      <c r="D162" s="15" t="s">
        <v>578</v>
      </c>
      <c r="E162" s="29" t="s">
        <v>585</v>
      </c>
      <c r="G162" s="15">
        <v>42</v>
      </c>
      <c r="H162" s="15" t="s">
        <v>593</v>
      </c>
      <c r="I162" s="15" t="s">
        <v>594</v>
      </c>
      <c r="J162" s="15" t="s">
        <v>604</v>
      </c>
    </row>
    <row r="163" spans="1:11" x14ac:dyDescent="0.3">
      <c r="A163" s="15" t="str">
        <f>HYPERLINK("https://hsdes.intel.com/resource/1509628378","1509628378")</f>
        <v>1509628378</v>
      </c>
      <c r="B163" s="15" t="s">
        <v>170</v>
      </c>
      <c r="C163" s="15" t="s">
        <v>22</v>
      </c>
      <c r="D163" s="15" t="s">
        <v>578</v>
      </c>
      <c r="E163" s="29" t="s">
        <v>585</v>
      </c>
      <c r="G163" s="15">
        <v>42</v>
      </c>
      <c r="H163" s="15" t="s">
        <v>593</v>
      </c>
      <c r="I163" s="15" t="s">
        <v>594</v>
      </c>
      <c r="J163" s="15" t="s">
        <v>604</v>
      </c>
    </row>
    <row r="164" spans="1:11" x14ac:dyDescent="0.3">
      <c r="A164" s="15" t="str">
        <f>HYPERLINK("https://hsdes.intel.com/resource/1509818812","1509818812")</f>
        <v>1509818812</v>
      </c>
      <c r="B164" s="15" t="s">
        <v>171</v>
      </c>
      <c r="C164" s="15" t="s">
        <v>4</v>
      </c>
      <c r="D164" s="15" t="s">
        <v>578</v>
      </c>
      <c r="E164" s="29" t="s">
        <v>585</v>
      </c>
      <c r="G164" s="15">
        <v>42</v>
      </c>
      <c r="H164" s="15" t="s">
        <v>593</v>
      </c>
      <c r="I164" s="15" t="s">
        <v>594</v>
      </c>
      <c r="J164" s="15" t="s">
        <v>604</v>
      </c>
    </row>
    <row r="165" spans="1:11" x14ac:dyDescent="0.3">
      <c r="A165" s="15" t="str">
        <f>HYPERLINK("https://hsdes.intel.com/resource/1509907149","1509907149")</f>
        <v>1509907149</v>
      </c>
      <c r="B165" s="15" t="s">
        <v>172</v>
      </c>
      <c r="C165" s="15" t="s">
        <v>10</v>
      </c>
      <c r="D165" s="15" t="s">
        <v>578</v>
      </c>
      <c r="E165" s="30" t="s">
        <v>586</v>
      </c>
      <c r="F165" s="28"/>
      <c r="G165" s="15">
        <v>42</v>
      </c>
      <c r="H165" s="15" t="s">
        <v>593</v>
      </c>
      <c r="I165" s="15" t="s">
        <v>594</v>
      </c>
      <c r="J165" s="15" t="s">
        <v>605</v>
      </c>
      <c r="K165" s="19" t="s">
        <v>611</v>
      </c>
    </row>
    <row r="166" spans="1:11" x14ac:dyDescent="0.3">
      <c r="A166" s="15" t="str">
        <f>HYPERLINK("https://hsdes.intel.com/resource/1509986822","1509986822")</f>
        <v>1509986822</v>
      </c>
      <c r="B166" s="15" t="s">
        <v>173</v>
      </c>
      <c r="C166" s="15" t="s">
        <v>22</v>
      </c>
      <c r="D166" s="15" t="s">
        <v>578</v>
      </c>
      <c r="E166" s="29" t="s">
        <v>585</v>
      </c>
      <c r="G166" s="15">
        <v>42</v>
      </c>
      <c r="H166" s="15" t="s">
        <v>593</v>
      </c>
      <c r="I166" s="15" t="s">
        <v>594</v>
      </c>
      <c r="J166" s="15" t="s">
        <v>604</v>
      </c>
    </row>
    <row r="167" spans="1:11" x14ac:dyDescent="0.3">
      <c r="A167" s="15" t="str">
        <f>HYPERLINK("https://hsdes.intel.com/resource/1509987918","1509987918")</f>
        <v>1509987918</v>
      </c>
      <c r="B167" s="15" t="s">
        <v>174</v>
      </c>
      <c r="C167" s="15" t="s">
        <v>16</v>
      </c>
      <c r="D167" s="15" t="s">
        <v>578</v>
      </c>
      <c r="E167" s="29" t="s">
        <v>585</v>
      </c>
      <c r="G167" s="15">
        <v>42</v>
      </c>
      <c r="H167" s="15" t="s">
        <v>593</v>
      </c>
      <c r="I167" s="15" t="s">
        <v>594</v>
      </c>
      <c r="J167" s="15" t="s">
        <v>604</v>
      </c>
    </row>
    <row r="168" spans="1:11" x14ac:dyDescent="0.3">
      <c r="A168" s="15" t="str">
        <f>HYPERLINK("https://hsdes.intel.com/resource/1509991302","1509991302")</f>
        <v>1509991302</v>
      </c>
      <c r="B168" s="15" t="s">
        <v>175</v>
      </c>
      <c r="C168" s="15" t="s">
        <v>4</v>
      </c>
      <c r="D168" s="15" t="s">
        <v>578</v>
      </c>
      <c r="E168" s="29" t="s">
        <v>585</v>
      </c>
      <c r="G168" s="15">
        <v>42</v>
      </c>
      <c r="H168" s="15" t="s">
        <v>593</v>
      </c>
      <c r="I168" s="15" t="s">
        <v>594</v>
      </c>
      <c r="J168" s="15" t="s">
        <v>604</v>
      </c>
    </row>
    <row r="169" spans="1:11" x14ac:dyDescent="0.3">
      <c r="A169" s="15" t="str">
        <f>HYPERLINK("https://hsdes.intel.com/resource/1509998413","1509998413")</f>
        <v>1509998413</v>
      </c>
      <c r="B169" s="15" t="s">
        <v>176</v>
      </c>
      <c r="C169" s="15" t="s">
        <v>16</v>
      </c>
      <c r="D169" s="15" t="s">
        <v>578</v>
      </c>
      <c r="E169" s="29" t="s">
        <v>585</v>
      </c>
      <c r="G169" s="15">
        <v>42</v>
      </c>
      <c r="H169" s="15" t="s">
        <v>593</v>
      </c>
      <c r="I169" s="15" t="s">
        <v>594</v>
      </c>
      <c r="J169" s="15" t="s">
        <v>604</v>
      </c>
    </row>
    <row r="170" spans="1:11" x14ac:dyDescent="0.3">
      <c r="A170" s="15" t="str">
        <f>HYPERLINK("https://hsdes.intel.com/resource/14013300050","14013300050")</f>
        <v>14013300050</v>
      </c>
      <c r="B170" s="15" t="s">
        <v>177</v>
      </c>
      <c r="C170" s="15" t="s">
        <v>8</v>
      </c>
      <c r="D170" s="15" t="s">
        <v>578</v>
      </c>
      <c r="E170" s="30" t="s">
        <v>586</v>
      </c>
      <c r="F170" s="27">
        <v>15011484236</v>
      </c>
      <c r="G170" s="15">
        <v>42</v>
      </c>
      <c r="H170" s="15" t="s">
        <v>593</v>
      </c>
      <c r="I170" s="15" t="s">
        <v>594</v>
      </c>
      <c r="J170" s="15" t="s">
        <v>604</v>
      </c>
      <c r="K170" s="15" t="s">
        <v>596</v>
      </c>
    </row>
    <row r="171" spans="1:11" x14ac:dyDescent="0.3">
      <c r="A171" s="15" t="str">
        <f>HYPERLINK("https://hsdes.intel.com/resource/14014449779","14014449779")</f>
        <v>14014449779</v>
      </c>
      <c r="B171" s="15" t="s">
        <v>178</v>
      </c>
      <c r="C171" s="15" t="s">
        <v>4</v>
      </c>
      <c r="D171" s="15" t="s">
        <v>578</v>
      </c>
      <c r="E171" s="29" t="s">
        <v>585</v>
      </c>
      <c r="G171" s="15">
        <v>42</v>
      </c>
      <c r="H171" s="15" t="s">
        <v>593</v>
      </c>
      <c r="I171" s="15" t="s">
        <v>594</v>
      </c>
      <c r="J171" s="15" t="s">
        <v>605</v>
      </c>
    </row>
    <row r="172" spans="1:11" x14ac:dyDescent="0.3">
      <c r="A172" s="15" t="str">
        <f>HYPERLINK("https://hsdes.intel.com/resource/14016374816","14016374816")</f>
        <v>14016374816</v>
      </c>
      <c r="B172" s="15" t="s">
        <v>179</v>
      </c>
      <c r="C172" s="15" t="s">
        <v>16</v>
      </c>
      <c r="D172" s="15" t="s">
        <v>578</v>
      </c>
      <c r="E172" s="29" t="s">
        <v>585</v>
      </c>
      <c r="G172" s="15">
        <v>42</v>
      </c>
      <c r="H172" s="15" t="s">
        <v>593</v>
      </c>
      <c r="I172" s="15" t="s">
        <v>594</v>
      </c>
      <c r="J172" s="15" t="s">
        <v>605</v>
      </c>
    </row>
    <row r="173" spans="1:11" x14ac:dyDescent="0.3">
      <c r="A173" s="15" t="str">
        <f>HYPERLINK("https://hsdes.intel.com/resource/15010008243","15010008243")</f>
        <v>15010008243</v>
      </c>
      <c r="B173" s="15" t="s">
        <v>180</v>
      </c>
      <c r="C173" s="15" t="s">
        <v>22</v>
      </c>
      <c r="D173" s="15" t="s">
        <v>578</v>
      </c>
      <c r="E173" s="29" t="s">
        <v>585</v>
      </c>
      <c r="G173" s="15">
        <v>42</v>
      </c>
      <c r="H173" s="15" t="s">
        <v>593</v>
      </c>
      <c r="I173" s="15" t="s">
        <v>594</v>
      </c>
      <c r="J173" s="15" t="s">
        <v>605</v>
      </c>
    </row>
    <row r="174" spans="1:11" x14ac:dyDescent="0.3">
      <c r="A174" s="15" t="str">
        <f>HYPERLINK("https://hsdes.intel.com/resource/15010016759","15010016759")</f>
        <v>15010016759</v>
      </c>
      <c r="B174" s="15" t="s">
        <v>181</v>
      </c>
      <c r="C174" s="15" t="s">
        <v>4</v>
      </c>
      <c r="D174" s="15" t="s">
        <v>578</v>
      </c>
      <c r="E174" s="29" t="s">
        <v>585</v>
      </c>
      <c r="G174" s="15">
        <v>42</v>
      </c>
      <c r="H174" s="15" t="s">
        <v>593</v>
      </c>
      <c r="I174" s="15" t="s">
        <v>594</v>
      </c>
      <c r="J174" s="15" t="s">
        <v>605</v>
      </c>
    </row>
    <row r="175" spans="1:11" x14ac:dyDescent="0.3">
      <c r="A175" s="15" t="str">
        <f>HYPERLINK("https://hsdes.intel.com/resource/15010024500","15010024500")</f>
        <v>15010024500</v>
      </c>
      <c r="B175" s="15" t="s">
        <v>182</v>
      </c>
      <c r="C175" s="15" t="s">
        <v>4</v>
      </c>
      <c r="D175" s="15" t="s">
        <v>578</v>
      </c>
      <c r="E175" s="29" t="s">
        <v>585</v>
      </c>
      <c r="G175" s="15">
        <v>42</v>
      </c>
      <c r="H175" s="15" t="s">
        <v>593</v>
      </c>
      <c r="I175" s="15" t="s">
        <v>594</v>
      </c>
      <c r="J175" s="15" t="s">
        <v>604</v>
      </c>
    </row>
    <row r="176" spans="1:11" x14ac:dyDescent="0.3">
      <c r="A176" s="15" t="str">
        <f>HYPERLINK("https://hsdes.intel.com/resource/15010034853","15010034853")</f>
        <v>15010034853</v>
      </c>
      <c r="B176" s="15" t="s">
        <v>183</v>
      </c>
      <c r="C176" s="15" t="s">
        <v>4</v>
      </c>
      <c r="D176" s="15" t="s">
        <v>578</v>
      </c>
      <c r="E176" s="29" t="s">
        <v>585</v>
      </c>
      <c r="G176" s="15">
        <v>42</v>
      </c>
      <c r="H176" s="15" t="s">
        <v>593</v>
      </c>
      <c r="I176" s="15" t="s">
        <v>594</v>
      </c>
      <c r="J176" s="15" t="s">
        <v>604</v>
      </c>
    </row>
    <row r="177" spans="1:10" x14ac:dyDescent="0.3">
      <c r="A177" s="15" t="str">
        <f>HYPERLINK("https://hsdes.intel.com/resource/15010071001","15010071001")</f>
        <v>15010071001</v>
      </c>
      <c r="B177" s="15" t="s">
        <v>184</v>
      </c>
      <c r="C177" s="15" t="s">
        <v>16</v>
      </c>
      <c r="D177" s="15" t="s">
        <v>578</v>
      </c>
      <c r="E177" s="29" t="s">
        <v>585</v>
      </c>
      <c r="G177" s="15">
        <v>42</v>
      </c>
      <c r="H177" s="15" t="s">
        <v>593</v>
      </c>
      <c r="I177" s="15" t="s">
        <v>594</v>
      </c>
      <c r="J177" s="15" t="s">
        <v>604</v>
      </c>
    </row>
    <row r="178" spans="1:10" x14ac:dyDescent="0.3">
      <c r="A178" s="15" t="str">
        <f>HYPERLINK("https://hsdes.intel.com/resource/15010078543","15010078543")</f>
        <v>15010078543</v>
      </c>
      <c r="B178" s="15" t="s">
        <v>185</v>
      </c>
      <c r="C178" s="15" t="s">
        <v>4</v>
      </c>
      <c r="D178" s="15" t="s">
        <v>578</v>
      </c>
      <c r="E178" s="29" t="s">
        <v>585</v>
      </c>
      <c r="G178" s="15">
        <v>42</v>
      </c>
      <c r="H178" s="15" t="s">
        <v>593</v>
      </c>
      <c r="I178" s="15" t="s">
        <v>594</v>
      </c>
      <c r="J178" s="15" t="s">
        <v>604</v>
      </c>
    </row>
    <row r="179" spans="1:10" x14ac:dyDescent="0.3">
      <c r="A179" s="15" t="str">
        <f>HYPERLINK("https://hsdes.intel.com/resource/15010116652","15010116652")</f>
        <v>15010116652</v>
      </c>
      <c r="B179" s="15" t="s">
        <v>186</v>
      </c>
      <c r="C179" s="15" t="s">
        <v>16</v>
      </c>
      <c r="D179" s="15" t="s">
        <v>578</v>
      </c>
      <c r="E179" s="29" t="s">
        <v>585</v>
      </c>
      <c r="G179" s="15">
        <v>42</v>
      </c>
      <c r="H179" s="15" t="s">
        <v>593</v>
      </c>
      <c r="I179" s="15" t="s">
        <v>594</v>
      </c>
      <c r="J179" s="15" t="s">
        <v>604</v>
      </c>
    </row>
    <row r="180" spans="1:10" x14ac:dyDescent="0.3">
      <c r="A180" s="15" t="str">
        <f>HYPERLINK("https://hsdes.intel.com/resource/15010120240","15010120240")</f>
        <v>15010120240</v>
      </c>
      <c r="B180" s="15" t="s">
        <v>187</v>
      </c>
      <c r="C180" s="15" t="s">
        <v>22</v>
      </c>
      <c r="D180" s="15" t="s">
        <v>578</v>
      </c>
      <c r="E180" s="29" t="s">
        <v>585</v>
      </c>
      <c r="G180" s="15">
        <v>42</v>
      </c>
      <c r="H180" s="15" t="s">
        <v>593</v>
      </c>
      <c r="I180" s="15" t="s">
        <v>594</v>
      </c>
      <c r="J180" s="15" t="s">
        <v>604</v>
      </c>
    </row>
    <row r="181" spans="1:10" x14ac:dyDescent="0.3">
      <c r="A181" s="15" t="str">
        <f>HYPERLINK("https://hsdes.intel.com/resource/15010120455","15010120455")</f>
        <v>15010120455</v>
      </c>
      <c r="B181" s="15" t="s">
        <v>188</v>
      </c>
      <c r="C181" s="15" t="s">
        <v>22</v>
      </c>
      <c r="D181" s="15" t="s">
        <v>578</v>
      </c>
      <c r="E181" s="29" t="s">
        <v>585</v>
      </c>
      <c r="G181" s="15">
        <v>42</v>
      </c>
      <c r="H181" s="15" t="s">
        <v>593</v>
      </c>
      <c r="I181" s="15" t="s">
        <v>594</v>
      </c>
      <c r="J181" s="15" t="s">
        <v>605</v>
      </c>
    </row>
    <row r="182" spans="1:10" x14ac:dyDescent="0.3">
      <c r="A182" s="15" t="str">
        <f>HYPERLINK("https://hsdes.intel.com/resource/15010127375","15010127375")</f>
        <v>15010127375</v>
      </c>
      <c r="B182" s="15" t="s">
        <v>189</v>
      </c>
      <c r="C182" s="15" t="s">
        <v>4</v>
      </c>
      <c r="D182" s="15" t="s">
        <v>578</v>
      </c>
      <c r="E182" s="29" t="s">
        <v>585</v>
      </c>
      <c r="G182" s="15">
        <v>42</v>
      </c>
      <c r="H182" s="15" t="s">
        <v>593</v>
      </c>
      <c r="I182" s="15" t="s">
        <v>594</v>
      </c>
      <c r="J182" s="15" t="s">
        <v>605</v>
      </c>
    </row>
    <row r="183" spans="1:10" x14ac:dyDescent="0.3">
      <c r="A183" s="15" t="str">
        <f>HYPERLINK("https://hsdes.intel.com/resource/15010137351","15010137351")</f>
        <v>15010137351</v>
      </c>
      <c r="B183" s="15" t="s">
        <v>190</v>
      </c>
      <c r="C183" s="15" t="s">
        <v>22</v>
      </c>
      <c r="D183" s="15" t="s">
        <v>578</v>
      </c>
      <c r="E183" s="29" t="s">
        <v>585</v>
      </c>
      <c r="G183" s="15">
        <v>42</v>
      </c>
      <c r="H183" s="15" t="s">
        <v>593</v>
      </c>
      <c r="I183" s="15" t="s">
        <v>594</v>
      </c>
      <c r="J183" s="15" t="s">
        <v>604</v>
      </c>
    </row>
    <row r="184" spans="1:10" x14ac:dyDescent="0.3">
      <c r="A184" s="15" t="str">
        <f>HYPERLINK("https://hsdes.intel.com/resource/15010138680","15010138680")</f>
        <v>15010138680</v>
      </c>
      <c r="B184" s="15" t="s">
        <v>191</v>
      </c>
      <c r="C184" s="15" t="s">
        <v>4</v>
      </c>
      <c r="D184" s="15" t="s">
        <v>578</v>
      </c>
      <c r="E184" s="29" t="s">
        <v>585</v>
      </c>
      <c r="G184" s="15">
        <v>42</v>
      </c>
      <c r="H184" s="15" t="s">
        <v>593</v>
      </c>
      <c r="I184" s="15" t="s">
        <v>594</v>
      </c>
      <c r="J184" s="15" t="s">
        <v>605</v>
      </c>
    </row>
    <row r="185" spans="1:10" x14ac:dyDescent="0.3">
      <c r="A185" s="15" t="str">
        <f>HYPERLINK("https://hsdes.intel.com/resource/15010139402","15010139402")</f>
        <v>15010139402</v>
      </c>
      <c r="B185" s="15" t="s">
        <v>192</v>
      </c>
      <c r="C185" s="15" t="s">
        <v>16</v>
      </c>
      <c r="D185" s="15" t="s">
        <v>578</v>
      </c>
      <c r="E185" s="29" t="s">
        <v>585</v>
      </c>
      <c r="G185" s="15">
        <v>42</v>
      </c>
      <c r="H185" s="15" t="s">
        <v>593</v>
      </c>
      <c r="I185" s="15" t="s">
        <v>594</v>
      </c>
      <c r="J185" s="15" t="s">
        <v>604</v>
      </c>
    </row>
    <row r="186" spans="1:10" x14ac:dyDescent="0.3">
      <c r="A186" s="15" t="str">
        <f>HYPERLINK("https://hsdes.intel.com/resource/15010145975","15010145975")</f>
        <v>15010145975</v>
      </c>
      <c r="B186" s="15" t="s">
        <v>193</v>
      </c>
      <c r="C186" s="15" t="s">
        <v>8</v>
      </c>
      <c r="D186" s="15" t="s">
        <v>578</v>
      </c>
      <c r="E186" s="29" t="s">
        <v>585</v>
      </c>
      <c r="G186" s="15">
        <v>42</v>
      </c>
      <c r="H186" s="15" t="s">
        <v>593</v>
      </c>
      <c r="I186" s="15" t="s">
        <v>594</v>
      </c>
      <c r="J186" s="15" t="s">
        <v>604</v>
      </c>
    </row>
    <row r="187" spans="1:10" x14ac:dyDescent="0.3">
      <c r="A187" s="15" t="str">
        <f>HYPERLINK("https://hsdes.intel.com/resource/15010149220","15010149220")</f>
        <v>15010149220</v>
      </c>
      <c r="B187" s="15" t="s">
        <v>194</v>
      </c>
      <c r="C187" s="15" t="s">
        <v>8</v>
      </c>
      <c r="D187" s="15" t="s">
        <v>578</v>
      </c>
      <c r="E187" s="29" t="s">
        <v>585</v>
      </c>
      <c r="G187" s="15">
        <v>42</v>
      </c>
      <c r="H187" s="15" t="s">
        <v>593</v>
      </c>
      <c r="I187" s="15" t="s">
        <v>594</v>
      </c>
      <c r="J187" s="15" t="s">
        <v>604</v>
      </c>
    </row>
    <row r="188" spans="1:10" x14ac:dyDescent="0.3">
      <c r="A188" s="15" t="str">
        <f>HYPERLINK("https://hsdes.intel.com/resource/15010156191","15010156191")</f>
        <v>15010156191</v>
      </c>
      <c r="B188" s="15" t="s">
        <v>195</v>
      </c>
      <c r="C188" s="15" t="s">
        <v>8</v>
      </c>
      <c r="D188" s="15" t="s">
        <v>578</v>
      </c>
      <c r="E188" s="29" t="s">
        <v>585</v>
      </c>
      <c r="G188" s="15">
        <v>42</v>
      </c>
      <c r="H188" s="15" t="s">
        <v>593</v>
      </c>
      <c r="I188" s="15" t="s">
        <v>594</v>
      </c>
      <c r="J188" s="15" t="s">
        <v>604</v>
      </c>
    </row>
    <row r="189" spans="1:10" x14ac:dyDescent="0.3">
      <c r="A189" s="15" t="str">
        <f>HYPERLINK("https://hsdes.intel.com/resource/15010161355","15010161355")</f>
        <v>15010161355</v>
      </c>
      <c r="B189" s="15" t="s">
        <v>196</v>
      </c>
      <c r="C189" s="15" t="s">
        <v>8</v>
      </c>
      <c r="D189" s="15" t="s">
        <v>580</v>
      </c>
      <c r="E189" s="29" t="s">
        <v>585</v>
      </c>
      <c r="G189" s="15">
        <v>42</v>
      </c>
      <c r="H189" s="15" t="s">
        <v>593</v>
      </c>
      <c r="I189" s="15" t="s">
        <v>594</v>
      </c>
      <c r="J189" s="15" t="s">
        <v>604</v>
      </c>
    </row>
    <row r="190" spans="1:10" x14ac:dyDescent="0.3">
      <c r="A190" s="15" t="str">
        <f>HYPERLINK("https://hsdes.intel.com/resource/15010170492","15010170492")</f>
        <v>15010170492</v>
      </c>
      <c r="B190" s="15" t="s">
        <v>197</v>
      </c>
      <c r="C190" s="15" t="s">
        <v>4</v>
      </c>
      <c r="D190" s="15" t="s">
        <v>580</v>
      </c>
      <c r="E190" s="29" t="s">
        <v>585</v>
      </c>
      <c r="G190" s="15">
        <v>42</v>
      </c>
      <c r="H190" s="15" t="s">
        <v>593</v>
      </c>
      <c r="I190" s="15" t="s">
        <v>594</v>
      </c>
      <c r="J190" s="15" t="s">
        <v>604</v>
      </c>
    </row>
    <row r="191" spans="1:10" x14ac:dyDescent="0.3">
      <c r="A191" s="15" t="str">
        <f>HYPERLINK("https://hsdes.intel.com/resource/15010185782","15010185782")</f>
        <v>15010185782</v>
      </c>
      <c r="B191" s="15" t="s">
        <v>198</v>
      </c>
      <c r="C191" s="15" t="s">
        <v>22</v>
      </c>
      <c r="D191" s="15" t="s">
        <v>580</v>
      </c>
      <c r="E191" s="29" t="s">
        <v>585</v>
      </c>
      <c r="G191" s="15">
        <v>42</v>
      </c>
      <c r="H191" s="15" t="s">
        <v>593</v>
      </c>
      <c r="I191" s="15" t="s">
        <v>594</v>
      </c>
      <c r="J191" s="15" t="s">
        <v>604</v>
      </c>
    </row>
    <row r="192" spans="1:10" x14ac:dyDescent="0.3">
      <c r="A192" s="15" t="str">
        <f>HYPERLINK("https://hsdes.intel.com/resource/15010186183","15010186183")</f>
        <v>15010186183</v>
      </c>
      <c r="B192" s="15" t="s">
        <v>199</v>
      </c>
      <c r="C192" s="15" t="s">
        <v>16</v>
      </c>
      <c r="D192" s="15" t="s">
        <v>580</v>
      </c>
      <c r="E192" s="29" t="s">
        <v>585</v>
      </c>
      <c r="G192" s="15">
        <v>42</v>
      </c>
      <c r="H192" s="15" t="s">
        <v>593</v>
      </c>
      <c r="I192" s="15" t="s">
        <v>594</v>
      </c>
      <c r="J192" s="15" t="s">
        <v>604</v>
      </c>
    </row>
    <row r="193" spans="1:11" x14ac:dyDescent="0.3">
      <c r="A193" s="15" t="str">
        <f>HYPERLINK("https://hsdes.intel.com/resource/15010191527","15010191527")</f>
        <v>15010191527</v>
      </c>
      <c r="B193" s="15" t="s">
        <v>200</v>
      </c>
      <c r="C193" s="15" t="s">
        <v>22</v>
      </c>
      <c r="D193" s="15" t="s">
        <v>580</v>
      </c>
      <c r="E193" s="29" t="s">
        <v>585</v>
      </c>
      <c r="G193" s="15">
        <v>42</v>
      </c>
      <c r="H193" s="15" t="s">
        <v>593</v>
      </c>
      <c r="I193" s="15" t="s">
        <v>594</v>
      </c>
      <c r="J193" s="15" t="s">
        <v>605</v>
      </c>
    </row>
    <row r="194" spans="1:11" x14ac:dyDescent="0.3">
      <c r="A194" s="15" t="str">
        <f>HYPERLINK("https://hsdes.intel.com/resource/15010198579","15010198579")</f>
        <v>15010198579</v>
      </c>
      <c r="B194" s="15" t="s">
        <v>201</v>
      </c>
      <c r="C194" s="15" t="s">
        <v>16</v>
      </c>
      <c r="D194" s="15" t="s">
        <v>580</v>
      </c>
      <c r="E194" s="30" t="s">
        <v>586</v>
      </c>
      <c r="F194" s="38">
        <v>16016890011</v>
      </c>
      <c r="G194" s="15">
        <v>42</v>
      </c>
      <c r="H194" s="15" t="s">
        <v>593</v>
      </c>
      <c r="I194" s="15" t="s">
        <v>594</v>
      </c>
      <c r="J194" s="15" t="s">
        <v>604</v>
      </c>
      <c r="K194" s="15" t="s">
        <v>606</v>
      </c>
    </row>
    <row r="195" spans="1:11" x14ac:dyDescent="0.3">
      <c r="A195" s="15" t="str">
        <f>HYPERLINK("https://hsdes.intel.com/resource/15010201113","15010201113")</f>
        <v>15010201113</v>
      </c>
      <c r="B195" s="15" t="s">
        <v>202</v>
      </c>
      <c r="C195" s="15" t="s">
        <v>16</v>
      </c>
      <c r="D195" s="15" t="s">
        <v>584</v>
      </c>
      <c r="E195" s="29" t="s">
        <v>585</v>
      </c>
      <c r="G195" s="15">
        <v>42</v>
      </c>
      <c r="H195" s="15" t="s">
        <v>593</v>
      </c>
      <c r="I195" s="15" t="s">
        <v>594</v>
      </c>
      <c r="J195" s="15" t="s">
        <v>604</v>
      </c>
    </row>
    <row r="196" spans="1:11" x14ac:dyDescent="0.3">
      <c r="A196" s="15" t="str">
        <f>HYPERLINK("https://hsdes.intel.com/resource/15010215708","15010215708")</f>
        <v>15010215708</v>
      </c>
      <c r="B196" s="15" t="s">
        <v>203</v>
      </c>
      <c r="C196" s="15" t="s">
        <v>4</v>
      </c>
      <c r="D196" s="15" t="s">
        <v>580</v>
      </c>
      <c r="E196" s="29" t="s">
        <v>585</v>
      </c>
      <c r="G196" s="15">
        <v>42</v>
      </c>
      <c r="H196" s="15" t="s">
        <v>593</v>
      </c>
      <c r="I196" s="15" t="s">
        <v>594</v>
      </c>
      <c r="J196" s="15" t="s">
        <v>604</v>
      </c>
    </row>
    <row r="197" spans="1:11" x14ac:dyDescent="0.3">
      <c r="A197" s="15" t="str">
        <f>HYPERLINK("https://hsdes.intel.com/resource/15010231461","15010231461")</f>
        <v>15010231461</v>
      </c>
      <c r="B197" s="15" t="s">
        <v>204</v>
      </c>
      <c r="C197" s="15" t="s">
        <v>4</v>
      </c>
      <c r="D197" s="15" t="s">
        <v>580</v>
      </c>
      <c r="E197" s="29" t="s">
        <v>585</v>
      </c>
      <c r="G197" s="15">
        <v>42</v>
      </c>
      <c r="H197" s="15" t="s">
        <v>593</v>
      </c>
      <c r="I197" s="15" t="s">
        <v>594</v>
      </c>
      <c r="J197" s="15" t="s">
        <v>604</v>
      </c>
    </row>
    <row r="198" spans="1:11" x14ac:dyDescent="0.3">
      <c r="A198" s="15" t="str">
        <f>HYPERLINK("https://hsdes.intel.com/resource/15010256127","15010256127")</f>
        <v>15010256127</v>
      </c>
      <c r="B198" s="15" t="s">
        <v>205</v>
      </c>
      <c r="C198" s="15" t="s">
        <v>206</v>
      </c>
      <c r="D198" s="15" t="s">
        <v>580</v>
      </c>
      <c r="E198" s="29" t="s">
        <v>585</v>
      </c>
      <c r="G198" s="15">
        <v>42</v>
      </c>
      <c r="H198" s="15" t="s">
        <v>593</v>
      </c>
      <c r="I198" s="15" t="s">
        <v>594</v>
      </c>
      <c r="J198" s="15" t="s">
        <v>604</v>
      </c>
    </row>
    <row r="199" spans="1:11" x14ac:dyDescent="0.3">
      <c r="A199" s="15" t="str">
        <f>HYPERLINK("https://hsdes.intel.com/resource/15010256498","15010256498")</f>
        <v>15010256498</v>
      </c>
      <c r="B199" s="15" t="s">
        <v>207</v>
      </c>
      <c r="C199" s="15" t="s">
        <v>206</v>
      </c>
      <c r="D199" s="15" t="s">
        <v>580</v>
      </c>
      <c r="E199" s="29" t="s">
        <v>585</v>
      </c>
      <c r="G199" s="15">
        <v>42</v>
      </c>
      <c r="H199" s="15" t="s">
        <v>593</v>
      </c>
      <c r="I199" s="15" t="s">
        <v>594</v>
      </c>
      <c r="J199" s="15" t="s">
        <v>604</v>
      </c>
    </row>
    <row r="200" spans="1:11" x14ac:dyDescent="0.3">
      <c r="A200" s="15" t="str">
        <f>HYPERLINK("https://hsdes.intel.com/resource/15010256549","15010256549")</f>
        <v>15010256549</v>
      </c>
      <c r="B200" s="15" t="s">
        <v>208</v>
      </c>
      <c r="C200" s="15" t="s">
        <v>206</v>
      </c>
      <c r="D200" s="15" t="s">
        <v>580</v>
      </c>
      <c r="E200" s="29" t="s">
        <v>585</v>
      </c>
      <c r="G200" s="15">
        <v>42</v>
      </c>
      <c r="H200" s="15" t="s">
        <v>593</v>
      </c>
      <c r="I200" s="15" t="s">
        <v>594</v>
      </c>
      <c r="J200" s="15" t="s">
        <v>604</v>
      </c>
    </row>
    <row r="201" spans="1:11" x14ac:dyDescent="0.3">
      <c r="A201" s="15" t="str">
        <f>HYPERLINK("https://hsdes.intel.com/resource/15010256742","15010256742")</f>
        <v>15010256742</v>
      </c>
      <c r="B201" s="15" t="s">
        <v>209</v>
      </c>
      <c r="C201" s="15" t="s">
        <v>206</v>
      </c>
      <c r="D201" s="15" t="s">
        <v>580</v>
      </c>
      <c r="E201" s="29" t="s">
        <v>585</v>
      </c>
      <c r="G201" s="15">
        <v>42</v>
      </c>
      <c r="H201" s="15" t="s">
        <v>593</v>
      </c>
      <c r="I201" s="15" t="s">
        <v>594</v>
      </c>
      <c r="J201" s="15" t="s">
        <v>604</v>
      </c>
    </row>
    <row r="202" spans="1:11" x14ac:dyDescent="0.3">
      <c r="A202" s="15" t="str">
        <f>HYPERLINK("https://hsdes.intel.com/resource/15010257580","15010257580")</f>
        <v>15010257580</v>
      </c>
      <c r="B202" s="15" t="s">
        <v>210</v>
      </c>
      <c r="C202" s="15" t="s">
        <v>206</v>
      </c>
      <c r="D202" s="15" t="s">
        <v>580</v>
      </c>
      <c r="E202" s="29" t="s">
        <v>585</v>
      </c>
      <c r="G202" s="15">
        <v>42</v>
      </c>
      <c r="H202" s="15" t="s">
        <v>593</v>
      </c>
      <c r="I202" s="15" t="s">
        <v>594</v>
      </c>
      <c r="J202" s="15" t="s">
        <v>604</v>
      </c>
    </row>
    <row r="203" spans="1:11" x14ac:dyDescent="0.3">
      <c r="A203" s="15" t="str">
        <f>HYPERLINK("https://hsdes.intel.com/resource/15010287572","15010287572")</f>
        <v>15010287572</v>
      </c>
      <c r="B203" s="15" t="s">
        <v>211</v>
      </c>
      <c r="C203" s="15" t="s">
        <v>4</v>
      </c>
      <c r="D203" s="15" t="s">
        <v>580</v>
      </c>
      <c r="E203" s="29" t="s">
        <v>585</v>
      </c>
      <c r="G203" s="15">
        <v>42</v>
      </c>
      <c r="H203" s="15" t="s">
        <v>593</v>
      </c>
      <c r="I203" s="15" t="s">
        <v>594</v>
      </c>
      <c r="J203" s="15" t="s">
        <v>604</v>
      </c>
    </row>
    <row r="204" spans="1:11" x14ac:dyDescent="0.3">
      <c r="A204" s="15" t="str">
        <f>HYPERLINK("https://hsdes.intel.com/resource/15010295190","15010295190")</f>
        <v>15010295190</v>
      </c>
      <c r="B204" s="15" t="s">
        <v>212</v>
      </c>
      <c r="C204" s="15" t="s">
        <v>22</v>
      </c>
      <c r="D204" s="15" t="s">
        <v>580</v>
      </c>
      <c r="E204" s="29" t="s">
        <v>585</v>
      </c>
      <c r="G204" s="15">
        <v>42</v>
      </c>
      <c r="H204" s="15" t="s">
        <v>593</v>
      </c>
      <c r="I204" s="15" t="s">
        <v>594</v>
      </c>
      <c r="J204" s="15" t="s">
        <v>605</v>
      </c>
    </row>
    <row r="205" spans="1:11" x14ac:dyDescent="0.3">
      <c r="A205" s="15" t="str">
        <f>HYPERLINK("https://hsdes.intel.com/resource/15010297018","15010297018")</f>
        <v>15010297018</v>
      </c>
      <c r="B205" s="15" t="s">
        <v>213</v>
      </c>
      <c r="C205" s="15" t="s">
        <v>8</v>
      </c>
      <c r="D205" s="15" t="s">
        <v>580</v>
      </c>
      <c r="E205" s="29" t="s">
        <v>585</v>
      </c>
      <c r="G205" s="15">
        <v>42</v>
      </c>
      <c r="H205" s="15" t="s">
        <v>593</v>
      </c>
      <c r="I205" s="15" t="s">
        <v>594</v>
      </c>
      <c r="J205" s="15" t="s">
        <v>604</v>
      </c>
    </row>
    <row r="206" spans="1:11" x14ac:dyDescent="0.3">
      <c r="A206" s="15" t="str">
        <f>HYPERLINK("https://hsdes.intel.com/resource/15010309129","15010309129")</f>
        <v>15010309129</v>
      </c>
      <c r="B206" s="15" t="s">
        <v>214</v>
      </c>
      <c r="C206" s="15" t="s">
        <v>16</v>
      </c>
      <c r="D206" s="15" t="s">
        <v>580</v>
      </c>
      <c r="E206" s="29" t="s">
        <v>585</v>
      </c>
      <c r="G206" s="15">
        <v>42</v>
      </c>
      <c r="H206" s="15" t="s">
        <v>593</v>
      </c>
      <c r="I206" s="15" t="s">
        <v>594</v>
      </c>
      <c r="J206" s="15" t="s">
        <v>605</v>
      </c>
    </row>
    <row r="207" spans="1:11" x14ac:dyDescent="0.3">
      <c r="A207" s="15" t="str">
        <f>HYPERLINK("https://hsdes.intel.com/resource/15010317435","15010317435")</f>
        <v>15010317435</v>
      </c>
      <c r="B207" s="15" t="s">
        <v>215</v>
      </c>
      <c r="C207" s="15" t="s">
        <v>8</v>
      </c>
      <c r="D207" s="15" t="s">
        <v>580</v>
      </c>
      <c r="E207" s="29" t="s">
        <v>585</v>
      </c>
      <c r="G207" s="15">
        <v>42</v>
      </c>
      <c r="H207" s="15" t="s">
        <v>593</v>
      </c>
      <c r="I207" s="15" t="s">
        <v>594</v>
      </c>
      <c r="J207" s="15" t="s">
        <v>604</v>
      </c>
    </row>
    <row r="208" spans="1:11" x14ac:dyDescent="0.3">
      <c r="A208" s="15" t="str">
        <f>HYPERLINK("https://hsdes.intel.com/resource/15010356986","15010356986")</f>
        <v>15010356986</v>
      </c>
      <c r="B208" s="15" t="s">
        <v>216</v>
      </c>
      <c r="C208" s="15" t="s">
        <v>4</v>
      </c>
      <c r="D208" s="15" t="s">
        <v>580</v>
      </c>
      <c r="E208" s="29" t="s">
        <v>585</v>
      </c>
      <c r="G208" s="15">
        <v>42</v>
      </c>
      <c r="H208" s="15" t="s">
        <v>593</v>
      </c>
      <c r="I208" s="15" t="s">
        <v>594</v>
      </c>
      <c r="J208" s="15" t="s">
        <v>604</v>
      </c>
    </row>
    <row r="209" spans="1:11" x14ac:dyDescent="0.3">
      <c r="A209" s="15" t="str">
        <f>HYPERLINK("https://hsdes.intel.com/resource/15010357324","15010357324")</f>
        <v>15010357324</v>
      </c>
      <c r="B209" s="15" t="s">
        <v>217</v>
      </c>
      <c r="C209" s="15" t="s">
        <v>22</v>
      </c>
      <c r="D209" s="15" t="s">
        <v>580</v>
      </c>
      <c r="E209" s="29" t="s">
        <v>585</v>
      </c>
      <c r="G209" s="15">
        <v>42</v>
      </c>
      <c r="H209" s="15" t="s">
        <v>593</v>
      </c>
      <c r="I209" s="15" t="s">
        <v>594</v>
      </c>
      <c r="J209" s="15" t="s">
        <v>604</v>
      </c>
    </row>
    <row r="210" spans="1:11" x14ac:dyDescent="0.3">
      <c r="A210" s="15" t="str">
        <f>HYPERLINK("https://hsdes.intel.com/resource/15010365047","15010365047")</f>
        <v>15010365047</v>
      </c>
      <c r="B210" s="15" t="s">
        <v>218</v>
      </c>
      <c r="C210" s="15" t="s">
        <v>8</v>
      </c>
      <c r="D210" s="15" t="s">
        <v>580</v>
      </c>
      <c r="E210" s="29" t="s">
        <v>585</v>
      </c>
      <c r="G210" s="15">
        <v>42</v>
      </c>
      <c r="H210" s="15" t="s">
        <v>593</v>
      </c>
      <c r="I210" s="15" t="s">
        <v>594</v>
      </c>
      <c r="J210" s="15" t="s">
        <v>605</v>
      </c>
    </row>
    <row r="211" spans="1:11" x14ac:dyDescent="0.3">
      <c r="A211" s="15" t="str">
        <f>HYPERLINK("https://hsdes.intel.com/resource/15010373674","15010373674")</f>
        <v>15010373674</v>
      </c>
      <c r="B211" s="15" t="s">
        <v>219</v>
      </c>
      <c r="C211" s="15" t="s">
        <v>4</v>
      </c>
      <c r="D211" s="15" t="s">
        <v>580</v>
      </c>
      <c r="E211" s="29" t="s">
        <v>585</v>
      </c>
      <c r="G211" s="15">
        <v>42</v>
      </c>
      <c r="H211" s="15" t="s">
        <v>593</v>
      </c>
      <c r="I211" s="15" t="s">
        <v>594</v>
      </c>
      <c r="J211" s="15" t="s">
        <v>605</v>
      </c>
    </row>
    <row r="212" spans="1:11" x14ac:dyDescent="0.3">
      <c r="A212" s="15" t="str">
        <f>HYPERLINK("https://hsdes.intel.com/resource/15010379750","15010379750")</f>
        <v>15010379750</v>
      </c>
      <c r="B212" s="15" t="s">
        <v>220</v>
      </c>
      <c r="C212" s="15" t="s">
        <v>22</v>
      </c>
      <c r="D212" s="15" t="s">
        <v>580</v>
      </c>
      <c r="E212" s="29" t="s">
        <v>585</v>
      </c>
      <c r="G212" s="15">
        <v>42</v>
      </c>
      <c r="H212" s="15" t="s">
        <v>593</v>
      </c>
      <c r="I212" s="15" t="s">
        <v>594</v>
      </c>
      <c r="J212" s="15" t="s">
        <v>604</v>
      </c>
    </row>
    <row r="213" spans="1:11" x14ac:dyDescent="0.3">
      <c r="A213" s="15" t="str">
        <f>HYPERLINK("https://hsdes.intel.com/resource/15010379895","15010379895")</f>
        <v>15010379895</v>
      </c>
      <c r="B213" s="15" t="s">
        <v>221</v>
      </c>
      <c r="C213" s="15" t="s">
        <v>22</v>
      </c>
      <c r="D213" s="15" t="s">
        <v>580</v>
      </c>
      <c r="E213" s="29" t="s">
        <v>585</v>
      </c>
      <c r="G213" s="15">
        <v>42</v>
      </c>
      <c r="H213" s="15" t="s">
        <v>593</v>
      </c>
      <c r="I213" s="15" t="s">
        <v>594</v>
      </c>
      <c r="J213" s="15" t="s">
        <v>604</v>
      </c>
    </row>
    <row r="214" spans="1:11" x14ac:dyDescent="0.3">
      <c r="A214" s="15" t="str">
        <f>HYPERLINK("https://hsdes.intel.com/resource/15010380160","15010380160")</f>
        <v>15010380160</v>
      </c>
      <c r="B214" s="15" t="s">
        <v>222</v>
      </c>
      <c r="C214" s="15" t="s">
        <v>22</v>
      </c>
      <c r="D214" s="15" t="s">
        <v>580</v>
      </c>
      <c r="E214" s="29" t="s">
        <v>585</v>
      </c>
      <c r="G214" s="15">
        <v>42</v>
      </c>
      <c r="H214" s="15" t="s">
        <v>593</v>
      </c>
      <c r="I214" s="15" t="s">
        <v>594</v>
      </c>
      <c r="J214" s="15" t="s">
        <v>604</v>
      </c>
    </row>
    <row r="215" spans="1:11" x14ac:dyDescent="0.3">
      <c r="A215" s="15" t="str">
        <f>HYPERLINK("https://hsdes.intel.com/resource/15010380383","15010380383")</f>
        <v>15010380383</v>
      </c>
      <c r="B215" s="15" t="s">
        <v>223</v>
      </c>
      <c r="C215" s="15" t="s">
        <v>16</v>
      </c>
      <c r="D215" s="15" t="s">
        <v>580</v>
      </c>
      <c r="E215" s="29" t="s">
        <v>585</v>
      </c>
      <c r="G215" s="15">
        <v>42</v>
      </c>
      <c r="H215" s="15" t="s">
        <v>593</v>
      </c>
      <c r="I215" s="15" t="s">
        <v>594</v>
      </c>
      <c r="J215" s="15" t="s">
        <v>604</v>
      </c>
    </row>
    <row r="216" spans="1:11" x14ac:dyDescent="0.3">
      <c r="A216" s="15" t="str">
        <f>HYPERLINK("https://hsdes.intel.com/resource/15010385443","15010385443")</f>
        <v>15010385443</v>
      </c>
      <c r="B216" s="15" t="s">
        <v>224</v>
      </c>
      <c r="C216" s="15" t="s">
        <v>4</v>
      </c>
      <c r="D216" s="15" t="s">
        <v>580</v>
      </c>
      <c r="E216" s="29" t="s">
        <v>585</v>
      </c>
      <c r="G216" s="15">
        <v>42</v>
      </c>
      <c r="H216" s="15" t="s">
        <v>593</v>
      </c>
      <c r="I216" s="15" t="s">
        <v>594</v>
      </c>
      <c r="J216" s="15" t="s">
        <v>605</v>
      </c>
    </row>
    <row r="217" spans="1:11" x14ac:dyDescent="0.3">
      <c r="A217" s="15" t="str">
        <f>HYPERLINK("https://hsdes.intel.com/resource/15010395461","15010395461")</f>
        <v>15010395461</v>
      </c>
      <c r="B217" s="15" t="s">
        <v>225</v>
      </c>
      <c r="C217" s="15" t="s">
        <v>8</v>
      </c>
      <c r="D217" s="15" t="s">
        <v>580</v>
      </c>
      <c r="E217" s="29" t="s">
        <v>585</v>
      </c>
      <c r="G217" s="15">
        <v>42</v>
      </c>
      <c r="H217" s="15" t="s">
        <v>593</v>
      </c>
      <c r="I217" s="15" t="s">
        <v>594</v>
      </c>
      <c r="J217" s="15" t="s">
        <v>604</v>
      </c>
    </row>
    <row r="218" spans="1:11" x14ac:dyDescent="0.3">
      <c r="A218" s="15" t="str">
        <f>HYPERLINK("https://hsdes.intel.com/resource/15010396373","15010396373")</f>
        <v>15010396373</v>
      </c>
      <c r="B218" s="15" t="s">
        <v>226</v>
      </c>
      <c r="C218" s="15" t="s">
        <v>206</v>
      </c>
      <c r="D218" s="15" t="s">
        <v>580</v>
      </c>
      <c r="E218" s="29" t="s">
        <v>585</v>
      </c>
      <c r="G218" s="15">
        <v>42</v>
      </c>
      <c r="H218" s="15" t="s">
        <v>593</v>
      </c>
      <c r="I218" s="15" t="s">
        <v>594</v>
      </c>
      <c r="J218" s="15" t="s">
        <v>604</v>
      </c>
    </row>
    <row r="219" spans="1:11" x14ac:dyDescent="0.3">
      <c r="A219" s="15" t="str">
        <f>HYPERLINK("https://hsdes.intel.com/resource/15010396727","15010396727")</f>
        <v>15010396727</v>
      </c>
      <c r="B219" s="15" t="s">
        <v>227</v>
      </c>
      <c r="C219" s="15" t="s">
        <v>22</v>
      </c>
      <c r="D219" s="15" t="s">
        <v>580</v>
      </c>
      <c r="E219" s="29" t="s">
        <v>585</v>
      </c>
      <c r="G219" s="15">
        <v>42</v>
      </c>
      <c r="H219" s="15" t="s">
        <v>593</v>
      </c>
      <c r="I219" s="15" t="s">
        <v>594</v>
      </c>
      <c r="J219" s="15" t="s">
        <v>604</v>
      </c>
    </row>
    <row r="220" spans="1:11" x14ac:dyDescent="0.3">
      <c r="A220" s="15" t="str">
        <f>HYPERLINK("https://hsdes.intel.com/resource/15010397081","15010397081")</f>
        <v>15010397081</v>
      </c>
      <c r="B220" s="15" t="s">
        <v>228</v>
      </c>
      <c r="C220" s="15" t="s">
        <v>206</v>
      </c>
      <c r="D220" s="15" t="s">
        <v>580</v>
      </c>
      <c r="E220" s="29" t="s">
        <v>585</v>
      </c>
      <c r="G220" s="15">
        <v>42</v>
      </c>
      <c r="H220" s="15" t="s">
        <v>593</v>
      </c>
      <c r="I220" s="15" t="s">
        <v>594</v>
      </c>
      <c r="J220" s="15" t="s">
        <v>604</v>
      </c>
    </row>
    <row r="221" spans="1:11" x14ac:dyDescent="0.3">
      <c r="A221" s="15" t="str">
        <f>HYPERLINK("https://hsdes.intel.com/resource/15010397925","15010397925")</f>
        <v>15010397925</v>
      </c>
      <c r="B221" s="15" t="s">
        <v>229</v>
      </c>
      <c r="C221" s="15" t="s">
        <v>206</v>
      </c>
      <c r="D221" s="15" t="s">
        <v>580</v>
      </c>
      <c r="E221" s="29" t="s">
        <v>585</v>
      </c>
      <c r="G221" s="15">
        <v>42</v>
      </c>
      <c r="H221" s="15" t="s">
        <v>593</v>
      </c>
      <c r="I221" s="15" t="s">
        <v>594</v>
      </c>
      <c r="J221" s="15" t="s">
        <v>604</v>
      </c>
    </row>
    <row r="222" spans="1:11" x14ac:dyDescent="0.3">
      <c r="A222" s="15" t="str">
        <f>HYPERLINK("https://hsdes.intel.com/resource/15010397967","15010397967")</f>
        <v>15010397967</v>
      </c>
      <c r="B222" s="15" t="s">
        <v>230</v>
      </c>
      <c r="C222" s="15" t="s">
        <v>206</v>
      </c>
      <c r="D222" s="15" t="s">
        <v>580</v>
      </c>
      <c r="E222" s="29" t="s">
        <v>585</v>
      </c>
      <c r="G222" s="15">
        <v>42</v>
      </c>
      <c r="H222" s="15" t="s">
        <v>593</v>
      </c>
      <c r="I222" s="15" t="s">
        <v>594</v>
      </c>
      <c r="J222" s="15" t="s">
        <v>604</v>
      </c>
    </row>
    <row r="223" spans="1:11" x14ac:dyDescent="0.3">
      <c r="A223" s="15" t="str">
        <f>HYPERLINK("https://hsdes.intel.com/resource/15010399397","15010399397")</f>
        <v>15010399397</v>
      </c>
      <c r="B223" s="15" t="s">
        <v>231</v>
      </c>
      <c r="C223" s="15" t="s">
        <v>206</v>
      </c>
      <c r="D223" s="15" t="s">
        <v>580</v>
      </c>
      <c r="E223" s="29" t="s">
        <v>585</v>
      </c>
      <c r="G223" s="15">
        <v>42</v>
      </c>
      <c r="H223" s="15" t="s">
        <v>593</v>
      </c>
      <c r="I223" s="15" t="s">
        <v>594</v>
      </c>
      <c r="J223" s="15" t="s">
        <v>604</v>
      </c>
    </row>
    <row r="224" spans="1:11" x14ac:dyDescent="0.3">
      <c r="A224" s="15" t="str">
        <f>HYPERLINK("https://hsdes.intel.com/resource/15010402098","15010402098")</f>
        <v>15010402098</v>
      </c>
      <c r="B224" s="15" t="s">
        <v>232</v>
      </c>
      <c r="C224" s="15" t="s">
        <v>4</v>
      </c>
      <c r="D224" s="15" t="s">
        <v>580</v>
      </c>
      <c r="E224" s="30" t="s">
        <v>586</v>
      </c>
      <c r="F224" s="27">
        <v>15011484236</v>
      </c>
      <c r="G224" s="15">
        <v>42</v>
      </c>
      <c r="H224" s="15" t="s">
        <v>593</v>
      </c>
      <c r="I224" s="15" t="s">
        <v>594</v>
      </c>
      <c r="J224" s="15" t="s">
        <v>604</v>
      </c>
      <c r="K224" s="15" t="s">
        <v>596</v>
      </c>
    </row>
    <row r="225" spans="1:10" x14ac:dyDescent="0.3">
      <c r="A225" s="15" t="str">
        <f>HYPERLINK("https://hsdes.intel.com/resource/15010407454","15010407454")</f>
        <v>15010407454</v>
      </c>
      <c r="B225" s="15" t="s">
        <v>233</v>
      </c>
      <c r="C225" s="15" t="s">
        <v>22</v>
      </c>
      <c r="D225" s="15" t="s">
        <v>580</v>
      </c>
      <c r="E225" s="29" t="s">
        <v>585</v>
      </c>
      <c r="G225" s="15">
        <v>42</v>
      </c>
      <c r="H225" s="15" t="s">
        <v>593</v>
      </c>
      <c r="I225" s="15" t="s">
        <v>594</v>
      </c>
      <c r="J225" s="15" t="s">
        <v>604</v>
      </c>
    </row>
    <row r="226" spans="1:10" x14ac:dyDescent="0.3">
      <c r="A226" s="15" t="str">
        <f>HYPERLINK("https://hsdes.intel.com/resource/15010412270","15010412270")</f>
        <v>15010412270</v>
      </c>
      <c r="B226" s="15" t="s">
        <v>234</v>
      </c>
      <c r="C226" s="15" t="s">
        <v>206</v>
      </c>
      <c r="D226" s="15" t="s">
        <v>580</v>
      </c>
      <c r="E226" s="29" t="s">
        <v>585</v>
      </c>
      <c r="G226" s="15">
        <v>42</v>
      </c>
      <c r="H226" s="15" t="s">
        <v>593</v>
      </c>
      <c r="I226" s="15" t="s">
        <v>594</v>
      </c>
      <c r="J226" s="15" t="s">
        <v>604</v>
      </c>
    </row>
    <row r="227" spans="1:10" x14ac:dyDescent="0.3">
      <c r="A227" s="15" t="str">
        <f>HYPERLINK("https://hsdes.intel.com/resource/15010413387","15010413387")</f>
        <v>15010413387</v>
      </c>
      <c r="B227" s="15" t="s">
        <v>235</v>
      </c>
      <c r="C227" s="15" t="s">
        <v>206</v>
      </c>
      <c r="D227" s="15" t="s">
        <v>580</v>
      </c>
      <c r="E227" s="29" t="s">
        <v>585</v>
      </c>
      <c r="G227" s="15">
        <v>42</v>
      </c>
      <c r="H227" s="15" t="s">
        <v>593</v>
      </c>
      <c r="I227" s="15" t="s">
        <v>594</v>
      </c>
      <c r="J227" s="15" t="s">
        <v>604</v>
      </c>
    </row>
    <row r="228" spans="1:10" x14ac:dyDescent="0.3">
      <c r="A228" s="15" t="str">
        <f>HYPERLINK("https://hsdes.intel.com/resource/15010413540","15010413540")</f>
        <v>15010413540</v>
      </c>
      <c r="B228" s="15" t="s">
        <v>236</v>
      </c>
      <c r="C228" s="15" t="s">
        <v>206</v>
      </c>
      <c r="D228" s="15" t="s">
        <v>580</v>
      </c>
      <c r="E228" s="29" t="s">
        <v>585</v>
      </c>
      <c r="G228" s="15">
        <v>42</v>
      </c>
      <c r="H228" s="15" t="s">
        <v>593</v>
      </c>
      <c r="I228" s="15" t="s">
        <v>594</v>
      </c>
      <c r="J228" s="15" t="s">
        <v>604</v>
      </c>
    </row>
    <row r="229" spans="1:10" x14ac:dyDescent="0.3">
      <c r="A229" s="15" t="str">
        <f>HYPERLINK("https://hsdes.intel.com/resource/15010413713","15010413713")</f>
        <v>15010413713</v>
      </c>
      <c r="B229" s="15" t="s">
        <v>237</v>
      </c>
      <c r="C229" s="15" t="s">
        <v>206</v>
      </c>
      <c r="D229" s="15" t="s">
        <v>580</v>
      </c>
      <c r="E229" s="29" t="s">
        <v>585</v>
      </c>
      <c r="G229" s="15">
        <v>42</v>
      </c>
      <c r="H229" s="15" t="s">
        <v>593</v>
      </c>
      <c r="I229" s="15" t="s">
        <v>594</v>
      </c>
      <c r="J229" s="15" t="s">
        <v>604</v>
      </c>
    </row>
    <row r="230" spans="1:10" x14ac:dyDescent="0.3">
      <c r="A230" s="15" t="str">
        <f>HYPERLINK("https://hsdes.intel.com/resource/15010414098","15010414098")</f>
        <v>15010414098</v>
      </c>
      <c r="B230" s="15" t="s">
        <v>238</v>
      </c>
      <c r="C230" s="15" t="s">
        <v>4</v>
      </c>
      <c r="D230" s="15" t="s">
        <v>580</v>
      </c>
      <c r="E230" s="29" t="s">
        <v>585</v>
      </c>
      <c r="G230" s="15">
        <v>42</v>
      </c>
      <c r="H230" s="15" t="s">
        <v>593</v>
      </c>
      <c r="I230" s="15" t="s">
        <v>594</v>
      </c>
      <c r="J230" s="15" t="s">
        <v>605</v>
      </c>
    </row>
    <row r="231" spans="1:10" x14ac:dyDescent="0.3">
      <c r="A231" s="15" t="str">
        <f>HYPERLINK("https://hsdes.intel.com/resource/15010415004","15010415004")</f>
        <v>15010415004</v>
      </c>
      <c r="B231" s="15" t="s">
        <v>239</v>
      </c>
      <c r="C231" s="15" t="s">
        <v>206</v>
      </c>
      <c r="D231" s="15" t="s">
        <v>580</v>
      </c>
      <c r="E231" s="29" t="s">
        <v>585</v>
      </c>
      <c r="G231" s="15">
        <v>42</v>
      </c>
      <c r="H231" s="15" t="s">
        <v>593</v>
      </c>
      <c r="I231" s="15" t="s">
        <v>594</v>
      </c>
      <c r="J231" s="15" t="s">
        <v>604</v>
      </c>
    </row>
    <row r="232" spans="1:10" x14ac:dyDescent="0.3">
      <c r="A232" s="15" t="str">
        <f>HYPERLINK("https://hsdes.intel.com/resource/15010415120","15010415120")</f>
        <v>15010415120</v>
      </c>
      <c r="B232" s="15" t="s">
        <v>240</v>
      </c>
      <c r="C232" s="15" t="s">
        <v>206</v>
      </c>
      <c r="D232" s="15" t="s">
        <v>580</v>
      </c>
      <c r="E232" s="29" t="s">
        <v>585</v>
      </c>
      <c r="G232" s="15">
        <v>42</v>
      </c>
      <c r="H232" s="15" t="s">
        <v>593</v>
      </c>
      <c r="I232" s="15" t="s">
        <v>594</v>
      </c>
      <c r="J232" s="15" t="s">
        <v>604</v>
      </c>
    </row>
    <row r="233" spans="1:10" x14ac:dyDescent="0.3">
      <c r="A233" s="15" t="str">
        <f>HYPERLINK("https://hsdes.intel.com/resource/15010415286","15010415286")</f>
        <v>15010415286</v>
      </c>
      <c r="B233" s="15" t="s">
        <v>241</v>
      </c>
      <c r="C233" s="15" t="s">
        <v>206</v>
      </c>
      <c r="D233" s="15" t="s">
        <v>580</v>
      </c>
      <c r="E233" s="29" t="s">
        <v>585</v>
      </c>
      <c r="G233" s="15">
        <v>42</v>
      </c>
      <c r="H233" s="15" t="s">
        <v>593</v>
      </c>
      <c r="I233" s="15" t="s">
        <v>594</v>
      </c>
      <c r="J233" s="15" t="s">
        <v>604</v>
      </c>
    </row>
    <row r="234" spans="1:10" x14ac:dyDescent="0.3">
      <c r="A234" s="15" t="str">
        <f>HYPERLINK("https://hsdes.intel.com/resource/15010415568","15010415568")</f>
        <v>15010415568</v>
      </c>
      <c r="B234" s="15" t="s">
        <v>242</v>
      </c>
      <c r="C234" s="15" t="s">
        <v>206</v>
      </c>
      <c r="D234" s="15" t="s">
        <v>580</v>
      </c>
      <c r="E234" s="29" t="s">
        <v>585</v>
      </c>
      <c r="G234" s="15">
        <v>42</v>
      </c>
      <c r="H234" s="15" t="s">
        <v>593</v>
      </c>
      <c r="I234" s="15" t="s">
        <v>594</v>
      </c>
      <c r="J234" s="15" t="s">
        <v>604</v>
      </c>
    </row>
    <row r="235" spans="1:10" x14ac:dyDescent="0.3">
      <c r="A235" s="15" t="str">
        <f>HYPERLINK("https://hsdes.intel.com/resource/15010416291","15010416291")</f>
        <v>15010416291</v>
      </c>
      <c r="B235" s="15" t="s">
        <v>243</v>
      </c>
      <c r="C235" s="15" t="s">
        <v>206</v>
      </c>
      <c r="D235" s="15" t="s">
        <v>580</v>
      </c>
      <c r="E235" s="29" t="s">
        <v>585</v>
      </c>
      <c r="G235" s="15">
        <v>42</v>
      </c>
      <c r="H235" s="15" t="s">
        <v>593</v>
      </c>
      <c r="I235" s="15" t="s">
        <v>594</v>
      </c>
      <c r="J235" s="15" t="s">
        <v>604</v>
      </c>
    </row>
    <row r="236" spans="1:10" x14ac:dyDescent="0.3">
      <c r="A236" s="15" t="str">
        <f>HYPERLINK("https://hsdes.intel.com/resource/15010429499","15010429499")</f>
        <v>15010429499</v>
      </c>
      <c r="B236" s="15" t="s">
        <v>244</v>
      </c>
      <c r="C236" s="15" t="s">
        <v>206</v>
      </c>
      <c r="D236" s="15" t="s">
        <v>580</v>
      </c>
      <c r="E236" s="29" t="s">
        <v>585</v>
      </c>
      <c r="G236" s="15">
        <v>42</v>
      </c>
      <c r="H236" s="15" t="s">
        <v>593</v>
      </c>
      <c r="I236" s="15" t="s">
        <v>594</v>
      </c>
      <c r="J236" s="15" t="s">
        <v>604</v>
      </c>
    </row>
    <row r="237" spans="1:10" x14ac:dyDescent="0.3">
      <c r="A237" s="15" t="str">
        <f>HYPERLINK("https://hsdes.intel.com/resource/15010430867","15010430867")</f>
        <v>15010430867</v>
      </c>
      <c r="B237" s="15" t="s">
        <v>245</v>
      </c>
      <c r="C237" s="15" t="s">
        <v>206</v>
      </c>
      <c r="D237" s="15" t="s">
        <v>580</v>
      </c>
      <c r="E237" s="29" t="s">
        <v>585</v>
      </c>
      <c r="G237" s="15">
        <v>42</v>
      </c>
      <c r="H237" s="15" t="s">
        <v>593</v>
      </c>
      <c r="I237" s="15" t="s">
        <v>594</v>
      </c>
      <c r="J237" s="15" t="s">
        <v>604</v>
      </c>
    </row>
    <row r="238" spans="1:10" x14ac:dyDescent="0.3">
      <c r="A238" s="15" t="str">
        <f>HYPERLINK("https://hsdes.intel.com/resource/15010431074","15010431074")</f>
        <v>15010431074</v>
      </c>
      <c r="B238" s="15" t="s">
        <v>246</v>
      </c>
      <c r="C238" s="15" t="s">
        <v>206</v>
      </c>
      <c r="D238" s="15" t="s">
        <v>580</v>
      </c>
      <c r="E238" s="29" t="s">
        <v>585</v>
      </c>
      <c r="G238" s="15">
        <v>42</v>
      </c>
      <c r="H238" s="15" t="s">
        <v>593</v>
      </c>
      <c r="I238" s="15" t="s">
        <v>594</v>
      </c>
      <c r="J238" s="15" t="s">
        <v>604</v>
      </c>
    </row>
    <row r="239" spans="1:10" x14ac:dyDescent="0.3">
      <c r="A239" s="15" t="str">
        <f>HYPERLINK("https://hsdes.intel.com/resource/15010431950","15010431950")</f>
        <v>15010431950</v>
      </c>
      <c r="B239" s="15" t="s">
        <v>247</v>
      </c>
      <c r="C239" s="15" t="s">
        <v>4</v>
      </c>
      <c r="D239" s="15" t="s">
        <v>580</v>
      </c>
      <c r="E239" s="29" t="s">
        <v>585</v>
      </c>
      <c r="G239" s="15">
        <v>42</v>
      </c>
      <c r="H239" s="15" t="s">
        <v>593</v>
      </c>
      <c r="I239" s="15" t="s">
        <v>594</v>
      </c>
      <c r="J239" s="15" t="s">
        <v>605</v>
      </c>
    </row>
    <row r="240" spans="1:10" x14ac:dyDescent="0.3">
      <c r="A240" s="15" t="str">
        <f>HYPERLINK("https://hsdes.intel.com/resource/15010433181","15010433181")</f>
        <v>15010433181</v>
      </c>
      <c r="B240" s="15" t="s">
        <v>248</v>
      </c>
      <c r="C240" s="15" t="s">
        <v>206</v>
      </c>
      <c r="D240" s="15" t="s">
        <v>580</v>
      </c>
      <c r="E240" s="29" t="s">
        <v>585</v>
      </c>
      <c r="G240" s="15">
        <v>42</v>
      </c>
      <c r="H240" s="15" t="s">
        <v>593</v>
      </c>
      <c r="I240" s="15" t="s">
        <v>594</v>
      </c>
      <c r="J240" s="15" t="s">
        <v>604</v>
      </c>
    </row>
    <row r="241" spans="1:11" x14ac:dyDescent="0.3">
      <c r="A241" s="15" t="str">
        <f>HYPERLINK("https://hsdes.intel.com/resource/15010435818","15010435818")</f>
        <v>15010435818</v>
      </c>
      <c r="B241" s="15" t="s">
        <v>249</v>
      </c>
      <c r="C241" s="15" t="s">
        <v>250</v>
      </c>
      <c r="D241" s="15" t="s">
        <v>580</v>
      </c>
      <c r="E241" s="29" t="s">
        <v>585</v>
      </c>
      <c r="G241" s="15">
        <v>42</v>
      </c>
      <c r="H241" s="15" t="s">
        <v>593</v>
      </c>
      <c r="I241" s="15" t="s">
        <v>594</v>
      </c>
      <c r="J241" s="15" t="s">
        <v>604</v>
      </c>
    </row>
    <row r="242" spans="1:11" x14ac:dyDescent="0.3">
      <c r="A242" s="15" t="str">
        <f>HYPERLINK("https://hsdes.intel.com/resource/15010443411","15010443411")</f>
        <v>15010443411</v>
      </c>
      <c r="B242" s="15" t="s">
        <v>251</v>
      </c>
      <c r="C242" s="15" t="s">
        <v>8</v>
      </c>
      <c r="D242" s="15" t="s">
        <v>580</v>
      </c>
      <c r="E242" s="29" t="s">
        <v>585</v>
      </c>
      <c r="G242" s="15">
        <v>42</v>
      </c>
      <c r="H242" s="15" t="s">
        <v>593</v>
      </c>
      <c r="I242" s="15" t="s">
        <v>594</v>
      </c>
      <c r="J242" s="15" t="s">
        <v>604</v>
      </c>
    </row>
    <row r="243" spans="1:11" x14ac:dyDescent="0.3">
      <c r="A243" s="15" t="str">
        <f>HYPERLINK("https://hsdes.intel.com/resource/15010445151","15010445151")</f>
        <v>15010445151</v>
      </c>
      <c r="B243" s="15" t="s">
        <v>252</v>
      </c>
      <c r="C243" s="15" t="s">
        <v>22</v>
      </c>
      <c r="D243" s="15" t="s">
        <v>580</v>
      </c>
      <c r="E243" s="29" t="s">
        <v>585</v>
      </c>
      <c r="G243" s="15">
        <v>42</v>
      </c>
      <c r="H243" s="15" t="s">
        <v>593</v>
      </c>
      <c r="I243" s="15" t="s">
        <v>594</v>
      </c>
      <c r="J243" s="15" t="s">
        <v>604</v>
      </c>
    </row>
    <row r="244" spans="1:11" x14ac:dyDescent="0.3">
      <c r="A244" s="15" t="str">
        <f>HYPERLINK("https://hsdes.intel.com/resource/15010453895","15010453895")</f>
        <v>15010453895</v>
      </c>
      <c r="B244" s="15" t="s">
        <v>253</v>
      </c>
      <c r="C244" s="15" t="s">
        <v>250</v>
      </c>
      <c r="D244" s="15" t="s">
        <v>580</v>
      </c>
      <c r="E244" s="29" t="s">
        <v>585</v>
      </c>
      <c r="G244" s="15">
        <v>42</v>
      </c>
      <c r="H244" s="15" t="s">
        <v>593</v>
      </c>
      <c r="I244" s="15" t="s">
        <v>594</v>
      </c>
      <c r="J244" s="15" t="s">
        <v>605</v>
      </c>
    </row>
    <row r="245" spans="1:11" x14ac:dyDescent="0.3">
      <c r="A245" s="15" t="str">
        <f>HYPERLINK("https://hsdes.intel.com/resource/15010454779","15010454779")</f>
        <v>15010454779</v>
      </c>
      <c r="B245" s="15" t="s">
        <v>254</v>
      </c>
      <c r="C245" s="15" t="s">
        <v>206</v>
      </c>
      <c r="D245" s="15" t="s">
        <v>580</v>
      </c>
      <c r="E245" s="29" t="s">
        <v>585</v>
      </c>
      <c r="G245" s="15">
        <v>42</v>
      </c>
      <c r="H245" s="15" t="s">
        <v>593</v>
      </c>
      <c r="I245" s="15" t="s">
        <v>594</v>
      </c>
      <c r="J245" s="15" t="s">
        <v>604</v>
      </c>
    </row>
    <row r="246" spans="1:11" x14ac:dyDescent="0.3">
      <c r="A246" s="15" t="str">
        <f>HYPERLINK("https://hsdes.intel.com/resource/15010454858","15010454858")</f>
        <v>15010454858</v>
      </c>
      <c r="B246" s="15" t="s">
        <v>255</v>
      </c>
      <c r="C246" s="15" t="s">
        <v>206</v>
      </c>
      <c r="D246" s="15" t="s">
        <v>580</v>
      </c>
      <c r="E246" s="29" t="s">
        <v>585</v>
      </c>
      <c r="G246" s="15">
        <v>42</v>
      </c>
      <c r="H246" s="15" t="s">
        <v>593</v>
      </c>
      <c r="I246" s="15" t="s">
        <v>594</v>
      </c>
      <c r="J246" s="15" t="s">
        <v>604</v>
      </c>
    </row>
    <row r="247" spans="1:11" x14ac:dyDescent="0.3">
      <c r="A247" s="15" t="str">
        <f>HYPERLINK("https://hsdes.intel.com/resource/15010455596","15010455596")</f>
        <v>15010455596</v>
      </c>
      <c r="B247" s="15" t="s">
        <v>256</v>
      </c>
      <c r="C247" s="15" t="s">
        <v>206</v>
      </c>
      <c r="D247" s="15" t="s">
        <v>580</v>
      </c>
      <c r="E247" s="29" t="s">
        <v>585</v>
      </c>
      <c r="G247" s="15">
        <v>42</v>
      </c>
      <c r="H247" s="15" t="s">
        <v>593</v>
      </c>
      <c r="I247" s="15" t="s">
        <v>594</v>
      </c>
      <c r="J247" s="15" t="s">
        <v>604</v>
      </c>
    </row>
    <row r="248" spans="1:11" x14ac:dyDescent="0.3">
      <c r="A248" s="15" t="str">
        <f>HYPERLINK("https://hsdes.intel.com/resource/15010457036","15010457036")</f>
        <v>15010457036</v>
      </c>
      <c r="B248" s="15" t="s">
        <v>257</v>
      </c>
      <c r="C248" s="15" t="s">
        <v>22</v>
      </c>
      <c r="D248" s="15" t="s">
        <v>580</v>
      </c>
      <c r="E248" s="29" t="s">
        <v>585</v>
      </c>
      <c r="G248" s="15">
        <v>42</v>
      </c>
      <c r="H248" s="15" t="s">
        <v>593</v>
      </c>
      <c r="I248" s="15" t="s">
        <v>594</v>
      </c>
      <c r="J248" s="15" t="s">
        <v>604</v>
      </c>
    </row>
    <row r="249" spans="1:11" x14ac:dyDescent="0.3">
      <c r="A249" s="15" t="str">
        <f>HYPERLINK("https://hsdes.intel.com/resource/15010457171","15010457171")</f>
        <v>15010457171</v>
      </c>
      <c r="B249" s="15" t="s">
        <v>258</v>
      </c>
      <c r="C249" s="15" t="s">
        <v>250</v>
      </c>
      <c r="D249" s="15" t="s">
        <v>580</v>
      </c>
      <c r="E249" s="29" t="s">
        <v>585</v>
      </c>
      <c r="G249" s="15">
        <v>42</v>
      </c>
      <c r="H249" s="15" t="s">
        <v>593</v>
      </c>
      <c r="I249" s="15" t="s">
        <v>594</v>
      </c>
      <c r="J249" s="15" t="s">
        <v>607</v>
      </c>
    </row>
    <row r="250" spans="1:11" x14ac:dyDescent="0.3">
      <c r="A250" s="15" t="str">
        <f>HYPERLINK("https://hsdes.intel.com/resource/15010457239","15010457239")</f>
        <v>15010457239</v>
      </c>
      <c r="B250" s="15" t="s">
        <v>259</v>
      </c>
      <c r="C250" s="15" t="s">
        <v>206</v>
      </c>
      <c r="D250" s="15" t="s">
        <v>580</v>
      </c>
      <c r="E250" s="29" t="s">
        <v>585</v>
      </c>
      <c r="G250" s="15">
        <v>42</v>
      </c>
      <c r="H250" s="15" t="s">
        <v>593</v>
      </c>
      <c r="I250" s="15" t="s">
        <v>594</v>
      </c>
      <c r="J250" s="15" t="s">
        <v>604</v>
      </c>
    </row>
    <row r="251" spans="1:11" x14ac:dyDescent="0.3">
      <c r="A251" s="15" t="str">
        <f>HYPERLINK("https://hsdes.intel.com/resource/15010457317","15010457317")</f>
        <v>15010457317</v>
      </c>
      <c r="B251" s="15" t="s">
        <v>260</v>
      </c>
      <c r="C251" s="15" t="s">
        <v>206</v>
      </c>
      <c r="D251" s="15" t="s">
        <v>580</v>
      </c>
      <c r="E251" s="29" t="s">
        <v>585</v>
      </c>
      <c r="G251" s="15">
        <v>42</v>
      </c>
      <c r="H251" s="15" t="s">
        <v>593</v>
      </c>
      <c r="I251" s="15" t="s">
        <v>594</v>
      </c>
      <c r="J251" s="15" t="s">
        <v>604</v>
      </c>
    </row>
    <row r="252" spans="1:11" x14ac:dyDescent="0.3">
      <c r="A252" s="15" t="str">
        <f>HYPERLINK("https://hsdes.intel.com/resource/15010457415","15010457415")</f>
        <v>15010457415</v>
      </c>
      <c r="B252" s="15" t="s">
        <v>261</v>
      </c>
      <c r="C252" s="15" t="s">
        <v>8</v>
      </c>
      <c r="D252" s="15" t="s">
        <v>580</v>
      </c>
      <c r="E252" s="29" t="s">
        <v>585</v>
      </c>
      <c r="G252" s="15">
        <v>42</v>
      </c>
      <c r="H252" s="15" t="s">
        <v>593</v>
      </c>
      <c r="I252" s="15" t="s">
        <v>594</v>
      </c>
      <c r="J252" s="15" t="s">
        <v>604</v>
      </c>
    </row>
    <row r="253" spans="1:11" x14ac:dyDescent="0.3">
      <c r="A253" s="15" t="str">
        <f>HYPERLINK("https://hsdes.intel.com/resource/15010457450","15010457450")</f>
        <v>15010457450</v>
      </c>
      <c r="B253" s="15" t="s">
        <v>262</v>
      </c>
      <c r="C253" s="15" t="s">
        <v>206</v>
      </c>
      <c r="D253" s="15" t="s">
        <v>580</v>
      </c>
      <c r="E253" s="29" t="s">
        <v>585</v>
      </c>
      <c r="G253" s="15">
        <v>42</v>
      </c>
      <c r="H253" s="15" t="s">
        <v>593</v>
      </c>
      <c r="I253" s="15" t="s">
        <v>594</v>
      </c>
      <c r="J253" s="15" t="s">
        <v>604</v>
      </c>
    </row>
    <row r="254" spans="1:11" x14ac:dyDescent="0.3">
      <c r="A254" s="15" t="str">
        <f>HYPERLINK("https://hsdes.intel.com/resource/15010459415","15010459415")</f>
        <v>15010459415</v>
      </c>
      <c r="B254" s="15" t="s">
        <v>263</v>
      </c>
      <c r="C254" s="15" t="s">
        <v>206</v>
      </c>
      <c r="D254" s="15" t="s">
        <v>580</v>
      </c>
      <c r="E254" s="29" t="s">
        <v>585</v>
      </c>
      <c r="G254" s="15">
        <v>42</v>
      </c>
      <c r="H254" s="15" t="s">
        <v>593</v>
      </c>
      <c r="I254" s="15" t="s">
        <v>594</v>
      </c>
      <c r="J254" s="15" t="s">
        <v>604</v>
      </c>
    </row>
    <row r="255" spans="1:11" x14ac:dyDescent="0.3">
      <c r="A255" s="15" t="str">
        <f>HYPERLINK("https://hsdes.intel.com/resource/15010463277","15010463277")</f>
        <v>15010463277</v>
      </c>
      <c r="B255" s="15" t="s">
        <v>264</v>
      </c>
      <c r="C255" s="15" t="s">
        <v>10</v>
      </c>
      <c r="D255" s="15" t="s">
        <v>578</v>
      </c>
      <c r="E255" s="30" t="s">
        <v>586</v>
      </c>
      <c r="F255" s="27">
        <v>16015631966</v>
      </c>
      <c r="G255" s="15">
        <v>42</v>
      </c>
      <c r="H255" s="15" t="s">
        <v>593</v>
      </c>
      <c r="I255" s="15" t="s">
        <v>594</v>
      </c>
      <c r="J255" s="15" t="s">
        <v>604</v>
      </c>
      <c r="K255" s="15" t="s">
        <v>599</v>
      </c>
    </row>
    <row r="256" spans="1:11" x14ac:dyDescent="0.3">
      <c r="A256" s="15" t="str">
        <f>HYPERLINK("https://hsdes.intel.com/resource/15010466735","15010466735")</f>
        <v>15010466735</v>
      </c>
      <c r="B256" s="15" t="s">
        <v>265</v>
      </c>
      <c r="C256" s="15" t="s">
        <v>16</v>
      </c>
      <c r="D256" s="15" t="s">
        <v>578</v>
      </c>
      <c r="E256" s="29" t="s">
        <v>585</v>
      </c>
      <c r="G256" s="15">
        <v>42</v>
      </c>
      <c r="H256" s="15" t="s">
        <v>593</v>
      </c>
      <c r="I256" s="15" t="s">
        <v>594</v>
      </c>
      <c r="J256" s="15" t="s">
        <v>604</v>
      </c>
    </row>
    <row r="257" spans="1:11" x14ac:dyDescent="0.3">
      <c r="A257" s="15" t="str">
        <f>HYPERLINK("https://hsdes.intel.com/resource/15010490163","15010490163")</f>
        <v>15010490163</v>
      </c>
      <c r="B257" s="15" t="s">
        <v>266</v>
      </c>
      <c r="C257" s="15" t="s">
        <v>4</v>
      </c>
      <c r="D257" s="15" t="s">
        <v>580</v>
      </c>
      <c r="E257" s="30" t="s">
        <v>586</v>
      </c>
      <c r="F257" s="27">
        <v>15011484236</v>
      </c>
      <c r="G257" s="15">
        <v>42</v>
      </c>
      <c r="H257" s="15" t="s">
        <v>593</v>
      </c>
      <c r="I257" s="15" t="s">
        <v>594</v>
      </c>
      <c r="J257" s="15" t="s">
        <v>604</v>
      </c>
      <c r="K257" s="15" t="s">
        <v>596</v>
      </c>
    </row>
    <row r="258" spans="1:11" x14ac:dyDescent="0.3">
      <c r="A258" s="15" t="str">
        <f>HYPERLINK("https://hsdes.intel.com/resource/15010503794","15010503794")</f>
        <v>15010503794</v>
      </c>
      <c r="B258" s="15" t="s">
        <v>267</v>
      </c>
      <c r="C258" s="15" t="s">
        <v>206</v>
      </c>
      <c r="D258" s="15" t="s">
        <v>580</v>
      </c>
      <c r="E258" s="29" t="s">
        <v>585</v>
      </c>
      <c r="G258" s="15">
        <v>42</v>
      </c>
      <c r="H258" s="15" t="s">
        <v>593</v>
      </c>
      <c r="I258" s="15" t="s">
        <v>594</v>
      </c>
      <c r="J258" s="15" t="s">
        <v>604</v>
      </c>
    </row>
    <row r="259" spans="1:11" x14ac:dyDescent="0.3">
      <c r="A259" s="15" t="str">
        <f>HYPERLINK("https://hsdes.intel.com/resource/15010503876","15010503876")</f>
        <v>15010503876</v>
      </c>
      <c r="B259" s="15" t="s">
        <v>268</v>
      </c>
      <c r="C259" s="15" t="s">
        <v>206</v>
      </c>
      <c r="D259" s="15" t="s">
        <v>580</v>
      </c>
      <c r="E259" s="29" t="s">
        <v>585</v>
      </c>
      <c r="G259" s="15">
        <v>42</v>
      </c>
      <c r="H259" s="15" t="s">
        <v>593</v>
      </c>
      <c r="I259" s="15" t="s">
        <v>594</v>
      </c>
      <c r="J259" s="15" t="s">
        <v>604</v>
      </c>
    </row>
    <row r="260" spans="1:11" x14ac:dyDescent="0.3">
      <c r="A260" s="15" t="str">
        <f>HYPERLINK("https://hsdes.intel.com/resource/15010504494","15010504494")</f>
        <v>15010504494</v>
      </c>
      <c r="B260" s="15" t="s">
        <v>269</v>
      </c>
      <c r="C260" s="15" t="s">
        <v>4</v>
      </c>
      <c r="D260" s="15" t="s">
        <v>580</v>
      </c>
      <c r="E260" s="29" t="s">
        <v>585</v>
      </c>
      <c r="G260" s="15">
        <v>42</v>
      </c>
      <c r="H260" s="15" t="s">
        <v>593</v>
      </c>
      <c r="I260" s="15" t="s">
        <v>594</v>
      </c>
      <c r="J260" s="15" t="s">
        <v>605</v>
      </c>
    </row>
    <row r="261" spans="1:11" x14ac:dyDescent="0.3">
      <c r="A261" s="15" t="str">
        <f>HYPERLINK("https://hsdes.intel.com/resource/15010536803","15010536803")</f>
        <v>15010536803</v>
      </c>
      <c r="B261" s="15" t="s">
        <v>270</v>
      </c>
      <c r="C261" s="15" t="s">
        <v>16</v>
      </c>
      <c r="D261" s="15" t="s">
        <v>580</v>
      </c>
      <c r="E261" s="29" t="s">
        <v>585</v>
      </c>
      <c r="G261" s="15">
        <v>42</v>
      </c>
      <c r="H261" s="15" t="s">
        <v>593</v>
      </c>
      <c r="I261" s="15" t="s">
        <v>594</v>
      </c>
      <c r="J261" s="15" t="s">
        <v>605</v>
      </c>
    </row>
    <row r="262" spans="1:11" x14ac:dyDescent="0.3">
      <c r="A262" s="15" t="str">
        <f>HYPERLINK("https://hsdes.intel.com/resource/15010548250","15010548250")</f>
        <v>15010548250</v>
      </c>
      <c r="B262" s="15" t="s">
        <v>271</v>
      </c>
      <c r="C262" s="15" t="s">
        <v>10</v>
      </c>
      <c r="D262" s="15" t="s">
        <v>580</v>
      </c>
      <c r="E262" s="29" t="s">
        <v>585</v>
      </c>
      <c r="G262" s="15">
        <v>42</v>
      </c>
      <c r="H262" s="15" t="s">
        <v>593</v>
      </c>
      <c r="I262" s="15" t="s">
        <v>594</v>
      </c>
      <c r="J262" s="15" t="s">
        <v>604</v>
      </c>
    </row>
    <row r="263" spans="1:11" x14ac:dyDescent="0.3">
      <c r="A263" s="15" t="str">
        <f>HYPERLINK("https://hsdes.intel.com/resource/15010552686","15010552686")</f>
        <v>15010552686</v>
      </c>
      <c r="B263" s="15" t="s">
        <v>272</v>
      </c>
      <c r="C263" s="15" t="s">
        <v>10</v>
      </c>
      <c r="D263" s="15" t="s">
        <v>580</v>
      </c>
      <c r="E263" s="30" t="s">
        <v>586</v>
      </c>
      <c r="F263" s="27">
        <v>16015631966</v>
      </c>
      <c r="G263" s="15">
        <v>42</v>
      </c>
      <c r="H263" s="15" t="s">
        <v>593</v>
      </c>
      <c r="I263" s="15" t="s">
        <v>594</v>
      </c>
      <c r="J263" s="15" t="s">
        <v>604</v>
      </c>
      <c r="K263" s="15" t="s">
        <v>599</v>
      </c>
    </row>
    <row r="264" spans="1:11" x14ac:dyDescent="0.3">
      <c r="A264" s="15" t="str">
        <f>HYPERLINK("https://hsdes.intel.com/resource/15010559746","15010559746")</f>
        <v>15010559746</v>
      </c>
      <c r="B264" s="15" t="s">
        <v>273</v>
      </c>
      <c r="C264" s="15" t="s">
        <v>22</v>
      </c>
      <c r="D264" s="15" t="s">
        <v>580</v>
      </c>
      <c r="E264" s="29" t="s">
        <v>585</v>
      </c>
      <c r="G264" s="15">
        <v>42</v>
      </c>
      <c r="H264" s="15" t="s">
        <v>593</v>
      </c>
      <c r="I264" s="15" t="s">
        <v>594</v>
      </c>
      <c r="J264" s="15" t="s">
        <v>604</v>
      </c>
    </row>
    <row r="265" spans="1:11" x14ac:dyDescent="0.3">
      <c r="A265" s="15" t="str">
        <f>HYPERLINK("https://hsdes.intel.com/resource/15010571392","15010571392")</f>
        <v>15010571392</v>
      </c>
      <c r="B265" s="15" t="s">
        <v>274</v>
      </c>
      <c r="C265" s="15" t="s">
        <v>206</v>
      </c>
      <c r="D265" s="15" t="s">
        <v>580</v>
      </c>
      <c r="E265" s="29" t="s">
        <v>585</v>
      </c>
      <c r="G265" s="15">
        <v>42</v>
      </c>
      <c r="H265" s="15" t="s">
        <v>593</v>
      </c>
      <c r="I265" s="15" t="s">
        <v>594</v>
      </c>
      <c r="J265" s="15" t="s">
        <v>604</v>
      </c>
    </row>
    <row r="266" spans="1:11" x14ac:dyDescent="0.3">
      <c r="A266" s="15" t="str">
        <f>HYPERLINK("https://hsdes.intel.com/resource/15010571537","15010571537")</f>
        <v>15010571537</v>
      </c>
      <c r="B266" s="15" t="s">
        <v>275</v>
      </c>
      <c r="C266" s="15" t="s">
        <v>206</v>
      </c>
      <c r="D266" s="15" t="s">
        <v>580</v>
      </c>
      <c r="E266" s="29" t="s">
        <v>585</v>
      </c>
      <c r="G266" s="15">
        <v>42</v>
      </c>
      <c r="H266" s="15" t="s">
        <v>593</v>
      </c>
      <c r="I266" s="15" t="s">
        <v>594</v>
      </c>
      <c r="J266" s="15" t="s">
        <v>604</v>
      </c>
    </row>
    <row r="267" spans="1:11" x14ac:dyDescent="0.3">
      <c r="A267" s="15" t="str">
        <f>HYPERLINK("https://hsdes.intel.com/resource/15010571846","15010571846")</f>
        <v>15010571846</v>
      </c>
      <c r="B267" s="15" t="s">
        <v>276</v>
      </c>
      <c r="C267" s="15" t="s">
        <v>206</v>
      </c>
      <c r="D267" s="15" t="s">
        <v>580</v>
      </c>
      <c r="E267" s="29" t="s">
        <v>585</v>
      </c>
      <c r="G267" s="15">
        <v>42</v>
      </c>
      <c r="H267" s="15" t="s">
        <v>593</v>
      </c>
      <c r="I267" s="15" t="s">
        <v>594</v>
      </c>
      <c r="J267" s="15" t="s">
        <v>604</v>
      </c>
    </row>
    <row r="268" spans="1:11" x14ac:dyDescent="0.3">
      <c r="A268" s="15" t="str">
        <f>HYPERLINK("https://hsdes.intel.com/resource/15010575618","15010575618")</f>
        <v>15010575618</v>
      </c>
      <c r="B268" s="15" t="s">
        <v>277</v>
      </c>
      <c r="C268" s="15" t="s">
        <v>10</v>
      </c>
      <c r="D268" s="15" t="s">
        <v>580</v>
      </c>
      <c r="E268" s="29" t="s">
        <v>585</v>
      </c>
      <c r="G268" s="15">
        <v>42</v>
      </c>
      <c r="H268" s="15" t="s">
        <v>593</v>
      </c>
      <c r="I268" s="15" t="s">
        <v>594</v>
      </c>
      <c r="J268" s="15" t="s">
        <v>604</v>
      </c>
    </row>
    <row r="269" spans="1:11" x14ac:dyDescent="0.3">
      <c r="A269" s="15" t="str">
        <f>HYPERLINK("https://hsdes.intel.com/resource/15010595147","15010595147")</f>
        <v>15010595147</v>
      </c>
      <c r="B269" s="15" t="s">
        <v>278</v>
      </c>
      <c r="C269" s="15" t="s">
        <v>16</v>
      </c>
      <c r="D269" s="15" t="s">
        <v>579</v>
      </c>
      <c r="E269" s="29" t="s">
        <v>585</v>
      </c>
      <c r="G269" s="15">
        <v>42</v>
      </c>
      <c r="H269" s="15" t="s">
        <v>593</v>
      </c>
      <c r="I269" s="15" t="s">
        <v>594</v>
      </c>
      <c r="J269" s="15" t="s">
        <v>604</v>
      </c>
    </row>
    <row r="270" spans="1:11" x14ac:dyDescent="0.3">
      <c r="A270" s="15" t="str">
        <f>HYPERLINK("https://hsdes.intel.com/resource/15010597506","15010597506")</f>
        <v>15010597506</v>
      </c>
      <c r="B270" s="15" t="s">
        <v>279</v>
      </c>
      <c r="C270" s="15" t="s">
        <v>206</v>
      </c>
      <c r="D270" s="15" t="s">
        <v>580</v>
      </c>
      <c r="E270" s="29" t="s">
        <v>585</v>
      </c>
      <c r="G270" s="15">
        <v>42</v>
      </c>
      <c r="H270" s="15" t="s">
        <v>593</v>
      </c>
      <c r="I270" s="15" t="s">
        <v>594</v>
      </c>
      <c r="J270" s="15" t="s">
        <v>604</v>
      </c>
    </row>
    <row r="271" spans="1:11" x14ac:dyDescent="0.3">
      <c r="A271" s="15" t="str">
        <f>HYPERLINK("https://hsdes.intel.com/resource/15010597647","15010597647")</f>
        <v>15010597647</v>
      </c>
      <c r="B271" s="15" t="s">
        <v>280</v>
      </c>
      <c r="C271" s="15" t="s">
        <v>206</v>
      </c>
      <c r="D271" s="15" t="s">
        <v>580</v>
      </c>
      <c r="E271" s="29" t="s">
        <v>585</v>
      </c>
      <c r="G271" s="15">
        <v>42</v>
      </c>
      <c r="H271" s="15" t="s">
        <v>593</v>
      </c>
      <c r="I271" s="15" t="s">
        <v>594</v>
      </c>
      <c r="J271" s="15" t="s">
        <v>604</v>
      </c>
    </row>
    <row r="272" spans="1:11" x14ac:dyDescent="0.3">
      <c r="A272" s="15" t="str">
        <f>HYPERLINK("https://hsdes.intel.com/resource/15010597724","15010597724")</f>
        <v>15010597724</v>
      </c>
      <c r="B272" s="15" t="s">
        <v>281</v>
      </c>
      <c r="C272" s="15" t="s">
        <v>206</v>
      </c>
      <c r="D272" s="15" t="s">
        <v>580</v>
      </c>
      <c r="E272" s="29" t="s">
        <v>585</v>
      </c>
      <c r="G272" s="15">
        <v>42</v>
      </c>
      <c r="H272" s="15" t="s">
        <v>593</v>
      </c>
      <c r="I272" s="15" t="s">
        <v>594</v>
      </c>
      <c r="J272" s="15" t="s">
        <v>604</v>
      </c>
    </row>
    <row r="273" spans="1:10" x14ac:dyDescent="0.3">
      <c r="A273" s="15" t="str">
        <f>HYPERLINK("https://hsdes.intel.com/resource/15010624512","15010624512")</f>
        <v>15010624512</v>
      </c>
      <c r="B273" s="15" t="s">
        <v>282</v>
      </c>
      <c r="C273" s="15" t="s">
        <v>6</v>
      </c>
      <c r="D273" s="15" t="s">
        <v>579</v>
      </c>
      <c r="E273" s="29" t="s">
        <v>585</v>
      </c>
      <c r="G273" s="15">
        <v>42</v>
      </c>
      <c r="H273" s="15" t="s">
        <v>593</v>
      </c>
      <c r="I273" s="15" t="s">
        <v>594</v>
      </c>
      <c r="J273" s="15" t="s">
        <v>604</v>
      </c>
    </row>
    <row r="274" spans="1:10" x14ac:dyDescent="0.3">
      <c r="A274" s="15" t="str">
        <f>HYPERLINK("https://hsdes.intel.com/resource/15010636934","15010636934")</f>
        <v>15010636934</v>
      </c>
      <c r="B274" s="15" t="s">
        <v>283</v>
      </c>
      <c r="C274" s="15" t="s">
        <v>206</v>
      </c>
      <c r="D274" s="15" t="s">
        <v>580</v>
      </c>
      <c r="E274" s="29" t="s">
        <v>585</v>
      </c>
      <c r="G274" s="15">
        <v>42</v>
      </c>
      <c r="H274" s="15" t="s">
        <v>593</v>
      </c>
      <c r="I274" s="15" t="s">
        <v>594</v>
      </c>
      <c r="J274" s="15" t="s">
        <v>604</v>
      </c>
    </row>
    <row r="275" spans="1:10" x14ac:dyDescent="0.3">
      <c r="A275" s="15" t="str">
        <f>HYPERLINK("https://hsdes.intel.com/resource/15010636998","15010636998")</f>
        <v>15010636998</v>
      </c>
      <c r="B275" s="15" t="s">
        <v>284</v>
      </c>
      <c r="C275" s="15" t="s">
        <v>206</v>
      </c>
      <c r="D275" s="15" t="s">
        <v>580</v>
      </c>
      <c r="E275" s="29" t="s">
        <v>585</v>
      </c>
      <c r="G275" s="15">
        <v>42</v>
      </c>
      <c r="H275" s="15" t="s">
        <v>593</v>
      </c>
      <c r="I275" s="15" t="s">
        <v>594</v>
      </c>
      <c r="J275" s="15" t="s">
        <v>604</v>
      </c>
    </row>
    <row r="276" spans="1:10" x14ac:dyDescent="0.3">
      <c r="A276" s="15" t="str">
        <f>HYPERLINK("https://hsdes.intel.com/resource/15010637073","15010637073")</f>
        <v>15010637073</v>
      </c>
      <c r="B276" s="15" t="s">
        <v>285</v>
      </c>
      <c r="C276" s="15" t="s">
        <v>206</v>
      </c>
      <c r="D276" s="15" t="s">
        <v>580</v>
      </c>
      <c r="E276" s="29" t="s">
        <v>585</v>
      </c>
      <c r="G276" s="15">
        <v>42</v>
      </c>
      <c r="H276" s="15" t="s">
        <v>593</v>
      </c>
      <c r="I276" s="15" t="s">
        <v>594</v>
      </c>
      <c r="J276" s="15" t="s">
        <v>604</v>
      </c>
    </row>
    <row r="277" spans="1:10" x14ac:dyDescent="0.3">
      <c r="A277" s="15" t="str">
        <f>HYPERLINK("https://hsdes.intel.com/resource/15010640328","15010640328")</f>
        <v>15010640328</v>
      </c>
      <c r="B277" s="15" t="s">
        <v>286</v>
      </c>
      <c r="C277" s="15" t="s">
        <v>206</v>
      </c>
      <c r="D277" s="15" t="s">
        <v>580</v>
      </c>
      <c r="E277" s="29" t="s">
        <v>585</v>
      </c>
      <c r="G277" s="15">
        <v>42</v>
      </c>
      <c r="H277" s="15" t="s">
        <v>593</v>
      </c>
      <c r="I277" s="15" t="s">
        <v>594</v>
      </c>
      <c r="J277" s="15" t="s">
        <v>604</v>
      </c>
    </row>
    <row r="278" spans="1:10" x14ac:dyDescent="0.3">
      <c r="A278" s="15" t="str">
        <f>HYPERLINK("https://hsdes.intel.com/resource/15010640665","15010640665")</f>
        <v>15010640665</v>
      </c>
      <c r="B278" s="15" t="s">
        <v>287</v>
      </c>
      <c r="C278" s="15" t="s">
        <v>206</v>
      </c>
      <c r="D278" s="15" t="s">
        <v>580</v>
      </c>
      <c r="E278" s="29" t="s">
        <v>585</v>
      </c>
      <c r="G278" s="15">
        <v>42</v>
      </c>
      <c r="H278" s="15" t="s">
        <v>593</v>
      </c>
      <c r="I278" s="15" t="s">
        <v>594</v>
      </c>
      <c r="J278" s="15" t="s">
        <v>604</v>
      </c>
    </row>
    <row r="279" spans="1:10" x14ac:dyDescent="0.3">
      <c r="A279" s="15" t="str">
        <f>HYPERLINK("https://hsdes.intel.com/resource/15010640723","15010640723")</f>
        <v>15010640723</v>
      </c>
      <c r="B279" s="15" t="s">
        <v>288</v>
      </c>
      <c r="C279" s="15" t="s">
        <v>206</v>
      </c>
      <c r="D279" s="15" t="s">
        <v>580</v>
      </c>
      <c r="E279" s="29" t="s">
        <v>585</v>
      </c>
      <c r="G279" s="15">
        <v>42</v>
      </c>
      <c r="H279" s="15" t="s">
        <v>593</v>
      </c>
      <c r="I279" s="15" t="s">
        <v>594</v>
      </c>
      <c r="J279" s="15" t="s">
        <v>604</v>
      </c>
    </row>
    <row r="280" spans="1:10" x14ac:dyDescent="0.3">
      <c r="A280" s="15" t="str">
        <f>HYPERLINK("https://hsdes.intel.com/resource/15010640826","15010640826")</f>
        <v>15010640826</v>
      </c>
      <c r="B280" s="15" t="s">
        <v>289</v>
      </c>
      <c r="C280" s="15" t="s">
        <v>206</v>
      </c>
      <c r="D280" s="15" t="s">
        <v>580</v>
      </c>
      <c r="E280" s="29" t="s">
        <v>585</v>
      </c>
      <c r="G280" s="15">
        <v>42</v>
      </c>
      <c r="H280" s="15" t="s">
        <v>593</v>
      </c>
      <c r="I280" s="15" t="s">
        <v>594</v>
      </c>
      <c r="J280" s="15" t="s">
        <v>604</v>
      </c>
    </row>
    <row r="281" spans="1:10" x14ac:dyDescent="0.3">
      <c r="A281" s="15" t="str">
        <f>HYPERLINK("https://hsdes.intel.com/resource/15010645752","15010645752")</f>
        <v>15010645752</v>
      </c>
      <c r="B281" s="15" t="s">
        <v>290</v>
      </c>
      <c r="C281" s="15" t="s">
        <v>6</v>
      </c>
      <c r="D281" s="15" t="s">
        <v>581</v>
      </c>
      <c r="E281" s="29" t="s">
        <v>585</v>
      </c>
      <c r="G281" s="15">
        <v>42</v>
      </c>
      <c r="H281" s="15" t="s">
        <v>593</v>
      </c>
      <c r="I281" s="15" t="s">
        <v>594</v>
      </c>
      <c r="J281" s="15" t="s">
        <v>605</v>
      </c>
    </row>
    <row r="282" spans="1:10" x14ac:dyDescent="0.3">
      <c r="A282" s="15" t="str">
        <f>HYPERLINK("https://hsdes.intel.com/resource/15010680434","15010680434")</f>
        <v>15010680434</v>
      </c>
      <c r="B282" s="15" t="s">
        <v>291</v>
      </c>
      <c r="C282" s="15" t="s">
        <v>22</v>
      </c>
      <c r="D282" s="15" t="s">
        <v>581</v>
      </c>
      <c r="E282" s="31" t="s">
        <v>602</v>
      </c>
      <c r="F282" s="27">
        <v>16019109932</v>
      </c>
      <c r="G282" s="15">
        <v>42</v>
      </c>
      <c r="H282" s="15" t="s">
        <v>593</v>
      </c>
      <c r="I282" s="15" t="s">
        <v>594</v>
      </c>
      <c r="J282" s="15" t="s">
        <v>605</v>
      </c>
    </row>
    <row r="283" spans="1:10" x14ac:dyDescent="0.3">
      <c r="A283" s="15" t="str">
        <f>HYPERLINK("https://hsdes.intel.com/resource/15010690628","15010690628")</f>
        <v>15010690628</v>
      </c>
      <c r="B283" s="15" t="s">
        <v>292</v>
      </c>
      <c r="C283" s="15" t="s">
        <v>10</v>
      </c>
      <c r="D283" s="15" t="s">
        <v>581</v>
      </c>
      <c r="E283" s="29" t="s">
        <v>585</v>
      </c>
      <c r="G283" s="15">
        <v>42</v>
      </c>
      <c r="H283" s="15" t="s">
        <v>593</v>
      </c>
      <c r="I283" s="15" t="s">
        <v>594</v>
      </c>
      <c r="J283" s="15" t="s">
        <v>605</v>
      </c>
    </row>
    <row r="284" spans="1:10" x14ac:dyDescent="0.3">
      <c r="A284" s="15" t="str">
        <f>HYPERLINK("https://hsdes.intel.com/resource/15010695640","15010695640")</f>
        <v>15010695640</v>
      </c>
      <c r="B284" s="15" t="s">
        <v>293</v>
      </c>
      <c r="C284" s="15" t="s">
        <v>8</v>
      </c>
      <c r="D284" s="15" t="s">
        <v>581</v>
      </c>
      <c r="E284" s="29" t="s">
        <v>585</v>
      </c>
      <c r="G284" s="15">
        <v>42</v>
      </c>
      <c r="H284" s="15" t="s">
        <v>593</v>
      </c>
      <c r="I284" s="15" t="s">
        <v>594</v>
      </c>
      <c r="J284" s="15" t="s">
        <v>605</v>
      </c>
    </row>
    <row r="285" spans="1:10" x14ac:dyDescent="0.3">
      <c r="A285" s="15" t="str">
        <f>HYPERLINK("https://hsdes.intel.com/resource/15010704996","15010704996")</f>
        <v>15010704996</v>
      </c>
      <c r="B285" s="15" t="s">
        <v>294</v>
      </c>
      <c r="C285" s="15" t="s">
        <v>22</v>
      </c>
      <c r="D285" s="15" t="s">
        <v>581</v>
      </c>
      <c r="E285" s="29" t="s">
        <v>585</v>
      </c>
      <c r="G285" s="15">
        <v>42</v>
      </c>
      <c r="H285" s="15" t="s">
        <v>593</v>
      </c>
      <c r="I285" s="15" t="s">
        <v>594</v>
      </c>
      <c r="J285" s="15" t="s">
        <v>605</v>
      </c>
    </row>
    <row r="286" spans="1:10" x14ac:dyDescent="0.3">
      <c r="A286" s="15" t="str">
        <f>HYPERLINK("https://hsdes.intel.com/resource/15010715544","15010715544")</f>
        <v>15010715544</v>
      </c>
      <c r="B286" s="15" t="s">
        <v>295</v>
      </c>
      <c r="C286" s="15" t="s">
        <v>4</v>
      </c>
      <c r="D286" s="15" t="s">
        <v>581</v>
      </c>
      <c r="E286" s="29" t="s">
        <v>585</v>
      </c>
      <c r="G286" s="15">
        <v>42</v>
      </c>
      <c r="H286" s="15" t="s">
        <v>593</v>
      </c>
      <c r="I286" s="15" t="s">
        <v>594</v>
      </c>
      <c r="J286" s="15" t="s">
        <v>604</v>
      </c>
    </row>
    <row r="287" spans="1:10" x14ac:dyDescent="0.3">
      <c r="A287" s="15" t="str">
        <f>HYPERLINK("https://hsdes.intel.com/resource/15010717711","15010717711")</f>
        <v>15010717711</v>
      </c>
      <c r="B287" s="15" t="s">
        <v>296</v>
      </c>
      <c r="C287" s="15" t="s">
        <v>10</v>
      </c>
      <c r="D287" s="15" t="s">
        <v>581</v>
      </c>
      <c r="E287" s="29" t="s">
        <v>585</v>
      </c>
      <c r="G287" s="15">
        <v>42</v>
      </c>
      <c r="H287" s="15" t="s">
        <v>593</v>
      </c>
      <c r="I287" s="15" t="s">
        <v>594</v>
      </c>
      <c r="J287" s="15" t="s">
        <v>604</v>
      </c>
    </row>
    <row r="288" spans="1:10" x14ac:dyDescent="0.3">
      <c r="A288" s="15" t="str">
        <f>HYPERLINK("https://hsdes.intel.com/resource/15010750901","15010750901")</f>
        <v>15010750901</v>
      </c>
      <c r="B288" s="15" t="s">
        <v>297</v>
      </c>
      <c r="C288" s="15" t="s">
        <v>4</v>
      </c>
      <c r="D288" s="15" t="s">
        <v>581</v>
      </c>
      <c r="E288" s="29" t="s">
        <v>585</v>
      </c>
      <c r="G288" s="15">
        <v>42</v>
      </c>
      <c r="H288" s="15" t="s">
        <v>593</v>
      </c>
      <c r="I288" s="15" t="s">
        <v>594</v>
      </c>
      <c r="J288" s="15" t="s">
        <v>605</v>
      </c>
    </row>
    <row r="289" spans="1:10" x14ac:dyDescent="0.3">
      <c r="A289" s="15" t="str">
        <f>HYPERLINK("https://hsdes.intel.com/resource/15010767162","15010767162")</f>
        <v>15010767162</v>
      </c>
      <c r="B289" s="15" t="s">
        <v>298</v>
      </c>
      <c r="C289" s="15" t="s">
        <v>10</v>
      </c>
      <c r="D289" s="15" t="s">
        <v>581</v>
      </c>
      <c r="E289" s="29" t="s">
        <v>585</v>
      </c>
      <c r="G289" s="15">
        <v>42</v>
      </c>
      <c r="H289" s="15" t="s">
        <v>593</v>
      </c>
      <c r="I289" s="15" t="s">
        <v>594</v>
      </c>
      <c r="J289" s="15" t="s">
        <v>604</v>
      </c>
    </row>
    <row r="290" spans="1:10" x14ac:dyDescent="0.3">
      <c r="A290" s="15" t="str">
        <f>HYPERLINK("https://hsdes.intel.com/resource/15010774981","15010774981")</f>
        <v>15010774981</v>
      </c>
      <c r="B290" s="15" t="s">
        <v>299</v>
      </c>
      <c r="C290" s="15" t="s">
        <v>22</v>
      </c>
      <c r="D290" s="15" t="s">
        <v>581</v>
      </c>
      <c r="E290" s="29" t="s">
        <v>585</v>
      </c>
      <c r="G290" s="15">
        <v>42</v>
      </c>
      <c r="H290" s="15" t="s">
        <v>593</v>
      </c>
      <c r="I290" s="15" t="s">
        <v>594</v>
      </c>
      <c r="J290" s="15" t="s">
        <v>604</v>
      </c>
    </row>
    <row r="291" spans="1:10" x14ac:dyDescent="0.3">
      <c r="A291" s="15" t="str">
        <f>HYPERLINK("https://hsdes.intel.com/resource/15010780825","15010780825")</f>
        <v>15010780825</v>
      </c>
      <c r="B291" s="15" t="s">
        <v>300</v>
      </c>
      <c r="C291" s="15" t="s">
        <v>8</v>
      </c>
      <c r="D291" s="15" t="s">
        <v>581</v>
      </c>
      <c r="E291" s="29" t="s">
        <v>585</v>
      </c>
      <c r="G291" s="15">
        <v>42</v>
      </c>
      <c r="H291" s="15" t="s">
        <v>593</v>
      </c>
      <c r="I291" s="15" t="s">
        <v>594</v>
      </c>
      <c r="J291" s="15" t="s">
        <v>605</v>
      </c>
    </row>
    <row r="292" spans="1:10" x14ac:dyDescent="0.3">
      <c r="A292" s="15" t="str">
        <f>HYPERLINK("https://hsdes.intel.com/resource/15010783089","15010783089")</f>
        <v>15010783089</v>
      </c>
      <c r="B292" s="15" t="s">
        <v>301</v>
      </c>
      <c r="C292" s="15" t="s">
        <v>206</v>
      </c>
      <c r="D292" s="15" t="s">
        <v>581</v>
      </c>
      <c r="E292" s="29" t="s">
        <v>585</v>
      </c>
      <c r="G292" s="15">
        <v>42</v>
      </c>
      <c r="H292" s="15" t="s">
        <v>593</v>
      </c>
      <c r="I292" s="15" t="s">
        <v>594</v>
      </c>
      <c r="J292" s="15" t="s">
        <v>604</v>
      </c>
    </row>
    <row r="293" spans="1:10" x14ac:dyDescent="0.3">
      <c r="A293" s="15" t="str">
        <f>HYPERLINK("https://hsdes.intel.com/resource/15010783144","15010783144")</f>
        <v>15010783144</v>
      </c>
      <c r="B293" s="15" t="s">
        <v>302</v>
      </c>
      <c r="C293" s="15" t="s">
        <v>206</v>
      </c>
      <c r="D293" s="15" t="s">
        <v>581</v>
      </c>
      <c r="E293" s="29" t="s">
        <v>585</v>
      </c>
      <c r="G293" s="15">
        <v>42</v>
      </c>
      <c r="H293" s="15" t="s">
        <v>593</v>
      </c>
      <c r="I293" s="15" t="s">
        <v>594</v>
      </c>
      <c r="J293" s="15" t="s">
        <v>604</v>
      </c>
    </row>
    <row r="294" spans="1:10" x14ac:dyDescent="0.3">
      <c r="A294" s="15" t="str">
        <f>HYPERLINK("https://hsdes.intel.com/resource/15010783193","15010783193")</f>
        <v>15010783193</v>
      </c>
      <c r="B294" s="15" t="s">
        <v>303</v>
      </c>
      <c r="C294" s="15" t="s">
        <v>206</v>
      </c>
      <c r="D294" s="15" t="s">
        <v>581</v>
      </c>
      <c r="E294" s="29" t="s">
        <v>585</v>
      </c>
      <c r="G294" s="15">
        <v>42</v>
      </c>
      <c r="H294" s="15" t="s">
        <v>593</v>
      </c>
      <c r="I294" s="15" t="s">
        <v>594</v>
      </c>
      <c r="J294" s="15" t="s">
        <v>604</v>
      </c>
    </row>
    <row r="295" spans="1:10" x14ac:dyDescent="0.3">
      <c r="A295" s="15" t="str">
        <f>HYPERLINK("https://hsdes.intel.com/resource/15010783482","15010783482")</f>
        <v>15010783482</v>
      </c>
      <c r="B295" s="15" t="s">
        <v>304</v>
      </c>
      <c r="C295" s="15" t="s">
        <v>4</v>
      </c>
      <c r="D295" s="15" t="s">
        <v>581</v>
      </c>
      <c r="E295" s="29" t="s">
        <v>585</v>
      </c>
      <c r="G295" s="15">
        <v>42</v>
      </c>
      <c r="H295" s="15" t="s">
        <v>593</v>
      </c>
      <c r="I295" s="15" t="s">
        <v>594</v>
      </c>
      <c r="J295" s="15" t="s">
        <v>605</v>
      </c>
    </row>
    <row r="296" spans="1:10" x14ac:dyDescent="0.3">
      <c r="A296" s="15" t="str">
        <f>HYPERLINK("https://hsdes.intel.com/resource/15010783637","15010783637")</f>
        <v>15010783637</v>
      </c>
      <c r="B296" s="15" t="s">
        <v>305</v>
      </c>
      <c r="C296" s="15" t="s">
        <v>206</v>
      </c>
      <c r="D296" s="15" t="s">
        <v>581</v>
      </c>
      <c r="E296" s="29" t="s">
        <v>585</v>
      </c>
      <c r="G296" s="15">
        <v>42</v>
      </c>
      <c r="H296" s="15" t="s">
        <v>593</v>
      </c>
      <c r="I296" s="15" t="s">
        <v>594</v>
      </c>
      <c r="J296" s="15" t="s">
        <v>604</v>
      </c>
    </row>
    <row r="297" spans="1:10" x14ac:dyDescent="0.3">
      <c r="A297" s="15" t="str">
        <f>HYPERLINK("https://hsdes.intel.com/resource/15010783692","15010783692")</f>
        <v>15010783692</v>
      </c>
      <c r="B297" s="15" t="s">
        <v>306</v>
      </c>
      <c r="C297" s="15" t="s">
        <v>206</v>
      </c>
      <c r="D297" s="15" t="s">
        <v>581</v>
      </c>
      <c r="E297" s="29" t="s">
        <v>585</v>
      </c>
      <c r="G297" s="15">
        <v>42</v>
      </c>
      <c r="H297" s="15" t="s">
        <v>593</v>
      </c>
      <c r="I297" s="15" t="s">
        <v>594</v>
      </c>
      <c r="J297" s="15" t="s">
        <v>604</v>
      </c>
    </row>
    <row r="298" spans="1:10" x14ac:dyDescent="0.3">
      <c r="A298" s="15" t="str">
        <f>HYPERLINK("https://hsdes.intel.com/resource/15010784204","15010784204")</f>
        <v>15010784204</v>
      </c>
      <c r="B298" s="15" t="s">
        <v>307</v>
      </c>
      <c r="C298" s="15" t="s">
        <v>206</v>
      </c>
      <c r="D298" s="15" t="s">
        <v>581</v>
      </c>
      <c r="E298" s="29" t="s">
        <v>585</v>
      </c>
      <c r="G298" s="15">
        <v>42</v>
      </c>
      <c r="H298" s="15" t="s">
        <v>593</v>
      </c>
      <c r="I298" s="15" t="s">
        <v>594</v>
      </c>
      <c r="J298" s="15" t="s">
        <v>604</v>
      </c>
    </row>
    <row r="299" spans="1:10" x14ac:dyDescent="0.3">
      <c r="A299" s="15" t="str">
        <f>HYPERLINK("https://hsdes.intel.com/resource/15010784256","15010784256")</f>
        <v>15010784256</v>
      </c>
      <c r="B299" s="15" t="s">
        <v>308</v>
      </c>
      <c r="C299" s="15" t="s">
        <v>206</v>
      </c>
      <c r="D299" s="15" t="s">
        <v>581</v>
      </c>
      <c r="E299" s="29" t="s">
        <v>585</v>
      </c>
      <c r="G299" s="15">
        <v>42</v>
      </c>
      <c r="H299" s="15" t="s">
        <v>593</v>
      </c>
      <c r="I299" s="15" t="s">
        <v>594</v>
      </c>
      <c r="J299" s="15" t="s">
        <v>604</v>
      </c>
    </row>
    <row r="300" spans="1:10" x14ac:dyDescent="0.3">
      <c r="A300" s="15" t="str">
        <f>HYPERLINK("https://hsdes.intel.com/resource/15010784283","15010784283")</f>
        <v>15010784283</v>
      </c>
      <c r="B300" s="15" t="s">
        <v>309</v>
      </c>
      <c r="C300" s="15" t="s">
        <v>206</v>
      </c>
      <c r="D300" s="15" t="s">
        <v>581</v>
      </c>
      <c r="E300" s="29" t="s">
        <v>585</v>
      </c>
      <c r="G300" s="15">
        <v>42</v>
      </c>
      <c r="H300" s="15" t="s">
        <v>593</v>
      </c>
      <c r="I300" s="15" t="s">
        <v>594</v>
      </c>
      <c r="J300" s="15" t="s">
        <v>604</v>
      </c>
    </row>
    <row r="301" spans="1:10" x14ac:dyDescent="0.3">
      <c r="A301" s="15" t="str">
        <f>HYPERLINK("https://hsdes.intel.com/resource/15010784323","15010784323")</f>
        <v>15010784323</v>
      </c>
      <c r="B301" s="15" t="s">
        <v>310</v>
      </c>
      <c r="C301" s="15" t="s">
        <v>206</v>
      </c>
      <c r="D301" s="15" t="s">
        <v>581</v>
      </c>
      <c r="E301" s="29" t="s">
        <v>585</v>
      </c>
      <c r="G301" s="15">
        <v>42</v>
      </c>
      <c r="H301" s="15" t="s">
        <v>593</v>
      </c>
      <c r="I301" s="15" t="s">
        <v>594</v>
      </c>
      <c r="J301" s="15" t="s">
        <v>604</v>
      </c>
    </row>
    <row r="302" spans="1:10" x14ac:dyDescent="0.3">
      <c r="A302" s="15" t="str">
        <f>HYPERLINK("https://hsdes.intel.com/resource/15010787566","15010787566")</f>
        <v>15010787566</v>
      </c>
      <c r="B302" s="15" t="s">
        <v>311</v>
      </c>
      <c r="C302" s="15" t="s">
        <v>4</v>
      </c>
      <c r="D302" s="15" t="s">
        <v>581</v>
      </c>
      <c r="E302" s="29" t="s">
        <v>585</v>
      </c>
      <c r="G302" s="15">
        <v>42</v>
      </c>
      <c r="H302" s="15" t="s">
        <v>593</v>
      </c>
      <c r="I302" s="15" t="s">
        <v>594</v>
      </c>
      <c r="J302" s="15" t="s">
        <v>605</v>
      </c>
    </row>
    <row r="303" spans="1:10" x14ac:dyDescent="0.3">
      <c r="A303" s="15" t="str">
        <f>HYPERLINK("https://hsdes.intel.com/resource/15010797404","15010797404")</f>
        <v>15010797404</v>
      </c>
      <c r="B303" s="15" t="s">
        <v>312</v>
      </c>
      <c r="C303" s="15" t="s">
        <v>4</v>
      </c>
      <c r="D303" s="15" t="s">
        <v>581</v>
      </c>
      <c r="E303" s="29" t="s">
        <v>585</v>
      </c>
      <c r="G303" s="15">
        <v>42</v>
      </c>
      <c r="H303" s="15" t="s">
        <v>593</v>
      </c>
      <c r="I303" s="15" t="s">
        <v>594</v>
      </c>
      <c r="J303" s="15" t="s">
        <v>604</v>
      </c>
    </row>
    <row r="304" spans="1:10" x14ac:dyDescent="0.3">
      <c r="A304" s="15" t="str">
        <f>HYPERLINK("https://hsdes.intel.com/resource/15010829430","15010829430")</f>
        <v>15010829430</v>
      </c>
      <c r="B304" s="15" t="s">
        <v>313</v>
      </c>
      <c r="C304" s="15" t="s">
        <v>4</v>
      </c>
      <c r="D304" s="15" t="s">
        <v>581</v>
      </c>
      <c r="E304" s="29" t="s">
        <v>585</v>
      </c>
      <c r="G304" s="15">
        <v>42</v>
      </c>
      <c r="H304" s="15" t="s">
        <v>593</v>
      </c>
      <c r="I304" s="15" t="s">
        <v>594</v>
      </c>
      <c r="J304" s="15" t="s">
        <v>605</v>
      </c>
    </row>
    <row r="305" spans="1:11" x14ac:dyDescent="0.3">
      <c r="A305" s="15" t="str">
        <f>HYPERLINK("https://hsdes.intel.com/resource/15010833490","15010833490")</f>
        <v>15010833490</v>
      </c>
      <c r="B305" s="15" t="s">
        <v>314</v>
      </c>
      <c r="C305" s="15" t="s">
        <v>4</v>
      </c>
      <c r="D305" s="15" t="s">
        <v>581</v>
      </c>
      <c r="E305" s="29" t="s">
        <v>585</v>
      </c>
      <c r="G305" s="15">
        <v>42</v>
      </c>
      <c r="H305" s="15" t="s">
        <v>593</v>
      </c>
      <c r="I305" s="15" t="s">
        <v>594</v>
      </c>
      <c r="J305" s="15" t="s">
        <v>605</v>
      </c>
    </row>
    <row r="306" spans="1:11" x14ac:dyDescent="0.3">
      <c r="A306" s="15" t="str">
        <f>HYPERLINK("https://hsdes.intel.com/resource/15010834932","15010834932")</f>
        <v>15010834932</v>
      </c>
      <c r="B306" s="15" t="s">
        <v>315</v>
      </c>
      <c r="C306" s="15" t="s">
        <v>4</v>
      </c>
      <c r="D306" s="15" t="s">
        <v>581</v>
      </c>
      <c r="E306" s="29" t="s">
        <v>585</v>
      </c>
      <c r="G306" s="15">
        <v>42</v>
      </c>
      <c r="H306" s="15" t="s">
        <v>593</v>
      </c>
      <c r="I306" s="15" t="s">
        <v>594</v>
      </c>
      <c r="J306" s="15" t="s">
        <v>604</v>
      </c>
    </row>
    <row r="307" spans="1:11" x14ac:dyDescent="0.3">
      <c r="A307" s="15" t="str">
        <f>HYPERLINK("https://hsdes.intel.com/resource/15010835392","15010835392")</f>
        <v>15010835392</v>
      </c>
      <c r="B307" s="15" t="s">
        <v>316</v>
      </c>
      <c r="C307" s="15" t="s">
        <v>22</v>
      </c>
      <c r="D307" s="15" t="s">
        <v>581</v>
      </c>
      <c r="E307" s="29" t="s">
        <v>585</v>
      </c>
      <c r="G307" s="15">
        <v>42</v>
      </c>
      <c r="H307" s="15" t="s">
        <v>593</v>
      </c>
      <c r="I307" s="15" t="s">
        <v>594</v>
      </c>
      <c r="J307" s="15" t="s">
        <v>605</v>
      </c>
    </row>
    <row r="308" spans="1:11" x14ac:dyDescent="0.3">
      <c r="A308" s="15" t="str">
        <f>HYPERLINK("https://hsdes.intel.com/resource/15010874899","15010874899")</f>
        <v>15010874899</v>
      </c>
      <c r="B308" s="15" t="s">
        <v>317</v>
      </c>
      <c r="C308" s="15" t="s">
        <v>8</v>
      </c>
      <c r="D308" s="15" t="s">
        <v>581</v>
      </c>
      <c r="E308" s="29" t="s">
        <v>585</v>
      </c>
      <c r="G308" s="15">
        <v>42</v>
      </c>
      <c r="H308" s="15" t="s">
        <v>593</v>
      </c>
      <c r="I308" s="15" t="s">
        <v>594</v>
      </c>
      <c r="J308" s="15" t="s">
        <v>605</v>
      </c>
    </row>
    <row r="309" spans="1:11" x14ac:dyDescent="0.3">
      <c r="A309" s="15" t="str">
        <f>HYPERLINK("https://hsdes.intel.com/resource/15010884543","15010884543")</f>
        <v>15010884543</v>
      </c>
      <c r="B309" s="15" t="s">
        <v>318</v>
      </c>
      <c r="C309" s="15" t="s">
        <v>22</v>
      </c>
      <c r="D309" s="15" t="s">
        <v>581</v>
      </c>
      <c r="E309" s="29" t="s">
        <v>585</v>
      </c>
      <c r="G309" s="15">
        <v>42</v>
      </c>
      <c r="H309" s="15" t="s">
        <v>593</v>
      </c>
      <c r="I309" s="15" t="s">
        <v>594</v>
      </c>
      <c r="J309" s="15" t="s">
        <v>605</v>
      </c>
    </row>
    <row r="310" spans="1:11" x14ac:dyDescent="0.3">
      <c r="A310" s="15" t="str">
        <f>HYPERLINK("https://hsdes.intel.com/resource/15010913401","15010913401")</f>
        <v>15010913401</v>
      </c>
      <c r="B310" s="15" t="s">
        <v>319</v>
      </c>
      <c r="C310" s="15" t="s">
        <v>4</v>
      </c>
      <c r="D310" s="15" t="s">
        <v>581</v>
      </c>
      <c r="E310" s="29" t="s">
        <v>585</v>
      </c>
      <c r="G310" s="15">
        <v>42</v>
      </c>
      <c r="H310" s="15" t="s">
        <v>593</v>
      </c>
      <c r="I310" s="15" t="s">
        <v>594</v>
      </c>
      <c r="J310" s="15" t="s">
        <v>604</v>
      </c>
    </row>
    <row r="311" spans="1:11" x14ac:dyDescent="0.3">
      <c r="A311" s="15" t="str">
        <f>HYPERLINK("https://hsdes.intel.com/resource/15010913995","15010913995")</f>
        <v>15010913995</v>
      </c>
      <c r="B311" s="15" t="s">
        <v>320</v>
      </c>
      <c r="C311" s="15" t="s">
        <v>4</v>
      </c>
      <c r="D311" s="15" t="s">
        <v>581</v>
      </c>
      <c r="E311" s="29" t="s">
        <v>585</v>
      </c>
      <c r="G311" s="15">
        <v>42</v>
      </c>
      <c r="H311" s="15" t="s">
        <v>593</v>
      </c>
      <c r="I311" s="15" t="s">
        <v>594</v>
      </c>
      <c r="J311" s="15" t="s">
        <v>604</v>
      </c>
    </row>
    <row r="312" spans="1:11" x14ac:dyDescent="0.3">
      <c r="A312" s="15" t="str">
        <f>HYPERLINK("https://hsdes.intel.com/resource/15010938736","15010938736")</f>
        <v>15010938736</v>
      </c>
      <c r="B312" s="15" t="s">
        <v>321</v>
      </c>
      <c r="C312" s="15" t="s">
        <v>4</v>
      </c>
      <c r="D312" s="15" t="s">
        <v>581</v>
      </c>
      <c r="E312" s="30" t="s">
        <v>586</v>
      </c>
      <c r="F312" s="27">
        <v>16015631966</v>
      </c>
      <c r="G312" s="15">
        <v>42</v>
      </c>
      <c r="H312" s="15" t="s">
        <v>593</v>
      </c>
      <c r="I312" s="15" t="s">
        <v>594</v>
      </c>
      <c r="J312" s="15" t="s">
        <v>605</v>
      </c>
      <c r="K312" s="15" t="s">
        <v>599</v>
      </c>
    </row>
    <row r="313" spans="1:11" x14ac:dyDescent="0.3">
      <c r="A313" s="15" t="str">
        <f>HYPERLINK("https://hsdes.intel.com/resource/15010970964","15010970964")</f>
        <v>15010970964</v>
      </c>
      <c r="B313" s="15" t="s">
        <v>322</v>
      </c>
      <c r="C313" s="15" t="s">
        <v>4</v>
      </c>
      <c r="D313" s="15" t="s">
        <v>581</v>
      </c>
      <c r="E313" s="29" t="s">
        <v>585</v>
      </c>
      <c r="G313" s="15">
        <v>42</v>
      </c>
      <c r="H313" s="15" t="s">
        <v>593</v>
      </c>
      <c r="I313" s="15" t="s">
        <v>594</v>
      </c>
      <c r="J313" s="15" t="s">
        <v>605</v>
      </c>
    </row>
    <row r="314" spans="1:11" x14ac:dyDescent="0.3">
      <c r="A314" s="15" t="str">
        <f>HYPERLINK("https://hsdes.intel.com/resource/15011040682","15011040682")</f>
        <v>15011040682</v>
      </c>
      <c r="B314" s="15" t="s">
        <v>323</v>
      </c>
      <c r="C314" s="15" t="s">
        <v>10</v>
      </c>
      <c r="D314" s="15" t="s">
        <v>579</v>
      </c>
      <c r="E314" s="29" t="s">
        <v>585</v>
      </c>
      <c r="G314" s="15">
        <v>42</v>
      </c>
      <c r="H314" s="15" t="s">
        <v>593</v>
      </c>
      <c r="I314" s="15" t="s">
        <v>594</v>
      </c>
      <c r="J314" s="15" t="s">
        <v>604</v>
      </c>
    </row>
    <row r="315" spans="1:11" x14ac:dyDescent="0.3">
      <c r="A315" s="15" t="str">
        <f>HYPERLINK("https://hsdes.intel.com/resource/15011051195","15011051195")</f>
        <v>15011051195</v>
      </c>
      <c r="B315" s="15" t="s">
        <v>324</v>
      </c>
      <c r="C315" s="15" t="s">
        <v>206</v>
      </c>
      <c r="D315" s="15" t="s">
        <v>581</v>
      </c>
      <c r="E315" s="29" t="s">
        <v>585</v>
      </c>
      <c r="G315" s="15">
        <v>42</v>
      </c>
      <c r="H315" s="15" t="s">
        <v>593</v>
      </c>
      <c r="I315" s="15" t="s">
        <v>594</v>
      </c>
      <c r="J315" s="15" t="s">
        <v>604</v>
      </c>
    </row>
    <row r="316" spans="1:11" x14ac:dyDescent="0.3">
      <c r="A316" s="15" t="str">
        <f>HYPERLINK("https://hsdes.intel.com/resource/15011078842","15011078842")</f>
        <v>15011078842</v>
      </c>
      <c r="B316" s="15" t="s">
        <v>325</v>
      </c>
      <c r="C316" s="15" t="s">
        <v>4</v>
      </c>
      <c r="D316" s="15" t="s">
        <v>581</v>
      </c>
      <c r="E316" s="30" t="s">
        <v>586</v>
      </c>
      <c r="F316" s="27">
        <v>15011484236</v>
      </c>
      <c r="G316" s="15">
        <v>42</v>
      </c>
      <c r="H316" s="15" t="s">
        <v>593</v>
      </c>
      <c r="I316" s="15" t="s">
        <v>594</v>
      </c>
      <c r="J316" s="15" t="s">
        <v>605</v>
      </c>
      <c r="K316" s="15" t="s">
        <v>596</v>
      </c>
    </row>
    <row r="317" spans="1:11" x14ac:dyDescent="0.3">
      <c r="A317" s="15" t="str">
        <f>HYPERLINK("https://hsdes.intel.com/resource/15011082016","15011082016")</f>
        <v>15011082016</v>
      </c>
      <c r="B317" s="15" t="s">
        <v>326</v>
      </c>
      <c r="C317" s="15" t="s">
        <v>4</v>
      </c>
      <c r="D317" s="15" t="s">
        <v>581</v>
      </c>
      <c r="E317" s="29" t="s">
        <v>585</v>
      </c>
      <c r="G317" s="15">
        <v>42</v>
      </c>
      <c r="H317" s="15" t="s">
        <v>593</v>
      </c>
      <c r="I317" s="15" t="s">
        <v>594</v>
      </c>
      <c r="J317" s="15" t="s">
        <v>605</v>
      </c>
    </row>
    <row r="318" spans="1:11" x14ac:dyDescent="0.3">
      <c r="A318" s="15" t="str">
        <f>HYPERLINK("https://hsdes.intel.com/resource/15011087827","15011087827")</f>
        <v>15011087827</v>
      </c>
      <c r="B318" s="15" t="s">
        <v>327</v>
      </c>
      <c r="C318" s="15" t="s">
        <v>4</v>
      </c>
      <c r="D318" s="15" t="s">
        <v>581</v>
      </c>
      <c r="E318" s="29" t="s">
        <v>585</v>
      </c>
      <c r="G318" s="15">
        <v>42</v>
      </c>
      <c r="H318" s="15" t="s">
        <v>593</v>
      </c>
      <c r="I318" s="15" t="s">
        <v>594</v>
      </c>
      <c r="J318" s="15" t="s">
        <v>604</v>
      </c>
    </row>
    <row r="319" spans="1:11" x14ac:dyDescent="0.3">
      <c r="A319" s="15" t="str">
        <f>HYPERLINK("https://hsdes.intel.com/resource/15011089244","15011089244")</f>
        <v>15011089244</v>
      </c>
      <c r="B319" s="15" t="s">
        <v>328</v>
      </c>
      <c r="C319" s="15" t="s">
        <v>4</v>
      </c>
      <c r="D319" s="15" t="s">
        <v>581</v>
      </c>
      <c r="E319" s="29" t="s">
        <v>585</v>
      </c>
      <c r="G319" s="15">
        <v>42</v>
      </c>
      <c r="H319" s="15" t="s">
        <v>593</v>
      </c>
      <c r="I319" s="15" t="s">
        <v>594</v>
      </c>
      <c r="J319" s="15" t="s">
        <v>604</v>
      </c>
    </row>
    <row r="320" spans="1:11" x14ac:dyDescent="0.3">
      <c r="A320" s="15" t="str">
        <f>HYPERLINK("https://hsdes.intel.com/resource/15011101508","15011101508")</f>
        <v>15011101508</v>
      </c>
      <c r="B320" s="15" t="s">
        <v>329</v>
      </c>
      <c r="C320" s="15" t="s">
        <v>4</v>
      </c>
      <c r="D320" s="15" t="s">
        <v>581</v>
      </c>
      <c r="E320" s="29" t="s">
        <v>585</v>
      </c>
      <c r="G320" s="15">
        <v>42</v>
      </c>
      <c r="H320" s="15" t="s">
        <v>593</v>
      </c>
      <c r="I320" s="15" t="s">
        <v>594</v>
      </c>
      <c r="J320" s="15" t="s">
        <v>605</v>
      </c>
    </row>
    <row r="321" spans="1:11" x14ac:dyDescent="0.3">
      <c r="A321" s="15" t="str">
        <f>HYPERLINK("https://hsdes.intel.com/resource/15011111109","15011111109")</f>
        <v>15011111109</v>
      </c>
      <c r="B321" s="15" t="s">
        <v>330</v>
      </c>
      <c r="C321" s="15" t="s">
        <v>6</v>
      </c>
      <c r="D321" s="15" t="s">
        <v>581</v>
      </c>
      <c r="E321" s="29" t="s">
        <v>585</v>
      </c>
      <c r="G321" s="15">
        <v>42</v>
      </c>
      <c r="H321" s="15" t="s">
        <v>593</v>
      </c>
      <c r="I321" s="15" t="s">
        <v>594</v>
      </c>
      <c r="J321" s="15" t="s">
        <v>604</v>
      </c>
    </row>
    <row r="322" spans="1:11" x14ac:dyDescent="0.3">
      <c r="A322" s="15" t="str">
        <f>HYPERLINK("https://hsdes.intel.com/resource/15011111257","15011111257")</f>
        <v>15011111257</v>
      </c>
      <c r="B322" s="15" t="s">
        <v>331</v>
      </c>
      <c r="C322" s="15" t="s">
        <v>4</v>
      </c>
      <c r="D322" s="15" t="s">
        <v>581</v>
      </c>
      <c r="E322" s="30" t="s">
        <v>586</v>
      </c>
      <c r="F322" s="27">
        <v>16015631966</v>
      </c>
      <c r="G322" s="15">
        <v>42</v>
      </c>
      <c r="H322" s="15" t="s">
        <v>593</v>
      </c>
      <c r="I322" s="15" t="s">
        <v>594</v>
      </c>
      <c r="J322" s="15" t="s">
        <v>605</v>
      </c>
      <c r="K322" s="15" t="s">
        <v>599</v>
      </c>
    </row>
    <row r="323" spans="1:11" x14ac:dyDescent="0.3">
      <c r="A323" s="15" t="str">
        <f>HYPERLINK("https://hsdes.intel.com/resource/15011177272","15011177272")</f>
        <v>15011177272</v>
      </c>
      <c r="B323" s="15" t="s">
        <v>332</v>
      </c>
      <c r="C323" s="15" t="s">
        <v>10</v>
      </c>
      <c r="D323" s="15" t="s">
        <v>581</v>
      </c>
      <c r="E323" s="30" t="s">
        <v>586</v>
      </c>
      <c r="F323" s="27">
        <v>16015631966</v>
      </c>
      <c r="G323" s="15">
        <v>42</v>
      </c>
      <c r="H323" s="15" t="s">
        <v>593</v>
      </c>
      <c r="I323" s="15" t="s">
        <v>594</v>
      </c>
      <c r="J323" s="15" t="s">
        <v>605</v>
      </c>
      <c r="K323" s="15" t="s">
        <v>599</v>
      </c>
    </row>
    <row r="324" spans="1:11" x14ac:dyDescent="0.3">
      <c r="A324" s="15" t="str">
        <f>HYPERLINK("https://hsdes.intel.com/resource/15011181776","15011181776")</f>
        <v>15011181776</v>
      </c>
      <c r="B324" s="15" t="s">
        <v>333</v>
      </c>
      <c r="C324" s="15" t="s">
        <v>16</v>
      </c>
      <c r="D324" s="15" t="s">
        <v>581</v>
      </c>
      <c r="E324" s="31" t="s">
        <v>602</v>
      </c>
      <c r="F324" s="27">
        <v>16019077884</v>
      </c>
      <c r="G324" s="15">
        <v>42</v>
      </c>
      <c r="H324" s="15" t="s">
        <v>593</v>
      </c>
      <c r="I324" s="15" t="s">
        <v>594</v>
      </c>
      <c r="J324" s="15" t="s">
        <v>604</v>
      </c>
      <c r="K324" s="19"/>
    </row>
    <row r="325" spans="1:11" x14ac:dyDescent="0.3">
      <c r="A325" s="15" t="str">
        <f>HYPERLINK("https://hsdes.intel.com/resource/15011210735","15011210735")</f>
        <v>15011210735</v>
      </c>
      <c r="B325" s="15" t="s">
        <v>334</v>
      </c>
      <c r="C325" s="15" t="s">
        <v>4</v>
      </c>
      <c r="D325" s="15" t="s">
        <v>581</v>
      </c>
      <c r="E325" s="29" t="s">
        <v>585</v>
      </c>
      <c r="G325" s="15">
        <v>42</v>
      </c>
      <c r="H325" s="15" t="s">
        <v>593</v>
      </c>
      <c r="I325" s="15" t="s">
        <v>594</v>
      </c>
      <c r="J325" s="15" t="s">
        <v>604</v>
      </c>
    </row>
    <row r="326" spans="1:11" x14ac:dyDescent="0.3">
      <c r="A326" s="15" t="str">
        <f>HYPERLINK("https://hsdes.intel.com/resource/15011257770","15011257770")</f>
        <v>15011257770</v>
      </c>
      <c r="B326" s="15" t="s">
        <v>335</v>
      </c>
      <c r="C326" s="15" t="s">
        <v>4</v>
      </c>
      <c r="D326" s="15" t="s">
        <v>581</v>
      </c>
      <c r="E326" s="29" t="s">
        <v>585</v>
      </c>
      <c r="G326" s="15">
        <v>42</v>
      </c>
      <c r="H326" s="15" t="s">
        <v>593</v>
      </c>
      <c r="I326" s="15" t="s">
        <v>594</v>
      </c>
      <c r="J326" s="15" t="s">
        <v>604</v>
      </c>
    </row>
    <row r="327" spans="1:11" ht="16.8" x14ac:dyDescent="0.4">
      <c r="A327" s="15" t="str">
        <f>HYPERLINK("https://hsdes.intel.com/resource/15011283025","15011283025")</f>
        <v>15011283025</v>
      </c>
      <c r="B327" s="15" t="s">
        <v>336</v>
      </c>
      <c r="C327" s="15" t="s">
        <v>22</v>
      </c>
      <c r="D327" s="15" t="s">
        <v>579</v>
      </c>
      <c r="E327" s="31" t="s">
        <v>602</v>
      </c>
      <c r="F327" s="27">
        <v>15011284637</v>
      </c>
      <c r="G327" s="15">
        <v>42</v>
      </c>
      <c r="H327" s="15" t="s">
        <v>593</v>
      </c>
      <c r="I327" s="15" t="s">
        <v>594</v>
      </c>
      <c r="J327" s="15" t="s">
        <v>604</v>
      </c>
      <c r="K327" s="22"/>
    </row>
    <row r="328" spans="1:11" x14ac:dyDescent="0.3">
      <c r="A328" s="15" t="str">
        <f>HYPERLINK("https://hsdes.intel.com/resource/15011343911","15011343911")</f>
        <v>15011343911</v>
      </c>
      <c r="B328" s="15" t="s">
        <v>337</v>
      </c>
      <c r="C328" s="15" t="s">
        <v>16</v>
      </c>
      <c r="D328" s="15" t="s">
        <v>581</v>
      </c>
      <c r="E328" s="29" t="s">
        <v>585</v>
      </c>
      <c r="G328" s="15">
        <v>42</v>
      </c>
      <c r="H328" s="15" t="s">
        <v>593</v>
      </c>
      <c r="I328" s="15" t="s">
        <v>594</v>
      </c>
      <c r="J328" s="15" t="s">
        <v>604</v>
      </c>
    </row>
    <row r="329" spans="1:11" x14ac:dyDescent="0.3">
      <c r="A329" s="15" t="str">
        <f>HYPERLINK("https://hsdes.intel.com/resource/15011405057","15011405057")</f>
        <v>15011405057</v>
      </c>
      <c r="B329" s="15" t="s">
        <v>338</v>
      </c>
      <c r="C329" s="15" t="s">
        <v>4</v>
      </c>
      <c r="D329" s="15" t="s">
        <v>582</v>
      </c>
      <c r="E329" s="29" t="s">
        <v>585</v>
      </c>
      <c r="G329" s="15">
        <v>42</v>
      </c>
      <c r="H329" s="15" t="s">
        <v>593</v>
      </c>
      <c r="I329" s="15" t="s">
        <v>594</v>
      </c>
      <c r="J329" s="15" t="s">
        <v>604</v>
      </c>
    </row>
    <row r="330" spans="1:11" x14ac:dyDescent="0.3">
      <c r="A330" s="15" t="str">
        <f>HYPERLINK("https://hsdes.intel.com/resource/15011423264","15011423264")</f>
        <v>15011423264</v>
      </c>
      <c r="B330" s="15" t="s">
        <v>339</v>
      </c>
      <c r="C330" s="15" t="s">
        <v>22</v>
      </c>
      <c r="D330" s="15" t="s">
        <v>581</v>
      </c>
      <c r="E330" s="29" t="s">
        <v>585</v>
      </c>
      <c r="G330" s="15">
        <v>42</v>
      </c>
      <c r="H330" s="15" t="s">
        <v>593</v>
      </c>
      <c r="I330" s="15" t="s">
        <v>594</v>
      </c>
      <c r="J330" s="15" t="s">
        <v>605</v>
      </c>
    </row>
    <row r="331" spans="1:11" x14ac:dyDescent="0.3">
      <c r="A331" s="18" t="str">
        <f>HYPERLINK("https://hsdes.intel.com/resource/15011475983","15011475983")</f>
        <v>15011475983</v>
      </c>
      <c r="B331" s="15" t="s">
        <v>340</v>
      </c>
      <c r="C331" s="15" t="s">
        <v>22</v>
      </c>
      <c r="D331" s="15" t="s">
        <v>581</v>
      </c>
      <c r="E331" s="29" t="s">
        <v>585</v>
      </c>
      <c r="G331" s="15">
        <v>42</v>
      </c>
      <c r="H331" s="15" t="s">
        <v>593</v>
      </c>
      <c r="I331" s="15" t="s">
        <v>594</v>
      </c>
      <c r="J331" s="15" t="s">
        <v>605</v>
      </c>
    </row>
    <row r="332" spans="1:11" x14ac:dyDescent="0.3">
      <c r="A332" s="15" t="str">
        <f>HYPERLINK("https://hsdes.intel.com/resource/15011480877","15011480877")</f>
        <v>15011480877</v>
      </c>
      <c r="B332" s="15" t="s">
        <v>341</v>
      </c>
      <c r="C332" s="15" t="s">
        <v>4</v>
      </c>
      <c r="D332" s="15" t="s">
        <v>581</v>
      </c>
      <c r="E332" s="29" t="s">
        <v>585</v>
      </c>
      <c r="G332" s="15">
        <v>42</v>
      </c>
      <c r="H332" s="15" t="s">
        <v>593</v>
      </c>
      <c r="I332" s="15" t="s">
        <v>594</v>
      </c>
      <c r="J332" s="15" t="s">
        <v>604</v>
      </c>
    </row>
    <row r="333" spans="1:11" x14ac:dyDescent="0.3">
      <c r="A333" s="15" t="str">
        <f>HYPERLINK("https://hsdes.intel.com/resource/15011485142","15011485142")</f>
        <v>15011485142</v>
      </c>
      <c r="B333" s="15" t="s">
        <v>342</v>
      </c>
      <c r="C333" s="15" t="s">
        <v>4</v>
      </c>
      <c r="D333" s="15" t="s">
        <v>581</v>
      </c>
      <c r="E333" s="29" t="s">
        <v>585</v>
      </c>
      <c r="G333" s="15">
        <v>42</v>
      </c>
      <c r="H333" s="15" t="s">
        <v>593</v>
      </c>
      <c r="I333" s="15" t="s">
        <v>594</v>
      </c>
      <c r="J333" s="15" t="s">
        <v>604</v>
      </c>
    </row>
    <row r="334" spans="1:11" x14ac:dyDescent="0.3">
      <c r="A334" s="15" t="str">
        <f>HYPERLINK("https://hsdes.intel.com/resource/15011487229","15011487229")</f>
        <v>15011487229</v>
      </c>
      <c r="B334" s="15" t="s">
        <v>343</v>
      </c>
      <c r="C334" s="15" t="s">
        <v>22</v>
      </c>
      <c r="D334" s="15" t="s">
        <v>579</v>
      </c>
      <c r="E334" s="30" t="s">
        <v>586</v>
      </c>
      <c r="F334" s="28"/>
      <c r="G334" s="15">
        <v>42</v>
      </c>
      <c r="H334" s="15" t="s">
        <v>593</v>
      </c>
      <c r="I334" s="15" t="s">
        <v>594</v>
      </c>
      <c r="J334" s="15" t="s">
        <v>604</v>
      </c>
      <c r="K334" s="19" t="s">
        <v>611</v>
      </c>
    </row>
    <row r="335" spans="1:11" x14ac:dyDescent="0.3">
      <c r="A335" s="15" t="str">
        <f>HYPERLINK("https://hsdes.intel.com/resource/15011492762","15011492762")</f>
        <v>15011492762</v>
      </c>
      <c r="B335" s="15" t="s">
        <v>344</v>
      </c>
      <c r="C335" s="15" t="s">
        <v>4</v>
      </c>
      <c r="D335" s="15" t="s">
        <v>581</v>
      </c>
      <c r="E335" s="29" t="s">
        <v>585</v>
      </c>
      <c r="G335" s="15">
        <v>42</v>
      </c>
      <c r="H335" s="15" t="s">
        <v>593</v>
      </c>
      <c r="I335" s="15" t="s">
        <v>594</v>
      </c>
      <c r="J335" s="15" t="s">
        <v>605</v>
      </c>
    </row>
    <row r="336" spans="1:11" x14ac:dyDescent="0.3">
      <c r="A336" s="15" t="str">
        <f>HYPERLINK("https://hsdes.intel.com/resource/15011519683","15011519683")</f>
        <v>15011519683</v>
      </c>
      <c r="B336" s="15" t="s">
        <v>345</v>
      </c>
      <c r="C336" s="15" t="s">
        <v>4</v>
      </c>
      <c r="D336" s="15" t="s">
        <v>581</v>
      </c>
      <c r="E336" s="29" t="s">
        <v>585</v>
      </c>
      <c r="G336" s="15">
        <v>42</v>
      </c>
      <c r="H336" s="15" t="s">
        <v>593</v>
      </c>
      <c r="I336" s="15" t="s">
        <v>594</v>
      </c>
      <c r="J336" s="15" t="s">
        <v>605</v>
      </c>
    </row>
    <row r="337" spans="1:11" x14ac:dyDescent="0.3">
      <c r="A337" s="15" t="str">
        <f>HYPERLINK("https://hsdes.intel.com/resource/15011520201","15011520201")</f>
        <v>15011520201</v>
      </c>
      <c r="B337" s="15" t="s">
        <v>346</v>
      </c>
      <c r="C337" s="15" t="s">
        <v>16</v>
      </c>
      <c r="D337" s="15" t="s">
        <v>582</v>
      </c>
      <c r="E337" s="29" t="s">
        <v>585</v>
      </c>
      <c r="G337" s="15">
        <v>42</v>
      </c>
      <c r="H337" s="15" t="s">
        <v>593</v>
      </c>
      <c r="I337" s="15" t="s">
        <v>594</v>
      </c>
      <c r="J337" s="15" t="s">
        <v>604</v>
      </c>
    </row>
    <row r="338" spans="1:11" x14ac:dyDescent="0.3">
      <c r="A338" s="15" t="str">
        <f>HYPERLINK("https://hsdes.intel.com/resource/15011537980","15011537980")</f>
        <v>15011537980</v>
      </c>
      <c r="B338" s="15" t="s">
        <v>347</v>
      </c>
      <c r="C338" s="15" t="s">
        <v>16</v>
      </c>
      <c r="D338" s="15" t="s">
        <v>581</v>
      </c>
      <c r="E338" s="29" t="s">
        <v>585</v>
      </c>
      <c r="G338" s="15">
        <v>42</v>
      </c>
      <c r="H338" s="15" t="s">
        <v>593</v>
      </c>
      <c r="I338" s="15" t="s">
        <v>594</v>
      </c>
      <c r="J338" s="15" t="s">
        <v>605</v>
      </c>
    </row>
    <row r="339" spans="1:11" x14ac:dyDescent="0.3">
      <c r="A339" s="15" t="str">
        <f>HYPERLINK("https://hsdes.intel.com/resource/15011625970","15011625970")</f>
        <v>15011625970</v>
      </c>
      <c r="B339" s="15" t="s">
        <v>348</v>
      </c>
      <c r="C339" s="15" t="s">
        <v>4</v>
      </c>
      <c r="D339" s="15" t="s">
        <v>582</v>
      </c>
      <c r="E339" s="29" t="s">
        <v>585</v>
      </c>
      <c r="G339" s="15">
        <v>42</v>
      </c>
      <c r="H339" s="15" t="s">
        <v>593</v>
      </c>
      <c r="I339" s="15" t="s">
        <v>594</v>
      </c>
      <c r="J339" s="15" t="s">
        <v>604</v>
      </c>
    </row>
    <row r="340" spans="1:11" x14ac:dyDescent="0.3">
      <c r="A340" s="15" t="str">
        <f>HYPERLINK("https://hsdes.intel.com/resource/15011628734","15011628734")</f>
        <v>15011628734</v>
      </c>
      <c r="B340" s="15" t="s">
        <v>349</v>
      </c>
      <c r="C340" s="15" t="s">
        <v>4</v>
      </c>
      <c r="D340" s="15" t="s">
        <v>581</v>
      </c>
      <c r="E340" s="29" t="s">
        <v>585</v>
      </c>
      <c r="G340" s="15">
        <v>42</v>
      </c>
      <c r="H340" s="15" t="s">
        <v>593</v>
      </c>
      <c r="I340" s="15" t="s">
        <v>594</v>
      </c>
      <c r="J340" s="15" t="s">
        <v>605</v>
      </c>
    </row>
    <row r="341" spans="1:11" x14ac:dyDescent="0.3">
      <c r="A341" s="15" t="str">
        <f>HYPERLINK("https://hsdes.intel.com/resource/15011629082","15011629082")</f>
        <v>15011629082</v>
      </c>
      <c r="B341" s="15" t="s">
        <v>350</v>
      </c>
      <c r="C341" s="15" t="s">
        <v>4</v>
      </c>
      <c r="D341" s="15" t="s">
        <v>581</v>
      </c>
      <c r="E341" s="29" t="s">
        <v>585</v>
      </c>
      <c r="G341" s="15">
        <v>42</v>
      </c>
      <c r="H341" s="15" t="s">
        <v>593</v>
      </c>
      <c r="I341" s="15" t="s">
        <v>594</v>
      </c>
      <c r="J341" s="15" t="s">
        <v>605</v>
      </c>
    </row>
    <row r="342" spans="1:11" x14ac:dyDescent="0.3">
      <c r="A342" s="15" t="str">
        <f>HYPERLINK("https://hsdes.intel.com/resource/15011629342","15011629342")</f>
        <v>15011629342</v>
      </c>
      <c r="B342" s="15" t="s">
        <v>351</v>
      </c>
      <c r="C342" s="15" t="s">
        <v>4</v>
      </c>
      <c r="D342" s="15" t="s">
        <v>581</v>
      </c>
      <c r="E342" s="29" t="s">
        <v>585</v>
      </c>
      <c r="G342" s="15">
        <v>42</v>
      </c>
      <c r="H342" s="15" t="s">
        <v>593</v>
      </c>
      <c r="I342" s="15" t="s">
        <v>594</v>
      </c>
      <c r="J342" s="15" t="s">
        <v>605</v>
      </c>
    </row>
    <row r="343" spans="1:11" x14ac:dyDescent="0.3">
      <c r="A343" s="15" t="str">
        <f>HYPERLINK("https://hsdes.intel.com/resource/15011631647","15011631647")</f>
        <v>15011631647</v>
      </c>
      <c r="B343" s="15" t="s">
        <v>352</v>
      </c>
      <c r="C343" s="15" t="s">
        <v>4</v>
      </c>
      <c r="D343" s="15" t="s">
        <v>581</v>
      </c>
      <c r="E343" s="29" t="s">
        <v>585</v>
      </c>
      <c r="G343" s="15">
        <v>42</v>
      </c>
      <c r="H343" s="15" t="s">
        <v>593</v>
      </c>
      <c r="I343" s="15" t="s">
        <v>594</v>
      </c>
      <c r="J343" s="15" t="s">
        <v>605</v>
      </c>
    </row>
    <row r="344" spans="1:11" x14ac:dyDescent="0.3">
      <c r="A344" s="15" t="str">
        <f>HYPERLINK("https://hsdes.intel.com/resource/15011631912","15011631912")</f>
        <v>15011631912</v>
      </c>
      <c r="B344" s="15" t="s">
        <v>353</v>
      </c>
      <c r="C344" s="15" t="s">
        <v>4</v>
      </c>
      <c r="D344" s="15" t="s">
        <v>581</v>
      </c>
      <c r="E344" s="29" t="s">
        <v>585</v>
      </c>
      <c r="G344" s="15">
        <v>42</v>
      </c>
      <c r="H344" s="15" t="s">
        <v>593</v>
      </c>
      <c r="I344" s="15" t="s">
        <v>594</v>
      </c>
      <c r="J344" s="15" t="s">
        <v>605</v>
      </c>
    </row>
    <row r="345" spans="1:11" x14ac:dyDescent="0.3">
      <c r="A345" s="15" t="str">
        <f>HYPERLINK("https://hsdes.intel.com/resource/15011632117","15011632117")</f>
        <v>15011632117</v>
      </c>
      <c r="B345" s="15" t="s">
        <v>354</v>
      </c>
      <c r="C345" s="15" t="s">
        <v>4</v>
      </c>
      <c r="D345" s="15" t="s">
        <v>581</v>
      </c>
      <c r="E345" s="29" t="s">
        <v>585</v>
      </c>
      <c r="G345" s="15">
        <v>42</v>
      </c>
      <c r="H345" s="15" t="s">
        <v>593</v>
      </c>
      <c r="I345" s="15" t="s">
        <v>594</v>
      </c>
      <c r="J345" s="15" t="s">
        <v>604</v>
      </c>
    </row>
    <row r="346" spans="1:11" x14ac:dyDescent="0.3">
      <c r="A346" s="15" t="str">
        <f>HYPERLINK("https://hsdes.intel.com/resource/15011637144","15011637144")</f>
        <v>15011637144</v>
      </c>
      <c r="B346" s="15" t="s">
        <v>355</v>
      </c>
      <c r="C346" s="15" t="s">
        <v>206</v>
      </c>
      <c r="D346" s="15" t="s">
        <v>581</v>
      </c>
      <c r="E346" s="29" t="s">
        <v>585</v>
      </c>
      <c r="G346" s="15">
        <v>42</v>
      </c>
      <c r="H346" s="15" t="s">
        <v>593</v>
      </c>
      <c r="I346" s="15" t="s">
        <v>594</v>
      </c>
      <c r="J346" s="15" t="s">
        <v>604</v>
      </c>
    </row>
    <row r="347" spans="1:11" x14ac:dyDescent="0.3">
      <c r="A347" s="15" t="str">
        <f>HYPERLINK("https://hsdes.intel.com/resource/15011646544","15011646544")</f>
        <v>15011646544</v>
      </c>
      <c r="B347" s="15" t="s">
        <v>356</v>
      </c>
      <c r="C347" s="15" t="s">
        <v>10</v>
      </c>
      <c r="D347" s="15" t="s">
        <v>581</v>
      </c>
      <c r="E347" s="30" t="s">
        <v>586</v>
      </c>
      <c r="F347" s="27">
        <v>16015631966</v>
      </c>
      <c r="G347" s="15">
        <v>42</v>
      </c>
      <c r="H347" s="15" t="s">
        <v>593</v>
      </c>
      <c r="I347" s="15" t="s">
        <v>594</v>
      </c>
      <c r="J347" s="15" t="s">
        <v>605</v>
      </c>
      <c r="K347" s="15" t="s">
        <v>599</v>
      </c>
    </row>
    <row r="348" spans="1:11" x14ac:dyDescent="0.3">
      <c r="A348" s="15" t="str">
        <f>HYPERLINK("https://hsdes.intel.com/resource/15011646840","15011646840")</f>
        <v>15011646840</v>
      </c>
      <c r="B348" s="15" t="s">
        <v>357</v>
      </c>
      <c r="C348" s="15" t="s">
        <v>8</v>
      </c>
      <c r="D348" s="15" t="s">
        <v>581</v>
      </c>
      <c r="E348" s="29" t="s">
        <v>585</v>
      </c>
      <c r="G348" s="15">
        <v>42</v>
      </c>
      <c r="H348" s="15" t="s">
        <v>593</v>
      </c>
      <c r="I348" s="15" t="s">
        <v>594</v>
      </c>
      <c r="J348" s="15" t="s">
        <v>604</v>
      </c>
    </row>
    <row r="349" spans="1:11" x14ac:dyDescent="0.3">
      <c r="A349" s="15" t="str">
        <f>HYPERLINK("https://hsdes.intel.com/resource/15011658519","15011658519")</f>
        <v>15011658519</v>
      </c>
      <c r="B349" s="15" t="s">
        <v>358</v>
      </c>
      <c r="C349" s="15" t="s">
        <v>206</v>
      </c>
      <c r="D349" s="15" t="s">
        <v>581</v>
      </c>
      <c r="E349" s="29" t="s">
        <v>585</v>
      </c>
      <c r="G349" s="15">
        <v>42</v>
      </c>
      <c r="H349" s="15" t="s">
        <v>593</v>
      </c>
      <c r="I349" s="15" t="s">
        <v>594</v>
      </c>
      <c r="J349" s="15" t="s">
        <v>604</v>
      </c>
    </row>
    <row r="350" spans="1:11" x14ac:dyDescent="0.3">
      <c r="A350" s="15" t="str">
        <f>HYPERLINK("https://hsdes.intel.com/resource/15011673247","15011673247")</f>
        <v>15011673247</v>
      </c>
      <c r="B350" s="15" t="s">
        <v>359</v>
      </c>
      <c r="C350" s="15" t="s">
        <v>16</v>
      </c>
      <c r="D350" s="15" t="s">
        <v>581</v>
      </c>
      <c r="E350" s="29" t="s">
        <v>585</v>
      </c>
      <c r="G350" s="15">
        <v>42</v>
      </c>
      <c r="H350" s="15" t="s">
        <v>593</v>
      </c>
      <c r="I350" s="15" t="s">
        <v>594</v>
      </c>
      <c r="J350" s="15" t="s">
        <v>605</v>
      </c>
    </row>
    <row r="351" spans="1:11" x14ac:dyDescent="0.3">
      <c r="A351" s="15" t="str">
        <f>HYPERLINK("https://hsdes.intel.com/resource/15011680116","15011680116")</f>
        <v>15011680116</v>
      </c>
      <c r="B351" s="15" t="s">
        <v>360</v>
      </c>
      <c r="C351" s="15" t="s">
        <v>8</v>
      </c>
      <c r="D351" s="15" t="s">
        <v>581</v>
      </c>
      <c r="E351" s="29" t="s">
        <v>585</v>
      </c>
      <c r="G351" s="15">
        <v>42</v>
      </c>
      <c r="H351" s="15" t="s">
        <v>593</v>
      </c>
      <c r="I351" s="15" t="s">
        <v>594</v>
      </c>
      <c r="J351" s="15" t="s">
        <v>605</v>
      </c>
    </row>
    <row r="352" spans="1:11" x14ac:dyDescent="0.3">
      <c r="A352" s="15" t="str">
        <f>HYPERLINK("https://hsdes.intel.com/resource/15011695705","15011695705")</f>
        <v>15011695705</v>
      </c>
      <c r="B352" s="15" t="s">
        <v>361</v>
      </c>
      <c r="C352" s="15" t="s">
        <v>4</v>
      </c>
      <c r="D352" s="15" t="s">
        <v>581</v>
      </c>
      <c r="E352" s="29" t="s">
        <v>585</v>
      </c>
      <c r="G352" s="15">
        <v>42</v>
      </c>
      <c r="H352" s="15" t="s">
        <v>593</v>
      </c>
      <c r="I352" s="15" t="s">
        <v>594</v>
      </c>
      <c r="J352" s="15" t="s">
        <v>605</v>
      </c>
    </row>
    <row r="353" spans="1:11" x14ac:dyDescent="0.3">
      <c r="A353" s="15" t="str">
        <f>HYPERLINK("https://hsdes.intel.com/resource/15011700613","15011700613")</f>
        <v>15011700613</v>
      </c>
      <c r="B353" s="15" t="s">
        <v>362</v>
      </c>
      <c r="C353" s="15" t="s">
        <v>4</v>
      </c>
      <c r="D353" s="15" t="s">
        <v>581</v>
      </c>
      <c r="E353" s="30" t="s">
        <v>586</v>
      </c>
      <c r="F353" s="28"/>
      <c r="G353" s="15">
        <v>42</v>
      </c>
      <c r="H353" s="15" t="s">
        <v>593</v>
      </c>
      <c r="I353" s="15" t="s">
        <v>594</v>
      </c>
      <c r="J353" s="15" t="s">
        <v>605</v>
      </c>
      <c r="K353" s="19" t="s">
        <v>611</v>
      </c>
    </row>
    <row r="354" spans="1:11" x14ac:dyDescent="0.3">
      <c r="A354" s="15" t="str">
        <f>HYPERLINK("https://hsdes.intel.com/resource/15011720834","15011720834")</f>
        <v>15011720834</v>
      </c>
      <c r="B354" s="15" t="s">
        <v>363</v>
      </c>
      <c r="C354" s="15" t="s">
        <v>22</v>
      </c>
      <c r="D354" s="15" t="s">
        <v>581</v>
      </c>
      <c r="E354" s="29" t="s">
        <v>585</v>
      </c>
      <c r="G354" s="15">
        <v>42</v>
      </c>
      <c r="H354" s="15" t="s">
        <v>593</v>
      </c>
      <c r="I354" s="15" t="s">
        <v>594</v>
      </c>
      <c r="J354" s="15" t="s">
        <v>605</v>
      </c>
    </row>
    <row r="355" spans="1:11" x14ac:dyDescent="0.3">
      <c r="A355" s="15" t="str">
        <f>HYPERLINK("https://hsdes.intel.com/resource/15011742691","15011742691")</f>
        <v>15011742691</v>
      </c>
      <c r="B355" s="15" t="s">
        <v>364</v>
      </c>
      <c r="C355" s="15" t="s">
        <v>10</v>
      </c>
      <c r="D355" s="15" t="s">
        <v>581</v>
      </c>
      <c r="E355" s="29" t="s">
        <v>585</v>
      </c>
      <c r="G355" s="15">
        <v>42</v>
      </c>
      <c r="H355" s="15" t="s">
        <v>593</v>
      </c>
      <c r="I355" s="15" t="s">
        <v>594</v>
      </c>
      <c r="J355" s="15" t="s">
        <v>605</v>
      </c>
    </row>
    <row r="356" spans="1:11" x14ac:dyDescent="0.3">
      <c r="A356" s="15" t="str">
        <f>HYPERLINK("https://hsdes.intel.com/resource/15011770786","15011770786")</f>
        <v>15011770786</v>
      </c>
      <c r="B356" s="15" t="s">
        <v>365</v>
      </c>
      <c r="C356" s="15" t="s">
        <v>4</v>
      </c>
      <c r="D356" s="15" t="s">
        <v>581</v>
      </c>
      <c r="E356" s="29" t="s">
        <v>585</v>
      </c>
      <c r="G356" s="15">
        <v>42</v>
      </c>
      <c r="H356" s="15" t="s">
        <v>593</v>
      </c>
      <c r="I356" s="15" t="s">
        <v>594</v>
      </c>
      <c r="J356" s="15" t="s">
        <v>604</v>
      </c>
    </row>
    <row r="357" spans="1:11" x14ac:dyDescent="0.3">
      <c r="A357" s="15" t="str">
        <f>HYPERLINK("https://hsdes.intel.com/resource/15011829165","15011829165")</f>
        <v>15011829165</v>
      </c>
      <c r="B357" s="15" t="s">
        <v>366</v>
      </c>
      <c r="C357" s="15" t="s">
        <v>22</v>
      </c>
      <c r="D357" s="15" t="s">
        <v>581</v>
      </c>
      <c r="E357" s="29" t="s">
        <v>585</v>
      </c>
      <c r="G357" s="15">
        <v>42</v>
      </c>
      <c r="H357" s="15" t="s">
        <v>593</v>
      </c>
      <c r="I357" s="15" t="s">
        <v>594</v>
      </c>
      <c r="J357" s="15" t="s">
        <v>605</v>
      </c>
    </row>
    <row r="358" spans="1:11" x14ac:dyDescent="0.3">
      <c r="A358" s="15" t="str">
        <f>HYPERLINK("https://hsdes.intel.com/resource/15011831525","15011831525")</f>
        <v>15011831525</v>
      </c>
      <c r="B358" s="15" t="s">
        <v>367</v>
      </c>
      <c r="C358" s="15" t="s">
        <v>22</v>
      </c>
      <c r="D358" s="15" t="s">
        <v>581</v>
      </c>
      <c r="E358" s="29" t="s">
        <v>585</v>
      </c>
      <c r="G358" s="15">
        <v>42</v>
      </c>
      <c r="H358" s="15" t="s">
        <v>593</v>
      </c>
      <c r="I358" s="15" t="s">
        <v>594</v>
      </c>
      <c r="J358" s="15" t="s">
        <v>605</v>
      </c>
    </row>
    <row r="359" spans="1:11" x14ac:dyDescent="0.3">
      <c r="A359" s="15" t="str">
        <f>HYPERLINK("https://hsdes.intel.com/resource/15011833284","15011833284")</f>
        <v>15011833284</v>
      </c>
      <c r="B359" s="15" t="s">
        <v>368</v>
      </c>
      <c r="C359" s="15" t="s">
        <v>22</v>
      </c>
      <c r="D359" s="15" t="s">
        <v>581</v>
      </c>
      <c r="E359" s="29" t="s">
        <v>585</v>
      </c>
      <c r="G359" s="15">
        <v>42</v>
      </c>
      <c r="H359" s="15" t="s">
        <v>593</v>
      </c>
      <c r="I359" s="15" t="s">
        <v>594</v>
      </c>
      <c r="J359" s="15" t="s">
        <v>605</v>
      </c>
    </row>
    <row r="360" spans="1:11" x14ac:dyDescent="0.3">
      <c r="A360" s="15" t="str">
        <f>HYPERLINK("https://hsdes.intel.com/resource/15011840550","15011840550")</f>
        <v>15011840550</v>
      </c>
      <c r="B360" s="15" t="s">
        <v>369</v>
      </c>
      <c r="C360" s="15" t="s">
        <v>22</v>
      </c>
      <c r="D360" s="15" t="s">
        <v>581</v>
      </c>
      <c r="E360" s="29" t="s">
        <v>585</v>
      </c>
      <c r="G360" s="15">
        <v>42</v>
      </c>
      <c r="H360" s="15" t="s">
        <v>593</v>
      </c>
      <c r="I360" s="15" t="s">
        <v>594</v>
      </c>
      <c r="J360" s="15" t="s">
        <v>604</v>
      </c>
    </row>
    <row r="361" spans="1:11" x14ac:dyDescent="0.3">
      <c r="A361" s="15" t="str">
        <f>HYPERLINK("https://hsdes.intel.com/resource/15011900094","15011900094")</f>
        <v>15011900094</v>
      </c>
      <c r="B361" s="15" t="s">
        <v>370</v>
      </c>
      <c r="C361" s="15" t="s">
        <v>4</v>
      </c>
      <c r="D361" s="15" t="s">
        <v>581</v>
      </c>
      <c r="E361" s="29" t="s">
        <v>585</v>
      </c>
      <c r="G361" s="15">
        <v>42</v>
      </c>
      <c r="H361" s="15" t="s">
        <v>593</v>
      </c>
      <c r="I361" s="15" t="s">
        <v>594</v>
      </c>
      <c r="J361" s="15" t="s">
        <v>605</v>
      </c>
    </row>
    <row r="362" spans="1:11" x14ac:dyDescent="0.3">
      <c r="A362" s="15" t="str">
        <f>HYPERLINK("https://hsdes.intel.com/resource/15012055095","15012055095")</f>
        <v>15012055095</v>
      </c>
      <c r="B362" s="15" t="s">
        <v>371</v>
      </c>
      <c r="C362" s="15" t="s">
        <v>4</v>
      </c>
      <c r="D362" s="15" t="s">
        <v>581</v>
      </c>
      <c r="E362" s="29" t="s">
        <v>585</v>
      </c>
      <c r="G362" s="15">
        <v>42</v>
      </c>
      <c r="H362" s="15" t="s">
        <v>593</v>
      </c>
      <c r="I362" s="15" t="s">
        <v>594</v>
      </c>
      <c r="J362" s="15" t="s">
        <v>605</v>
      </c>
    </row>
    <row r="363" spans="1:11" x14ac:dyDescent="0.3">
      <c r="A363" s="15" t="str">
        <f>HYPERLINK("https://hsdes.intel.com/resource/15012148116","15012148116")</f>
        <v>15012148116</v>
      </c>
      <c r="B363" s="15" t="s">
        <v>372</v>
      </c>
      <c r="C363" s="15" t="s">
        <v>10</v>
      </c>
      <c r="D363" s="15" t="s">
        <v>579</v>
      </c>
      <c r="E363" s="31" t="s">
        <v>602</v>
      </c>
      <c r="F363" s="27">
        <v>15012418960</v>
      </c>
      <c r="G363" s="15">
        <v>42</v>
      </c>
      <c r="H363" s="15" t="s">
        <v>593</v>
      </c>
      <c r="I363" s="15" t="s">
        <v>594</v>
      </c>
      <c r="J363" s="15" t="s">
        <v>604</v>
      </c>
    </row>
    <row r="364" spans="1:11" x14ac:dyDescent="0.3">
      <c r="A364" s="15" t="str">
        <f>HYPERLINK("https://hsdes.intel.com/resource/15012299059","15012299059")</f>
        <v>15012299059</v>
      </c>
      <c r="B364" s="15" t="s">
        <v>373</v>
      </c>
      <c r="C364" s="15" t="s">
        <v>16</v>
      </c>
      <c r="D364" s="15" t="s">
        <v>581</v>
      </c>
      <c r="E364" s="29" t="s">
        <v>585</v>
      </c>
      <c r="G364" s="15">
        <v>42</v>
      </c>
      <c r="H364" s="15" t="s">
        <v>593</v>
      </c>
      <c r="I364" s="15" t="s">
        <v>594</v>
      </c>
      <c r="J364" s="15" t="s">
        <v>604</v>
      </c>
    </row>
    <row r="365" spans="1:11" x14ac:dyDescent="0.3">
      <c r="A365" s="15" t="str">
        <f>HYPERLINK("https://hsdes.intel.com/resource/16012239274","16012239274")</f>
        <v>16012239274</v>
      </c>
      <c r="B365" s="15" t="s">
        <v>374</v>
      </c>
      <c r="C365" s="15" t="s">
        <v>8</v>
      </c>
      <c r="D365" s="15" t="s">
        <v>581</v>
      </c>
      <c r="E365" s="29" t="s">
        <v>585</v>
      </c>
      <c r="G365" s="15">
        <v>42</v>
      </c>
      <c r="H365" s="15" t="s">
        <v>593</v>
      </c>
      <c r="I365" s="15" t="s">
        <v>594</v>
      </c>
      <c r="J365" s="15" t="s">
        <v>604</v>
      </c>
    </row>
    <row r="366" spans="1:11" x14ac:dyDescent="0.3">
      <c r="A366" s="15" t="str">
        <f>HYPERLINK("https://hsdes.intel.com/resource/16012239299","16012239299")</f>
        <v>16012239299</v>
      </c>
      <c r="B366" s="15" t="s">
        <v>375</v>
      </c>
      <c r="C366" s="15" t="s">
        <v>16</v>
      </c>
      <c r="D366" s="15" t="s">
        <v>581</v>
      </c>
      <c r="E366" s="29" t="s">
        <v>585</v>
      </c>
      <c r="G366" s="15">
        <v>42</v>
      </c>
      <c r="H366" s="15" t="s">
        <v>593</v>
      </c>
      <c r="I366" s="15" t="s">
        <v>594</v>
      </c>
      <c r="J366" s="15" t="s">
        <v>604</v>
      </c>
    </row>
    <row r="367" spans="1:11" x14ac:dyDescent="0.3">
      <c r="A367" s="15" t="str">
        <f>HYPERLINK("https://hsdes.intel.com/resource/16012400387","16012400387")</f>
        <v>16012400387</v>
      </c>
      <c r="B367" s="15" t="s">
        <v>376</v>
      </c>
      <c r="C367" s="15" t="s">
        <v>10</v>
      </c>
      <c r="D367" s="15" t="s">
        <v>581</v>
      </c>
      <c r="E367" s="31" t="s">
        <v>602</v>
      </c>
      <c r="F367" s="27">
        <v>16019109282</v>
      </c>
      <c r="G367" s="15">
        <v>42</v>
      </c>
      <c r="H367" s="15" t="s">
        <v>593</v>
      </c>
      <c r="I367" s="15" t="s">
        <v>594</v>
      </c>
      <c r="J367" s="15" t="s">
        <v>604</v>
      </c>
    </row>
    <row r="368" spans="1:11" x14ac:dyDescent="0.3">
      <c r="A368" s="15" t="str">
        <f>HYPERLINK("https://hsdes.intel.com/resource/16012413333","16012413333")</f>
        <v>16012413333</v>
      </c>
      <c r="B368" s="15" t="s">
        <v>377</v>
      </c>
      <c r="C368" s="15" t="s">
        <v>10</v>
      </c>
      <c r="D368" s="15" t="s">
        <v>581</v>
      </c>
      <c r="E368" s="29" t="s">
        <v>585</v>
      </c>
      <c r="G368" s="15">
        <v>42</v>
      </c>
      <c r="H368" s="15" t="s">
        <v>593</v>
      </c>
      <c r="I368" s="15" t="s">
        <v>594</v>
      </c>
      <c r="J368" s="15" t="s">
        <v>604</v>
      </c>
    </row>
    <row r="369" spans="1:11" x14ac:dyDescent="0.3">
      <c r="A369" s="15" t="str">
        <f>HYPERLINK("https://hsdes.intel.com/resource/16012486425","16012486425")</f>
        <v>16012486425</v>
      </c>
      <c r="B369" s="15" t="s">
        <v>378</v>
      </c>
      <c r="C369" s="15" t="s">
        <v>10</v>
      </c>
      <c r="D369" s="15" t="s">
        <v>581</v>
      </c>
      <c r="E369" s="29" t="s">
        <v>585</v>
      </c>
      <c r="G369" s="15">
        <v>42</v>
      </c>
      <c r="H369" s="15" t="s">
        <v>593</v>
      </c>
      <c r="I369" s="15" t="s">
        <v>594</v>
      </c>
      <c r="J369" s="15" t="s">
        <v>605</v>
      </c>
    </row>
    <row r="370" spans="1:11" x14ac:dyDescent="0.3">
      <c r="A370" s="15" t="str">
        <f>HYPERLINK("https://hsdes.intel.com/resource/16012489977","16012489977")</f>
        <v>16012489977</v>
      </c>
      <c r="B370" s="15" t="s">
        <v>379</v>
      </c>
      <c r="C370" s="15" t="s">
        <v>16</v>
      </c>
      <c r="D370" s="15" t="s">
        <v>581</v>
      </c>
      <c r="E370" s="29" t="s">
        <v>585</v>
      </c>
      <c r="G370" s="15">
        <v>42</v>
      </c>
      <c r="H370" s="15" t="s">
        <v>593</v>
      </c>
      <c r="I370" s="15" t="s">
        <v>594</v>
      </c>
      <c r="J370" s="15" t="s">
        <v>605</v>
      </c>
    </row>
    <row r="371" spans="1:11" x14ac:dyDescent="0.3">
      <c r="A371" s="15" t="str">
        <f>HYPERLINK("https://hsdes.intel.com/resource/16012511779","16012511779")</f>
        <v>16012511779</v>
      </c>
      <c r="B371" s="15" t="s">
        <v>380</v>
      </c>
      <c r="C371" s="15" t="s">
        <v>10</v>
      </c>
      <c r="D371" s="15" t="s">
        <v>581</v>
      </c>
      <c r="E371" s="29" t="s">
        <v>585</v>
      </c>
      <c r="G371" s="15">
        <v>42</v>
      </c>
      <c r="H371" s="15" t="s">
        <v>593</v>
      </c>
      <c r="I371" s="15" t="s">
        <v>594</v>
      </c>
      <c r="J371" s="15" t="s">
        <v>604</v>
      </c>
    </row>
    <row r="372" spans="1:11" x14ac:dyDescent="0.3">
      <c r="A372" s="15" t="str">
        <f>HYPERLINK("https://hsdes.intel.com/resource/16012542791","16012542791")</f>
        <v>16012542791</v>
      </c>
      <c r="B372" s="15" t="s">
        <v>381</v>
      </c>
      <c r="C372" s="15" t="s">
        <v>16</v>
      </c>
      <c r="D372" s="15" t="s">
        <v>581</v>
      </c>
      <c r="E372" s="29" t="s">
        <v>585</v>
      </c>
      <c r="G372" s="15">
        <v>42</v>
      </c>
      <c r="H372" s="15" t="s">
        <v>593</v>
      </c>
      <c r="I372" s="15" t="s">
        <v>594</v>
      </c>
      <c r="J372" s="15" t="s">
        <v>604</v>
      </c>
    </row>
    <row r="373" spans="1:11" x14ac:dyDescent="0.3">
      <c r="A373" s="15" t="str">
        <f>HYPERLINK("https://hsdes.intel.com/resource/16012577838","16012577838")</f>
        <v>16012577838</v>
      </c>
      <c r="B373" s="15" t="s">
        <v>382</v>
      </c>
      <c r="C373" s="15" t="s">
        <v>22</v>
      </c>
      <c r="D373" s="15" t="s">
        <v>581</v>
      </c>
      <c r="E373" s="29" t="s">
        <v>585</v>
      </c>
      <c r="G373" s="15">
        <v>42</v>
      </c>
      <c r="H373" s="15" t="s">
        <v>593</v>
      </c>
      <c r="I373" s="15" t="s">
        <v>594</v>
      </c>
      <c r="J373" s="15" t="s">
        <v>605</v>
      </c>
    </row>
    <row r="374" spans="1:11" x14ac:dyDescent="0.3">
      <c r="A374" s="15" t="str">
        <f>HYPERLINK("https://hsdes.intel.com/resource/16012616661","16012616661")</f>
        <v>16012616661</v>
      </c>
      <c r="B374" s="15" t="s">
        <v>383</v>
      </c>
      <c r="C374" s="15" t="s">
        <v>10</v>
      </c>
      <c r="D374" s="15" t="s">
        <v>581</v>
      </c>
      <c r="E374" s="30" t="s">
        <v>586</v>
      </c>
      <c r="F374" s="27">
        <v>16015631966</v>
      </c>
      <c r="G374" s="15">
        <v>42</v>
      </c>
      <c r="H374" s="15" t="s">
        <v>593</v>
      </c>
      <c r="I374" s="15" t="s">
        <v>594</v>
      </c>
      <c r="J374" s="15" t="s">
        <v>605</v>
      </c>
      <c r="K374" s="15" t="s">
        <v>599</v>
      </c>
    </row>
    <row r="375" spans="1:11" x14ac:dyDescent="0.3">
      <c r="A375" s="15" t="str">
        <f>HYPERLINK("https://hsdes.intel.com/resource/16012703150","16012703150")</f>
        <v>16012703150</v>
      </c>
      <c r="B375" s="15" t="s">
        <v>384</v>
      </c>
      <c r="C375" s="15" t="s">
        <v>16</v>
      </c>
      <c r="D375" s="15" t="s">
        <v>583</v>
      </c>
      <c r="E375" s="29" t="s">
        <v>585</v>
      </c>
      <c r="G375" s="15">
        <v>42</v>
      </c>
      <c r="H375" s="15" t="s">
        <v>593</v>
      </c>
      <c r="I375" s="15" t="s">
        <v>594</v>
      </c>
      <c r="J375" s="15" t="s">
        <v>604</v>
      </c>
    </row>
    <row r="376" spans="1:11" x14ac:dyDescent="0.3">
      <c r="A376" s="15" t="str">
        <f>HYPERLINK("https://hsdes.intel.com/resource/16012706362","16012706362")</f>
        <v>16012706362</v>
      </c>
      <c r="B376" s="15" t="s">
        <v>385</v>
      </c>
      <c r="C376" s="15" t="s">
        <v>8</v>
      </c>
      <c r="D376" s="15" t="s">
        <v>580</v>
      </c>
      <c r="E376" s="29" t="s">
        <v>585</v>
      </c>
      <c r="G376" s="15">
        <v>42</v>
      </c>
      <c r="H376" s="15" t="s">
        <v>593</v>
      </c>
      <c r="I376" s="15" t="s">
        <v>594</v>
      </c>
      <c r="J376" s="15" t="s">
        <v>604</v>
      </c>
    </row>
    <row r="377" spans="1:11" x14ac:dyDescent="0.3">
      <c r="A377" s="15" t="str">
        <f>HYPERLINK("https://hsdes.intel.com/resource/16012710104","16012710104")</f>
        <v>16012710104</v>
      </c>
      <c r="B377" s="15" t="s">
        <v>386</v>
      </c>
      <c r="C377" s="15" t="s">
        <v>10</v>
      </c>
      <c r="D377" s="15" t="s">
        <v>583</v>
      </c>
      <c r="E377" s="29" t="s">
        <v>585</v>
      </c>
      <c r="G377" s="15">
        <v>42</v>
      </c>
      <c r="H377" s="15" t="s">
        <v>593</v>
      </c>
      <c r="I377" s="15" t="s">
        <v>594</v>
      </c>
      <c r="J377" s="15" t="s">
        <v>604</v>
      </c>
    </row>
    <row r="378" spans="1:11" x14ac:dyDescent="0.3">
      <c r="A378" s="15" t="str">
        <f>HYPERLINK("https://hsdes.intel.com/resource/16012719010","16012719010")</f>
        <v>16012719010</v>
      </c>
      <c r="B378" s="15" t="s">
        <v>387</v>
      </c>
      <c r="C378" s="15" t="s">
        <v>10</v>
      </c>
      <c r="D378" s="15" t="s">
        <v>580</v>
      </c>
      <c r="E378" s="30" t="s">
        <v>586</v>
      </c>
      <c r="F378" s="27">
        <v>16015631966</v>
      </c>
      <c r="G378" s="15">
        <v>42</v>
      </c>
      <c r="H378" s="15" t="s">
        <v>593</v>
      </c>
      <c r="I378" s="15" t="s">
        <v>594</v>
      </c>
      <c r="J378" s="15" t="s">
        <v>605</v>
      </c>
      <c r="K378" s="15" t="s">
        <v>599</v>
      </c>
    </row>
    <row r="379" spans="1:11" x14ac:dyDescent="0.3">
      <c r="A379" s="15" t="str">
        <f>HYPERLINK("https://hsdes.intel.com/resource/16012756639","16012756639")</f>
        <v>16012756639</v>
      </c>
      <c r="B379" s="15" t="s">
        <v>388</v>
      </c>
      <c r="C379" s="15" t="s">
        <v>22</v>
      </c>
      <c r="D379" s="15" t="s">
        <v>583</v>
      </c>
      <c r="E379" s="29" t="s">
        <v>585</v>
      </c>
      <c r="G379" s="15">
        <v>42</v>
      </c>
      <c r="H379" s="15" t="s">
        <v>593</v>
      </c>
      <c r="I379" s="15" t="s">
        <v>594</v>
      </c>
      <c r="J379" s="15" t="s">
        <v>605</v>
      </c>
    </row>
    <row r="380" spans="1:11" x14ac:dyDescent="0.3">
      <c r="A380" s="15" t="str">
        <f>HYPERLINK("https://hsdes.intel.com/resource/16012801464","16012801464")</f>
        <v>16012801464</v>
      </c>
      <c r="B380" s="15" t="s">
        <v>389</v>
      </c>
      <c r="C380" s="15" t="s">
        <v>10</v>
      </c>
      <c r="D380" s="15" t="s">
        <v>583</v>
      </c>
      <c r="E380" s="30" t="s">
        <v>586</v>
      </c>
      <c r="F380" s="27">
        <v>14017576264</v>
      </c>
      <c r="G380" s="15">
        <v>42</v>
      </c>
      <c r="H380" s="15" t="s">
        <v>593</v>
      </c>
      <c r="I380" s="15" t="s">
        <v>594</v>
      </c>
      <c r="J380" s="15" t="s">
        <v>604</v>
      </c>
      <c r="K380" s="15" t="s">
        <v>597</v>
      </c>
    </row>
    <row r="381" spans="1:11" x14ac:dyDescent="0.3">
      <c r="A381" s="15" t="str">
        <f>HYPERLINK("https://hsdes.intel.com/resource/16012832585","16012832585")</f>
        <v>16012832585</v>
      </c>
      <c r="B381" s="15" t="s">
        <v>390</v>
      </c>
      <c r="C381" s="15" t="s">
        <v>10</v>
      </c>
      <c r="D381" s="15" t="s">
        <v>583</v>
      </c>
      <c r="E381" s="31" t="s">
        <v>602</v>
      </c>
      <c r="F381" s="27">
        <v>16019012735</v>
      </c>
      <c r="G381" s="15">
        <v>42</v>
      </c>
      <c r="H381" s="15" t="s">
        <v>593</v>
      </c>
      <c r="I381" s="15" t="s">
        <v>594</v>
      </c>
      <c r="J381" s="15" t="s">
        <v>604</v>
      </c>
      <c r="K381" s="23"/>
    </row>
    <row r="382" spans="1:11" x14ac:dyDescent="0.3">
      <c r="A382" s="15" t="str">
        <f>HYPERLINK("https://hsdes.intel.com/resource/16012913244","16012913244")</f>
        <v>16012913244</v>
      </c>
      <c r="B382" s="15" t="s">
        <v>391</v>
      </c>
      <c r="C382" s="15" t="s">
        <v>22</v>
      </c>
      <c r="D382" s="15" t="s">
        <v>583</v>
      </c>
      <c r="E382" s="29" t="s">
        <v>585</v>
      </c>
      <c r="G382" s="15">
        <v>42</v>
      </c>
      <c r="H382" s="15" t="s">
        <v>593</v>
      </c>
      <c r="I382" s="15" t="s">
        <v>594</v>
      </c>
      <c r="J382" s="15" t="s">
        <v>604</v>
      </c>
    </row>
    <row r="383" spans="1:11" x14ac:dyDescent="0.3">
      <c r="A383" s="15" t="str">
        <f>HYPERLINK("https://hsdes.intel.com/resource/16012944440","16012944440")</f>
        <v>16012944440</v>
      </c>
      <c r="B383" s="15" t="s">
        <v>392</v>
      </c>
      <c r="C383" s="15" t="s">
        <v>22</v>
      </c>
      <c r="D383" s="15" t="s">
        <v>581</v>
      </c>
      <c r="E383" s="29" t="s">
        <v>585</v>
      </c>
      <c r="G383" s="15">
        <v>42</v>
      </c>
      <c r="H383" s="15" t="s">
        <v>593</v>
      </c>
      <c r="I383" s="15" t="s">
        <v>594</v>
      </c>
      <c r="J383" s="15" t="s">
        <v>605</v>
      </c>
    </row>
    <row r="384" spans="1:11" x14ac:dyDescent="0.3">
      <c r="A384" s="15" t="str">
        <f>HYPERLINK("https://hsdes.intel.com/resource/16012967177","16012967177")</f>
        <v>16012967177</v>
      </c>
      <c r="B384" s="15" t="s">
        <v>393</v>
      </c>
      <c r="C384" s="15" t="s">
        <v>22</v>
      </c>
      <c r="D384" s="15" t="s">
        <v>580</v>
      </c>
      <c r="E384" s="29" t="s">
        <v>585</v>
      </c>
      <c r="G384" s="15">
        <v>42</v>
      </c>
      <c r="H384" s="15" t="s">
        <v>593</v>
      </c>
      <c r="I384" s="15" t="s">
        <v>594</v>
      </c>
      <c r="J384" s="15" t="s">
        <v>605</v>
      </c>
    </row>
    <row r="385" spans="1:10" x14ac:dyDescent="0.3">
      <c r="A385" s="15" t="str">
        <f>HYPERLINK("https://hsdes.intel.com/resource/16012995676","16012995676")</f>
        <v>16012995676</v>
      </c>
      <c r="B385" s="15" t="s">
        <v>394</v>
      </c>
      <c r="C385" s="15" t="s">
        <v>22</v>
      </c>
      <c r="D385" s="15" t="s">
        <v>580</v>
      </c>
      <c r="E385" s="29" t="s">
        <v>585</v>
      </c>
      <c r="G385" s="15">
        <v>42</v>
      </c>
      <c r="H385" s="15" t="s">
        <v>593</v>
      </c>
      <c r="I385" s="15" t="s">
        <v>594</v>
      </c>
      <c r="J385" s="15" t="s">
        <v>604</v>
      </c>
    </row>
    <row r="386" spans="1:10" x14ac:dyDescent="0.3">
      <c r="A386" s="15" t="str">
        <f>HYPERLINK("https://hsdes.intel.com/resource/16013023908","16013023908")</f>
        <v>16013023908</v>
      </c>
      <c r="B386" s="15" t="s">
        <v>395</v>
      </c>
      <c r="C386" s="15" t="s">
        <v>8</v>
      </c>
      <c r="D386" s="15" t="s">
        <v>580</v>
      </c>
      <c r="E386" s="29" t="s">
        <v>585</v>
      </c>
      <c r="G386" s="15">
        <v>42</v>
      </c>
      <c r="H386" s="15" t="s">
        <v>593</v>
      </c>
      <c r="I386" s="15" t="s">
        <v>594</v>
      </c>
      <c r="J386" s="15" t="s">
        <v>604</v>
      </c>
    </row>
    <row r="387" spans="1:10" x14ac:dyDescent="0.3">
      <c r="A387" s="15" t="str">
        <f>HYPERLINK("https://hsdes.intel.com/resource/16013072581","16013072581")</f>
        <v>16013072581</v>
      </c>
      <c r="B387" s="15" t="s">
        <v>396</v>
      </c>
      <c r="C387" s="15" t="s">
        <v>22</v>
      </c>
      <c r="D387" s="15" t="s">
        <v>580</v>
      </c>
      <c r="E387" s="29" t="s">
        <v>585</v>
      </c>
      <c r="G387" s="15">
        <v>42</v>
      </c>
      <c r="H387" s="15" t="s">
        <v>593</v>
      </c>
      <c r="I387" s="15" t="s">
        <v>594</v>
      </c>
      <c r="J387" s="15" t="s">
        <v>604</v>
      </c>
    </row>
    <row r="388" spans="1:10" x14ac:dyDescent="0.3">
      <c r="A388" s="15" t="str">
        <f>HYPERLINK("https://hsdes.intel.com/resource/16013094343","16013094343")</f>
        <v>16013094343</v>
      </c>
      <c r="B388" s="15" t="s">
        <v>397</v>
      </c>
      <c r="C388" s="15" t="s">
        <v>10</v>
      </c>
      <c r="D388" s="15" t="s">
        <v>580</v>
      </c>
      <c r="E388" s="29" t="s">
        <v>585</v>
      </c>
      <c r="G388" s="15">
        <v>42</v>
      </c>
      <c r="H388" s="15" t="s">
        <v>593</v>
      </c>
      <c r="I388" s="15" t="s">
        <v>594</v>
      </c>
      <c r="J388" s="15" t="s">
        <v>604</v>
      </c>
    </row>
    <row r="389" spans="1:10" x14ac:dyDescent="0.3">
      <c r="A389" s="15" t="str">
        <f>HYPERLINK("https://hsdes.intel.com/resource/16013095934","16013095934")</f>
        <v>16013095934</v>
      </c>
      <c r="B389" s="15" t="s">
        <v>398</v>
      </c>
      <c r="C389" s="15" t="s">
        <v>10</v>
      </c>
      <c r="D389" s="15" t="s">
        <v>580</v>
      </c>
      <c r="E389" s="29" t="s">
        <v>585</v>
      </c>
      <c r="G389" s="15">
        <v>42</v>
      </c>
      <c r="H389" s="15" t="s">
        <v>593</v>
      </c>
      <c r="I389" s="15" t="s">
        <v>594</v>
      </c>
      <c r="J389" s="15" t="s">
        <v>604</v>
      </c>
    </row>
    <row r="390" spans="1:10" x14ac:dyDescent="0.3">
      <c r="A390" s="15" t="str">
        <f>HYPERLINK("https://hsdes.intel.com/resource/16013100653","16013100653")</f>
        <v>16013100653</v>
      </c>
      <c r="B390" s="15" t="s">
        <v>399</v>
      </c>
      <c r="C390" s="15" t="s">
        <v>22</v>
      </c>
      <c r="D390" s="15" t="s">
        <v>580</v>
      </c>
      <c r="E390" s="29" t="s">
        <v>585</v>
      </c>
      <c r="G390" s="15">
        <v>42</v>
      </c>
      <c r="H390" s="15" t="s">
        <v>593</v>
      </c>
      <c r="I390" s="15" t="s">
        <v>594</v>
      </c>
      <c r="J390" s="15" t="s">
        <v>605</v>
      </c>
    </row>
    <row r="391" spans="1:10" x14ac:dyDescent="0.3">
      <c r="A391" s="15" t="str">
        <f>HYPERLINK("https://hsdes.intel.com/resource/16013184461","16013184461")</f>
        <v>16013184461</v>
      </c>
      <c r="B391" s="15" t="s">
        <v>400</v>
      </c>
      <c r="C391" s="15" t="s">
        <v>10</v>
      </c>
      <c r="D391" s="15" t="s">
        <v>583</v>
      </c>
      <c r="E391" s="29" t="s">
        <v>585</v>
      </c>
      <c r="G391" s="15">
        <v>42</v>
      </c>
      <c r="H391" s="15" t="s">
        <v>593</v>
      </c>
      <c r="I391" s="15" t="s">
        <v>594</v>
      </c>
      <c r="J391" s="15" t="s">
        <v>604</v>
      </c>
    </row>
    <row r="392" spans="1:10" x14ac:dyDescent="0.3">
      <c r="A392" s="15" t="str">
        <f>HYPERLINK("https://hsdes.intel.com/resource/16013341616","16013341616")</f>
        <v>16013341616</v>
      </c>
      <c r="B392" s="15" t="s">
        <v>401</v>
      </c>
      <c r="C392" s="15" t="s">
        <v>22</v>
      </c>
      <c r="D392" s="15" t="s">
        <v>583</v>
      </c>
      <c r="E392" s="29" t="s">
        <v>585</v>
      </c>
      <c r="G392" s="15">
        <v>42</v>
      </c>
      <c r="H392" s="15" t="s">
        <v>593</v>
      </c>
      <c r="I392" s="15" t="s">
        <v>594</v>
      </c>
      <c r="J392" s="15" t="s">
        <v>605</v>
      </c>
    </row>
    <row r="393" spans="1:10" x14ac:dyDescent="0.3">
      <c r="A393" s="15" t="str">
        <f>HYPERLINK("https://hsdes.intel.com/resource/16013850075","16013850075")</f>
        <v>16013850075</v>
      </c>
      <c r="B393" s="15" t="s">
        <v>402</v>
      </c>
      <c r="C393" s="15" t="s">
        <v>22</v>
      </c>
      <c r="D393" s="15" t="s">
        <v>583</v>
      </c>
      <c r="E393" s="29" t="s">
        <v>585</v>
      </c>
      <c r="G393" s="15">
        <v>42</v>
      </c>
      <c r="H393" s="15" t="s">
        <v>593</v>
      </c>
      <c r="I393" s="15" t="s">
        <v>594</v>
      </c>
      <c r="J393" s="15" t="s">
        <v>604</v>
      </c>
    </row>
    <row r="394" spans="1:10" x14ac:dyDescent="0.3">
      <c r="A394" s="15" t="str">
        <f>HYPERLINK("https://hsdes.intel.com/resource/16013856473","16013856473")</f>
        <v>16013856473</v>
      </c>
      <c r="B394" s="15" t="s">
        <v>403</v>
      </c>
      <c r="C394" s="15" t="s">
        <v>4</v>
      </c>
      <c r="D394" s="15" t="s">
        <v>580</v>
      </c>
      <c r="E394" s="29" t="s">
        <v>585</v>
      </c>
      <c r="G394" s="15">
        <v>42</v>
      </c>
      <c r="H394" s="15" t="s">
        <v>593</v>
      </c>
      <c r="I394" s="15" t="s">
        <v>594</v>
      </c>
      <c r="J394" s="15" t="s">
        <v>605</v>
      </c>
    </row>
    <row r="395" spans="1:10" x14ac:dyDescent="0.3">
      <c r="A395" s="15" t="str">
        <f>HYPERLINK("https://hsdes.intel.com/resource/16014084695","16014084695")</f>
        <v>16014084695</v>
      </c>
      <c r="B395" s="15" t="s">
        <v>404</v>
      </c>
      <c r="C395" s="15" t="s">
        <v>4</v>
      </c>
      <c r="D395" s="15" t="s">
        <v>583</v>
      </c>
      <c r="E395" s="29" t="s">
        <v>585</v>
      </c>
      <c r="G395" s="15">
        <v>42</v>
      </c>
      <c r="H395" s="15" t="s">
        <v>593</v>
      </c>
      <c r="I395" s="15" t="s">
        <v>594</v>
      </c>
      <c r="J395" s="15" t="s">
        <v>604</v>
      </c>
    </row>
    <row r="396" spans="1:10" x14ac:dyDescent="0.3">
      <c r="A396" s="15" t="str">
        <f>HYPERLINK("https://hsdes.intel.com/resource/16014302646","16014302646")</f>
        <v>16014302646</v>
      </c>
      <c r="B396" s="15" t="s">
        <v>405</v>
      </c>
      <c r="C396" s="15" t="s">
        <v>4</v>
      </c>
      <c r="D396" s="15" t="s">
        <v>583</v>
      </c>
      <c r="E396" s="29" t="s">
        <v>585</v>
      </c>
      <c r="G396" s="15">
        <v>42</v>
      </c>
      <c r="H396" s="15" t="s">
        <v>593</v>
      </c>
      <c r="I396" s="15" t="s">
        <v>594</v>
      </c>
      <c r="J396" s="15" t="s">
        <v>604</v>
      </c>
    </row>
    <row r="397" spans="1:10" x14ac:dyDescent="0.3">
      <c r="A397" s="15" t="str">
        <f>HYPERLINK("https://hsdes.intel.com/resource/16014302756","16014302756")</f>
        <v>16014302756</v>
      </c>
      <c r="B397" s="15" t="s">
        <v>406</v>
      </c>
      <c r="C397" s="15" t="s">
        <v>4</v>
      </c>
      <c r="D397" s="15" t="s">
        <v>583</v>
      </c>
      <c r="E397" s="29" t="s">
        <v>585</v>
      </c>
      <c r="G397" s="15">
        <v>42</v>
      </c>
      <c r="H397" s="15" t="s">
        <v>593</v>
      </c>
      <c r="I397" s="15" t="s">
        <v>594</v>
      </c>
      <c r="J397" s="15" t="s">
        <v>604</v>
      </c>
    </row>
    <row r="398" spans="1:10" x14ac:dyDescent="0.3">
      <c r="A398" s="15" t="str">
        <f>HYPERLINK("https://hsdes.intel.com/resource/16014325867","16014325867")</f>
        <v>16014325867</v>
      </c>
      <c r="B398" s="15" t="s">
        <v>407</v>
      </c>
      <c r="C398" s="15" t="s">
        <v>16</v>
      </c>
      <c r="D398" s="15" t="s">
        <v>583</v>
      </c>
      <c r="E398" s="29" t="s">
        <v>585</v>
      </c>
      <c r="G398" s="15">
        <v>42</v>
      </c>
      <c r="H398" s="15" t="s">
        <v>593</v>
      </c>
      <c r="I398" s="15" t="s">
        <v>594</v>
      </c>
      <c r="J398" s="15" t="s">
        <v>607</v>
      </c>
    </row>
    <row r="399" spans="1:10" x14ac:dyDescent="0.3">
      <c r="A399" s="15" t="str">
        <f>HYPERLINK("https://hsdes.intel.com/resource/16014361056","16014361056")</f>
        <v>16014361056</v>
      </c>
      <c r="B399" s="15" t="s">
        <v>408</v>
      </c>
      <c r="C399" s="15" t="s">
        <v>4</v>
      </c>
      <c r="D399" s="15" t="s">
        <v>583</v>
      </c>
      <c r="E399" s="29" t="s">
        <v>585</v>
      </c>
      <c r="G399" s="15">
        <v>42</v>
      </c>
      <c r="H399" s="15" t="s">
        <v>593</v>
      </c>
      <c r="I399" s="15" t="s">
        <v>594</v>
      </c>
      <c r="J399" s="15" t="s">
        <v>604</v>
      </c>
    </row>
    <row r="400" spans="1:10" x14ac:dyDescent="0.3">
      <c r="A400" s="15" t="str">
        <f>HYPERLINK("https://hsdes.intel.com/resource/16014366509","16014366509")</f>
        <v>16014366509</v>
      </c>
      <c r="B400" s="15" t="s">
        <v>409</v>
      </c>
      <c r="C400" s="15" t="s">
        <v>22</v>
      </c>
      <c r="D400" s="15" t="s">
        <v>583</v>
      </c>
      <c r="E400" s="29" t="s">
        <v>585</v>
      </c>
      <c r="G400" s="15">
        <v>42</v>
      </c>
      <c r="H400" s="15" t="s">
        <v>593</v>
      </c>
      <c r="I400" s="15" t="s">
        <v>594</v>
      </c>
      <c r="J400" s="15" t="s">
        <v>604</v>
      </c>
    </row>
    <row r="401" spans="1:11" x14ac:dyDescent="0.3">
      <c r="A401" s="15" t="str">
        <f>HYPERLINK("https://hsdes.intel.com/resource/16014377117","16014377117")</f>
        <v>16014377117</v>
      </c>
      <c r="B401" s="15" t="s">
        <v>410</v>
      </c>
      <c r="C401" s="15" t="s">
        <v>22</v>
      </c>
      <c r="D401" s="15" t="s">
        <v>583</v>
      </c>
      <c r="E401" s="30" t="s">
        <v>586</v>
      </c>
      <c r="F401" s="27">
        <v>16015321565</v>
      </c>
      <c r="G401" s="15">
        <v>42</v>
      </c>
      <c r="H401" s="15" t="s">
        <v>593</v>
      </c>
      <c r="I401" s="15" t="s">
        <v>594</v>
      </c>
      <c r="J401" s="15" t="s">
        <v>604</v>
      </c>
      <c r="K401" s="17" t="s">
        <v>598</v>
      </c>
    </row>
    <row r="402" spans="1:11" x14ac:dyDescent="0.3">
      <c r="A402" s="15" t="str">
        <f>HYPERLINK("https://hsdes.intel.com/resource/16014401560","16014401560")</f>
        <v>16014401560</v>
      </c>
      <c r="B402" s="15" t="s">
        <v>411</v>
      </c>
      <c r="C402" s="15" t="s">
        <v>10</v>
      </c>
      <c r="D402" s="15" t="s">
        <v>583</v>
      </c>
      <c r="E402" s="29" t="s">
        <v>585</v>
      </c>
      <c r="G402" s="15">
        <v>42</v>
      </c>
      <c r="H402" s="15" t="s">
        <v>593</v>
      </c>
      <c r="I402" s="15" t="s">
        <v>594</v>
      </c>
      <c r="J402" s="15" t="s">
        <v>604</v>
      </c>
    </row>
    <row r="403" spans="1:11" x14ac:dyDescent="0.3">
      <c r="A403" s="15" t="str">
        <f>HYPERLINK("https://hsdes.intel.com/resource/16014492421","16014492421")</f>
        <v>16014492421</v>
      </c>
      <c r="B403" s="15" t="s">
        <v>412</v>
      </c>
      <c r="C403" s="15" t="s">
        <v>16</v>
      </c>
      <c r="D403" s="15" t="s">
        <v>583</v>
      </c>
      <c r="E403" s="29" t="s">
        <v>585</v>
      </c>
      <c r="G403" s="15">
        <v>42</v>
      </c>
      <c r="H403" s="15" t="s">
        <v>593</v>
      </c>
      <c r="I403" s="15" t="s">
        <v>594</v>
      </c>
      <c r="J403" s="15" t="s">
        <v>604</v>
      </c>
    </row>
    <row r="404" spans="1:11" x14ac:dyDescent="0.3">
      <c r="A404" s="15" t="str">
        <f>HYPERLINK("https://hsdes.intel.com/resource/16014496583","16014496583")</f>
        <v>16014496583</v>
      </c>
      <c r="B404" s="15" t="s">
        <v>413</v>
      </c>
      <c r="C404" s="15" t="s">
        <v>4</v>
      </c>
      <c r="D404" s="15" t="s">
        <v>583</v>
      </c>
      <c r="E404" s="29" t="s">
        <v>585</v>
      </c>
      <c r="G404" s="15">
        <v>42</v>
      </c>
      <c r="H404" s="15" t="s">
        <v>593</v>
      </c>
      <c r="I404" s="15" t="s">
        <v>594</v>
      </c>
      <c r="J404" s="15" t="s">
        <v>604</v>
      </c>
    </row>
    <row r="405" spans="1:11" x14ac:dyDescent="0.3">
      <c r="A405" s="15" t="str">
        <f>HYPERLINK("https://hsdes.intel.com/resource/16014526968","16014526968")</f>
        <v>16014526968</v>
      </c>
      <c r="B405" s="15" t="s">
        <v>414</v>
      </c>
      <c r="C405" s="15" t="s">
        <v>4</v>
      </c>
      <c r="D405" s="15" t="s">
        <v>583</v>
      </c>
      <c r="E405" s="29" t="s">
        <v>585</v>
      </c>
      <c r="G405" s="15">
        <v>42</v>
      </c>
      <c r="H405" s="15" t="s">
        <v>593</v>
      </c>
      <c r="I405" s="15" t="s">
        <v>594</v>
      </c>
      <c r="J405" s="15" t="s">
        <v>604</v>
      </c>
    </row>
    <row r="406" spans="1:11" x14ac:dyDescent="0.3">
      <c r="A406" s="15" t="str">
        <f>HYPERLINK("https://hsdes.intel.com/resource/16014554388","16014554388")</f>
        <v>16014554388</v>
      </c>
      <c r="B406" s="15" t="s">
        <v>415</v>
      </c>
      <c r="C406" s="15" t="s">
        <v>4</v>
      </c>
      <c r="D406" s="15" t="s">
        <v>583</v>
      </c>
      <c r="E406" s="29" t="s">
        <v>585</v>
      </c>
      <c r="G406" s="15">
        <v>42</v>
      </c>
      <c r="H406" s="15" t="s">
        <v>593</v>
      </c>
      <c r="I406" s="15" t="s">
        <v>594</v>
      </c>
      <c r="J406" s="15" t="s">
        <v>604</v>
      </c>
    </row>
    <row r="407" spans="1:11" x14ac:dyDescent="0.3">
      <c r="A407" s="15" t="str">
        <f>HYPERLINK("https://hsdes.intel.com/resource/16014557822","16014557822")</f>
        <v>16014557822</v>
      </c>
      <c r="B407" s="15" t="s">
        <v>416</v>
      </c>
      <c r="C407" s="15" t="s">
        <v>4</v>
      </c>
      <c r="D407" s="15" t="s">
        <v>583</v>
      </c>
      <c r="E407" s="29" t="s">
        <v>585</v>
      </c>
      <c r="G407" s="15">
        <v>42</v>
      </c>
      <c r="H407" s="15" t="s">
        <v>593</v>
      </c>
      <c r="I407" s="15" t="s">
        <v>594</v>
      </c>
      <c r="J407" s="15" t="s">
        <v>604</v>
      </c>
    </row>
    <row r="408" spans="1:11" x14ac:dyDescent="0.3">
      <c r="A408" s="15" t="str">
        <f>HYPERLINK("https://hsdes.intel.com/resource/16014566571","16014566571")</f>
        <v>16014566571</v>
      </c>
      <c r="B408" s="15" t="s">
        <v>417</v>
      </c>
      <c r="C408" s="15" t="s">
        <v>4</v>
      </c>
      <c r="D408" s="15" t="s">
        <v>583</v>
      </c>
      <c r="E408" s="29" t="s">
        <v>585</v>
      </c>
      <c r="G408" s="15">
        <v>42</v>
      </c>
      <c r="H408" s="15" t="s">
        <v>593</v>
      </c>
      <c r="I408" s="15" t="s">
        <v>594</v>
      </c>
      <c r="J408" s="15" t="s">
        <v>604</v>
      </c>
    </row>
    <row r="409" spans="1:11" x14ac:dyDescent="0.3">
      <c r="A409" s="15" t="str">
        <f>HYPERLINK("https://hsdes.intel.com/resource/16014588156","16014588156")</f>
        <v>16014588156</v>
      </c>
      <c r="B409" s="15" t="s">
        <v>418</v>
      </c>
      <c r="C409" s="15" t="s">
        <v>4</v>
      </c>
      <c r="D409" s="15" t="s">
        <v>583</v>
      </c>
      <c r="E409" s="30" t="s">
        <v>586</v>
      </c>
      <c r="F409" s="27">
        <v>15011484236</v>
      </c>
      <c r="G409" s="15">
        <v>42</v>
      </c>
      <c r="H409" s="15" t="s">
        <v>593</v>
      </c>
      <c r="I409" s="15" t="s">
        <v>594</v>
      </c>
      <c r="J409" s="15" t="s">
        <v>604</v>
      </c>
      <c r="K409" s="15" t="s">
        <v>596</v>
      </c>
    </row>
    <row r="410" spans="1:11" x14ac:dyDescent="0.3">
      <c r="A410" s="15" t="str">
        <f>HYPERLINK("https://hsdes.intel.com/resource/16014604975","16014604975")</f>
        <v>16014604975</v>
      </c>
      <c r="B410" s="15" t="s">
        <v>419</v>
      </c>
      <c r="C410" s="15" t="s">
        <v>22</v>
      </c>
      <c r="D410" s="15" t="s">
        <v>583</v>
      </c>
      <c r="E410" s="29" t="s">
        <v>585</v>
      </c>
      <c r="G410" s="15">
        <v>42</v>
      </c>
      <c r="H410" s="15" t="s">
        <v>593</v>
      </c>
      <c r="I410" s="15" t="s">
        <v>594</v>
      </c>
      <c r="J410" s="15" t="s">
        <v>604</v>
      </c>
    </row>
    <row r="411" spans="1:11" x14ac:dyDescent="0.3">
      <c r="A411" s="15" t="str">
        <f>HYPERLINK("https://hsdes.intel.com/resource/16014629205","16014629205")</f>
        <v>16014629205</v>
      </c>
      <c r="B411" s="15" t="s">
        <v>420</v>
      </c>
      <c r="C411" s="15" t="s">
        <v>10</v>
      </c>
      <c r="D411" s="15" t="s">
        <v>583</v>
      </c>
      <c r="E411" s="30" t="s">
        <v>586</v>
      </c>
      <c r="F411" s="27">
        <v>16015631966</v>
      </c>
      <c r="G411" s="15">
        <v>42</v>
      </c>
      <c r="H411" s="15" t="s">
        <v>593</v>
      </c>
      <c r="I411" s="15" t="s">
        <v>594</v>
      </c>
      <c r="J411" s="15" t="s">
        <v>604</v>
      </c>
      <c r="K411" s="15" t="s">
        <v>599</v>
      </c>
    </row>
    <row r="412" spans="1:11" x14ac:dyDescent="0.3">
      <c r="A412" s="15" t="str">
        <f>HYPERLINK("https://hsdes.intel.com/resource/16014634860","16014634860")</f>
        <v>16014634860</v>
      </c>
      <c r="B412" s="15" t="s">
        <v>421</v>
      </c>
      <c r="C412" s="15" t="s">
        <v>10</v>
      </c>
      <c r="D412" s="15" t="s">
        <v>583</v>
      </c>
      <c r="E412" s="30" t="s">
        <v>586</v>
      </c>
      <c r="F412" s="27">
        <v>16015631966</v>
      </c>
      <c r="G412" s="15">
        <v>42</v>
      </c>
      <c r="H412" s="15" t="s">
        <v>593</v>
      </c>
      <c r="I412" s="15" t="s">
        <v>594</v>
      </c>
      <c r="J412" s="15" t="s">
        <v>604</v>
      </c>
      <c r="K412" s="15" t="s">
        <v>599</v>
      </c>
    </row>
    <row r="413" spans="1:11" x14ac:dyDescent="0.3">
      <c r="A413" s="15" t="str">
        <f>HYPERLINK("https://hsdes.intel.com/resource/16014636884","16014636884")</f>
        <v>16014636884</v>
      </c>
      <c r="B413" s="15" t="s">
        <v>422</v>
      </c>
      <c r="C413" s="15" t="s">
        <v>4</v>
      </c>
      <c r="D413" s="15" t="s">
        <v>583</v>
      </c>
      <c r="E413" s="29" t="s">
        <v>585</v>
      </c>
      <c r="G413" s="15">
        <v>42</v>
      </c>
      <c r="H413" s="15" t="s">
        <v>593</v>
      </c>
      <c r="I413" s="15" t="s">
        <v>594</v>
      </c>
      <c r="J413" s="15" t="s">
        <v>604</v>
      </c>
    </row>
    <row r="414" spans="1:11" x14ac:dyDescent="0.3">
      <c r="A414" s="15" t="str">
        <f>HYPERLINK("https://hsdes.intel.com/resource/16014636911","16014636911")</f>
        <v>16014636911</v>
      </c>
      <c r="B414" s="15" t="s">
        <v>423</v>
      </c>
      <c r="C414" s="15" t="s">
        <v>4</v>
      </c>
      <c r="D414" s="15" t="s">
        <v>583</v>
      </c>
      <c r="E414" s="29" t="s">
        <v>585</v>
      </c>
      <c r="G414" s="15">
        <v>42</v>
      </c>
      <c r="H414" s="15" t="s">
        <v>593</v>
      </c>
      <c r="I414" s="15" t="s">
        <v>594</v>
      </c>
      <c r="J414" s="15" t="s">
        <v>604</v>
      </c>
    </row>
    <row r="415" spans="1:11" x14ac:dyDescent="0.3">
      <c r="A415" s="15" t="str">
        <f>HYPERLINK("https://hsdes.intel.com/resource/16014644558","16014644558")</f>
        <v>16014644558</v>
      </c>
      <c r="B415" s="15" t="s">
        <v>424</v>
      </c>
      <c r="C415" s="15" t="s">
        <v>16</v>
      </c>
      <c r="D415" s="15" t="s">
        <v>583</v>
      </c>
      <c r="E415" s="29" t="s">
        <v>585</v>
      </c>
      <c r="G415" s="15">
        <v>42</v>
      </c>
      <c r="H415" s="15" t="s">
        <v>593</v>
      </c>
      <c r="I415" s="15" t="s">
        <v>594</v>
      </c>
      <c r="J415" s="15" t="s">
        <v>604</v>
      </c>
    </row>
    <row r="416" spans="1:11" x14ac:dyDescent="0.3">
      <c r="A416" s="15" t="str">
        <f>HYPERLINK("https://hsdes.intel.com/resource/16014657531","16014657531")</f>
        <v>16014657531</v>
      </c>
      <c r="B416" s="15" t="s">
        <v>425</v>
      </c>
      <c r="C416" s="15" t="s">
        <v>8</v>
      </c>
      <c r="D416" s="15" t="s">
        <v>583</v>
      </c>
      <c r="E416" s="29" t="s">
        <v>585</v>
      </c>
      <c r="G416" s="15">
        <v>42</v>
      </c>
      <c r="H416" s="15" t="s">
        <v>593</v>
      </c>
      <c r="I416" s="15" t="s">
        <v>594</v>
      </c>
      <c r="J416" s="15" t="s">
        <v>605</v>
      </c>
    </row>
    <row r="417" spans="1:11" x14ac:dyDescent="0.3">
      <c r="A417" s="15" t="str">
        <f>HYPERLINK("https://hsdes.intel.com/resource/16014658044","16014658044")</f>
        <v>16014658044</v>
      </c>
      <c r="B417" s="15" t="s">
        <v>426</v>
      </c>
      <c r="C417" s="15" t="s">
        <v>22</v>
      </c>
      <c r="D417" s="15" t="s">
        <v>579</v>
      </c>
      <c r="E417" s="29" t="s">
        <v>585</v>
      </c>
      <c r="G417" s="15">
        <v>42</v>
      </c>
      <c r="H417" s="15" t="s">
        <v>593</v>
      </c>
      <c r="I417" s="15" t="s">
        <v>594</v>
      </c>
      <c r="J417" s="15" t="s">
        <v>604</v>
      </c>
    </row>
    <row r="418" spans="1:11" x14ac:dyDescent="0.3">
      <c r="A418" s="15" t="str">
        <f>HYPERLINK("https://hsdes.intel.com/resource/16014677761","16014677761")</f>
        <v>16014677761</v>
      </c>
      <c r="B418" s="15" t="s">
        <v>427</v>
      </c>
      <c r="C418" s="15" t="s">
        <v>22</v>
      </c>
      <c r="D418" s="15" t="s">
        <v>583</v>
      </c>
      <c r="E418" s="29" t="s">
        <v>585</v>
      </c>
      <c r="G418" s="15">
        <v>42</v>
      </c>
      <c r="H418" s="15" t="s">
        <v>593</v>
      </c>
      <c r="I418" s="15" t="s">
        <v>594</v>
      </c>
      <c r="J418" s="15" t="s">
        <v>604</v>
      </c>
    </row>
    <row r="419" spans="1:11" x14ac:dyDescent="0.3">
      <c r="A419" s="15" t="str">
        <f>HYPERLINK("https://hsdes.intel.com/resource/16014683437","16014683437")</f>
        <v>16014683437</v>
      </c>
      <c r="B419" s="15" t="s">
        <v>428</v>
      </c>
      <c r="C419" s="15" t="s">
        <v>16</v>
      </c>
      <c r="D419" s="15" t="s">
        <v>580</v>
      </c>
      <c r="E419" s="29" t="s">
        <v>585</v>
      </c>
      <c r="G419" s="15">
        <v>42</v>
      </c>
      <c r="H419" s="15" t="s">
        <v>593</v>
      </c>
      <c r="I419" s="15" t="s">
        <v>594</v>
      </c>
      <c r="J419" s="15" t="s">
        <v>604</v>
      </c>
    </row>
    <row r="420" spans="1:11" x14ac:dyDescent="0.3">
      <c r="A420" s="15" t="str">
        <f>HYPERLINK("https://hsdes.intel.com/resource/16014685628","16014685628")</f>
        <v>16014685628</v>
      </c>
      <c r="B420" s="15" t="s">
        <v>429</v>
      </c>
      <c r="C420" s="15" t="s">
        <v>16</v>
      </c>
      <c r="D420" s="15" t="s">
        <v>580</v>
      </c>
      <c r="E420" s="29" t="s">
        <v>585</v>
      </c>
      <c r="G420" s="15">
        <v>42</v>
      </c>
      <c r="H420" s="15" t="s">
        <v>593</v>
      </c>
      <c r="I420" s="15" t="s">
        <v>594</v>
      </c>
      <c r="J420" s="15" t="s">
        <v>607</v>
      </c>
    </row>
    <row r="421" spans="1:11" x14ac:dyDescent="0.3">
      <c r="A421" s="15" t="str">
        <f>HYPERLINK("https://hsdes.intel.com/resource/16014685962","16014685962")</f>
        <v>16014685962</v>
      </c>
      <c r="B421" s="15" t="s">
        <v>430</v>
      </c>
      <c r="C421" s="15" t="s">
        <v>16</v>
      </c>
      <c r="D421" s="15" t="s">
        <v>580</v>
      </c>
      <c r="E421" s="29" t="s">
        <v>585</v>
      </c>
      <c r="G421" s="15">
        <v>42</v>
      </c>
      <c r="H421" s="15" t="s">
        <v>593</v>
      </c>
      <c r="I421" s="15" t="s">
        <v>594</v>
      </c>
      <c r="J421" s="15" t="s">
        <v>607</v>
      </c>
    </row>
    <row r="422" spans="1:11" x14ac:dyDescent="0.3">
      <c r="A422" s="15" t="str">
        <f>HYPERLINK("https://hsdes.intel.com/resource/16014717731","16014717731")</f>
        <v>16014717731</v>
      </c>
      <c r="B422" s="15" t="s">
        <v>431</v>
      </c>
      <c r="C422" s="15" t="s">
        <v>4</v>
      </c>
      <c r="D422" s="15" t="s">
        <v>583</v>
      </c>
      <c r="E422" s="29" t="s">
        <v>585</v>
      </c>
      <c r="G422" s="15">
        <v>42</v>
      </c>
      <c r="H422" s="15" t="s">
        <v>593</v>
      </c>
      <c r="I422" s="15" t="s">
        <v>594</v>
      </c>
      <c r="J422" s="15" t="s">
        <v>605</v>
      </c>
    </row>
    <row r="423" spans="1:11" x14ac:dyDescent="0.3">
      <c r="A423" s="15" t="str">
        <f>HYPERLINK("https://hsdes.intel.com/resource/16014722237","16014722237")</f>
        <v>16014722237</v>
      </c>
      <c r="B423" s="15" t="s">
        <v>432</v>
      </c>
      <c r="C423" s="15" t="s">
        <v>4</v>
      </c>
      <c r="D423" s="15" t="s">
        <v>583</v>
      </c>
      <c r="E423" s="29" t="s">
        <v>585</v>
      </c>
      <c r="G423" s="15">
        <v>42</v>
      </c>
      <c r="H423" s="15" t="s">
        <v>593</v>
      </c>
      <c r="I423" s="15" t="s">
        <v>594</v>
      </c>
      <c r="J423" s="15" t="s">
        <v>604</v>
      </c>
    </row>
    <row r="424" spans="1:11" x14ac:dyDescent="0.3">
      <c r="A424" s="15" t="str">
        <f>HYPERLINK("https://hsdes.intel.com/resource/16014723842","16014723842")</f>
        <v>16014723842</v>
      </c>
      <c r="B424" s="15" t="s">
        <v>433</v>
      </c>
      <c r="C424" s="15" t="s">
        <v>8</v>
      </c>
      <c r="D424" s="15" t="s">
        <v>583</v>
      </c>
      <c r="E424" s="29" t="s">
        <v>585</v>
      </c>
      <c r="G424" s="15">
        <v>42</v>
      </c>
      <c r="H424" s="15" t="s">
        <v>593</v>
      </c>
      <c r="I424" s="15" t="s">
        <v>594</v>
      </c>
      <c r="J424" s="15" t="s">
        <v>604</v>
      </c>
    </row>
    <row r="425" spans="1:11" x14ac:dyDescent="0.3">
      <c r="A425" s="15" t="str">
        <f>HYPERLINK("https://hsdes.intel.com/resource/16014764882","16014764882")</f>
        <v>16014764882</v>
      </c>
      <c r="B425" s="15" t="s">
        <v>434</v>
      </c>
      <c r="C425" s="15" t="s">
        <v>4</v>
      </c>
      <c r="D425" s="15" t="s">
        <v>583</v>
      </c>
      <c r="E425" s="29" t="s">
        <v>585</v>
      </c>
      <c r="F425" s="28"/>
      <c r="G425" s="15">
        <v>42</v>
      </c>
      <c r="H425" s="15" t="s">
        <v>593</v>
      </c>
      <c r="I425" s="15" t="s">
        <v>594</v>
      </c>
      <c r="J425" s="15" t="s">
        <v>604</v>
      </c>
    </row>
    <row r="426" spans="1:11" x14ac:dyDescent="0.3">
      <c r="A426" s="15" t="str">
        <f>HYPERLINK("https://hsdes.intel.com/resource/16014777372","16014777372")</f>
        <v>16014777372</v>
      </c>
      <c r="B426" s="15" t="s">
        <v>435</v>
      </c>
      <c r="C426" s="15" t="s">
        <v>22</v>
      </c>
      <c r="D426" s="15" t="s">
        <v>583</v>
      </c>
      <c r="E426" s="29" t="s">
        <v>585</v>
      </c>
      <c r="G426" s="15">
        <v>42</v>
      </c>
      <c r="H426" s="15" t="s">
        <v>593</v>
      </c>
      <c r="I426" s="15" t="s">
        <v>594</v>
      </c>
      <c r="J426" s="15" t="s">
        <v>605</v>
      </c>
    </row>
    <row r="427" spans="1:11" x14ac:dyDescent="0.3">
      <c r="A427" s="15" t="str">
        <f>HYPERLINK("https://hsdes.intel.com/resource/16014794198","16014794198")</f>
        <v>16014794198</v>
      </c>
      <c r="B427" s="15" t="s">
        <v>436</v>
      </c>
      <c r="C427" s="15" t="s">
        <v>4</v>
      </c>
      <c r="D427" s="15" t="s">
        <v>583</v>
      </c>
      <c r="E427" s="29" t="s">
        <v>585</v>
      </c>
      <c r="G427" s="15">
        <v>42</v>
      </c>
      <c r="H427" s="15" t="s">
        <v>593</v>
      </c>
      <c r="I427" s="15" t="s">
        <v>594</v>
      </c>
      <c r="J427" s="15" t="s">
        <v>604</v>
      </c>
    </row>
    <row r="428" spans="1:11" x14ac:dyDescent="0.3">
      <c r="A428" s="15" t="str">
        <f>HYPERLINK("https://hsdes.intel.com/resource/16014795784","16014795784")</f>
        <v>16014795784</v>
      </c>
      <c r="B428" s="15" t="s">
        <v>437</v>
      </c>
      <c r="C428" s="15" t="s">
        <v>4</v>
      </c>
      <c r="D428" s="15" t="s">
        <v>583</v>
      </c>
      <c r="E428" s="29" t="s">
        <v>585</v>
      </c>
      <c r="G428" s="15">
        <v>42</v>
      </c>
      <c r="H428" s="15" t="s">
        <v>593</v>
      </c>
      <c r="I428" s="15" t="s">
        <v>594</v>
      </c>
      <c r="J428" s="15" t="s">
        <v>604</v>
      </c>
    </row>
    <row r="429" spans="1:11" x14ac:dyDescent="0.3">
      <c r="A429" s="15" t="str">
        <f>HYPERLINK("https://hsdes.intel.com/resource/16014811568","16014811568")</f>
        <v>16014811568</v>
      </c>
      <c r="B429" s="15" t="s">
        <v>438</v>
      </c>
      <c r="C429" s="15" t="s">
        <v>22</v>
      </c>
      <c r="D429" s="15" t="s">
        <v>581</v>
      </c>
      <c r="E429" s="29" t="s">
        <v>585</v>
      </c>
      <c r="G429" s="15">
        <v>42</v>
      </c>
      <c r="H429" s="15" t="s">
        <v>593</v>
      </c>
      <c r="I429" s="15" t="s">
        <v>594</v>
      </c>
      <c r="J429" s="15" t="s">
        <v>605</v>
      </c>
    </row>
    <row r="430" spans="1:11" x14ac:dyDescent="0.3">
      <c r="A430" s="15" t="str">
        <f>HYPERLINK("https://hsdes.intel.com/resource/16014830101","16014830101")</f>
        <v>16014830101</v>
      </c>
      <c r="B430" s="15" t="s">
        <v>439</v>
      </c>
      <c r="C430" s="15" t="s">
        <v>10</v>
      </c>
      <c r="D430" s="15" t="s">
        <v>583</v>
      </c>
      <c r="E430" s="29" t="s">
        <v>585</v>
      </c>
      <c r="G430" s="15">
        <v>42</v>
      </c>
      <c r="H430" s="15" t="s">
        <v>593</v>
      </c>
      <c r="I430" s="15" t="s">
        <v>594</v>
      </c>
      <c r="J430" s="15" t="s">
        <v>604</v>
      </c>
    </row>
    <row r="431" spans="1:11" x14ac:dyDescent="0.3">
      <c r="A431" s="15" t="str">
        <f>HYPERLINK("https://hsdes.intel.com/resource/16014841919","16014841919")</f>
        <v>16014841919</v>
      </c>
      <c r="B431" s="15" t="s">
        <v>440</v>
      </c>
      <c r="C431" s="15" t="s">
        <v>4</v>
      </c>
      <c r="D431" s="15" t="s">
        <v>583</v>
      </c>
      <c r="E431" s="30" t="s">
        <v>586</v>
      </c>
      <c r="F431" s="27">
        <v>15011484236</v>
      </c>
      <c r="G431" s="15">
        <v>42</v>
      </c>
      <c r="H431" s="15" t="s">
        <v>593</v>
      </c>
      <c r="I431" s="15" t="s">
        <v>594</v>
      </c>
      <c r="J431" s="15" t="s">
        <v>604</v>
      </c>
      <c r="K431" s="15" t="s">
        <v>596</v>
      </c>
    </row>
    <row r="432" spans="1:11" x14ac:dyDescent="0.3">
      <c r="A432" s="15" t="str">
        <f>HYPERLINK("https://hsdes.intel.com/resource/16014853886","16014853886")</f>
        <v>16014853886</v>
      </c>
      <c r="B432" s="15" t="s">
        <v>441</v>
      </c>
      <c r="C432" s="15" t="s">
        <v>4</v>
      </c>
      <c r="D432" s="15" t="s">
        <v>583</v>
      </c>
      <c r="E432" s="29" t="s">
        <v>585</v>
      </c>
      <c r="G432" s="15">
        <v>42</v>
      </c>
      <c r="H432" s="15" t="s">
        <v>593</v>
      </c>
      <c r="I432" s="15" t="s">
        <v>594</v>
      </c>
      <c r="J432" s="15" t="s">
        <v>604</v>
      </c>
    </row>
    <row r="433" spans="1:11" x14ac:dyDescent="0.3">
      <c r="A433" s="15" t="str">
        <f>HYPERLINK("https://hsdes.intel.com/resource/16014920348","16014920348")</f>
        <v>16014920348</v>
      </c>
      <c r="B433" s="15" t="s">
        <v>442</v>
      </c>
      <c r="C433" s="15" t="s">
        <v>10</v>
      </c>
      <c r="D433" s="15" t="s">
        <v>583</v>
      </c>
      <c r="E433" s="29" t="s">
        <v>585</v>
      </c>
      <c r="G433" s="15">
        <v>42</v>
      </c>
      <c r="H433" s="15" t="s">
        <v>593</v>
      </c>
      <c r="I433" s="15" t="s">
        <v>594</v>
      </c>
      <c r="J433" s="15" t="s">
        <v>604</v>
      </c>
    </row>
    <row r="434" spans="1:11" x14ac:dyDescent="0.3">
      <c r="A434" s="15" t="str">
        <f>HYPERLINK("https://hsdes.intel.com/resource/16015007744","16015007744")</f>
        <v>16015007744</v>
      </c>
      <c r="B434" s="15" t="s">
        <v>443</v>
      </c>
      <c r="C434" s="15" t="s">
        <v>10</v>
      </c>
      <c r="D434" s="15" t="s">
        <v>583</v>
      </c>
      <c r="E434" s="29" t="s">
        <v>585</v>
      </c>
      <c r="G434" s="15">
        <v>42</v>
      </c>
      <c r="H434" s="15" t="s">
        <v>593</v>
      </c>
      <c r="I434" s="15" t="s">
        <v>594</v>
      </c>
      <c r="J434" s="15" t="s">
        <v>605</v>
      </c>
    </row>
    <row r="435" spans="1:11" x14ac:dyDescent="0.3">
      <c r="A435" s="15" t="str">
        <f>HYPERLINK("https://hsdes.intel.com/resource/16015007981","16015007981")</f>
        <v>16015007981</v>
      </c>
      <c r="B435" s="15" t="s">
        <v>444</v>
      </c>
      <c r="C435" s="15" t="s">
        <v>10</v>
      </c>
      <c r="D435" s="15" t="s">
        <v>583</v>
      </c>
      <c r="E435" s="29" t="s">
        <v>585</v>
      </c>
      <c r="G435" s="15">
        <v>42</v>
      </c>
      <c r="H435" s="15" t="s">
        <v>593</v>
      </c>
      <c r="I435" s="15" t="s">
        <v>594</v>
      </c>
      <c r="J435" s="15" t="s">
        <v>605</v>
      </c>
    </row>
    <row r="436" spans="1:11" x14ac:dyDescent="0.3">
      <c r="A436" s="15" t="str">
        <f>HYPERLINK("https://hsdes.intel.com/resource/16015022674","16015022674")</f>
        <v>16015022674</v>
      </c>
      <c r="B436" s="15" t="s">
        <v>445</v>
      </c>
      <c r="C436" s="15" t="s">
        <v>10</v>
      </c>
      <c r="D436" s="15" t="s">
        <v>583</v>
      </c>
      <c r="E436" s="30" t="s">
        <v>586</v>
      </c>
      <c r="F436" s="27">
        <v>16015631966</v>
      </c>
      <c r="G436" s="15">
        <v>42</v>
      </c>
      <c r="H436" s="15" t="s">
        <v>593</v>
      </c>
      <c r="I436" s="15" t="s">
        <v>594</v>
      </c>
      <c r="J436" s="15" t="s">
        <v>604</v>
      </c>
      <c r="K436" s="15" t="s">
        <v>599</v>
      </c>
    </row>
    <row r="437" spans="1:11" x14ac:dyDescent="0.3">
      <c r="A437" s="15" t="str">
        <f>HYPERLINK("https://hsdes.intel.com/resource/16015106438","16015106438")</f>
        <v>16015106438</v>
      </c>
      <c r="B437" s="15" t="s">
        <v>446</v>
      </c>
      <c r="C437" s="15" t="s">
        <v>10</v>
      </c>
      <c r="D437" s="15" t="s">
        <v>583</v>
      </c>
      <c r="E437" s="30" t="s">
        <v>586</v>
      </c>
      <c r="F437" s="27">
        <v>16015631966</v>
      </c>
      <c r="G437" s="15">
        <v>42</v>
      </c>
      <c r="H437" s="15" t="s">
        <v>593</v>
      </c>
      <c r="I437" s="15" t="s">
        <v>594</v>
      </c>
      <c r="J437" s="15" t="s">
        <v>604</v>
      </c>
      <c r="K437" s="15" t="s">
        <v>599</v>
      </c>
    </row>
    <row r="438" spans="1:11" x14ac:dyDescent="0.3">
      <c r="A438" s="15" t="str">
        <f>HYPERLINK("https://hsdes.intel.com/resource/16015265295","16015265295")</f>
        <v>16015265295</v>
      </c>
      <c r="B438" s="15" t="s">
        <v>447</v>
      </c>
      <c r="C438" s="15" t="s">
        <v>10</v>
      </c>
      <c r="D438" s="15" t="s">
        <v>583</v>
      </c>
      <c r="E438" s="29" t="s">
        <v>585</v>
      </c>
      <c r="G438" s="15">
        <v>42</v>
      </c>
      <c r="H438" s="15" t="s">
        <v>593</v>
      </c>
      <c r="I438" s="15" t="s">
        <v>594</v>
      </c>
      <c r="J438" s="15" t="s">
        <v>604</v>
      </c>
    </row>
    <row r="439" spans="1:11" x14ac:dyDescent="0.3">
      <c r="A439" s="15" t="str">
        <f>HYPERLINK("https://hsdes.intel.com/resource/16015313061","16015313061")</f>
        <v>16015313061</v>
      </c>
      <c r="B439" s="15" t="s">
        <v>448</v>
      </c>
      <c r="C439" s="15" t="s">
        <v>10</v>
      </c>
      <c r="D439" s="15" t="s">
        <v>583</v>
      </c>
      <c r="E439" s="29" t="s">
        <v>585</v>
      </c>
      <c r="G439" s="15">
        <v>42</v>
      </c>
      <c r="H439" s="15" t="s">
        <v>593</v>
      </c>
      <c r="I439" s="15" t="s">
        <v>594</v>
      </c>
      <c r="J439" s="15" t="s">
        <v>604</v>
      </c>
    </row>
    <row r="440" spans="1:11" x14ac:dyDescent="0.3">
      <c r="A440" s="15" t="str">
        <f>HYPERLINK("https://hsdes.intel.com/resource/16015326278","16015326278")</f>
        <v>16015326278</v>
      </c>
      <c r="B440" s="15" t="s">
        <v>449</v>
      </c>
      <c r="C440" s="15" t="s">
        <v>10</v>
      </c>
      <c r="D440" s="15" t="s">
        <v>583</v>
      </c>
      <c r="E440" s="29" t="s">
        <v>585</v>
      </c>
      <c r="G440" s="15">
        <v>42</v>
      </c>
      <c r="H440" s="15" t="s">
        <v>593</v>
      </c>
      <c r="I440" s="15" t="s">
        <v>594</v>
      </c>
      <c r="J440" s="15" t="s">
        <v>604</v>
      </c>
    </row>
    <row r="441" spans="1:11" x14ac:dyDescent="0.3">
      <c r="A441" s="15" t="str">
        <f>HYPERLINK("https://hsdes.intel.com/resource/16015335381","16015335381")</f>
        <v>16015335381</v>
      </c>
      <c r="B441" s="15" t="s">
        <v>450</v>
      </c>
      <c r="C441" s="15" t="s">
        <v>8</v>
      </c>
      <c r="D441" s="15" t="s">
        <v>583</v>
      </c>
      <c r="E441" s="29" t="s">
        <v>585</v>
      </c>
      <c r="G441" s="15">
        <v>42</v>
      </c>
      <c r="H441" s="15" t="s">
        <v>593</v>
      </c>
      <c r="I441" s="15" t="s">
        <v>594</v>
      </c>
      <c r="J441" s="15" t="s">
        <v>607</v>
      </c>
    </row>
    <row r="442" spans="1:11" x14ac:dyDescent="0.3">
      <c r="A442" s="15" t="str">
        <f>HYPERLINK("https://hsdes.intel.com/resource/16015335982","16015335982")</f>
        <v>16015335982</v>
      </c>
      <c r="B442" s="15" t="s">
        <v>451</v>
      </c>
      <c r="C442" s="15" t="s">
        <v>4</v>
      </c>
      <c r="D442" s="15" t="s">
        <v>583</v>
      </c>
      <c r="E442" s="29" t="s">
        <v>585</v>
      </c>
      <c r="G442" s="15">
        <v>42</v>
      </c>
      <c r="H442" s="15" t="s">
        <v>593</v>
      </c>
      <c r="I442" s="15" t="s">
        <v>594</v>
      </c>
      <c r="J442" s="15" t="s">
        <v>605</v>
      </c>
    </row>
    <row r="443" spans="1:11" x14ac:dyDescent="0.3">
      <c r="A443" s="15" t="str">
        <f>HYPERLINK("https://hsdes.intel.com/resource/16015399622","16015399622")</f>
        <v>16015399622</v>
      </c>
      <c r="B443" s="15" t="s">
        <v>452</v>
      </c>
      <c r="C443" s="15" t="s">
        <v>10</v>
      </c>
      <c r="D443" s="15" t="s">
        <v>583</v>
      </c>
      <c r="E443" s="30" t="s">
        <v>586</v>
      </c>
      <c r="F443" s="28"/>
      <c r="G443" s="15">
        <v>42</v>
      </c>
      <c r="H443" s="15" t="s">
        <v>593</v>
      </c>
      <c r="I443" s="15" t="s">
        <v>594</v>
      </c>
      <c r="J443" s="15" t="s">
        <v>605</v>
      </c>
      <c r="K443" s="19" t="s">
        <v>611</v>
      </c>
    </row>
    <row r="444" spans="1:11" x14ac:dyDescent="0.3">
      <c r="A444" s="15" t="str">
        <f>HYPERLINK("https://hsdes.intel.com/resource/16015401793","16015401793")</f>
        <v>16015401793</v>
      </c>
      <c r="B444" s="15" t="s">
        <v>453</v>
      </c>
      <c r="C444" s="15" t="s">
        <v>10</v>
      </c>
      <c r="D444" s="15" t="s">
        <v>583</v>
      </c>
      <c r="E444" s="31" t="s">
        <v>602</v>
      </c>
      <c r="F444" s="27">
        <v>16019107511</v>
      </c>
      <c r="G444" s="15">
        <v>42</v>
      </c>
      <c r="H444" s="15" t="s">
        <v>593</v>
      </c>
      <c r="I444" s="15" t="s">
        <v>594</v>
      </c>
      <c r="J444" s="15" t="s">
        <v>604</v>
      </c>
    </row>
    <row r="445" spans="1:11" x14ac:dyDescent="0.3">
      <c r="A445" s="15" t="str">
        <f>HYPERLINK("https://hsdes.intel.com/resource/16015538602","16015538602")</f>
        <v>16015538602</v>
      </c>
      <c r="B445" s="15" t="s">
        <v>454</v>
      </c>
      <c r="C445" s="15" t="s">
        <v>16</v>
      </c>
      <c r="D445" s="15" t="s">
        <v>583</v>
      </c>
      <c r="E445" s="29" t="s">
        <v>585</v>
      </c>
      <c r="G445" s="15">
        <v>42</v>
      </c>
      <c r="H445" s="15" t="s">
        <v>593</v>
      </c>
      <c r="I445" s="15" t="s">
        <v>594</v>
      </c>
      <c r="J445" s="15" t="s">
        <v>605</v>
      </c>
    </row>
    <row r="446" spans="1:11" x14ac:dyDescent="0.3">
      <c r="A446" s="15" t="str">
        <f>HYPERLINK("https://hsdes.intel.com/resource/16015612982","16015612982")</f>
        <v>16015612982</v>
      </c>
      <c r="B446" s="15" t="s">
        <v>455</v>
      </c>
      <c r="C446" s="15" t="s">
        <v>4</v>
      </c>
      <c r="D446" s="15" t="s">
        <v>583</v>
      </c>
      <c r="E446" s="30" t="s">
        <v>586</v>
      </c>
      <c r="F446" s="28"/>
      <c r="G446" s="15">
        <v>42</v>
      </c>
      <c r="H446" s="15" t="s">
        <v>593</v>
      </c>
      <c r="I446" s="15" t="s">
        <v>594</v>
      </c>
      <c r="J446" s="15" t="s">
        <v>604</v>
      </c>
      <c r="K446" s="19" t="s">
        <v>611</v>
      </c>
    </row>
    <row r="447" spans="1:11" x14ac:dyDescent="0.3">
      <c r="A447" s="15" t="str">
        <f>HYPERLINK("https://hsdes.intel.com/resource/16015902650","16015902650")</f>
        <v>16015902650</v>
      </c>
      <c r="B447" s="15" t="s">
        <v>456</v>
      </c>
      <c r="C447" s="15" t="s">
        <v>22</v>
      </c>
      <c r="D447" s="15" t="s">
        <v>583</v>
      </c>
      <c r="E447" s="29" t="s">
        <v>585</v>
      </c>
      <c r="G447" s="15">
        <v>42</v>
      </c>
      <c r="H447" s="15" t="s">
        <v>593</v>
      </c>
      <c r="I447" s="15" t="s">
        <v>594</v>
      </c>
      <c r="J447" s="15" t="s">
        <v>605</v>
      </c>
    </row>
    <row r="448" spans="1:11" x14ac:dyDescent="0.3">
      <c r="A448" s="15" t="str">
        <f>HYPERLINK("https://hsdes.intel.com/resource/16016132864","16016132864")</f>
        <v>16016132864</v>
      </c>
      <c r="B448" s="15" t="s">
        <v>457</v>
      </c>
      <c r="C448" s="15" t="s">
        <v>10</v>
      </c>
      <c r="D448" s="15" t="s">
        <v>583</v>
      </c>
      <c r="E448" s="30" t="s">
        <v>586</v>
      </c>
      <c r="F448" s="28"/>
      <c r="G448" s="15">
        <v>42</v>
      </c>
      <c r="H448" s="15" t="s">
        <v>593</v>
      </c>
      <c r="I448" s="15" t="s">
        <v>594</v>
      </c>
      <c r="J448" s="15" t="s">
        <v>604</v>
      </c>
      <c r="K448" s="19" t="s">
        <v>611</v>
      </c>
    </row>
    <row r="449" spans="1:11" x14ac:dyDescent="0.3">
      <c r="A449" s="15" t="str">
        <f>HYPERLINK("https://hsdes.intel.com/resource/16016206044","16016206044")</f>
        <v>16016206044</v>
      </c>
      <c r="B449" s="15" t="s">
        <v>458</v>
      </c>
      <c r="C449" s="15" t="s">
        <v>4</v>
      </c>
      <c r="D449" s="15" t="s">
        <v>583</v>
      </c>
      <c r="E449" s="29" t="s">
        <v>585</v>
      </c>
      <c r="G449" s="15">
        <v>42</v>
      </c>
      <c r="H449" s="15" t="s">
        <v>593</v>
      </c>
      <c r="I449" s="15" t="s">
        <v>594</v>
      </c>
      <c r="J449" s="15" t="s">
        <v>605</v>
      </c>
    </row>
    <row r="450" spans="1:11" x14ac:dyDescent="0.3">
      <c r="A450" s="15" t="str">
        <f>HYPERLINK("https://hsdes.intel.com/resource/16016232281","16016232281")</f>
        <v>16016232281</v>
      </c>
      <c r="B450" s="15" t="s">
        <v>459</v>
      </c>
      <c r="C450" s="15" t="s">
        <v>16</v>
      </c>
      <c r="D450" s="15" t="s">
        <v>579</v>
      </c>
      <c r="E450" s="29" t="s">
        <v>585</v>
      </c>
      <c r="G450" s="15">
        <v>42</v>
      </c>
      <c r="H450" s="15" t="s">
        <v>593</v>
      </c>
      <c r="I450" s="15" t="s">
        <v>594</v>
      </c>
      <c r="J450" s="15" t="s">
        <v>604</v>
      </c>
    </row>
    <row r="451" spans="1:11" x14ac:dyDescent="0.3">
      <c r="A451" s="15" t="str">
        <f>HYPERLINK("https://hsdes.intel.com/resource/16016284121","16016284121")</f>
        <v>16016284121</v>
      </c>
      <c r="B451" s="15" t="s">
        <v>460</v>
      </c>
      <c r="C451" s="15" t="s">
        <v>4</v>
      </c>
      <c r="D451" s="15" t="s">
        <v>583</v>
      </c>
      <c r="E451" s="29" t="s">
        <v>585</v>
      </c>
      <c r="G451" s="15">
        <v>42</v>
      </c>
      <c r="H451" s="15" t="s">
        <v>593</v>
      </c>
      <c r="I451" s="15" t="s">
        <v>594</v>
      </c>
      <c r="J451" s="15" t="s">
        <v>605</v>
      </c>
    </row>
    <row r="452" spans="1:11" x14ac:dyDescent="0.3">
      <c r="A452" s="15" t="str">
        <f>HYPERLINK("https://hsdes.intel.com/resource/16016288505","16016288505")</f>
        <v>16016288505</v>
      </c>
      <c r="B452" s="15" t="s">
        <v>461</v>
      </c>
      <c r="C452" s="15" t="s">
        <v>22</v>
      </c>
      <c r="D452" s="15" t="s">
        <v>579</v>
      </c>
      <c r="E452" s="29" t="s">
        <v>585</v>
      </c>
      <c r="G452" s="15">
        <v>42</v>
      </c>
      <c r="H452" s="15" t="s">
        <v>593</v>
      </c>
      <c r="I452" s="15" t="s">
        <v>594</v>
      </c>
      <c r="J452" s="15" t="s">
        <v>604</v>
      </c>
    </row>
    <row r="453" spans="1:11" x14ac:dyDescent="0.3">
      <c r="A453" s="15" t="str">
        <f>HYPERLINK("https://hsdes.intel.com/resource/16016342963","16016342963")</f>
        <v>16016342963</v>
      </c>
      <c r="B453" s="15" t="s">
        <v>462</v>
      </c>
      <c r="C453" s="15" t="s">
        <v>4</v>
      </c>
      <c r="D453" s="15" t="s">
        <v>583</v>
      </c>
      <c r="E453" s="29" t="s">
        <v>585</v>
      </c>
      <c r="G453" s="15">
        <v>42</v>
      </c>
      <c r="H453" s="15" t="s">
        <v>593</v>
      </c>
      <c r="I453" s="15" t="s">
        <v>594</v>
      </c>
      <c r="J453" s="15" t="s">
        <v>604</v>
      </c>
    </row>
    <row r="454" spans="1:11" x14ac:dyDescent="0.3">
      <c r="A454" s="15" t="str">
        <f>HYPERLINK("https://hsdes.intel.com/resource/16016398700","16016398700")</f>
        <v>16016398700</v>
      </c>
      <c r="B454" s="15" t="s">
        <v>463</v>
      </c>
      <c r="C454" s="15" t="s">
        <v>4</v>
      </c>
      <c r="D454" s="15" t="s">
        <v>583</v>
      </c>
      <c r="E454" s="29" t="s">
        <v>585</v>
      </c>
      <c r="G454" s="15">
        <v>42</v>
      </c>
      <c r="H454" s="15" t="s">
        <v>593</v>
      </c>
      <c r="I454" s="15" t="s">
        <v>594</v>
      </c>
      <c r="J454" s="15" t="s">
        <v>605</v>
      </c>
    </row>
    <row r="455" spans="1:11" x14ac:dyDescent="0.3">
      <c r="A455" s="15" t="str">
        <f>HYPERLINK("https://hsdes.intel.com/resource/16016629886","16016629886")</f>
        <v>16016629886</v>
      </c>
      <c r="B455" s="15" t="s">
        <v>464</v>
      </c>
      <c r="C455" s="15" t="s">
        <v>22</v>
      </c>
      <c r="D455" s="15" t="s">
        <v>583</v>
      </c>
      <c r="E455" s="29" t="s">
        <v>585</v>
      </c>
      <c r="G455" s="15">
        <v>42</v>
      </c>
      <c r="H455" s="15" t="s">
        <v>593</v>
      </c>
      <c r="I455" s="15" t="s">
        <v>594</v>
      </c>
      <c r="J455" s="15" t="s">
        <v>605</v>
      </c>
    </row>
    <row r="456" spans="1:11" x14ac:dyDescent="0.3">
      <c r="A456" s="15" t="str">
        <f>HYPERLINK("https://hsdes.intel.com/resource/16016646215","16016646215")</f>
        <v>16016646215</v>
      </c>
      <c r="B456" s="15" t="s">
        <v>465</v>
      </c>
      <c r="C456" s="15" t="s">
        <v>4</v>
      </c>
      <c r="D456" s="15" t="s">
        <v>583</v>
      </c>
      <c r="E456" s="29" t="s">
        <v>585</v>
      </c>
      <c r="G456" s="15">
        <v>42</v>
      </c>
      <c r="H456" s="15" t="s">
        <v>593</v>
      </c>
      <c r="I456" s="15" t="s">
        <v>594</v>
      </c>
      <c r="J456" s="15" t="s">
        <v>605</v>
      </c>
    </row>
    <row r="457" spans="1:11" x14ac:dyDescent="0.3">
      <c r="A457" s="15" t="str">
        <f>HYPERLINK("https://hsdes.intel.com/resource/16016667936","16016667936")</f>
        <v>16016667936</v>
      </c>
      <c r="B457" s="15" t="s">
        <v>466</v>
      </c>
      <c r="C457" s="15" t="s">
        <v>22</v>
      </c>
      <c r="D457" s="15" t="s">
        <v>583</v>
      </c>
      <c r="E457" s="29" t="s">
        <v>585</v>
      </c>
      <c r="G457" s="15">
        <v>42</v>
      </c>
      <c r="H457" s="15" t="s">
        <v>593</v>
      </c>
      <c r="I457" s="15" t="s">
        <v>594</v>
      </c>
      <c r="J457" s="15" t="s">
        <v>604</v>
      </c>
    </row>
    <row r="458" spans="1:11" x14ac:dyDescent="0.3">
      <c r="A458" s="15" t="str">
        <f>HYPERLINK("https://hsdes.intel.com/resource/16016672580","16016672580")</f>
        <v>16016672580</v>
      </c>
      <c r="B458" s="15" t="s">
        <v>467</v>
      </c>
      <c r="C458" s="15" t="s">
        <v>4</v>
      </c>
      <c r="D458" s="15" t="s">
        <v>583</v>
      </c>
      <c r="E458" s="29" t="s">
        <v>585</v>
      </c>
      <c r="G458" s="15">
        <v>42</v>
      </c>
      <c r="H458" s="15" t="s">
        <v>593</v>
      </c>
      <c r="I458" s="15" t="s">
        <v>594</v>
      </c>
      <c r="J458" s="15" t="s">
        <v>605</v>
      </c>
    </row>
    <row r="459" spans="1:11" x14ac:dyDescent="0.3">
      <c r="A459" s="15" t="str">
        <f>HYPERLINK("https://hsdes.intel.com/resource/16016672677","16016672677")</f>
        <v>16016672677</v>
      </c>
      <c r="B459" s="15" t="s">
        <v>468</v>
      </c>
      <c r="C459" s="15" t="s">
        <v>4</v>
      </c>
      <c r="D459" s="15" t="s">
        <v>583</v>
      </c>
      <c r="E459" s="29" t="s">
        <v>585</v>
      </c>
      <c r="G459" s="15">
        <v>42</v>
      </c>
      <c r="H459" s="15" t="s">
        <v>593</v>
      </c>
      <c r="I459" s="15" t="s">
        <v>594</v>
      </c>
      <c r="J459" s="15" t="s">
        <v>605</v>
      </c>
    </row>
    <row r="460" spans="1:11" x14ac:dyDescent="0.3">
      <c r="A460" s="15" t="str">
        <f>HYPERLINK("https://hsdes.intel.com/resource/16016680368","16016680368")</f>
        <v>16016680368</v>
      </c>
      <c r="B460" s="15" t="s">
        <v>469</v>
      </c>
      <c r="C460" s="15" t="s">
        <v>4</v>
      </c>
      <c r="D460" s="15" t="s">
        <v>582</v>
      </c>
      <c r="E460" s="29" t="s">
        <v>585</v>
      </c>
      <c r="G460" s="15">
        <v>42</v>
      </c>
      <c r="H460" s="15" t="s">
        <v>593</v>
      </c>
      <c r="I460" s="15" t="s">
        <v>594</v>
      </c>
      <c r="J460" s="15" t="s">
        <v>604</v>
      </c>
    </row>
    <row r="461" spans="1:11" x14ac:dyDescent="0.3">
      <c r="A461" s="15" t="str">
        <f>HYPERLINK("https://hsdes.intel.com/resource/16016680672","16016680672")</f>
        <v>16016680672</v>
      </c>
      <c r="B461" s="15" t="s">
        <v>470</v>
      </c>
      <c r="C461" s="15" t="s">
        <v>4</v>
      </c>
      <c r="D461" s="15" t="s">
        <v>578</v>
      </c>
      <c r="E461" s="30" t="s">
        <v>586</v>
      </c>
      <c r="F461" s="28"/>
      <c r="G461" s="15">
        <v>42</v>
      </c>
      <c r="H461" s="15" t="s">
        <v>593</v>
      </c>
      <c r="I461" s="15" t="s">
        <v>594</v>
      </c>
      <c r="J461" s="15" t="s">
        <v>605</v>
      </c>
      <c r="K461" s="19" t="s">
        <v>611</v>
      </c>
    </row>
    <row r="462" spans="1:11" x14ac:dyDescent="0.3">
      <c r="A462" s="15" t="str">
        <f>HYPERLINK("https://hsdes.intel.com/resource/16016681154","16016681154")</f>
        <v>16016681154</v>
      </c>
      <c r="B462" s="15" t="s">
        <v>471</v>
      </c>
      <c r="C462" s="15" t="s">
        <v>22</v>
      </c>
      <c r="D462" s="15" t="s">
        <v>583</v>
      </c>
      <c r="E462" s="29" t="s">
        <v>585</v>
      </c>
      <c r="G462" s="15">
        <v>42</v>
      </c>
      <c r="H462" s="15" t="s">
        <v>593</v>
      </c>
      <c r="I462" s="15" t="s">
        <v>594</v>
      </c>
      <c r="J462" s="15" t="s">
        <v>605</v>
      </c>
    </row>
    <row r="463" spans="1:11" x14ac:dyDescent="0.3">
      <c r="A463" s="15" t="str">
        <f>HYPERLINK("https://hsdes.intel.com/resource/16016720932","16016720932")</f>
        <v>16016720932</v>
      </c>
      <c r="B463" s="15" t="s">
        <v>472</v>
      </c>
      <c r="C463" s="15" t="s">
        <v>4</v>
      </c>
      <c r="D463" s="15" t="s">
        <v>583</v>
      </c>
      <c r="E463" s="29" t="s">
        <v>585</v>
      </c>
      <c r="G463" s="15">
        <v>42</v>
      </c>
      <c r="H463" s="15" t="s">
        <v>593</v>
      </c>
      <c r="I463" s="15" t="s">
        <v>594</v>
      </c>
      <c r="J463" s="15" t="s">
        <v>605</v>
      </c>
    </row>
    <row r="464" spans="1:11" x14ac:dyDescent="0.3">
      <c r="A464" s="15" t="str">
        <f>HYPERLINK("https://hsdes.intel.com/resource/16016726297","16016726297")</f>
        <v>16016726297</v>
      </c>
      <c r="B464" s="15" t="s">
        <v>473</v>
      </c>
      <c r="C464" s="15" t="s">
        <v>16</v>
      </c>
      <c r="D464" s="15" t="s">
        <v>583</v>
      </c>
      <c r="E464" s="29" t="s">
        <v>585</v>
      </c>
      <c r="G464" s="15">
        <v>42</v>
      </c>
      <c r="H464" s="15" t="s">
        <v>593</v>
      </c>
      <c r="I464" s="15" t="s">
        <v>594</v>
      </c>
      <c r="J464" s="15" t="s">
        <v>605</v>
      </c>
    </row>
    <row r="465" spans="1:11" x14ac:dyDescent="0.3">
      <c r="A465" s="15" t="str">
        <f>HYPERLINK("https://hsdes.intel.com/resource/16016772498","16016772498")</f>
        <v>16016772498</v>
      </c>
      <c r="B465" s="15" t="s">
        <v>474</v>
      </c>
      <c r="C465" s="15" t="s">
        <v>22</v>
      </c>
      <c r="D465" s="15" t="s">
        <v>583</v>
      </c>
      <c r="E465" s="29" t="s">
        <v>585</v>
      </c>
      <c r="G465" s="15">
        <v>42</v>
      </c>
      <c r="H465" s="15" t="s">
        <v>593</v>
      </c>
      <c r="I465" s="15" t="s">
        <v>594</v>
      </c>
      <c r="J465" s="15" t="s">
        <v>604</v>
      </c>
    </row>
    <row r="466" spans="1:11" x14ac:dyDescent="0.3">
      <c r="A466" s="15" t="str">
        <f>HYPERLINK("https://hsdes.intel.com/resource/16016773861","16016773861")</f>
        <v>16016773861</v>
      </c>
      <c r="B466" s="15" t="s">
        <v>475</v>
      </c>
      <c r="C466" s="15" t="s">
        <v>10</v>
      </c>
      <c r="D466" s="15" t="s">
        <v>582</v>
      </c>
      <c r="E466" s="30" t="s">
        <v>586</v>
      </c>
      <c r="F466" s="27" t="s">
        <v>595</v>
      </c>
      <c r="G466" s="15">
        <v>42</v>
      </c>
      <c r="H466" s="15" t="s">
        <v>593</v>
      </c>
      <c r="I466" s="15" t="s">
        <v>594</v>
      </c>
      <c r="J466" s="15" t="s">
        <v>604</v>
      </c>
      <c r="K466" s="15" t="s">
        <v>599</v>
      </c>
    </row>
    <row r="467" spans="1:11" x14ac:dyDescent="0.3">
      <c r="A467" s="15" t="str">
        <f>HYPERLINK("https://hsdes.intel.com/resource/16016800265","16016800265")</f>
        <v>16016800265</v>
      </c>
      <c r="B467" s="15" t="s">
        <v>476</v>
      </c>
      <c r="C467" s="15" t="s">
        <v>10</v>
      </c>
      <c r="D467" s="15" t="s">
        <v>582</v>
      </c>
      <c r="E467" s="29" t="s">
        <v>585</v>
      </c>
      <c r="G467" s="15">
        <v>42</v>
      </c>
      <c r="H467" s="15" t="s">
        <v>593</v>
      </c>
      <c r="I467" s="15" t="s">
        <v>594</v>
      </c>
      <c r="J467" s="15" t="s">
        <v>604</v>
      </c>
    </row>
    <row r="468" spans="1:11" x14ac:dyDescent="0.3">
      <c r="A468" s="15" t="str">
        <f>HYPERLINK("https://hsdes.intel.com/resource/16016806633","16016806633")</f>
        <v>16016806633</v>
      </c>
      <c r="B468" s="15" t="s">
        <v>477</v>
      </c>
      <c r="C468" s="15" t="s">
        <v>10</v>
      </c>
      <c r="D468" s="15" t="s">
        <v>582</v>
      </c>
      <c r="E468" s="29" t="s">
        <v>585</v>
      </c>
      <c r="G468" s="15">
        <v>42</v>
      </c>
      <c r="H468" s="15" t="s">
        <v>593</v>
      </c>
      <c r="I468" s="15" t="s">
        <v>594</v>
      </c>
      <c r="J468" s="15" t="s">
        <v>604</v>
      </c>
    </row>
    <row r="469" spans="1:11" x14ac:dyDescent="0.3">
      <c r="A469" s="15" t="str">
        <f>HYPERLINK("https://hsdes.intel.com/resource/16016817500","16016817500")</f>
        <v>16016817500</v>
      </c>
      <c r="B469" s="15" t="s">
        <v>478</v>
      </c>
      <c r="C469" s="15" t="s">
        <v>22</v>
      </c>
      <c r="D469" s="15" t="s">
        <v>582</v>
      </c>
      <c r="E469" s="29" t="s">
        <v>585</v>
      </c>
      <c r="G469" s="15">
        <v>42</v>
      </c>
      <c r="H469" s="15" t="s">
        <v>593</v>
      </c>
      <c r="I469" s="15" t="s">
        <v>594</v>
      </c>
      <c r="J469" s="15" t="s">
        <v>604</v>
      </c>
    </row>
    <row r="470" spans="1:11" x14ac:dyDescent="0.3">
      <c r="A470" s="15" t="str">
        <f>HYPERLINK("https://hsdes.intel.com/resource/16016827195","16016827195")</f>
        <v>16016827195</v>
      </c>
      <c r="B470" s="15" t="s">
        <v>479</v>
      </c>
      <c r="C470" s="15" t="s">
        <v>10</v>
      </c>
      <c r="D470" s="15" t="s">
        <v>582</v>
      </c>
      <c r="E470" s="29" t="s">
        <v>585</v>
      </c>
      <c r="G470" s="15">
        <v>42</v>
      </c>
      <c r="H470" s="15" t="s">
        <v>593</v>
      </c>
      <c r="I470" s="15" t="s">
        <v>594</v>
      </c>
      <c r="J470" s="15" t="s">
        <v>604</v>
      </c>
    </row>
    <row r="471" spans="1:11" x14ac:dyDescent="0.3">
      <c r="A471" s="15" t="str">
        <f>HYPERLINK("https://hsdes.intel.com/resource/16016844268","16016844268")</f>
        <v>16016844268</v>
      </c>
      <c r="B471" s="15" t="s">
        <v>480</v>
      </c>
      <c r="C471" s="15" t="s">
        <v>8</v>
      </c>
      <c r="D471" s="15" t="s">
        <v>582</v>
      </c>
      <c r="E471" s="29" t="s">
        <v>585</v>
      </c>
      <c r="G471" s="15">
        <v>42</v>
      </c>
      <c r="H471" s="15" t="s">
        <v>593</v>
      </c>
      <c r="I471" s="15" t="s">
        <v>594</v>
      </c>
      <c r="J471" s="15" t="s">
        <v>604</v>
      </c>
    </row>
    <row r="472" spans="1:11" x14ac:dyDescent="0.3">
      <c r="A472" s="15" t="str">
        <f>HYPERLINK("https://hsdes.intel.com/resource/16016865756","16016865756")</f>
        <v>16016865756</v>
      </c>
      <c r="B472" s="15" t="s">
        <v>481</v>
      </c>
      <c r="C472" s="15" t="s">
        <v>4</v>
      </c>
      <c r="D472" s="15" t="s">
        <v>582</v>
      </c>
      <c r="E472" s="29" t="s">
        <v>585</v>
      </c>
      <c r="G472" s="15">
        <v>42</v>
      </c>
      <c r="H472" s="15" t="s">
        <v>593</v>
      </c>
      <c r="I472" s="15" t="s">
        <v>594</v>
      </c>
      <c r="J472" s="15" t="s">
        <v>605</v>
      </c>
    </row>
    <row r="473" spans="1:11" x14ac:dyDescent="0.3">
      <c r="A473" s="15" t="str">
        <f>HYPERLINK("https://hsdes.intel.com/resource/16016977427","16016977427")</f>
        <v>16016977427</v>
      </c>
      <c r="B473" s="15" t="s">
        <v>482</v>
      </c>
      <c r="C473" s="15" t="s">
        <v>8</v>
      </c>
      <c r="D473" s="15" t="s">
        <v>582</v>
      </c>
      <c r="E473" s="29" t="s">
        <v>585</v>
      </c>
      <c r="G473" s="15">
        <v>42</v>
      </c>
      <c r="H473" s="15" t="s">
        <v>593</v>
      </c>
      <c r="I473" s="15" t="s">
        <v>594</v>
      </c>
      <c r="J473" s="15" t="s">
        <v>605</v>
      </c>
    </row>
    <row r="474" spans="1:11" x14ac:dyDescent="0.3">
      <c r="A474" s="15" t="str">
        <f>HYPERLINK("https://hsdes.intel.com/resource/16016987679","16016987679")</f>
        <v>16016987679</v>
      </c>
      <c r="B474" s="15" t="s">
        <v>483</v>
      </c>
      <c r="C474" s="15" t="s">
        <v>4</v>
      </c>
      <c r="D474" s="15" t="s">
        <v>582</v>
      </c>
      <c r="E474" s="29" t="s">
        <v>585</v>
      </c>
      <c r="G474" s="15">
        <v>42</v>
      </c>
      <c r="H474" s="15" t="s">
        <v>593</v>
      </c>
      <c r="I474" s="15" t="s">
        <v>594</v>
      </c>
      <c r="J474" s="15" t="s">
        <v>604</v>
      </c>
    </row>
    <row r="475" spans="1:11" x14ac:dyDescent="0.3">
      <c r="A475" s="15" t="str">
        <f>HYPERLINK("https://hsdes.intel.com/resource/16016996241","16016996241")</f>
        <v>16016996241</v>
      </c>
      <c r="B475" s="15" t="s">
        <v>484</v>
      </c>
      <c r="C475" s="15" t="s">
        <v>4</v>
      </c>
      <c r="D475" s="15" t="s">
        <v>582</v>
      </c>
      <c r="E475" s="29" t="s">
        <v>585</v>
      </c>
      <c r="G475" s="15">
        <v>42</v>
      </c>
      <c r="H475" s="15" t="s">
        <v>593</v>
      </c>
      <c r="I475" s="15" t="s">
        <v>594</v>
      </c>
      <c r="J475" s="15" t="s">
        <v>604</v>
      </c>
    </row>
    <row r="476" spans="1:11" x14ac:dyDescent="0.3">
      <c r="A476" s="15" t="str">
        <f>HYPERLINK("https://hsdes.intel.com/resource/16017003104","16017003104")</f>
        <v>16017003104</v>
      </c>
      <c r="B476" s="15" t="s">
        <v>485</v>
      </c>
      <c r="C476" s="15" t="s">
        <v>4</v>
      </c>
      <c r="D476" s="15" t="s">
        <v>582</v>
      </c>
      <c r="E476" s="29" t="s">
        <v>585</v>
      </c>
      <c r="G476" s="15">
        <v>42</v>
      </c>
      <c r="H476" s="15" t="s">
        <v>593</v>
      </c>
      <c r="I476" s="15" t="s">
        <v>594</v>
      </c>
      <c r="J476" s="15" t="s">
        <v>604</v>
      </c>
    </row>
    <row r="477" spans="1:11" x14ac:dyDescent="0.3">
      <c r="A477" s="15" t="str">
        <f>HYPERLINK("https://hsdes.intel.com/resource/16017006365","16017006365")</f>
        <v>16017006365</v>
      </c>
      <c r="B477" s="15" t="s">
        <v>486</v>
      </c>
      <c r="C477" s="15" t="s">
        <v>10</v>
      </c>
      <c r="D477" s="15" t="s">
        <v>582</v>
      </c>
      <c r="E477" s="29" t="s">
        <v>585</v>
      </c>
      <c r="G477" s="15">
        <v>42</v>
      </c>
      <c r="H477" s="15" t="s">
        <v>593</v>
      </c>
      <c r="I477" s="15" t="s">
        <v>594</v>
      </c>
      <c r="J477" s="15" t="s">
        <v>604</v>
      </c>
    </row>
    <row r="478" spans="1:11" x14ac:dyDescent="0.3">
      <c r="A478" s="15" t="str">
        <f>HYPERLINK("https://hsdes.intel.com/resource/16017020946","16017020946")</f>
        <v>16017020946</v>
      </c>
      <c r="B478" s="15" t="s">
        <v>487</v>
      </c>
      <c r="C478" s="15" t="s">
        <v>4</v>
      </c>
      <c r="D478" s="15" t="s">
        <v>582</v>
      </c>
      <c r="E478" s="29" t="s">
        <v>585</v>
      </c>
      <c r="G478" s="15">
        <v>42</v>
      </c>
      <c r="H478" s="15" t="s">
        <v>593</v>
      </c>
      <c r="I478" s="15" t="s">
        <v>594</v>
      </c>
      <c r="J478" s="15" t="s">
        <v>604</v>
      </c>
    </row>
    <row r="479" spans="1:11" x14ac:dyDescent="0.3">
      <c r="A479" s="15" t="str">
        <f>HYPERLINK("https://hsdes.intel.com/resource/16017031439","16017031439")</f>
        <v>16017031439</v>
      </c>
      <c r="B479" s="15" t="s">
        <v>488</v>
      </c>
      <c r="C479" s="15" t="s">
        <v>4</v>
      </c>
      <c r="D479" s="15" t="s">
        <v>582</v>
      </c>
      <c r="E479" s="29" t="s">
        <v>585</v>
      </c>
      <c r="G479" s="15">
        <v>42</v>
      </c>
      <c r="H479" s="15" t="s">
        <v>593</v>
      </c>
      <c r="I479" s="15" t="s">
        <v>594</v>
      </c>
      <c r="J479" s="15" t="s">
        <v>604</v>
      </c>
    </row>
    <row r="480" spans="1:11" x14ac:dyDescent="0.3">
      <c r="A480" s="15" t="str">
        <f>HYPERLINK("https://hsdes.intel.com/resource/16017031474","16017031474")</f>
        <v>16017031474</v>
      </c>
      <c r="B480" s="15" t="s">
        <v>489</v>
      </c>
      <c r="C480" s="15" t="s">
        <v>4</v>
      </c>
      <c r="D480" s="15" t="s">
        <v>582</v>
      </c>
      <c r="E480" s="29" t="s">
        <v>585</v>
      </c>
      <c r="G480" s="15">
        <v>42</v>
      </c>
      <c r="H480" s="15" t="s">
        <v>593</v>
      </c>
      <c r="I480" s="15" t="s">
        <v>594</v>
      </c>
      <c r="J480" s="15" t="s">
        <v>604</v>
      </c>
    </row>
    <row r="481" spans="1:11" x14ac:dyDescent="0.3">
      <c r="A481" s="15" t="str">
        <f>HYPERLINK("https://hsdes.intel.com/resource/16017033623","16017033623")</f>
        <v>16017033623</v>
      </c>
      <c r="B481" s="15" t="s">
        <v>490</v>
      </c>
      <c r="C481" s="15" t="s">
        <v>4</v>
      </c>
      <c r="D481" s="15" t="s">
        <v>582</v>
      </c>
      <c r="E481" s="29" t="s">
        <v>585</v>
      </c>
      <c r="G481" s="15">
        <v>42</v>
      </c>
      <c r="H481" s="15" t="s">
        <v>593</v>
      </c>
      <c r="I481" s="15" t="s">
        <v>594</v>
      </c>
      <c r="J481" s="15" t="s">
        <v>604</v>
      </c>
    </row>
    <row r="482" spans="1:11" x14ac:dyDescent="0.3">
      <c r="A482" s="15" t="str">
        <f>HYPERLINK("https://hsdes.intel.com/resource/16017033722","16017033722")</f>
        <v>16017033722</v>
      </c>
      <c r="B482" s="15" t="s">
        <v>491</v>
      </c>
      <c r="C482" s="15" t="s">
        <v>4</v>
      </c>
      <c r="D482" s="15" t="s">
        <v>582</v>
      </c>
      <c r="E482" s="29" t="s">
        <v>585</v>
      </c>
      <c r="G482" s="15">
        <v>42</v>
      </c>
      <c r="H482" s="15" t="s">
        <v>593</v>
      </c>
      <c r="I482" s="15" t="s">
        <v>594</v>
      </c>
      <c r="J482" s="15" t="s">
        <v>604</v>
      </c>
    </row>
    <row r="483" spans="1:11" x14ac:dyDescent="0.3">
      <c r="A483" s="15" t="str">
        <f>HYPERLINK("https://hsdes.intel.com/resource/16017041939","16017041939")</f>
        <v>16017041939</v>
      </c>
      <c r="B483" s="15" t="s">
        <v>492</v>
      </c>
      <c r="C483" s="15" t="s">
        <v>10</v>
      </c>
      <c r="D483" s="15" t="s">
        <v>582</v>
      </c>
      <c r="E483" s="29" t="s">
        <v>585</v>
      </c>
      <c r="G483" s="15">
        <v>42</v>
      </c>
      <c r="H483" s="15" t="s">
        <v>593</v>
      </c>
      <c r="I483" s="15" t="s">
        <v>594</v>
      </c>
      <c r="J483" s="15" t="s">
        <v>604</v>
      </c>
    </row>
    <row r="484" spans="1:11" x14ac:dyDescent="0.3">
      <c r="A484" s="15" t="str">
        <f>HYPERLINK("https://hsdes.intel.com/resource/16017053051","16017053051")</f>
        <v>16017053051</v>
      </c>
      <c r="B484" s="15" t="s">
        <v>493</v>
      </c>
      <c r="C484" s="15" t="s">
        <v>10</v>
      </c>
      <c r="D484" s="15" t="s">
        <v>581</v>
      </c>
      <c r="E484" s="30" t="s">
        <v>586</v>
      </c>
      <c r="F484" s="27">
        <v>16015321565</v>
      </c>
      <c r="G484" s="15">
        <v>42</v>
      </c>
      <c r="H484" s="15" t="s">
        <v>593</v>
      </c>
      <c r="I484" s="15" t="s">
        <v>594</v>
      </c>
      <c r="J484" s="15" t="s">
        <v>605</v>
      </c>
      <c r="K484" s="17" t="s">
        <v>598</v>
      </c>
    </row>
    <row r="485" spans="1:11" x14ac:dyDescent="0.3">
      <c r="A485" s="15" t="str">
        <f>HYPERLINK("https://hsdes.intel.com/resource/16017059253","16017059253")</f>
        <v>16017059253</v>
      </c>
      <c r="B485" s="15" t="s">
        <v>494</v>
      </c>
      <c r="C485" s="15" t="s">
        <v>4</v>
      </c>
      <c r="D485" s="15" t="s">
        <v>582</v>
      </c>
      <c r="E485" s="29" t="s">
        <v>585</v>
      </c>
      <c r="G485" s="15">
        <v>42</v>
      </c>
      <c r="H485" s="15" t="s">
        <v>593</v>
      </c>
      <c r="I485" s="15" t="s">
        <v>594</v>
      </c>
      <c r="J485" s="15" t="s">
        <v>604</v>
      </c>
    </row>
    <row r="486" spans="1:11" x14ac:dyDescent="0.3">
      <c r="A486" s="15" t="str">
        <f>HYPERLINK("https://hsdes.intel.com/resource/16017059391","16017059391")</f>
        <v>16017059391</v>
      </c>
      <c r="B486" s="15" t="s">
        <v>495</v>
      </c>
      <c r="C486" s="15" t="s">
        <v>4</v>
      </c>
      <c r="D486" s="15" t="s">
        <v>582</v>
      </c>
      <c r="E486" s="29" t="s">
        <v>585</v>
      </c>
      <c r="G486" s="15">
        <v>42</v>
      </c>
      <c r="H486" s="15" t="s">
        <v>593</v>
      </c>
      <c r="I486" s="15" t="s">
        <v>594</v>
      </c>
      <c r="J486" s="15" t="s">
        <v>604</v>
      </c>
    </row>
    <row r="487" spans="1:11" x14ac:dyDescent="0.3">
      <c r="A487" s="15" t="str">
        <f>HYPERLINK("https://hsdes.intel.com/resource/16017062685","16017062685")</f>
        <v>16017062685</v>
      </c>
      <c r="B487" s="15" t="s">
        <v>496</v>
      </c>
      <c r="C487" s="15" t="s">
        <v>4</v>
      </c>
      <c r="D487" s="15" t="s">
        <v>582</v>
      </c>
      <c r="E487" s="29" t="s">
        <v>585</v>
      </c>
      <c r="G487" s="15">
        <v>42</v>
      </c>
      <c r="H487" s="15" t="s">
        <v>593</v>
      </c>
      <c r="I487" s="15" t="s">
        <v>594</v>
      </c>
      <c r="J487" s="15" t="s">
        <v>604</v>
      </c>
    </row>
    <row r="488" spans="1:11" x14ac:dyDescent="0.3">
      <c r="A488" s="15" t="str">
        <f>HYPERLINK("https://hsdes.intel.com/resource/16017064532","16017064532")</f>
        <v>16017064532</v>
      </c>
      <c r="B488" s="15" t="s">
        <v>497</v>
      </c>
      <c r="C488" s="15" t="s">
        <v>4</v>
      </c>
      <c r="D488" s="15" t="s">
        <v>582</v>
      </c>
      <c r="E488" s="29" t="s">
        <v>585</v>
      </c>
      <c r="G488" s="15">
        <v>42</v>
      </c>
      <c r="H488" s="15" t="s">
        <v>593</v>
      </c>
      <c r="I488" s="15" t="s">
        <v>594</v>
      </c>
      <c r="J488" s="15" t="s">
        <v>604</v>
      </c>
    </row>
    <row r="489" spans="1:11" x14ac:dyDescent="0.3">
      <c r="A489" s="15" t="str">
        <f>HYPERLINK("https://hsdes.intel.com/resource/16017099149","16017099149")</f>
        <v>16017099149</v>
      </c>
      <c r="B489" s="15" t="s">
        <v>498</v>
      </c>
      <c r="C489" s="15" t="s">
        <v>4</v>
      </c>
      <c r="D489" s="15" t="s">
        <v>582</v>
      </c>
      <c r="E489" s="29" t="s">
        <v>585</v>
      </c>
      <c r="G489" s="15">
        <v>42</v>
      </c>
      <c r="H489" s="15" t="s">
        <v>593</v>
      </c>
      <c r="I489" s="15" t="s">
        <v>594</v>
      </c>
      <c r="J489" s="15" t="s">
        <v>604</v>
      </c>
    </row>
    <row r="490" spans="1:11" x14ac:dyDescent="0.3">
      <c r="A490" s="15" t="str">
        <f>HYPERLINK("https://hsdes.intel.com/resource/16017144101","16017144101")</f>
        <v>16017144101</v>
      </c>
      <c r="B490" s="15" t="s">
        <v>499</v>
      </c>
      <c r="C490" s="15" t="s">
        <v>250</v>
      </c>
      <c r="D490" s="15" t="s">
        <v>582</v>
      </c>
      <c r="E490" s="29" t="s">
        <v>585</v>
      </c>
      <c r="G490" s="15">
        <v>42</v>
      </c>
      <c r="H490" s="15" t="s">
        <v>593</v>
      </c>
      <c r="I490" s="15" t="s">
        <v>594</v>
      </c>
      <c r="J490" s="15" t="s">
        <v>604</v>
      </c>
    </row>
    <row r="491" spans="1:11" x14ac:dyDescent="0.3">
      <c r="A491" s="15" t="str">
        <f>HYPERLINK("https://hsdes.intel.com/resource/16017183584","16017183584")</f>
        <v>16017183584</v>
      </c>
      <c r="B491" s="15" t="s">
        <v>500</v>
      </c>
      <c r="C491" s="15" t="s">
        <v>4</v>
      </c>
      <c r="D491" s="15" t="s">
        <v>582</v>
      </c>
      <c r="E491" s="29" t="s">
        <v>585</v>
      </c>
      <c r="G491" s="15">
        <v>42</v>
      </c>
      <c r="H491" s="15" t="s">
        <v>593</v>
      </c>
      <c r="I491" s="15" t="s">
        <v>594</v>
      </c>
      <c r="J491" s="15" t="s">
        <v>604</v>
      </c>
    </row>
    <row r="492" spans="1:11" x14ac:dyDescent="0.3">
      <c r="A492" s="15" t="str">
        <f>HYPERLINK("https://hsdes.intel.com/resource/16017188516","16017188516")</f>
        <v>16017188516</v>
      </c>
      <c r="B492" s="15" t="s">
        <v>501</v>
      </c>
      <c r="C492" s="15" t="s">
        <v>4</v>
      </c>
      <c r="D492" s="15" t="s">
        <v>582</v>
      </c>
      <c r="E492" s="29" t="s">
        <v>585</v>
      </c>
      <c r="G492" s="15">
        <v>42</v>
      </c>
      <c r="H492" s="15" t="s">
        <v>593</v>
      </c>
      <c r="I492" s="15" t="s">
        <v>594</v>
      </c>
      <c r="J492" s="15" t="s">
        <v>604</v>
      </c>
    </row>
    <row r="493" spans="1:11" x14ac:dyDescent="0.3">
      <c r="A493" s="15" t="str">
        <f>HYPERLINK("https://hsdes.intel.com/resource/16017194949","16017194949")</f>
        <v>16017194949</v>
      </c>
      <c r="B493" s="15" t="s">
        <v>502</v>
      </c>
      <c r="C493" s="15" t="s">
        <v>10</v>
      </c>
      <c r="D493" s="15" t="s">
        <v>582</v>
      </c>
      <c r="E493" s="30" t="s">
        <v>586</v>
      </c>
      <c r="F493" s="27">
        <v>16015631966</v>
      </c>
      <c r="G493" s="15">
        <v>42</v>
      </c>
      <c r="H493" s="15" t="s">
        <v>593</v>
      </c>
      <c r="I493" s="15" t="s">
        <v>594</v>
      </c>
      <c r="J493" s="15" t="s">
        <v>604</v>
      </c>
      <c r="K493" s="15" t="s">
        <v>599</v>
      </c>
    </row>
    <row r="494" spans="1:11" x14ac:dyDescent="0.3">
      <c r="A494" s="15" t="str">
        <f>HYPERLINK("https://hsdes.intel.com/resource/16017342770","16017342770")</f>
        <v>16017342770</v>
      </c>
      <c r="B494" s="15" t="s">
        <v>503</v>
      </c>
      <c r="C494" s="15" t="s">
        <v>22</v>
      </c>
      <c r="D494" s="15" t="s">
        <v>582</v>
      </c>
      <c r="E494" s="29" t="s">
        <v>585</v>
      </c>
      <c r="G494" s="15">
        <v>42</v>
      </c>
      <c r="H494" s="15" t="s">
        <v>593</v>
      </c>
      <c r="I494" s="15" t="s">
        <v>594</v>
      </c>
      <c r="J494" s="15" t="s">
        <v>605</v>
      </c>
    </row>
    <row r="495" spans="1:11" x14ac:dyDescent="0.3">
      <c r="A495" s="15" t="str">
        <f>HYPERLINK("https://hsdes.intel.com/resource/16017349451","16017349451")</f>
        <v>16017349451</v>
      </c>
      <c r="B495" s="15" t="s">
        <v>504</v>
      </c>
      <c r="C495" s="15" t="s">
        <v>22</v>
      </c>
      <c r="D495" s="15" t="s">
        <v>582</v>
      </c>
      <c r="E495" s="29" t="s">
        <v>585</v>
      </c>
      <c r="G495" s="15">
        <v>42</v>
      </c>
      <c r="H495" s="15" t="s">
        <v>593</v>
      </c>
      <c r="I495" s="15" t="s">
        <v>594</v>
      </c>
      <c r="J495" s="15" t="s">
        <v>605</v>
      </c>
    </row>
    <row r="496" spans="1:11" x14ac:dyDescent="0.3">
      <c r="A496" s="15" t="str">
        <f>HYPERLINK("https://hsdes.intel.com/resource/16017535756","16017535756")</f>
        <v>16017535756</v>
      </c>
      <c r="B496" s="15" t="s">
        <v>505</v>
      </c>
      <c r="C496" s="15" t="s">
        <v>4</v>
      </c>
      <c r="D496" s="15" t="s">
        <v>582</v>
      </c>
      <c r="E496" s="31" t="s">
        <v>602</v>
      </c>
      <c r="F496" s="27">
        <v>16017562184</v>
      </c>
      <c r="G496" s="15">
        <v>42</v>
      </c>
      <c r="H496" s="15" t="s">
        <v>593</v>
      </c>
      <c r="I496" s="15" t="s">
        <v>594</v>
      </c>
      <c r="J496" s="15" t="s">
        <v>604</v>
      </c>
    </row>
    <row r="497" spans="1:11" x14ac:dyDescent="0.3">
      <c r="A497" s="15" t="str">
        <f>HYPERLINK("https://hsdes.intel.com/resource/16017540013","16017540013")</f>
        <v>16017540013</v>
      </c>
      <c r="B497" s="15" t="s">
        <v>506</v>
      </c>
      <c r="C497" s="15" t="s">
        <v>4</v>
      </c>
      <c r="D497" s="15" t="s">
        <v>582</v>
      </c>
      <c r="E497" s="31" t="s">
        <v>602</v>
      </c>
      <c r="F497" s="27">
        <v>16017562184</v>
      </c>
      <c r="G497" s="15">
        <v>42</v>
      </c>
      <c r="H497" s="15" t="s">
        <v>593</v>
      </c>
      <c r="I497" s="15" t="s">
        <v>594</v>
      </c>
      <c r="J497" s="15" t="s">
        <v>604</v>
      </c>
    </row>
    <row r="498" spans="1:11" x14ac:dyDescent="0.3">
      <c r="A498" s="15" t="str">
        <f>HYPERLINK("https://hsdes.intel.com/resource/16017542265","16017542265")</f>
        <v>16017542265</v>
      </c>
      <c r="B498" s="15" t="s">
        <v>507</v>
      </c>
      <c r="C498" s="15" t="s">
        <v>4</v>
      </c>
      <c r="D498" s="15" t="s">
        <v>582</v>
      </c>
      <c r="E498" s="29" t="s">
        <v>585</v>
      </c>
      <c r="G498" s="15">
        <v>42</v>
      </c>
      <c r="H498" s="15" t="s">
        <v>593</v>
      </c>
      <c r="I498" s="15" t="s">
        <v>594</v>
      </c>
      <c r="J498" s="15" t="s">
        <v>604</v>
      </c>
    </row>
    <row r="499" spans="1:11" x14ac:dyDescent="0.3">
      <c r="A499" s="15" t="str">
        <f>HYPERLINK("https://hsdes.intel.com/resource/16017543682","16017543682")</f>
        <v>16017543682</v>
      </c>
      <c r="B499" s="15" t="s">
        <v>508</v>
      </c>
      <c r="C499" s="15" t="s">
        <v>4</v>
      </c>
      <c r="D499" s="15" t="s">
        <v>582</v>
      </c>
      <c r="E499" s="29" t="s">
        <v>585</v>
      </c>
      <c r="G499" s="15">
        <v>42</v>
      </c>
      <c r="H499" s="15" t="s">
        <v>593</v>
      </c>
      <c r="I499" s="15" t="s">
        <v>594</v>
      </c>
      <c r="J499" s="15" t="s">
        <v>604</v>
      </c>
    </row>
    <row r="500" spans="1:11" x14ac:dyDescent="0.3">
      <c r="A500" s="15" t="str">
        <f>HYPERLINK("https://hsdes.intel.com/resource/16017543746","16017543746")</f>
        <v>16017543746</v>
      </c>
      <c r="B500" s="15" t="s">
        <v>509</v>
      </c>
      <c r="C500" s="15" t="s">
        <v>4</v>
      </c>
      <c r="D500" s="15" t="s">
        <v>582</v>
      </c>
      <c r="E500" s="29" t="s">
        <v>585</v>
      </c>
      <c r="G500" s="15">
        <v>42</v>
      </c>
      <c r="H500" s="15" t="s">
        <v>593</v>
      </c>
      <c r="I500" s="15" t="s">
        <v>594</v>
      </c>
      <c r="J500" s="15" t="s">
        <v>604</v>
      </c>
    </row>
    <row r="501" spans="1:11" x14ac:dyDescent="0.3">
      <c r="A501" s="15" t="str">
        <f>HYPERLINK("https://hsdes.intel.com/resource/16017614586","16017614586")</f>
        <v>16017614586</v>
      </c>
      <c r="B501" s="15" t="s">
        <v>510</v>
      </c>
      <c r="C501" s="15" t="s">
        <v>4</v>
      </c>
      <c r="D501" s="15" t="s">
        <v>582</v>
      </c>
      <c r="E501" s="29" t="s">
        <v>585</v>
      </c>
      <c r="G501" s="15">
        <v>42</v>
      </c>
      <c r="H501" s="15" t="s">
        <v>593</v>
      </c>
      <c r="I501" s="15" t="s">
        <v>594</v>
      </c>
      <c r="J501" s="15" t="s">
        <v>604</v>
      </c>
    </row>
    <row r="502" spans="1:11" x14ac:dyDescent="0.3">
      <c r="A502" s="15" t="str">
        <f>HYPERLINK("https://hsdes.intel.com/resource/16017767812","16017767812")</f>
        <v>16017767812</v>
      </c>
      <c r="B502" s="15" t="s">
        <v>511</v>
      </c>
      <c r="C502" s="15" t="s">
        <v>10</v>
      </c>
      <c r="D502" s="15" t="s">
        <v>582</v>
      </c>
      <c r="E502" s="29" t="s">
        <v>585</v>
      </c>
      <c r="G502" s="15">
        <v>42</v>
      </c>
      <c r="H502" s="15" t="s">
        <v>593</v>
      </c>
      <c r="I502" s="15" t="s">
        <v>594</v>
      </c>
      <c r="J502" s="15" t="s">
        <v>604</v>
      </c>
    </row>
    <row r="503" spans="1:11" x14ac:dyDescent="0.3">
      <c r="A503" s="15" t="str">
        <f>HYPERLINK("https://hsdes.intel.com/resource/16017784138","16017784138")</f>
        <v>16017784138</v>
      </c>
      <c r="B503" s="15" t="s">
        <v>512</v>
      </c>
      <c r="C503" s="15" t="s">
        <v>10</v>
      </c>
      <c r="D503" s="15" t="s">
        <v>582</v>
      </c>
      <c r="E503" s="29" t="s">
        <v>585</v>
      </c>
      <c r="G503" s="15">
        <v>42</v>
      </c>
      <c r="H503" s="15" t="s">
        <v>593</v>
      </c>
      <c r="I503" s="15" t="s">
        <v>594</v>
      </c>
      <c r="J503" s="15" t="s">
        <v>604</v>
      </c>
    </row>
    <row r="504" spans="1:11" x14ac:dyDescent="0.3">
      <c r="A504" s="15" t="str">
        <f>HYPERLINK("https://hsdes.intel.com/resource/16017814496","16017814496")</f>
        <v>16017814496</v>
      </c>
      <c r="B504" s="15" t="s">
        <v>513</v>
      </c>
      <c r="C504" s="15" t="s">
        <v>4</v>
      </c>
      <c r="D504" s="15" t="s">
        <v>581</v>
      </c>
      <c r="E504" s="29" t="s">
        <v>585</v>
      </c>
      <c r="G504" s="15">
        <v>42</v>
      </c>
      <c r="H504" s="15" t="s">
        <v>593</v>
      </c>
      <c r="I504" s="15" t="s">
        <v>594</v>
      </c>
      <c r="J504" s="15" t="s">
        <v>605</v>
      </c>
    </row>
    <row r="505" spans="1:11" x14ac:dyDescent="0.3">
      <c r="A505" s="15" t="str">
        <f>HYPERLINK("https://hsdes.intel.com/resource/16017851367","16017851367")</f>
        <v>16017851367</v>
      </c>
      <c r="B505" s="15" t="s">
        <v>514</v>
      </c>
      <c r="C505" s="15" t="s">
        <v>10</v>
      </c>
      <c r="D505" s="15" t="s">
        <v>582</v>
      </c>
      <c r="E505" s="29" t="s">
        <v>585</v>
      </c>
      <c r="G505" s="15">
        <v>42</v>
      </c>
      <c r="H505" s="15" t="s">
        <v>593</v>
      </c>
      <c r="I505" s="15" t="s">
        <v>594</v>
      </c>
      <c r="J505" s="15" t="s">
        <v>604</v>
      </c>
    </row>
    <row r="506" spans="1:11" x14ac:dyDescent="0.3">
      <c r="A506" s="15" t="str">
        <f>HYPERLINK("https://hsdes.intel.com/resource/16017852235","16017852235")</f>
        <v>16017852235</v>
      </c>
      <c r="B506" s="15" t="s">
        <v>515</v>
      </c>
      <c r="C506" s="15" t="s">
        <v>10</v>
      </c>
      <c r="D506" s="15" t="s">
        <v>582</v>
      </c>
      <c r="E506" s="29" t="s">
        <v>585</v>
      </c>
      <c r="G506" s="15">
        <v>42</v>
      </c>
      <c r="H506" s="15" t="s">
        <v>593</v>
      </c>
      <c r="I506" s="15" t="s">
        <v>594</v>
      </c>
      <c r="J506" s="15" t="s">
        <v>604</v>
      </c>
    </row>
    <row r="507" spans="1:11" x14ac:dyDescent="0.3">
      <c r="A507" s="15" t="str">
        <f>HYPERLINK("https://hsdes.intel.com/resource/16017852688","16017852688")</f>
        <v>16017852688</v>
      </c>
      <c r="B507" s="15" t="s">
        <v>516</v>
      </c>
      <c r="C507" s="15" t="s">
        <v>10</v>
      </c>
      <c r="D507" s="15" t="s">
        <v>582</v>
      </c>
      <c r="E507" s="29" t="s">
        <v>585</v>
      </c>
      <c r="G507" s="15">
        <v>42</v>
      </c>
      <c r="H507" s="15" t="s">
        <v>593</v>
      </c>
      <c r="I507" s="15" t="s">
        <v>594</v>
      </c>
      <c r="J507" s="15" t="s">
        <v>604</v>
      </c>
    </row>
    <row r="508" spans="1:11" x14ac:dyDescent="0.3">
      <c r="A508" s="15" t="str">
        <f>HYPERLINK("https://hsdes.intel.com/resource/16017853000","16017853000")</f>
        <v>16017853000</v>
      </c>
      <c r="B508" s="15" t="s">
        <v>517</v>
      </c>
      <c r="C508" s="15" t="s">
        <v>10</v>
      </c>
      <c r="D508" s="15" t="s">
        <v>582</v>
      </c>
      <c r="E508" s="29" t="s">
        <v>585</v>
      </c>
      <c r="G508" s="15">
        <v>42</v>
      </c>
      <c r="H508" s="15" t="s">
        <v>593</v>
      </c>
      <c r="I508" s="15" t="s">
        <v>594</v>
      </c>
      <c r="J508" s="15" t="s">
        <v>604</v>
      </c>
    </row>
    <row r="509" spans="1:11" x14ac:dyDescent="0.3">
      <c r="A509" s="15" t="str">
        <f>HYPERLINK("https://hsdes.intel.com/resource/16017959332","16017959332")</f>
        <v>16017959332</v>
      </c>
      <c r="B509" s="15" t="s">
        <v>518</v>
      </c>
      <c r="C509" s="15" t="s">
        <v>22</v>
      </c>
      <c r="D509" s="15" t="s">
        <v>581</v>
      </c>
      <c r="E509" s="29" t="s">
        <v>585</v>
      </c>
      <c r="G509" s="15">
        <v>42</v>
      </c>
      <c r="H509" s="15" t="s">
        <v>593</v>
      </c>
      <c r="I509" s="15" t="s">
        <v>594</v>
      </c>
      <c r="J509" s="15" t="s">
        <v>605</v>
      </c>
    </row>
    <row r="510" spans="1:11" x14ac:dyDescent="0.3">
      <c r="A510" s="15" t="str">
        <f>HYPERLINK("https://hsdes.intel.com/resource/16017967552","16017967552")</f>
        <v>16017967552</v>
      </c>
      <c r="B510" s="15" t="s">
        <v>519</v>
      </c>
      <c r="C510" s="15" t="s">
        <v>16</v>
      </c>
      <c r="D510" s="15" t="s">
        <v>582</v>
      </c>
      <c r="E510" s="29" t="s">
        <v>585</v>
      </c>
      <c r="G510" s="15">
        <v>42</v>
      </c>
      <c r="H510" s="15" t="s">
        <v>593</v>
      </c>
      <c r="I510" s="15" t="s">
        <v>594</v>
      </c>
      <c r="J510" s="15" t="s">
        <v>604</v>
      </c>
    </row>
    <row r="511" spans="1:11" x14ac:dyDescent="0.3">
      <c r="A511" s="15" t="str">
        <f>HYPERLINK("https://hsdes.intel.com/resource/16018013934","16018013934")</f>
        <v>16018013934</v>
      </c>
      <c r="B511" s="15" t="s">
        <v>520</v>
      </c>
      <c r="C511" s="15" t="s">
        <v>250</v>
      </c>
      <c r="D511" s="15" t="s">
        <v>582</v>
      </c>
      <c r="E511" s="29" t="s">
        <v>585</v>
      </c>
      <c r="G511" s="15">
        <v>42</v>
      </c>
      <c r="H511" s="15" t="s">
        <v>593</v>
      </c>
      <c r="I511" s="15" t="s">
        <v>594</v>
      </c>
      <c r="J511" s="15" t="s">
        <v>604</v>
      </c>
    </row>
    <row r="512" spans="1:11" x14ac:dyDescent="0.3">
      <c r="A512" s="15" t="str">
        <f>HYPERLINK("https://hsdes.intel.com/resource/16018032054","16018032054")</f>
        <v>16018032054</v>
      </c>
      <c r="B512" s="15" t="s">
        <v>521</v>
      </c>
      <c r="C512" s="15" t="s">
        <v>4</v>
      </c>
      <c r="D512" s="15" t="s">
        <v>582</v>
      </c>
      <c r="E512" s="30" t="s">
        <v>586</v>
      </c>
      <c r="F512" s="27">
        <v>15011484236</v>
      </c>
      <c r="G512" s="15">
        <v>42</v>
      </c>
      <c r="H512" s="15" t="s">
        <v>593</v>
      </c>
      <c r="I512" s="15" t="s">
        <v>594</v>
      </c>
      <c r="J512" s="15" t="s">
        <v>604</v>
      </c>
      <c r="K512" s="15" t="s">
        <v>596</v>
      </c>
    </row>
    <row r="513" spans="1:11" x14ac:dyDescent="0.3">
      <c r="A513" s="15" t="str">
        <f>HYPERLINK("https://hsdes.intel.com/resource/16018032178","16018032178")</f>
        <v>16018032178</v>
      </c>
      <c r="B513" s="15" t="s">
        <v>522</v>
      </c>
      <c r="C513" s="15" t="s">
        <v>4</v>
      </c>
      <c r="D513" s="15" t="s">
        <v>582</v>
      </c>
      <c r="E513" s="30" t="s">
        <v>586</v>
      </c>
      <c r="F513" s="27">
        <v>15011484236</v>
      </c>
      <c r="G513" s="15">
        <v>42</v>
      </c>
      <c r="H513" s="15" t="s">
        <v>593</v>
      </c>
      <c r="I513" s="15" t="s">
        <v>594</v>
      </c>
      <c r="J513" s="15" t="s">
        <v>604</v>
      </c>
      <c r="K513" s="15" t="s">
        <v>596</v>
      </c>
    </row>
    <row r="514" spans="1:11" x14ac:dyDescent="0.3">
      <c r="A514" s="15" t="str">
        <f>HYPERLINK("https://hsdes.intel.com/resource/16018051337","16018051337")</f>
        <v>16018051337</v>
      </c>
      <c r="B514" s="15" t="s">
        <v>523</v>
      </c>
      <c r="C514" s="15" t="s">
        <v>4</v>
      </c>
      <c r="D514" s="15" t="s">
        <v>582</v>
      </c>
      <c r="E514" s="29" t="s">
        <v>585</v>
      </c>
      <c r="G514" s="15">
        <v>42</v>
      </c>
      <c r="H514" s="15" t="s">
        <v>593</v>
      </c>
      <c r="I514" s="15" t="s">
        <v>594</v>
      </c>
      <c r="J514" s="15" t="s">
        <v>604</v>
      </c>
    </row>
    <row r="515" spans="1:11" x14ac:dyDescent="0.3">
      <c r="A515" s="15" t="str">
        <f>HYPERLINK("https://hsdes.intel.com/resource/16018068102","16018068102")</f>
        <v>16018068102</v>
      </c>
      <c r="B515" s="15" t="s">
        <v>524</v>
      </c>
      <c r="C515" s="15" t="s">
        <v>250</v>
      </c>
      <c r="D515" s="15" t="s">
        <v>582</v>
      </c>
      <c r="E515" s="29" t="s">
        <v>585</v>
      </c>
      <c r="G515" s="15">
        <v>42</v>
      </c>
      <c r="H515" s="15" t="s">
        <v>593</v>
      </c>
      <c r="I515" s="15" t="s">
        <v>594</v>
      </c>
      <c r="J515" s="15" t="s">
        <v>604</v>
      </c>
    </row>
    <row r="516" spans="1:11" x14ac:dyDescent="0.3">
      <c r="A516" s="15" t="str">
        <f>HYPERLINK("https://hsdes.intel.com/resource/16018128959","16018128959")</f>
        <v>16018128959</v>
      </c>
      <c r="B516" s="15" t="s">
        <v>525</v>
      </c>
      <c r="C516" s="15" t="s">
        <v>10</v>
      </c>
      <c r="D516" s="15" t="s">
        <v>582</v>
      </c>
      <c r="E516" s="29" t="s">
        <v>585</v>
      </c>
      <c r="G516" s="15">
        <v>42</v>
      </c>
      <c r="H516" s="15" t="s">
        <v>593</v>
      </c>
      <c r="I516" s="15" t="s">
        <v>594</v>
      </c>
      <c r="J516" s="15" t="s">
        <v>604</v>
      </c>
    </row>
    <row r="517" spans="1:11" x14ac:dyDescent="0.3">
      <c r="A517" s="15" t="str">
        <f>HYPERLINK("https://hsdes.intel.com/resource/16018202134","16018202134")</f>
        <v>16018202134</v>
      </c>
      <c r="B517" s="15" t="s">
        <v>526</v>
      </c>
      <c r="C517" s="15" t="s">
        <v>4</v>
      </c>
      <c r="D517" s="15" t="s">
        <v>582</v>
      </c>
      <c r="E517" s="29" t="s">
        <v>585</v>
      </c>
      <c r="G517" s="15">
        <v>42</v>
      </c>
      <c r="H517" s="15" t="s">
        <v>593</v>
      </c>
      <c r="I517" s="15" t="s">
        <v>594</v>
      </c>
      <c r="J517" s="15" t="s">
        <v>604</v>
      </c>
    </row>
    <row r="518" spans="1:11" x14ac:dyDescent="0.3">
      <c r="A518" s="15" t="str">
        <f>HYPERLINK("https://hsdes.intel.com/resource/16018288382","16018288382")</f>
        <v>16018288382</v>
      </c>
      <c r="B518" s="15" t="s">
        <v>527</v>
      </c>
      <c r="C518" s="15" t="s">
        <v>22</v>
      </c>
      <c r="D518" s="15" t="s">
        <v>582</v>
      </c>
      <c r="E518" s="29" t="s">
        <v>585</v>
      </c>
      <c r="G518" s="15">
        <v>42</v>
      </c>
      <c r="H518" s="15" t="s">
        <v>593</v>
      </c>
      <c r="I518" s="15" t="s">
        <v>594</v>
      </c>
      <c r="J518" s="15" t="s">
        <v>604</v>
      </c>
    </row>
    <row r="519" spans="1:11" x14ac:dyDescent="0.3">
      <c r="A519" s="15" t="str">
        <f>HYPERLINK("https://hsdes.intel.com/resource/16018292853","16018292853")</f>
        <v>16018292853</v>
      </c>
      <c r="B519" s="15" t="s">
        <v>528</v>
      </c>
      <c r="C519" s="15" t="s">
        <v>22</v>
      </c>
      <c r="D519" s="15" t="s">
        <v>582</v>
      </c>
      <c r="E519" s="29" t="s">
        <v>585</v>
      </c>
      <c r="G519" s="15">
        <v>42</v>
      </c>
      <c r="H519" s="15" t="s">
        <v>593</v>
      </c>
      <c r="I519" s="15" t="s">
        <v>594</v>
      </c>
      <c r="J519" s="15" t="s">
        <v>604</v>
      </c>
    </row>
    <row r="520" spans="1:11" x14ac:dyDescent="0.3">
      <c r="A520" s="15" t="str">
        <f>HYPERLINK("https://hsdes.intel.com/resource/16018297861","16018297861")</f>
        <v>16018297861</v>
      </c>
      <c r="B520" s="15" t="s">
        <v>529</v>
      </c>
      <c r="C520" s="15" t="s">
        <v>4</v>
      </c>
      <c r="D520" s="15" t="s">
        <v>582</v>
      </c>
      <c r="E520" s="29" t="s">
        <v>585</v>
      </c>
      <c r="G520" s="15">
        <v>42</v>
      </c>
      <c r="H520" s="15" t="s">
        <v>593</v>
      </c>
      <c r="I520" s="15" t="s">
        <v>594</v>
      </c>
      <c r="J520" s="15" t="s">
        <v>604</v>
      </c>
    </row>
    <row r="521" spans="1:11" x14ac:dyDescent="0.3">
      <c r="A521" s="15" t="str">
        <f>HYPERLINK("https://hsdes.intel.com/resource/16018301023","16018301023")</f>
        <v>16018301023</v>
      </c>
      <c r="B521" s="15" t="s">
        <v>530</v>
      </c>
      <c r="C521" s="15" t="s">
        <v>22</v>
      </c>
      <c r="D521" s="15" t="s">
        <v>582</v>
      </c>
      <c r="E521" s="29" t="s">
        <v>585</v>
      </c>
      <c r="G521" s="15">
        <v>42</v>
      </c>
      <c r="H521" s="15" t="s">
        <v>593</v>
      </c>
      <c r="I521" s="15" t="s">
        <v>594</v>
      </c>
      <c r="J521" s="15" t="s">
        <v>604</v>
      </c>
    </row>
    <row r="522" spans="1:11" x14ac:dyDescent="0.3">
      <c r="A522" s="15" t="str">
        <f>HYPERLINK("https://hsdes.intel.com/resource/16018301144","16018301144")</f>
        <v>16018301144</v>
      </c>
      <c r="B522" s="15" t="s">
        <v>531</v>
      </c>
      <c r="C522" s="15" t="s">
        <v>22</v>
      </c>
      <c r="D522" s="15" t="s">
        <v>582</v>
      </c>
      <c r="E522" s="29" t="s">
        <v>585</v>
      </c>
      <c r="G522" s="15">
        <v>42</v>
      </c>
      <c r="H522" s="15" t="s">
        <v>593</v>
      </c>
      <c r="I522" s="15" t="s">
        <v>594</v>
      </c>
      <c r="J522" s="15" t="s">
        <v>604</v>
      </c>
    </row>
    <row r="523" spans="1:11" x14ac:dyDescent="0.3">
      <c r="A523" s="15" t="str">
        <f>HYPERLINK("https://hsdes.intel.com/resource/16018350785","16018350785")</f>
        <v>16018350785</v>
      </c>
      <c r="B523" s="15" t="s">
        <v>532</v>
      </c>
      <c r="C523" s="15" t="s">
        <v>4</v>
      </c>
      <c r="D523" s="15" t="s">
        <v>582</v>
      </c>
      <c r="E523" s="29" t="s">
        <v>585</v>
      </c>
      <c r="G523" s="15">
        <v>42</v>
      </c>
      <c r="H523" s="15" t="s">
        <v>593</v>
      </c>
      <c r="I523" s="15" t="s">
        <v>594</v>
      </c>
      <c r="J523" s="15" t="s">
        <v>604</v>
      </c>
    </row>
    <row r="524" spans="1:11" x14ac:dyDescent="0.3">
      <c r="A524" s="15" t="str">
        <f>HYPERLINK("https://hsdes.intel.com/resource/16018362809","16018362809")</f>
        <v>16018362809</v>
      </c>
      <c r="B524" s="15" t="s">
        <v>533</v>
      </c>
      <c r="C524" s="15" t="s">
        <v>4</v>
      </c>
      <c r="D524" s="15" t="s">
        <v>582</v>
      </c>
      <c r="E524" s="31" t="s">
        <v>602</v>
      </c>
      <c r="F524" s="27">
        <v>16017562184</v>
      </c>
      <c r="G524" s="15">
        <v>42</v>
      </c>
      <c r="H524" s="15" t="s">
        <v>593</v>
      </c>
      <c r="I524" s="15" t="s">
        <v>594</v>
      </c>
      <c r="J524" s="15" t="s">
        <v>604</v>
      </c>
    </row>
    <row r="525" spans="1:11" x14ac:dyDescent="0.3">
      <c r="A525" s="15" t="str">
        <f>HYPERLINK("https://hsdes.intel.com/resource/16018393298","16018393298")</f>
        <v>16018393298</v>
      </c>
      <c r="B525" s="15" t="s">
        <v>534</v>
      </c>
      <c r="C525" s="15" t="s">
        <v>4</v>
      </c>
      <c r="D525" s="15" t="s">
        <v>582</v>
      </c>
      <c r="E525" s="29" t="s">
        <v>585</v>
      </c>
      <c r="G525" s="15">
        <v>42</v>
      </c>
      <c r="H525" s="15" t="s">
        <v>593</v>
      </c>
      <c r="I525" s="15" t="s">
        <v>594</v>
      </c>
      <c r="J525" s="15" t="s">
        <v>604</v>
      </c>
    </row>
    <row r="526" spans="1:11" x14ac:dyDescent="0.3">
      <c r="A526" s="15" t="str">
        <f>HYPERLINK("https://hsdes.intel.com/resource/16018403847","16018403847")</f>
        <v>16018403847</v>
      </c>
      <c r="B526" s="15" t="s">
        <v>535</v>
      </c>
      <c r="C526" s="15" t="s">
        <v>4</v>
      </c>
      <c r="D526" s="15" t="s">
        <v>582</v>
      </c>
      <c r="E526" s="29" t="s">
        <v>585</v>
      </c>
      <c r="G526" s="15">
        <v>42</v>
      </c>
      <c r="H526" s="15" t="s">
        <v>593</v>
      </c>
      <c r="I526" s="15" t="s">
        <v>594</v>
      </c>
      <c r="J526" s="15" t="s">
        <v>604</v>
      </c>
    </row>
    <row r="527" spans="1:11" x14ac:dyDescent="0.3">
      <c r="A527" s="15" t="str">
        <f>HYPERLINK("https://hsdes.intel.com/resource/16018413863","16018413863")</f>
        <v>16018413863</v>
      </c>
      <c r="B527" s="15" t="s">
        <v>536</v>
      </c>
      <c r="C527" s="15" t="s">
        <v>16</v>
      </c>
      <c r="D527" s="15" t="s">
        <v>582</v>
      </c>
      <c r="E527" s="29" t="s">
        <v>585</v>
      </c>
      <c r="G527" s="15">
        <v>42</v>
      </c>
      <c r="H527" s="15" t="s">
        <v>593</v>
      </c>
      <c r="I527" s="15" t="s">
        <v>594</v>
      </c>
      <c r="J527" s="15" t="s">
        <v>604</v>
      </c>
    </row>
    <row r="528" spans="1:11" x14ac:dyDescent="0.3">
      <c r="A528" s="15" t="str">
        <f>HYPERLINK("https://hsdes.intel.com/resource/16018427671","16018427671")</f>
        <v>16018427671</v>
      </c>
      <c r="B528" s="15" t="s">
        <v>537</v>
      </c>
      <c r="C528" s="15" t="s">
        <v>4</v>
      </c>
      <c r="D528" s="15" t="s">
        <v>582</v>
      </c>
      <c r="E528" s="29" t="s">
        <v>585</v>
      </c>
      <c r="G528" s="15">
        <v>42</v>
      </c>
      <c r="H528" s="15" t="s">
        <v>593</v>
      </c>
      <c r="I528" s="15" t="s">
        <v>594</v>
      </c>
      <c r="J528" s="15" t="s">
        <v>604</v>
      </c>
    </row>
    <row r="529" spans="1:11" x14ac:dyDescent="0.3">
      <c r="A529" s="15" t="str">
        <f>HYPERLINK("https://hsdes.intel.com/resource/16018465697","16018465697")</f>
        <v>16018465697</v>
      </c>
      <c r="B529" s="25" t="s">
        <v>538</v>
      </c>
      <c r="C529" s="15" t="s">
        <v>4</v>
      </c>
      <c r="D529" s="15" t="s">
        <v>582</v>
      </c>
      <c r="E529" s="30" t="s">
        <v>586</v>
      </c>
      <c r="F529" s="27">
        <v>15011484236</v>
      </c>
      <c r="G529" s="15">
        <v>42</v>
      </c>
      <c r="H529" s="15" t="s">
        <v>593</v>
      </c>
      <c r="I529" s="15" t="s">
        <v>594</v>
      </c>
      <c r="J529" s="15" t="s">
        <v>604</v>
      </c>
      <c r="K529" s="15" t="s">
        <v>596</v>
      </c>
    </row>
    <row r="530" spans="1:11" x14ac:dyDescent="0.3">
      <c r="A530" s="15" t="str">
        <f>HYPERLINK("https://hsdes.intel.com/resource/16018496371","16018496371")</f>
        <v>16018496371</v>
      </c>
      <c r="B530" s="15" t="s">
        <v>539</v>
      </c>
      <c r="C530" s="15" t="s">
        <v>4</v>
      </c>
      <c r="D530" s="15" t="s">
        <v>581</v>
      </c>
      <c r="E530" s="29" t="s">
        <v>585</v>
      </c>
      <c r="G530" s="15">
        <v>42</v>
      </c>
      <c r="H530" s="15" t="s">
        <v>593</v>
      </c>
      <c r="I530" s="15" t="s">
        <v>594</v>
      </c>
      <c r="J530" s="15" t="s">
        <v>604</v>
      </c>
    </row>
    <row r="531" spans="1:11" x14ac:dyDescent="0.3">
      <c r="A531" s="15" t="str">
        <f>HYPERLINK("https://hsdes.intel.com/resource/16018498600","16018498600")</f>
        <v>16018498600</v>
      </c>
      <c r="B531" s="15" t="s">
        <v>540</v>
      </c>
      <c r="C531" s="15" t="s">
        <v>4</v>
      </c>
      <c r="D531" s="15" t="s">
        <v>582</v>
      </c>
      <c r="E531" s="29" t="s">
        <v>585</v>
      </c>
      <c r="G531" s="15">
        <v>42</v>
      </c>
      <c r="H531" s="15" t="s">
        <v>593</v>
      </c>
      <c r="I531" s="15" t="s">
        <v>594</v>
      </c>
      <c r="J531" s="15" t="s">
        <v>604</v>
      </c>
    </row>
    <row r="532" spans="1:11" x14ac:dyDescent="0.3">
      <c r="A532" s="15" t="str">
        <f>HYPERLINK("https://hsdes.intel.com/resource/16018504899","16018504899")</f>
        <v>16018504899</v>
      </c>
      <c r="B532" s="25" t="s">
        <v>541</v>
      </c>
      <c r="C532" s="15" t="s">
        <v>4</v>
      </c>
      <c r="D532" s="15" t="s">
        <v>582</v>
      </c>
      <c r="E532" s="30" t="s">
        <v>586</v>
      </c>
      <c r="F532" s="27">
        <v>15011484236</v>
      </c>
      <c r="G532" s="15">
        <v>42</v>
      </c>
      <c r="H532" s="15" t="s">
        <v>593</v>
      </c>
      <c r="I532" s="15" t="s">
        <v>594</v>
      </c>
      <c r="J532" s="15" t="s">
        <v>604</v>
      </c>
      <c r="K532" s="15" t="s">
        <v>596</v>
      </c>
    </row>
    <row r="533" spans="1:11" x14ac:dyDescent="0.3">
      <c r="A533" s="15" t="str">
        <f>HYPERLINK("https://hsdes.intel.com/resource/16018513247","16018513247")</f>
        <v>16018513247</v>
      </c>
      <c r="B533" s="15" t="s">
        <v>542</v>
      </c>
      <c r="C533" s="15" t="s">
        <v>4</v>
      </c>
      <c r="D533" s="15" t="s">
        <v>580</v>
      </c>
      <c r="E533" s="29" t="s">
        <v>585</v>
      </c>
      <c r="G533" s="15">
        <v>42</v>
      </c>
      <c r="H533" s="15" t="s">
        <v>593</v>
      </c>
      <c r="I533" s="15" t="s">
        <v>594</v>
      </c>
      <c r="J533" s="15" t="s">
        <v>605</v>
      </c>
    </row>
    <row r="534" spans="1:11" x14ac:dyDescent="0.3">
      <c r="A534" s="15" t="str">
        <f>HYPERLINK("https://hsdes.intel.com/resource/16018519950","16018519950")</f>
        <v>16018519950</v>
      </c>
      <c r="B534" s="15" t="s">
        <v>543</v>
      </c>
      <c r="C534" s="15" t="s">
        <v>22</v>
      </c>
      <c r="D534" s="15" t="s">
        <v>582</v>
      </c>
      <c r="E534" s="29" t="s">
        <v>585</v>
      </c>
      <c r="G534" s="15">
        <v>42</v>
      </c>
      <c r="H534" s="15" t="s">
        <v>593</v>
      </c>
      <c r="I534" s="15" t="s">
        <v>594</v>
      </c>
      <c r="J534" s="15" t="s">
        <v>604</v>
      </c>
    </row>
    <row r="535" spans="1:11" x14ac:dyDescent="0.3">
      <c r="A535" s="15" t="str">
        <f>HYPERLINK("https://hsdes.intel.com/resource/16018529918","16018529918")</f>
        <v>16018529918</v>
      </c>
      <c r="B535" s="15" t="s">
        <v>544</v>
      </c>
      <c r="C535" s="15" t="s">
        <v>10</v>
      </c>
      <c r="D535" s="15" t="s">
        <v>582</v>
      </c>
      <c r="E535" s="29" t="s">
        <v>585</v>
      </c>
      <c r="G535" s="15">
        <v>42</v>
      </c>
      <c r="H535" s="15" t="s">
        <v>593</v>
      </c>
      <c r="I535" s="15" t="s">
        <v>594</v>
      </c>
      <c r="J535" s="15" t="s">
        <v>604</v>
      </c>
    </row>
    <row r="536" spans="1:11" x14ac:dyDescent="0.3">
      <c r="A536" s="15" t="str">
        <f>HYPERLINK("https://hsdes.intel.com/resource/16018530602","16018530602")</f>
        <v>16018530602</v>
      </c>
      <c r="B536" s="15" t="s">
        <v>545</v>
      </c>
      <c r="C536" s="15" t="s">
        <v>22</v>
      </c>
      <c r="D536" s="15" t="s">
        <v>582</v>
      </c>
      <c r="E536" s="29" t="s">
        <v>585</v>
      </c>
      <c r="G536" s="15">
        <v>42</v>
      </c>
      <c r="H536" s="15" t="s">
        <v>593</v>
      </c>
      <c r="I536" s="15" t="s">
        <v>594</v>
      </c>
      <c r="J536" s="15" t="s">
        <v>605</v>
      </c>
    </row>
    <row r="537" spans="1:11" x14ac:dyDescent="0.3">
      <c r="A537" s="15" t="str">
        <f>HYPERLINK("https://hsdes.intel.com/resource/16018549183","16018549183")</f>
        <v>16018549183</v>
      </c>
      <c r="B537" s="15" t="s">
        <v>546</v>
      </c>
      <c r="C537" s="15" t="s">
        <v>4</v>
      </c>
      <c r="D537" s="15" t="s">
        <v>580</v>
      </c>
      <c r="E537" s="29" t="s">
        <v>585</v>
      </c>
      <c r="G537" s="15">
        <v>42</v>
      </c>
      <c r="H537" s="15" t="s">
        <v>593</v>
      </c>
      <c r="I537" s="15" t="s">
        <v>594</v>
      </c>
      <c r="J537" s="15" t="s">
        <v>605</v>
      </c>
    </row>
    <row r="538" spans="1:11" x14ac:dyDescent="0.3">
      <c r="A538" s="15" t="str">
        <f>HYPERLINK("https://hsdes.intel.com/resource/16018585842","16018585842")</f>
        <v>16018585842</v>
      </c>
      <c r="B538" s="15" t="s">
        <v>547</v>
      </c>
      <c r="C538" s="15" t="s">
        <v>16</v>
      </c>
      <c r="D538" s="15" t="s">
        <v>582</v>
      </c>
      <c r="E538" s="29" t="s">
        <v>585</v>
      </c>
      <c r="G538" s="15">
        <v>42</v>
      </c>
      <c r="H538" s="15" t="s">
        <v>593</v>
      </c>
      <c r="I538" s="15" t="s">
        <v>594</v>
      </c>
      <c r="J538" s="15" t="s">
        <v>605</v>
      </c>
    </row>
    <row r="539" spans="1:11" x14ac:dyDescent="0.3">
      <c r="A539" s="15" t="str">
        <f>HYPERLINK("https://hsdes.intel.com/resource/16018632878","16018632878")</f>
        <v>16018632878</v>
      </c>
      <c r="B539" s="15" t="s">
        <v>548</v>
      </c>
      <c r="C539" s="15" t="s">
        <v>4</v>
      </c>
      <c r="D539" s="15" t="s">
        <v>582</v>
      </c>
      <c r="E539" s="29" t="s">
        <v>585</v>
      </c>
      <c r="G539" s="15">
        <v>42</v>
      </c>
      <c r="H539" s="15" t="s">
        <v>593</v>
      </c>
      <c r="I539" s="15" t="s">
        <v>594</v>
      </c>
      <c r="J539" s="15" t="s">
        <v>604</v>
      </c>
    </row>
    <row r="540" spans="1:11" x14ac:dyDescent="0.3">
      <c r="A540" s="15" t="str">
        <f>HYPERLINK("https://hsdes.intel.com/resource/16018640644","16018640644")</f>
        <v>16018640644</v>
      </c>
      <c r="B540" s="15" t="s">
        <v>549</v>
      </c>
      <c r="C540" s="15" t="s">
        <v>4</v>
      </c>
      <c r="D540" s="15" t="s">
        <v>580</v>
      </c>
      <c r="E540" s="29" t="s">
        <v>585</v>
      </c>
      <c r="G540" s="15">
        <v>42</v>
      </c>
      <c r="H540" s="15" t="s">
        <v>593</v>
      </c>
      <c r="I540" s="15" t="s">
        <v>594</v>
      </c>
      <c r="J540" s="15" t="s">
        <v>604</v>
      </c>
    </row>
    <row r="541" spans="1:11" x14ac:dyDescent="0.3">
      <c r="A541" s="15" t="str">
        <f>HYPERLINK("https://hsdes.intel.com/resource/16018688159","16018688159")</f>
        <v>16018688159</v>
      </c>
      <c r="B541" s="25" t="s">
        <v>550</v>
      </c>
      <c r="C541" s="15" t="s">
        <v>22</v>
      </c>
      <c r="D541" s="15" t="s">
        <v>582</v>
      </c>
      <c r="E541" s="29" t="s">
        <v>585</v>
      </c>
      <c r="G541" s="15">
        <v>42</v>
      </c>
      <c r="H541" s="15" t="s">
        <v>593</v>
      </c>
      <c r="I541" s="15" t="s">
        <v>594</v>
      </c>
      <c r="J541" s="15" t="s">
        <v>605</v>
      </c>
    </row>
    <row r="542" spans="1:11" x14ac:dyDescent="0.3">
      <c r="A542" s="15" t="str">
        <f>HYPERLINK("https://hsdes.intel.com/resource/16018748517","16018748517")</f>
        <v>16018748517</v>
      </c>
      <c r="B542" s="15" t="s">
        <v>551</v>
      </c>
      <c r="C542" s="15" t="s">
        <v>4</v>
      </c>
      <c r="D542" s="15" t="s">
        <v>580</v>
      </c>
      <c r="E542" s="29" t="s">
        <v>585</v>
      </c>
      <c r="G542" s="15">
        <v>42</v>
      </c>
      <c r="H542" s="15" t="s">
        <v>593</v>
      </c>
      <c r="I542" s="15" t="s">
        <v>594</v>
      </c>
      <c r="J542" s="15" t="s">
        <v>605</v>
      </c>
    </row>
    <row r="543" spans="1:11" x14ac:dyDescent="0.3">
      <c r="A543" s="15" t="str">
        <f>HYPERLINK("https://hsdes.intel.com/resource/16018751102","16018751102")</f>
        <v>16018751102</v>
      </c>
      <c r="B543" s="15" t="s">
        <v>552</v>
      </c>
      <c r="C543" s="15" t="s">
        <v>22</v>
      </c>
      <c r="D543" s="15" t="s">
        <v>580</v>
      </c>
      <c r="E543" s="29" t="s">
        <v>585</v>
      </c>
      <c r="G543" s="15">
        <v>42</v>
      </c>
      <c r="H543" s="15" t="s">
        <v>593</v>
      </c>
      <c r="I543" s="15" t="s">
        <v>594</v>
      </c>
      <c r="J543" s="15" t="s">
        <v>605</v>
      </c>
    </row>
    <row r="544" spans="1:11" x14ac:dyDescent="0.3">
      <c r="A544" s="15" t="str">
        <f>HYPERLINK("https://hsdes.intel.com/resource/16018755926","16018755926")</f>
        <v>16018755926</v>
      </c>
      <c r="B544" s="15" t="s">
        <v>553</v>
      </c>
      <c r="C544" s="15" t="s">
        <v>22</v>
      </c>
      <c r="D544" s="15" t="s">
        <v>580</v>
      </c>
      <c r="E544" s="29" t="s">
        <v>585</v>
      </c>
      <c r="G544" s="15">
        <v>42</v>
      </c>
      <c r="H544" s="15" t="s">
        <v>593</v>
      </c>
      <c r="I544" s="15" t="s">
        <v>594</v>
      </c>
      <c r="J544" s="15" t="s">
        <v>605</v>
      </c>
    </row>
    <row r="545" spans="1:11" x14ac:dyDescent="0.3">
      <c r="A545" s="15" t="str">
        <f>HYPERLINK("https://hsdes.intel.com/resource/16018778591","16018778591")</f>
        <v>16018778591</v>
      </c>
      <c r="B545" s="15" t="s">
        <v>554</v>
      </c>
      <c r="C545" s="15" t="s">
        <v>22</v>
      </c>
      <c r="D545" s="15" t="s">
        <v>582</v>
      </c>
      <c r="E545" s="29" t="s">
        <v>585</v>
      </c>
      <c r="G545" s="15">
        <v>42</v>
      </c>
      <c r="H545" s="15" t="s">
        <v>593</v>
      </c>
      <c r="I545" s="15" t="s">
        <v>594</v>
      </c>
      <c r="J545" s="15" t="s">
        <v>605</v>
      </c>
    </row>
    <row r="546" spans="1:11" x14ac:dyDescent="0.3">
      <c r="A546" s="15" t="str">
        <f>HYPERLINK("https://hsdes.intel.com/resource/16018781813","16018781813")</f>
        <v>16018781813</v>
      </c>
      <c r="B546" s="15" t="s">
        <v>555</v>
      </c>
      <c r="C546" s="15" t="s">
        <v>22</v>
      </c>
      <c r="D546" s="15" t="s">
        <v>580</v>
      </c>
      <c r="E546" s="29" t="s">
        <v>585</v>
      </c>
      <c r="G546" s="15">
        <v>42</v>
      </c>
      <c r="H546" s="15" t="s">
        <v>593</v>
      </c>
      <c r="I546" s="15" t="s">
        <v>594</v>
      </c>
      <c r="J546" s="15" t="s">
        <v>605</v>
      </c>
    </row>
    <row r="547" spans="1:11" x14ac:dyDescent="0.3">
      <c r="A547" s="15" t="str">
        <f>HYPERLINK("https://hsdes.intel.com/resource/16018839174","16018839174")</f>
        <v>16018839174</v>
      </c>
      <c r="B547" s="15" t="s">
        <v>556</v>
      </c>
      <c r="C547" s="15" t="s">
        <v>4</v>
      </c>
      <c r="D547" s="15" t="s">
        <v>580</v>
      </c>
      <c r="E547" s="29" t="s">
        <v>585</v>
      </c>
      <c r="G547" s="15">
        <v>42</v>
      </c>
      <c r="H547" s="15" t="s">
        <v>593</v>
      </c>
      <c r="I547" s="15" t="s">
        <v>594</v>
      </c>
      <c r="J547" s="15" t="s">
        <v>605</v>
      </c>
    </row>
    <row r="548" spans="1:11" x14ac:dyDescent="0.3">
      <c r="A548" s="15" t="str">
        <f>HYPERLINK("https://hsdes.intel.com/resource/16018953788","16018953788")</f>
        <v>16018953788</v>
      </c>
      <c r="B548" s="15" t="s">
        <v>557</v>
      </c>
      <c r="C548" s="15" t="s">
        <v>22</v>
      </c>
      <c r="D548" s="15" t="s">
        <v>583</v>
      </c>
      <c r="E548" s="30" t="s">
        <v>586</v>
      </c>
      <c r="F548" s="28"/>
      <c r="G548" s="15">
        <v>42</v>
      </c>
      <c r="H548" s="15" t="s">
        <v>593</v>
      </c>
      <c r="I548" s="15" t="s">
        <v>594</v>
      </c>
      <c r="J548" s="15" t="s">
        <v>604</v>
      </c>
      <c r="K548" s="19" t="s">
        <v>611</v>
      </c>
    </row>
    <row r="549" spans="1:11" x14ac:dyDescent="0.3">
      <c r="A549" s="15" t="str">
        <f>HYPERLINK("https://hsdes.intel.com/resource/18016919153","18016919153")</f>
        <v>18016919153</v>
      </c>
      <c r="B549" s="15" t="s">
        <v>558</v>
      </c>
      <c r="C549" s="15" t="s">
        <v>4</v>
      </c>
      <c r="D549" s="15" t="s">
        <v>582</v>
      </c>
      <c r="E549" s="29" t="s">
        <v>585</v>
      </c>
      <c r="G549" s="15">
        <v>42</v>
      </c>
      <c r="H549" s="15" t="s">
        <v>593</v>
      </c>
      <c r="I549" s="15" t="s">
        <v>594</v>
      </c>
      <c r="J549" s="15" t="s">
        <v>605</v>
      </c>
    </row>
    <row r="550" spans="1:11" x14ac:dyDescent="0.3">
      <c r="A550" s="15" t="str">
        <f>HYPERLINK("https://hsdes.intel.com/resource/18019754202","18019754202")</f>
        <v>18019754202</v>
      </c>
      <c r="B550" s="15" t="s">
        <v>559</v>
      </c>
      <c r="C550" s="15" t="s">
        <v>6</v>
      </c>
      <c r="D550" s="15" t="s">
        <v>582</v>
      </c>
      <c r="E550" s="29" t="s">
        <v>585</v>
      </c>
      <c r="G550" s="15">
        <v>42</v>
      </c>
      <c r="H550" s="15" t="s">
        <v>593</v>
      </c>
      <c r="I550" s="15" t="s">
        <v>594</v>
      </c>
      <c r="J550" s="15" t="s">
        <v>605</v>
      </c>
    </row>
    <row r="551" spans="1:11" x14ac:dyDescent="0.3">
      <c r="A551" s="15" t="str">
        <f>HYPERLINK("https://hsdes.intel.com/resource/18019783393","18019783393")</f>
        <v>18019783393</v>
      </c>
      <c r="B551" s="15" t="s">
        <v>560</v>
      </c>
      <c r="C551" s="15" t="s">
        <v>6</v>
      </c>
      <c r="D551" s="15" t="s">
        <v>582</v>
      </c>
      <c r="E551" s="29" t="s">
        <v>585</v>
      </c>
      <c r="G551" s="15">
        <v>42</v>
      </c>
      <c r="H551" s="15" t="s">
        <v>593</v>
      </c>
      <c r="I551" s="15" t="s">
        <v>594</v>
      </c>
      <c r="J551" s="15" t="s">
        <v>605</v>
      </c>
    </row>
    <row r="552" spans="1:11" x14ac:dyDescent="0.3">
      <c r="A552" s="15" t="str">
        <f>HYPERLINK("https://hsdes.intel.com/resource/18020730723","18020730723")</f>
        <v>18020730723</v>
      </c>
      <c r="B552" s="15" t="s">
        <v>561</v>
      </c>
      <c r="C552" s="15" t="s">
        <v>16</v>
      </c>
      <c r="D552" s="15" t="s">
        <v>582</v>
      </c>
      <c r="E552" s="29" t="s">
        <v>585</v>
      </c>
      <c r="G552" s="15">
        <v>42</v>
      </c>
      <c r="H552" s="15" t="s">
        <v>593</v>
      </c>
      <c r="I552" s="15" t="s">
        <v>594</v>
      </c>
      <c r="J552" s="15" t="s">
        <v>604</v>
      </c>
    </row>
    <row r="553" spans="1:11" x14ac:dyDescent="0.3">
      <c r="A553" s="15" t="str">
        <f>HYPERLINK("https://hsdes.intel.com/resource/18022020222","18022020222")</f>
        <v>18022020222</v>
      </c>
      <c r="B553" s="15" t="s">
        <v>562</v>
      </c>
      <c r="C553" s="15" t="s">
        <v>22</v>
      </c>
      <c r="D553" s="15" t="s">
        <v>582</v>
      </c>
      <c r="E553" s="29" t="s">
        <v>585</v>
      </c>
      <c r="G553" s="15">
        <v>42</v>
      </c>
      <c r="H553" s="15" t="s">
        <v>593</v>
      </c>
      <c r="I553" s="15" t="s">
        <v>594</v>
      </c>
      <c r="J553" s="15" t="s">
        <v>604</v>
      </c>
    </row>
    <row r="554" spans="1:11" x14ac:dyDescent="0.3">
      <c r="A554" s="15" t="str">
        <f>HYPERLINK("https://hsdes.intel.com/resource/18022504229","18022504229")</f>
        <v>18022504229</v>
      </c>
      <c r="B554" s="15" t="s">
        <v>563</v>
      </c>
      <c r="C554" s="15" t="s">
        <v>10</v>
      </c>
      <c r="D554" s="15" t="s">
        <v>582</v>
      </c>
      <c r="E554" s="30" t="s">
        <v>586</v>
      </c>
      <c r="F554" s="27">
        <v>16015321565</v>
      </c>
      <c r="G554" s="15">
        <v>42</v>
      </c>
      <c r="H554" s="15" t="s">
        <v>593</v>
      </c>
      <c r="I554" s="15" t="s">
        <v>594</v>
      </c>
      <c r="J554" s="15" t="s">
        <v>605</v>
      </c>
      <c r="K554" s="17" t="s">
        <v>598</v>
      </c>
    </row>
    <row r="555" spans="1:11" x14ac:dyDescent="0.3">
      <c r="A555" s="15" t="str">
        <f>HYPERLINK("https://hsdes.intel.com/resource/18022884525","18022884525")</f>
        <v>18022884525</v>
      </c>
      <c r="B555" s="15" t="s">
        <v>564</v>
      </c>
      <c r="C555" s="15" t="s">
        <v>4</v>
      </c>
      <c r="D555" s="15" t="s">
        <v>582</v>
      </c>
      <c r="E555" s="29" t="s">
        <v>585</v>
      </c>
      <c r="G555" s="15">
        <v>42</v>
      </c>
      <c r="H555" s="15" t="s">
        <v>593</v>
      </c>
      <c r="I555" s="15" t="s">
        <v>594</v>
      </c>
      <c r="J555" s="15" t="s">
        <v>604</v>
      </c>
    </row>
    <row r="556" spans="1:11" x14ac:dyDescent="0.3">
      <c r="A556" s="15" t="str">
        <f>HYPERLINK("https://hsdes.intel.com/resource/18023447521","18023447521")</f>
        <v>18023447521</v>
      </c>
      <c r="B556" s="15" t="s">
        <v>565</v>
      </c>
      <c r="C556" s="15" t="s">
        <v>22</v>
      </c>
      <c r="D556" s="15" t="s">
        <v>582</v>
      </c>
      <c r="E556" s="29" t="s">
        <v>585</v>
      </c>
      <c r="G556" s="15">
        <v>42</v>
      </c>
      <c r="H556" s="15" t="s">
        <v>593</v>
      </c>
      <c r="I556" s="15" t="s">
        <v>594</v>
      </c>
      <c r="J556" s="15" t="s">
        <v>604</v>
      </c>
    </row>
    <row r="557" spans="1:11" x14ac:dyDescent="0.3">
      <c r="A557" s="15" t="str">
        <f>HYPERLINK("https://hsdes.intel.com/resource/22011878152","22011878152")</f>
        <v>22011878152</v>
      </c>
      <c r="B557" s="15" t="s">
        <v>566</v>
      </c>
      <c r="C557" s="15" t="s">
        <v>22</v>
      </c>
      <c r="D557" s="15" t="s">
        <v>582</v>
      </c>
      <c r="E557" s="29" t="s">
        <v>585</v>
      </c>
      <c r="G557" s="15">
        <v>42</v>
      </c>
      <c r="H557" s="15" t="s">
        <v>593</v>
      </c>
      <c r="I557" s="15" t="s">
        <v>594</v>
      </c>
      <c r="J557" s="15" t="s">
        <v>604</v>
      </c>
    </row>
    <row r="558" spans="1:11" x14ac:dyDescent="0.3">
      <c r="A558" s="15" t="str">
        <f>HYPERLINK("https://hsdes.intel.com/resource/22011878195","22011878195")</f>
        <v>22011878195</v>
      </c>
      <c r="B558" s="15" t="s">
        <v>567</v>
      </c>
      <c r="C558" s="15" t="s">
        <v>16</v>
      </c>
      <c r="D558" s="15" t="s">
        <v>582</v>
      </c>
      <c r="E558" s="29" t="s">
        <v>585</v>
      </c>
      <c r="G558" s="15">
        <v>42</v>
      </c>
      <c r="H558" s="15" t="s">
        <v>593</v>
      </c>
      <c r="I558" s="15" t="s">
        <v>594</v>
      </c>
      <c r="J558" s="15" t="s">
        <v>605</v>
      </c>
    </row>
    <row r="559" spans="1:11" x14ac:dyDescent="0.3">
      <c r="A559" s="15" t="str">
        <f>HYPERLINK("https://hsdes.intel.com/resource/22011879146","22011879146")</f>
        <v>22011879146</v>
      </c>
      <c r="B559" s="15" t="s">
        <v>568</v>
      </c>
      <c r="C559" s="15" t="s">
        <v>6</v>
      </c>
      <c r="D559" s="15" t="s">
        <v>582</v>
      </c>
      <c r="E559" s="29" t="s">
        <v>585</v>
      </c>
      <c r="G559" s="15">
        <v>42</v>
      </c>
      <c r="H559" s="15" t="s">
        <v>593</v>
      </c>
      <c r="I559" s="15" t="s">
        <v>594</v>
      </c>
      <c r="J559" s="15" t="s">
        <v>605</v>
      </c>
    </row>
    <row r="560" spans="1:11" x14ac:dyDescent="0.3">
      <c r="A560" s="15" t="str">
        <f>HYPERLINK("https://hsdes.intel.com/resource/22011894631","22011894631")</f>
        <v>22011894631</v>
      </c>
      <c r="B560" s="15" t="s">
        <v>569</v>
      </c>
      <c r="C560" s="15" t="s">
        <v>16</v>
      </c>
      <c r="D560" s="15" t="s">
        <v>582</v>
      </c>
      <c r="E560" s="29" t="s">
        <v>585</v>
      </c>
      <c r="G560" s="15">
        <v>42</v>
      </c>
      <c r="H560" s="15" t="s">
        <v>593</v>
      </c>
      <c r="I560" s="15" t="s">
        <v>594</v>
      </c>
      <c r="J560" s="15" t="s">
        <v>605</v>
      </c>
    </row>
    <row r="561" spans="1:11" x14ac:dyDescent="0.3">
      <c r="A561" s="15" t="str">
        <f>HYPERLINK("https://hsdes.intel.com/resource/22012000707","22012000707")</f>
        <v>22012000707</v>
      </c>
      <c r="B561" s="15" t="s">
        <v>570</v>
      </c>
      <c r="C561" s="15" t="s">
        <v>8</v>
      </c>
      <c r="D561" s="15" t="s">
        <v>582</v>
      </c>
      <c r="E561" s="29" t="s">
        <v>585</v>
      </c>
      <c r="G561" s="15">
        <v>42</v>
      </c>
      <c r="H561" s="15" t="s">
        <v>593</v>
      </c>
      <c r="I561" s="15" t="s">
        <v>594</v>
      </c>
      <c r="J561" s="15" t="s">
        <v>604</v>
      </c>
    </row>
    <row r="562" spans="1:11" x14ac:dyDescent="0.3">
      <c r="A562" s="15" t="str">
        <f>HYPERLINK("https://hsdes.intel.com/resource/22012003525","22012003525")</f>
        <v>22012003525</v>
      </c>
      <c r="B562" s="15" t="s">
        <v>571</v>
      </c>
      <c r="C562" s="15" t="s">
        <v>22</v>
      </c>
      <c r="D562" s="15" t="s">
        <v>582</v>
      </c>
      <c r="E562" s="29" t="s">
        <v>585</v>
      </c>
      <c r="G562" s="15">
        <v>42</v>
      </c>
      <c r="H562" s="15" t="s">
        <v>593</v>
      </c>
      <c r="I562" s="15" t="s">
        <v>594</v>
      </c>
      <c r="J562" s="15" t="s">
        <v>604</v>
      </c>
    </row>
    <row r="563" spans="1:11" x14ac:dyDescent="0.3">
      <c r="A563" s="15" t="str">
        <f>HYPERLINK("https://hsdes.intel.com/resource/22012132962","22012132962")</f>
        <v>22012132962</v>
      </c>
      <c r="B563" s="15" t="s">
        <v>572</v>
      </c>
      <c r="C563" s="15" t="s">
        <v>8</v>
      </c>
      <c r="D563" s="15" t="s">
        <v>582</v>
      </c>
      <c r="E563" s="29" t="s">
        <v>585</v>
      </c>
      <c r="G563" s="15">
        <v>42</v>
      </c>
      <c r="H563" s="15" t="s">
        <v>593</v>
      </c>
      <c r="I563" s="15" t="s">
        <v>594</v>
      </c>
      <c r="J563" s="15" t="s">
        <v>604</v>
      </c>
    </row>
    <row r="564" spans="1:11" x14ac:dyDescent="0.3">
      <c r="A564" s="15" t="str">
        <f>HYPERLINK("https://hsdes.intel.com/resource/22012222551","22012222551")</f>
        <v>22012222551</v>
      </c>
      <c r="B564" s="15" t="s">
        <v>573</v>
      </c>
      <c r="C564" s="15" t="s">
        <v>16</v>
      </c>
      <c r="D564" s="15" t="s">
        <v>582</v>
      </c>
      <c r="E564" s="29" t="s">
        <v>585</v>
      </c>
      <c r="G564" s="15">
        <v>42</v>
      </c>
      <c r="H564" s="15" t="s">
        <v>593</v>
      </c>
      <c r="I564" s="15" t="s">
        <v>594</v>
      </c>
      <c r="J564" s="15" t="s">
        <v>604</v>
      </c>
    </row>
    <row r="565" spans="1:11" x14ac:dyDescent="0.3">
      <c r="A565" s="15" t="str">
        <f>HYPERLINK("https://hsdes.intel.com/resource/22012239317","22012239317")</f>
        <v>22012239317</v>
      </c>
      <c r="B565" s="15" t="s">
        <v>574</v>
      </c>
      <c r="C565" s="15" t="s">
        <v>16</v>
      </c>
      <c r="D565" s="15" t="s">
        <v>582</v>
      </c>
      <c r="E565" s="29" t="s">
        <v>585</v>
      </c>
      <c r="G565" s="15">
        <v>42</v>
      </c>
      <c r="H565" s="15" t="s">
        <v>593</v>
      </c>
      <c r="I565" s="15" t="s">
        <v>594</v>
      </c>
      <c r="J565" s="15" t="s">
        <v>604</v>
      </c>
    </row>
    <row r="566" spans="1:11" x14ac:dyDescent="0.3">
      <c r="A566" s="15" t="str">
        <f>HYPERLINK("https://hsdes.intel.com/resource/22012249402","22012249402")</f>
        <v>22012249402</v>
      </c>
      <c r="B566" s="15" t="s">
        <v>575</v>
      </c>
      <c r="C566" s="15" t="s">
        <v>8</v>
      </c>
      <c r="D566" s="15" t="s">
        <v>582</v>
      </c>
      <c r="E566" s="29" t="s">
        <v>585</v>
      </c>
      <c r="G566" s="15">
        <v>42</v>
      </c>
      <c r="H566" s="15" t="s">
        <v>593</v>
      </c>
      <c r="I566" s="15" t="s">
        <v>594</v>
      </c>
      <c r="J566" s="15" t="s">
        <v>604</v>
      </c>
    </row>
    <row r="567" spans="1:11" x14ac:dyDescent="0.3">
      <c r="A567" s="15" t="str">
        <f>HYPERLINK("https://hsdes.intel.com/resource/22013723207","22013723207")</f>
        <v>22013723207</v>
      </c>
      <c r="B567" s="15" t="s">
        <v>576</v>
      </c>
      <c r="C567" s="15" t="s">
        <v>4</v>
      </c>
      <c r="D567" s="15" t="s">
        <v>582</v>
      </c>
      <c r="E567" s="30" t="s">
        <v>586</v>
      </c>
      <c r="F567" s="27">
        <v>15011484236</v>
      </c>
      <c r="G567" s="15">
        <v>42</v>
      </c>
      <c r="H567" s="15" t="s">
        <v>593</v>
      </c>
      <c r="I567" s="15" t="s">
        <v>594</v>
      </c>
      <c r="J567" s="15" t="s">
        <v>604</v>
      </c>
      <c r="K567" s="15" t="s">
        <v>596</v>
      </c>
    </row>
    <row r="568" spans="1:11" x14ac:dyDescent="0.3">
      <c r="A568">
        <v>1508604005</v>
      </c>
      <c r="B568" t="s">
        <v>612</v>
      </c>
      <c r="C568" t="s">
        <v>613</v>
      </c>
      <c r="D568"/>
      <c r="E568" s="12" t="s">
        <v>585</v>
      </c>
      <c r="F568" s="37"/>
    </row>
    <row r="569" spans="1:11" x14ac:dyDescent="0.3">
      <c r="A569">
        <v>1508609913</v>
      </c>
      <c r="B569" t="s">
        <v>614</v>
      </c>
      <c r="C569" t="s">
        <v>613</v>
      </c>
      <c r="D569"/>
      <c r="E569" s="13" t="s">
        <v>602</v>
      </c>
      <c r="F569" s="37">
        <v>18025211871</v>
      </c>
    </row>
    <row r="570" spans="1:11" x14ac:dyDescent="0.3">
      <c r="A570">
        <v>1508610971</v>
      </c>
      <c r="B570" t="s">
        <v>615</v>
      </c>
      <c r="C570" t="s">
        <v>613</v>
      </c>
      <c r="D570"/>
      <c r="E570" s="12" t="s">
        <v>585</v>
      </c>
      <c r="F570" s="37"/>
    </row>
    <row r="571" spans="1:11" x14ac:dyDescent="0.3">
      <c r="A571">
        <v>13010034109</v>
      </c>
      <c r="B571" t="s">
        <v>616</v>
      </c>
      <c r="C571" t="s">
        <v>617</v>
      </c>
      <c r="D571"/>
      <c r="E571" s="12" t="s">
        <v>585</v>
      </c>
      <c r="F571" s="37"/>
    </row>
    <row r="572" spans="1:11" x14ac:dyDescent="0.3">
      <c r="A572">
        <v>13010034109</v>
      </c>
      <c r="B572" t="s">
        <v>616</v>
      </c>
      <c r="C572" t="s">
        <v>617</v>
      </c>
      <c r="D572"/>
      <c r="E572" s="12" t="s">
        <v>585</v>
      </c>
      <c r="F572" s="37"/>
    </row>
    <row r="573" spans="1:11" x14ac:dyDescent="0.3">
      <c r="A573">
        <v>15010304123</v>
      </c>
      <c r="B573" t="s">
        <v>618</v>
      </c>
      <c r="C573" t="s">
        <v>617</v>
      </c>
      <c r="D573"/>
      <c r="E573" s="12" t="s">
        <v>585</v>
      </c>
      <c r="F573" s="37"/>
    </row>
    <row r="574" spans="1:11" x14ac:dyDescent="0.3">
      <c r="A574">
        <v>18014442584</v>
      </c>
      <c r="B574" t="s">
        <v>619</v>
      </c>
      <c r="C574" t="s">
        <v>613</v>
      </c>
      <c r="D574"/>
      <c r="E574" s="12" t="s">
        <v>585</v>
      </c>
      <c r="F574" s="37"/>
    </row>
    <row r="575" spans="1:11" x14ac:dyDescent="0.3">
      <c r="A575">
        <v>18014542624</v>
      </c>
      <c r="B575" t="s">
        <v>620</v>
      </c>
      <c r="C575" t="s">
        <v>613</v>
      </c>
      <c r="D575"/>
      <c r="E575" s="12" t="s">
        <v>585</v>
      </c>
      <c r="F575" s="37"/>
    </row>
    <row r="576" spans="1:11" x14ac:dyDescent="0.3">
      <c r="A576">
        <v>18014678990</v>
      </c>
      <c r="B576" t="s">
        <v>621</v>
      </c>
      <c r="C576" t="s">
        <v>613</v>
      </c>
      <c r="D576"/>
      <c r="E576" s="12" t="s">
        <v>585</v>
      </c>
      <c r="F576" s="37"/>
    </row>
    <row r="577" spans="1:6" x14ac:dyDescent="0.3">
      <c r="A577">
        <v>18017670778</v>
      </c>
      <c r="B577" t="s">
        <v>622</v>
      </c>
      <c r="C577" t="s">
        <v>613</v>
      </c>
      <c r="D577"/>
      <c r="E577" s="12" t="s">
        <v>585</v>
      </c>
      <c r="F577" s="37"/>
    </row>
    <row r="578" spans="1:6" x14ac:dyDescent="0.3">
      <c r="A578">
        <v>18018018062</v>
      </c>
      <c r="B578" t="s">
        <v>623</v>
      </c>
      <c r="C578" t="s">
        <v>613</v>
      </c>
      <c r="D578"/>
      <c r="E578" s="12" t="s">
        <v>585</v>
      </c>
      <c r="F578" s="37"/>
    </row>
    <row r="579" spans="1:6" x14ac:dyDescent="0.3">
      <c r="A579">
        <v>18018079443</v>
      </c>
      <c r="B579" t="s">
        <v>624</v>
      </c>
      <c r="C579" t="s">
        <v>613</v>
      </c>
      <c r="D579"/>
      <c r="E579" s="12" t="s">
        <v>585</v>
      </c>
      <c r="F579" s="37"/>
    </row>
    <row r="580" spans="1:6" x14ac:dyDescent="0.3">
      <c r="A580">
        <v>18018337578</v>
      </c>
      <c r="B580" t="s">
        <v>625</v>
      </c>
      <c r="C580" t="s">
        <v>613</v>
      </c>
      <c r="D580"/>
      <c r="E580" s="13" t="s">
        <v>602</v>
      </c>
      <c r="F580" s="37">
        <v>18025211871</v>
      </c>
    </row>
    <row r="581" spans="1:6" x14ac:dyDescent="0.3">
      <c r="A581">
        <v>18018447197</v>
      </c>
      <c r="B581" t="s">
        <v>626</v>
      </c>
      <c r="C581" t="s">
        <v>613</v>
      </c>
      <c r="D581"/>
      <c r="E581" s="12" t="s">
        <v>585</v>
      </c>
      <c r="F581" s="37"/>
    </row>
    <row r="582" spans="1:6" x14ac:dyDescent="0.3">
      <c r="A582">
        <v>18018447269</v>
      </c>
      <c r="B582" t="s">
        <v>627</v>
      </c>
      <c r="C582" t="s">
        <v>613</v>
      </c>
      <c r="D582"/>
      <c r="E582" s="12" t="s">
        <v>585</v>
      </c>
      <c r="F582" s="37"/>
    </row>
    <row r="583" spans="1:6" x14ac:dyDescent="0.3">
      <c r="A583">
        <v>18019251844</v>
      </c>
      <c r="B583" t="s">
        <v>628</v>
      </c>
      <c r="C583" t="s">
        <v>613</v>
      </c>
      <c r="D583"/>
      <c r="E583" s="12" t="s">
        <v>585</v>
      </c>
      <c r="F583" s="37"/>
    </row>
    <row r="584" spans="1:6" x14ac:dyDescent="0.3">
      <c r="A584">
        <v>18019377034</v>
      </c>
      <c r="B584" t="s">
        <v>629</v>
      </c>
      <c r="C584" t="s">
        <v>613</v>
      </c>
      <c r="D584"/>
      <c r="E584" s="5" t="s">
        <v>586</v>
      </c>
      <c r="F584" s="37">
        <v>18022811492</v>
      </c>
    </row>
    <row r="585" spans="1:6" x14ac:dyDescent="0.3">
      <c r="A585">
        <v>18019483594</v>
      </c>
      <c r="B585" t="s">
        <v>630</v>
      </c>
      <c r="C585" t="s">
        <v>613</v>
      </c>
      <c r="D585"/>
      <c r="E585" s="12" t="s">
        <v>585</v>
      </c>
      <c r="F585" s="37"/>
    </row>
    <row r="586" spans="1:6" x14ac:dyDescent="0.3">
      <c r="A586">
        <v>18020194305</v>
      </c>
      <c r="B586" t="s">
        <v>631</v>
      </c>
      <c r="C586" t="s">
        <v>613</v>
      </c>
      <c r="D586"/>
      <c r="E586" s="12" t="s">
        <v>585</v>
      </c>
      <c r="F586" s="37"/>
    </row>
    <row r="587" spans="1:6" x14ac:dyDescent="0.3">
      <c r="A587">
        <v>18020233741</v>
      </c>
      <c r="B587" t="s">
        <v>632</v>
      </c>
      <c r="C587" t="s">
        <v>617</v>
      </c>
      <c r="D587"/>
      <c r="E587" s="13" t="s">
        <v>602</v>
      </c>
      <c r="F587" s="37">
        <v>18025736232</v>
      </c>
    </row>
    <row r="588" spans="1:6" x14ac:dyDescent="0.3">
      <c r="A588">
        <v>18020235609</v>
      </c>
      <c r="B588" t="s">
        <v>633</v>
      </c>
      <c r="C588" t="s">
        <v>617</v>
      </c>
      <c r="D588"/>
      <c r="E588" s="12" t="s">
        <v>585</v>
      </c>
      <c r="F588" s="37"/>
    </row>
    <row r="589" spans="1:6" x14ac:dyDescent="0.3">
      <c r="A589">
        <v>18020235622</v>
      </c>
      <c r="B589" t="s">
        <v>634</v>
      </c>
      <c r="C589" t="s">
        <v>617</v>
      </c>
      <c r="D589"/>
      <c r="E589" s="12" t="s">
        <v>585</v>
      </c>
      <c r="F589" s="37"/>
    </row>
    <row r="590" spans="1:6" x14ac:dyDescent="0.3">
      <c r="A590">
        <v>18021181463</v>
      </c>
      <c r="B590" t="s">
        <v>635</v>
      </c>
      <c r="C590" t="s">
        <v>613</v>
      </c>
      <c r="D590"/>
      <c r="E590" s="12" t="s">
        <v>585</v>
      </c>
      <c r="F590" s="37"/>
    </row>
    <row r="591" spans="1:6" x14ac:dyDescent="0.3">
      <c r="A591">
        <v>18021243112</v>
      </c>
      <c r="B591" t="s">
        <v>636</v>
      </c>
      <c r="C591" t="s">
        <v>613</v>
      </c>
      <c r="D591"/>
      <c r="E591" s="12" t="s">
        <v>585</v>
      </c>
      <c r="F591" s="37"/>
    </row>
    <row r="592" spans="1:6" x14ac:dyDescent="0.3">
      <c r="A592">
        <v>18022238998</v>
      </c>
      <c r="B592" t="s">
        <v>637</v>
      </c>
      <c r="C592" t="s">
        <v>613</v>
      </c>
      <c r="D592"/>
      <c r="E592" s="12" t="s">
        <v>585</v>
      </c>
      <c r="F592" s="37"/>
    </row>
    <row r="593" spans="1:6" x14ac:dyDescent="0.3">
      <c r="A593">
        <v>18023259376</v>
      </c>
      <c r="B593" t="s">
        <v>638</v>
      </c>
      <c r="C593" t="s">
        <v>613</v>
      </c>
      <c r="D593"/>
      <c r="E593" s="12" t="s">
        <v>585</v>
      </c>
      <c r="F593" s="37"/>
    </row>
    <row r="594" spans="1:6" x14ac:dyDescent="0.3">
      <c r="A594">
        <v>22011879396</v>
      </c>
      <c r="B594" t="s">
        <v>639</v>
      </c>
      <c r="C594" t="s">
        <v>613</v>
      </c>
      <c r="D594"/>
      <c r="E594" s="12" t="s">
        <v>585</v>
      </c>
      <c r="F594" s="37"/>
    </row>
    <row r="595" spans="1:6" x14ac:dyDescent="0.3">
      <c r="A595">
        <v>22011897477</v>
      </c>
      <c r="B595" t="s">
        <v>640</v>
      </c>
      <c r="C595" t="s">
        <v>613</v>
      </c>
      <c r="D595"/>
      <c r="E595" s="12" t="s">
        <v>585</v>
      </c>
      <c r="F595" s="37"/>
    </row>
    <row r="596" spans="1:6" s="16" customFormat="1" x14ac:dyDescent="0.3">
      <c r="A596" s="39">
        <v>1508603501</v>
      </c>
      <c r="B596" s="5" t="s">
        <v>641</v>
      </c>
      <c r="C596" s="5" t="s">
        <v>642</v>
      </c>
      <c r="D596" s="5"/>
      <c r="E596" s="5" t="s">
        <v>585</v>
      </c>
      <c r="F596" s="40"/>
    </row>
    <row r="597" spans="1:6" x14ac:dyDescent="0.3">
      <c r="A597" s="8">
        <v>1508603838</v>
      </c>
      <c r="B597" t="s">
        <v>34</v>
      </c>
      <c r="C597" t="s">
        <v>643</v>
      </c>
      <c r="D597"/>
      <c r="E597" s="12" t="s">
        <v>585</v>
      </c>
      <c r="F597" s="9"/>
    </row>
    <row r="598" spans="1:6" x14ac:dyDescent="0.3">
      <c r="A598" s="8">
        <v>1508605114</v>
      </c>
      <c r="B598" t="s">
        <v>644</v>
      </c>
      <c r="C598" t="s">
        <v>642</v>
      </c>
      <c r="D598"/>
      <c r="E598" s="13" t="s">
        <v>602</v>
      </c>
      <c r="F598" s="9">
        <v>15012108457</v>
      </c>
    </row>
    <row r="599" spans="1:6" x14ac:dyDescent="0.3">
      <c r="A599" s="8">
        <v>1508605176</v>
      </c>
      <c r="B599" t="s">
        <v>645</v>
      </c>
      <c r="C599" t="s">
        <v>642</v>
      </c>
      <c r="D599"/>
      <c r="E599" s="12" t="s">
        <v>585</v>
      </c>
      <c r="F599" s="9"/>
    </row>
    <row r="600" spans="1:6" x14ac:dyDescent="0.3">
      <c r="A600" s="8">
        <v>1508605439</v>
      </c>
      <c r="B600" t="s">
        <v>646</v>
      </c>
      <c r="C600" t="s">
        <v>642</v>
      </c>
      <c r="D600"/>
      <c r="E600" s="12" t="s">
        <v>585</v>
      </c>
      <c r="F600" s="9"/>
    </row>
    <row r="601" spans="1:6" x14ac:dyDescent="0.3">
      <c r="A601" s="8">
        <v>1508605466</v>
      </c>
      <c r="B601" t="s">
        <v>647</v>
      </c>
      <c r="C601" t="s">
        <v>642</v>
      </c>
      <c r="D601"/>
      <c r="E601" s="12" t="s">
        <v>585</v>
      </c>
      <c r="F601" s="9"/>
    </row>
    <row r="602" spans="1:6" x14ac:dyDescent="0.3">
      <c r="A602" s="8">
        <v>1508605536</v>
      </c>
      <c r="B602" t="s">
        <v>56</v>
      </c>
      <c r="C602" t="s">
        <v>643</v>
      </c>
      <c r="D602"/>
      <c r="E602" s="12" t="s">
        <v>585</v>
      </c>
      <c r="F602" s="9"/>
    </row>
    <row r="603" spans="1:6" x14ac:dyDescent="0.3">
      <c r="A603" s="8">
        <v>1508605538</v>
      </c>
      <c r="B603" t="s">
        <v>648</v>
      </c>
      <c r="C603" t="s">
        <v>642</v>
      </c>
      <c r="D603"/>
      <c r="E603" s="12" t="s">
        <v>585</v>
      </c>
      <c r="F603" s="9"/>
    </row>
    <row r="604" spans="1:6" x14ac:dyDescent="0.3">
      <c r="A604" s="8">
        <v>1508606061</v>
      </c>
      <c r="B604" t="s">
        <v>649</v>
      </c>
      <c r="C604" t="s">
        <v>642</v>
      </c>
      <c r="D604"/>
      <c r="E604" s="12" t="s">
        <v>585</v>
      </c>
      <c r="F604" s="9"/>
    </row>
    <row r="605" spans="1:6" x14ac:dyDescent="0.3">
      <c r="A605" s="8">
        <v>1508606066</v>
      </c>
      <c r="B605" t="s">
        <v>650</v>
      </c>
      <c r="C605" t="s">
        <v>642</v>
      </c>
      <c r="D605"/>
      <c r="E605" s="12" t="s">
        <v>585</v>
      </c>
      <c r="F605" s="9"/>
    </row>
    <row r="606" spans="1:6" x14ac:dyDescent="0.3">
      <c r="A606" s="8">
        <v>1508606250</v>
      </c>
      <c r="B606" t="s">
        <v>651</v>
      </c>
      <c r="C606" t="s">
        <v>642</v>
      </c>
      <c r="D606"/>
      <c r="E606" s="12" t="s">
        <v>585</v>
      </c>
      <c r="F606" s="9"/>
    </row>
    <row r="607" spans="1:6" x14ac:dyDescent="0.3">
      <c r="A607" s="8">
        <v>1508606332</v>
      </c>
      <c r="B607" t="s">
        <v>652</v>
      </c>
      <c r="C607" t="s">
        <v>642</v>
      </c>
      <c r="D607"/>
      <c r="E607" s="12" t="s">
        <v>585</v>
      </c>
      <c r="F607" s="9"/>
    </row>
    <row r="608" spans="1:6" x14ac:dyDescent="0.3">
      <c r="A608" s="8">
        <v>1508607311</v>
      </c>
      <c r="B608" t="s">
        <v>653</v>
      </c>
      <c r="C608" t="s">
        <v>642</v>
      </c>
      <c r="D608"/>
      <c r="E608" s="12" t="s">
        <v>585</v>
      </c>
      <c r="F608" s="9"/>
    </row>
    <row r="609" spans="1:6" x14ac:dyDescent="0.3">
      <c r="A609" s="8">
        <v>1508608045</v>
      </c>
      <c r="B609" t="s">
        <v>654</v>
      </c>
      <c r="C609" t="s">
        <v>642</v>
      </c>
      <c r="D609"/>
      <c r="E609" s="12" t="s">
        <v>585</v>
      </c>
      <c r="F609" s="9"/>
    </row>
    <row r="610" spans="1:6" x14ac:dyDescent="0.3">
      <c r="A610" s="8">
        <v>1508608171</v>
      </c>
      <c r="B610" t="s">
        <v>655</v>
      </c>
      <c r="C610" t="s">
        <v>642</v>
      </c>
      <c r="D610"/>
      <c r="E610" s="41" t="s">
        <v>727</v>
      </c>
      <c r="F610" s="9"/>
    </row>
    <row r="611" spans="1:6" x14ac:dyDescent="0.3">
      <c r="A611" s="8">
        <v>1508608475</v>
      </c>
      <c r="B611" t="s">
        <v>656</v>
      </c>
      <c r="C611" t="s">
        <v>642</v>
      </c>
      <c r="D611"/>
      <c r="E611" s="12" t="s">
        <v>585</v>
      </c>
      <c r="F611" s="9"/>
    </row>
    <row r="612" spans="1:6" x14ac:dyDescent="0.3">
      <c r="A612" s="8">
        <v>1508608855</v>
      </c>
      <c r="B612" t="s">
        <v>657</v>
      </c>
      <c r="C612" t="s">
        <v>642</v>
      </c>
      <c r="D612"/>
      <c r="E612" s="12" t="s">
        <v>585</v>
      </c>
      <c r="F612" s="9"/>
    </row>
    <row r="613" spans="1:6" x14ac:dyDescent="0.3">
      <c r="A613" s="8">
        <v>1508609583</v>
      </c>
      <c r="B613" t="s">
        <v>658</v>
      </c>
      <c r="C613" t="s">
        <v>642</v>
      </c>
      <c r="D613"/>
      <c r="E613" s="12" t="s">
        <v>585</v>
      </c>
      <c r="F613" s="9"/>
    </row>
    <row r="614" spans="1:6" x14ac:dyDescent="0.3">
      <c r="A614" s="8">
        <v>1508611465</v>
      </c>
      <c r="B614" t="s">
        <v>659</v>
      </c>
      <c r="C614" t="s">
        <v>642</v>
      </c>
      <c r="D614"/>
      <c r="E614" s="12" t="s">
        <v>585</v>
      </c>
      <c r="F614" s="9"/>
    </row>
    <row r="615" spans="1:6" x14ac:dyDescent="0.3">
      <c r="A615" s="8">
        <v>1508611655</v>
      </c>
      <c r="B615" t="s">
        <v>660</v>
      </c>
      <c r="C615" t="s">
        <v>642</v>
      </c>
      <c r="D615"/>
      <c r="E615" s="13" t="s">
        <v>602</v>
      </c>
      <c r="F615" s="9">
        <v>15012108457</v>
      </c>
    </row>
    <row r="616" spans="1:6" x14ac:dyDescent="0.3">
      <c r="A616" s="8">
        <v>1508611671</v>
      </c>
      <c r="B616" t="s">
        <v>661</v>
      </c>
      <c r="C616" t="s">
        <v>642</v>
      </c>
      <c r="D616"/>
      <c r="E616" s="5" t="s">
        <v>586</v>
      </c>
      <c r="F616" s="9">
        <v>15012108457</v>
      </c>
    </row>
    <row r="617" spans="1:6" x14ac:dyDescent="0.3">
      <c r="A617" s="8">
        <v>1508611684</v>
      </c>
      <c r="B617" t="s">
        <v>662</v>
      </c>
      <c r="C617" t="s">
        <v>642</v>
      </c>
      <c r="D617"/>
      <c r="E617" s="5" t="s">
        <v>586</v>
      </c>
      <c r="F617" s="9">
        <v>15012108457</v>
      </c>
    </row>
    <row r="618" spans="1:6" x14ac:dyDescent="0.3">
      <c r="A618" s="8">
        <v>1508611710</v>
      </c>
      <c r="B618" t="s">
        <v>663</v>
      </c>
      <c r="C618" t="s">
        <v>642</v>
      </c>
      <c r="D618"/>
      <c r="E618" s="5" t="s">
        <v>586</v>
      </c>
      <c r="F618" s="9">
        <v>15012108457</v>
      </c>
    </row>
    <row r="619" spans="1:6" x14ac:dyDescent="0.3">
      <c r="A619" s="8">
        <v>1508611804</v>
      </c>
      <c r="B619" t="s">
        <v>664</v>
      </c>
      <c r="C619" t="s">
        <v>642</v>
      </c>
      <c r="D619"/>
      <c r="E619" s="12" t="s">
        <v>585</v>
      </c>
      <c r="F619" s="9"/>
    </row>
    <row r="620" spans="1:6" x14ac:dyDescent="0.3">
      <c r="A620" s="8">
        <v>1508613530</v>
      </c>
      <c r="B620" t="s">
        <v>665</v>
      </c>
      <c r="C620" t="s">
        <v>642</v>
      </c>
      <c r="D620"/>
      <c r="E620" s="5" t="s">
        <v>586</v>
      </c>
      <c r="F620" s="9">
        <v>15012108457</v>
      </c>
    </row>
    <row r="621" spans="1:6" x14ac:dyDescent="0.3">
      <c r="A621" s="8">
        <v>1508613937</v>
      </c>
      <c r="B621" t="s">
        <v>666</v>
      </c>
      <c r="C621" t="s">
        <v>642</v>
      </c>
      <c r="D621"/>
      <c r="E621" s="5" t="s">
        <v>586</v>
      </c>
      <c r="F621" s="9">
        <v>15012108457</v>
      </c>
    </row>
    <row r="622" spans="1:6" x14ac:dyDescent="0.3">
      <c r="A622" s="8">
        <v>1508614164</v>
      </c>
      <c r="B622" t="s">
        <v>667</v>
      </c>
      <c r="C622" t="s">
        <v>642</v>
      </c>
      <c r="D622"/>
      <c r="E622" s="5" t="s">
        <v>586</v>
      </c>
      <c r="F622" s="9">
        <v>15012108457</v>
      </c>
    </row>
    <row r="623" spans="1:6" x14ac:dyDescent="0.3">
      <c r="A623" s="8">
        <v>1508615067</v>
      </c>
      <c r="B623" t="s">
        <v>668</v>
      </c>
      <c r="C623" t="s">
        <v>642</v>
      </c>
      <c r="D623"/>
      <c r="E623" s="12" t="s">
        <v>585</v>
      </c>
      <c r="F623" s="9"/>
    </row>
    <row r="624" spans="1:6" x14ac:dyDescent="0.3">
      <c r="A624" s="8">
        <v>1508615076</v>
      </c>
      <c r="B624" t="s">
        <v>669</v>
      </c>
      <c r="C624" t="s">
        <v>642</v>
      </c>
      <c r="D624"/>
      <c r="E624" s="12" t="s">
        <v>585</v>
      </c>
      <c r="F624" s="9"/>
    </row>
    <row r="625" spans="1:6" x14ac:dyDescent="0.3">
      <c r="A625" s="8">
        <v>1508615093</v>
      </c>
      <c r="B625" t="s">
        <v>670</v>
      </c>
      <c r="C625" t="s">
        <v>642</v>
      </c>
      <c r="D625"/>
      <c r="E625" s="12" t="s">
        <v>585</v>
      </c>
      <c r="F625" s="9"/>
    </row>
    <row r="626" spans="1:6" x14ac:dyDescent="0.3">
      <c r="A626" s="8">
        <v>1508615126</v>
      </c>
      <c r="B626" t="s">
        <v>671</v>
      </c>
      <c r="C626" t="s">
        <v>642</v>
      </c>
      <c r="D626"/>
      <c r="E626" s="12" t="s">
        <v>585</v>
      </c>
      <c r="F626" s="9"/>
    </row>
    <row r="627" spans="1:6" x14ac:dyDescent="0.3">
      <c r="A627" s="8">
        <v>1508615361</v>
      </c>
      <c r="B627" t="s">
        <v>672</v>
      </c>
      <c r="C627" t="s">
        <v>642</v>
      </c>
      <c r="D627"/>
      <c r="E627" s="5" t="s">
        <v>586</v>
      </c>
      <c r="F627" s="9">
        <v>15012108457</v>
      </c>
    </row>
    <row r="628" spans="1:6" x14ac:dyDescent="0.3">
      <c r="A628" s="8">
        <v>1508615406</v>
      </c>
      <c r="B628" t="s">
        <v>673</v>
      </c>
      <c r="C628" t="s">
        <v>642</v>
      </c>
      <c r="D628"/>
      <c r="E628" s="12" t="s">
        <v>585</v>
      </c>
      <c r="F628" s="9"/>
    </row>
    <row r="629" spans="1:6" x14ac:dyDescent="0.3">
      <c r="A629" s="8">
        <v>1508615423</v>
      </c>
      <c r="B629" t="s">
        <v>674</v>
      </c>
      <c r="C629" t="s">
        <v>642</v>
      </c>
      <c r="D629"/>
      <c r="E629" s="12" t="s">
        <v>585</v>
      </c>
      <c r="F629" s="9"/>
    </row>
    <row r="630" spans="1:6" x14ac:dyDescent="0.3">
      <c r="A630" s="8">
        <v>1508615618</v>
      </c>
      <c r="B630" t="s">
        <v>135</v>
      </c>
      <c r="C630" t="s">
        <v>643</v>
      </c>
      <c r="D630"/>
      <c r="E630" s="13" t="s">
        <v>602</v>
      </c>
      <c r="F630" s="9"/>
    </row>
    <row r="631" spans="1:6" x14ac:dyDescent="0.3">
      <c r="A631" s="8">
        <v>1508615672</v>
      </c>
      <c r="B631" t="s">
        <v>675</v>
      </c>
      <c r="C631" t="s">
        <v>642</v>
      </c>
      <c r="D631"/>
      <c r="E631" s="12" t="s">
        <v>585</v>
      </c>
      <c r="F631" s="9"/>
    </row>
    <row r="632" spans="1:6" x14ac:dyDescent="0.3">
      <c r="A632" s="8">
        <v>1508616157</v>
      </c>
      <c r="B632" t="s">
        <v>676</v>
      </c>
      <c r="C632" t="s">
        <v>642</v>
      </c>
      <c r="D632"/>
      <c r="E632" s="12" t="s">
        <v>585</v>
      </c>
      <c r="F632" s="9"/>
    </row>
    <row r="633" spans="1:6" x14ac:dyDescent="0.3">
      <c r="A633" s="8">
        <v>1508616380</v>
      </c>
      <c r="B633" t="s">
        <v>677</v>
      </c>
      <c r="C633" t="s">
        <v>642</v>
      </c>
      <c r="D633"/>
      <c r="E633" s="12" t="s">
        <v>585</v>
      </c>
      <c r="F633" s="9"/>
    </row>
    <row r="634" spans="1:6" x14ac:dyDescent="0.3">
      <c r="A634" s="8">
        <v>1508620378</v>
      </c>
      <c r="B634" t="s">
        <v>678</v>
      </c>
      <c r="C634" t="s">
        <v>642</v>
      </c>
      <c r="D634"/>
      <c r="E634" s="12" t="s">
        <v>585</v>
      </c>
      <c r="F634" s="9"/>
    </row>
    <row r="635" spans="1:6" x14ac:dyDescent="0.3">
      <c r="A635" s="8">
        <v>1508689411</v>
      </c>
      <c r="B635" t="s">
        <v>679</v>
      </c>
      <c r="C635" t="s">
        <v>642</v>
      </c>
      <c r="D635"/>
      <c r="E635" s="12" t="s">
        <v>585</v>
      </c>
      <c r="F635" s="9"/>
    </row>
    <row r="636" spans="1:6" x14ac:dyDescent="0.3">
      <c r="A636" s="8">
        <v>1508690107</v>
      </c>
      <c r="B636" t="s">
        <v>680</v>
      </c>
      <c r="C636" t="s">
        <v>642</v>
      </c>
      <c r="D636"/>
      <c r="E636" s="12" t="s">
        <v>585</v>
      </c>
      <c r="F636" s="9"/>
    </row>
    <row r="637" spans="1:6" x14ac:dyDescent="0.3">
      <c r="A637" s="8">
        <v>1508690132</v>
      </c>
      <c r="B637" t="s">
        <v>681</v>
      </c>
      <c r="C637" t="s">
        <v>642</v>
      </c>
      <c r="D637"/>
      <c r="E637" s="12" t="s">
        <v>585</v>
      </c>
      <c r="F637" s="9"/>
    </row>
    <row r="638" spans="1:6" x14ac:dyDescent="0.3">
      <c r="A638" s="8">
        <v>1508690167</v>
      </c>
      <c r="B638" t="s">
        <v>682</v>
      </c>
      <c r="C638" t="s">
        <v>642</v>
      </c>
      <c r="D638"/>
      <c r="E638" s="12" t="s">
        <v>585</v>
      </c>
      <c r="F638" s="9"/>
    </row>
    <row r="639" spans="1:6" x14ac:dyDescent="0.3">
      <c r="A639" s="8">
        <v>1508690189</v>
      </c>
      <c r="B639" t="s">
        <v>683</v>
      </c>
      <c r="C639" t="s">
        <v>642</v>
      </c>
      <c r="D639"/>
      <c r="E639" s="12" t="s">
        <v>585</v>
      </c>
      <c r="F639" s="9"/>
    </row>
    <row r="640" spans="1:6" x14ac:dyDescent="0.3">
      <c r="A640" s="8">
        <v>1508754172</v>
      </c>
      <c r="B640" t="s">
        <v>684</v>
      </c>
      <c r="C640" t="s">
        <v>642</v>
      </c>
      <c r="D640"/>
      <c r="E640" s="12" t="s">
        <v>585</v>
      </c>
      <c r="F640" s="9"/>
    </row>
    <row r="641" spans="1:6" x14ac:dyDescent="0.3">
      <c r="A641" s="8">
        <v>1508916350</v>
      </c>
      <c r="B641" t="s">
        <v>685</v>
      </c>
      <c r="C641" t="s">
        <v>642</v>
      </c>
      <c r="D641"/>
      <c r="E641" s="12" t="s">
        <v>585</v>
      </c>
      <c r="F641" s="9"/>
    </row>
    <row r="642" spans="1:6" x14ac:dyDescent="0.3">
      <c r="A642" s="8">
        <v>1508939880</v>
      </c>
      <c r="B642" t="s">
        <v>686</v>
      </c>
      <c r="C642" t="s">
        <v>643</v>
      </c>
      <c r="D642"/>
      <c r="E642" s="12" t="s">
        <v>585</v>
      </c>
      <c r="F642" s="9"/>
    </row>
    <row r="643" spans="1:6" x14ac:dyDescent="0.3">
      <c r="A643" s="8">
        <v>1509046717</v>
      </c>
      <c r="B643" t="s">
        <v>687</v>
      </c>
      <c r="C643" t="s">
        <v>642</v>
      </c>
      <c r="D643"/>
      <c r="E643" s="12" t="s">
        <v>585</v>
      </c>
      <c r="F643" s="9"/>
    </row>
    <row r="644" spans="1:6" x14ac:dyDescent="0.3">
      <c r="A644" s="8">
        <v>1509113388</v>
      </c>
      <c r="B644" t="s">
        <v>688</v>
      </c>
      <c r="C644" t="s">
        <v>642</v>
      </c>
      <c r="D644"/>
      <c r="E644" s="12" t="s">
        <v>585</v>
      </c>
      <c r="F644" s="9"/>
    </row>
    <row r="645" spans="1:6" x14ac:dyDescent="0.3">
      <c r="A645" s="8">
        <v>1509113566</v>
      </c>
      <c r="B645" t="s">
        <v>689</v>
      </c>
      <c r="C645" t="s">
        <v>642</v>
      </c>
      <c r="D645"/>
      <c r="E645" s="12" t="s">
        <v>585</v>
      </c>
      <c r="F645" s="9"/>
    </row>
    <row r="646" spans="1:6" x14ac:dyDescent="0.3">
      <c r="A646" s="8">
        <v>1509425455</v>
      </c>
      <c r="B646" t="s">
        <v>690</v>
      </c>
      <c r="C646" t="s">
        <v>642</v>
      </c>
      <c r="D646"/>
      <c r="E646" s="12" t="s">
        <v>585</v>
      </c>
      <c r="F646" s="9"/>
    </row>
    <row r="647" spans="1:6" x14ac:dyDescent="0.3">
      <c r="A647" s="8">
        <v>1509458970</v>
      </c>
      <c r="B647" t="s">
        <v>691</v>
      </c>
      <c r="C647" t="s">
        <v>642</v>
      </c>
      <c r="D647"/>
      <c r="E647" s="12" t="s">
        <v>585</v>
      </c>
      <c r="F647" s="9"/>
    </row>
    <row r="648" spans="1:6" x14ac:dyDescent="0.3">
      <c r="A648" s="8">
        <v>1509595771</v>
      </c>
      <c r="B648" t="s">
        <v>692</v>
      </c>
      <c r="C648" t="s">
        <v>643</v>
      </c>
      <c r="D648"/>
      <c r="E648" s="41" t="s">
        <v>727</v>
      </c>
      <c r="F648" s="9"/>
    </row>
    <row r="649" spans="1:6" x14ac:dyDescent="0.3">
      <c r="A649" s="8">
        <v>1509646275</v>
      </c>
      <c r="B649" t="s">
        <v>693</v>
      </c>
      <c r="C649" t="s">
        <v>642</v>
      </c>
      <c r="D649"/>
      <c r="E649" s="12" t="s">
        <v>585</v>
      </c>
      <c r="F649" s="9"/>
    </row>
    <row r="650" spans="1:6" x14ac:dyDescent="0.3">
      <c r="A650" s="8">
        <v>1509775690</v>
      </c>
      <c r="B650" t="s">
        <v>694</v>
      </c>
      <c r="C650" t="s">
        <v>642</v>
      </c>
      <c r="D650"/>
      <c r="E650" s="12" t="s">
        <v>585</v>
      </c>
      <c r="F650" s="9"/>
    </row>
    <row r="651" spans="1:6" x14ac:dyDescent="0.3">
      <c r="A651" s="8">
        <v>1509916623</v>
      </c>
      <c r="B651" t="s">
        <v>695</v>
      </c>
      <c r="C651" t="s">
        <v>642</v>
      </c>
      <c r="D651"/>
      <c r="E651" s="12" t="s">
        <v>585</v>
      </c>
      <c r="F651" s="9"/>
    </row>
    <row r="652" spans="1:6" x14ac:dyDescent="0.3">
      <c r="A652" s="8">
        <v>1509935854</v>
      </c>
      <c r="B652" t="s">
        <v>696</v>
      </c>
      <c r="C652" t="s">
        <v>642</v>
      </c>
      <c r="D652"/>
      <c r="E652" s="12" t="s">
        <v>585</v>
      </c>
      <c r="F652" s="9"/>
    </row>
    <row r="653" spans="1:6" x14ac:dyDescent="0.3">
      <c r="A653" s="8">
        <v>15010281820</v>
      </c>
      <c r="B653" t="s">
        <v>697</v>
      </c>
      <c r="C653" t="s">
        <v>642</v>
      </c>
      <c r="D653"/>
      <c r="E653" s="5" t="s">
        <v>586</v>
      </c>
      <c r="F653" s="9">
        <v>15012108457</v>
      </c>
    </row>
    <row r="654" spans="1:6" x14ac:dyDescent="0.3">
      <c r="A654" s="8">
        <v>15010344323</v>
      </c>
      <c r="B654" t="s">
        <v>698</v>
      </c>
      <c r="C654" t="s">
        <v>642</v>
      </c>
      <c r="D654"/>
      <c r="E654" s="12" t="s">
        <v>585</v>
      </c>
      <c r="F654" s="9"/>
    </row>
    <row r="655" spans="1:6" x14ac:dyDescent="0.3">
      <c r="A655" s="8">
        <v>15011014225</v>
      </c>
      <c r="B655" t="s">
        <v>699</v>
      </c>
      <c r="C655" t="s">
        <v>642</v>
      </c>
      <c r="D655"/>
      <c r="E655" s="12" t="s">
        <v>585</v>
      </c>
      <c r="F655" s="9"/>
    </row>
    <row r="656" spans="1:6" x14ac:dyDescent="0.3">
      <c r="A656" s="8">
        <v>15011131624</v>
      </c>
      <c r="B656" t="s">
        <v>700</v>
      </c>
      <c r="C656" t="s">
        <v>642</v>
      </c>
      <c r="D656"/>
      <c r="E656" s="12" t="s">
        <v>585</v>
      </c>
      <c r="F656" s="9"/>
    </row>
    <row r="657" spans="1:6" x14ac:dyDescent="0.3">
      <c r="A657" s="8">
        <v>15011704990</v>
      </c>
      <c r="B657" t="s">
        <v>701</v>
      </c>
      <c r="C657" t="s">
        <v>642</v>
      </c>
      <c r="D657"/>
      <c r="E657" s="12" t="s">
        <v>585</v>
      </c>
      <c r="F657" s="9"/>
    </row>
    <row r="658" spans="1:6" x14ac:dyDescent="0.3">
      <c r="A658" s="8">
        <v>15011704996</v>
      </c>
      <c r="B658" t="s">
        <v>702</v>
      </c>
      <c r="C658" t="s">
        <v>642</v>
      </c>
      <c r="D658"/>
      <c r="E658" s="12" t="s">
        <v>585</v>
      </c>
      <c r="F658" s="9"/>
    </row>
    <row r="659" spans="1:6" x14ac:dyDescent="0.3">
      <c r="A659" s="8">
        <v>15011705034</v>
      </c>
      <c r="B659" t="s">
        <v>703</v>
      </c>
      <c r="C659" t="s">
        <v>642</v>
      </c>
      <c r="D659"/>
      <c r="E659" s="12" t="s">
        <v>585</v>
      </c>
      <c r="F659" s="9"/>
    </row>
    <row r="660" spans="1:6" x14ac:dyDescent="0.3">
      <c r="A660" s="8">
        <v>15011925969</v>
      </c>
      <c r="B660" t="s">
        <v>704</v>
      </c>
      <c r="C660" t="s">
        <v>642</v>
      </c>
      <c r="D660"/>
      <c r="E660" s="12" t="s">
        <v>585</v>
      </c>
      <c r="F660" s="9"/>
    </row>
    <row r="661" spans="1:6" x14ac:dyDescent="0.3">
      <c r="A661" s="8">
        <v>15011925974</v>
      </c>
      <c r="B661" t="s">
        <v>705</v>
      </c>
      <c r="C661" t="s">
        <v>642</v>
      </c>
      <c r="D661"/>
      <c r="E661" s="12" t="s">
        <v>585</v>
      </c>
      <c r="F661" s="9"/>
    </row>
    <row r="662" spans="1:6" x14ac:dyDescent="0.3">
      <c r="A662" s="8">
        <v>15012112629</v>
      </c>
      <c r="B662" t="s">
        <v>706</v>
      </c>
      <c r="C662" t="s">
        <v>642</v>
      </c>
      <c r="D662"/>
      <c r="E662" s="12" t="s">
        <v>585</v>
      </c>
      <c r="F662" s="9"/>
    </row>
    <row r="663" spans="1:6" x14ac:dyDescent="0.3">
      <c r="A663" s="8">
        <v>15012147332</v>
      </c>
      <c r="B663" t="s">
        <v>707</v>
      </c>
      <c r="C663" t="s">
        <v>642</v>
      </c>
      <c r="D663"/>
      <c r="E663" s="13" t="s">
        <v>602</v>
      </c>
      <c r="F663" s="9">
        <v>15010701992</v>
      </c>
    </row>
    <row r="664" spans="1:6" x14ac:dyDescent="0.3">
      <c r="A664" s="8">
        <v>15012147443</v>
      </c>
      <c r="B664" t="s">
        <v>708</v>
      </c>
      <c r="C664" t="s">
        <v>642</v>
      </c>
      <c r="D664"/>
      <c r="E664" s="12" t="s">
        <v>585</v>
      </c>
      <c r="F664" s="9" t="s">
        <v>709</v>
      </c>
    </row>
    <row r="665" spans="1:6" x14ac:dyDescent="0.3">
      <c r="A665" s="8">
        <v>15012148002</v>
      </c>
      <c r="B665" t="s">
        <v>710</v>
      </c>
      <c r="C665" t="s">
        <v>642</v>
      </c>
      <c r="D665"/>
      <c r="E665" s="13" t="s">
        <v>602</v>
      </c>
      <c r="F665" s="9">
        <v>15010701992</v>
      </c>
    </row>
    <row r="666" spans="1:6" x14ac:dyDescent="0.3">
      <c r="A666" s="8">
        <v>15012148004</v>
      </c>
      <c r="B666" t="s">
        <v>711</v>
      </c>
      <c r="C666" t="s">
        <v>642</v>
      </c>
      <c r="D666"/>
      <c r="E666" s="13" t="s">
        <v>602</v>
      </c>
      <c r="F666" s="9">
        <v>15010701992</v>
      </c>
    </row>
    <row r="667" spans="1:6" x14ac:dyDescent="0.3">
      <c r="A667" s="8">
        <v>16012239231</v>
      </c>
      <c r="B667" t="s">
        <v>712</v>
      </c>
      <c r="C667" t="s">
        <v>642</v>
      </c>
      <c r="D667"/>
      <c r="E667" s="12" t="s">
        <v>585</v>
      </c>
      <c r="F667" s="9"/>
    </row>
    <row r="668" spans="1:6" x14ac:dyDescent="0.3">
      <c r="A668" s="8">
        <v>16012239233</v>
      </c>
      <c r="B668" t="s">
        <v>713</v>
      </c>
      <c r="C668" t="s">
        <v>642</v>
      </c>
      <c r="D668"/>
      <c r="E668" s="12" t="s">
        <v>585</v>
      </c>
      <c r="F668" s="9"/>
    </row>
    <row r="669" spans="1:6" x14ac:dyDescent="0.3">
      <c r="A669" s="8">
        <v>16012239262</v>
      </c>
      <c r="B669" t="s">
        <v>714</v>
      </c>
      <c r="C669" t="s">
        <v>643</v>
      </c>
      <c r="D669"/>
      <c r="E669" s="41" t="s">
        <v>727</v>
      </c>
      <c r="F669" s="9"/>
    </row>
    <row r="670" spans="1:6" x14ac:dyDescent="0.3">
      <c r="A670" s="8">
        <v>16012542791</v>
      </c>
      <c r="B670" t="s">
        <v>381</v>
      </c>
      <c r="C670" t="s">
        <v>642</v>
      </c>
      <c r="D670"/>
      <c r="E670" s="12" t="s">
        <v>585</v>
      </c>
      <c r="F670" s="9"/>
    </row>
    <row r="671" spans="1:6" x14ac:dyDescent="0.3">
      <c r="A671" s="8">
        <v>16014242833</v>
      </c>
      <c r="B671" t="s">
        <v>715</v>
      </c>
      <c r="C671" t="s">
        <v>642</v>
      </c>
      <c r="D671"/>
      <c r="E671" s="41" t="s">
        <v>727</v>
      </c>
      <c r="F671" s="9"/>
    </row>
    <row r="672" spans="1:6" x14ac:dyDescent="0.3">
      <c r="A672" s="8">
        <v>22011877826</v>
      </c>
      <c r="B672" t="s">
        <v>716</v>
      </c>
      <c r="C672" t="s">
        <v>642</v>
      </c>
      <c r="D672"/>
      <c r="E672" s="12" t="s">
        <v>585</v>
      </c>
      <c r="F672" s="9"/>
    </row>
    <row r="673" spans="1:6" x14ac:dyDescent="0.3">
      <c r="A673" s="8">
        <v>22011877851</v>
      </c>
      <c r="B673" t="s">
        <v>717</v>
      </c>
      <c r="C673" t="s">
        <v>642</v>
      </c>
      <c r="D673"/>
      <c r="E673" s="13" t="s">
        <v>602</v>
      </c>
      <c r="F673" s="9">
        <v>15010701992</v>
      </c>
    </row>
    <row r="674" spans="1:6" x14ac:dyDescent="0.3">
      <c r="A674" s="8">
        <v>22011893994</v>
      </c>
      <c r="B674" t="s">
        <v>718</v>
      </c>
      <c r="C674" t="s">
        <v>642</v>
      </c>
      <c r="D674"/>
      <c r="E674" s="13" t="s">
        <v>602</v>
      </c>
      <c r="F674" s="9">
        <v>15010701992</v>
      </c>
    </row>
    <row r="675" spans="1:6" x14ac:dyDescent="0.3">
      <c r="A675" s="8">
        <v>22011894096</v>
      </c>
      <c r="B675" t="s">
        <v>719</v>
      </c>
      <c r="C675" t="s">
        <v>642</v>
      </c>
      <c r="D675"/>
      <c r="E675" s="13" t="s">
        <v>602</v>
      </c>
      <c r="F675" s="9">
        <v>15010701992</v>
      </c>
    </row>
    <row r="676" spans="1:6" x14ac:dyDescent="0.3">
      <c r="A676" s="8">
        <v>22011894098</v>
      </c>
      <c r="B676" t="s">
        <v>720</v>
      </c>
      <c r="C676" t="s">
        <v>642</v>
      </c>
      <c r="D676"/>
      <c r="E676" s="13" t="s">
        <v>602</v>
      </c>
      <c r="F676" s="9">
        <v>15010701992</v>
      </c>
    </row>
    <row r="677" spans="1:6" x14ac:dyDescent="0.3">
      <c r="A677" s="8">
        <v>22011894816</v>
      </c>
      <c r="B677" t="s">
        <v>721</v>
      </c>
      <c r="C677" t="s">
        <v>642</v>
      </c>
      <c r="D677"/>
      <c r="E677" s="12" t="s">
        <v>585</v>
      </c>
      <c r="F677" s="9"/>
    </row>
    <row r="678" spans="1:6" x14ac:dyDescent="0.3">
      <c r="A678" s="8">
        <v>22011895042</v>
      </c>
      <c r="B678" t="s">
        <v>722</v>
      </c>
      <c r="C678" t="s">
        <v>642</v>
      </c>
      <c r="D678"/>
      <c r="E678" s="5" t="s">
        <v>586</v>
      </c>
      <c r="F678" s="9">
        <v>15012108457</v>
      </c>
    </row>
    <row r="679" spans="1:6" x14ac:dyDescent="0.3">
      <c r="A679" s="8">
        <v>22011895168</v>
      </c>
      <c r="B679" t="s">
        <v>723</v>
      </c>
      <c r="C679" t="s">
        <v>642</v>
      </c>
      <c r="D679"/>
      <c r="E679" s="12" t="s">
        <v>585</v>
      </c>
      <c r="F679" s="9"/>
    </row>
    <row r="680" spans="1:6" x14ac:dyDescent="0.3">
      <c r="A680" s="8">
        <v>22011895404</v>
      </c>
      <c r="B680" t="s">
        <v>724</v>
      </c>
      <c r="C680" t="s">
        <v>642</v>
      </c>
      <c r="D680"/>
      <c r="E680" s="5" t="s">
        <v>586</v>
      </c>
      <c r="F680" s="9">
        <v>15012108457</v>
      </c>
    </row>
    <row r="681" spans="1:6" x14ac:dyDescent="0.3">
      <c r="A681" s="8">
        <v>22011895463</v>
      </c>
      <c r="B681" t="s">
        <v>725</v>
      </c>
      <c r="C681" t="s">
        <v>642</v>
      </c>
      <c r="D681"/>
      <c r="E681" s="12" t="s">
        <v>585</v>
      </c>
      <c r="F681" s="9"/>
    </row>
    <row r="682" spans="1:6" x14ac:dyDescent="0.3">
      <c r="A682" s="8">
        <v>22011895536</v>
      </c>
      <c r="B682" t="s">
        <v>726</v>
      </c>
      <c r="C682" t="s">
        <v>642</v>
      </c>
      <c r="D682"/>
      <c r="E682" s="12" t="s">
        <v>585</v>
      </c>
      <c r="F682" s="9"/>
    </row>
  </sheetData>
  <autoFilter ref="A1:K682" xr:uid="{00000000-0001-0000-0000-000000000000}"/>
  <customSheetViews>
    <customSheetView guid="{4410AABB-5600-4598-A301-50A53F621E8E}" showAutoFilter="1" state="hidden">
      <selection activeCell="B16" sqref="B16"/>
      <pageMargins left="0.7" right="0.7" top="0.75" bottom="0.75" header="0.3" footer="0.3"/>
      <pageSetup orientation="portrait" r:id="rId1"/>
      <autoFilter ref="A1:K1" xr:uid="{5C0288AF-3ED5-4620-A80E-0558A3956DCD}"/>
    </customSheetView>
    <customSheetView guid="{6AEDF1A0-DDA5-4F51-9F1D-CE911E9EB183}" filter="1" showAutoFilter="1" topLeftCell="G1">
      <selection activeCell="A141" sqref="A141"/>
      <pageMargins left="0.7" right="0.7" top="0.75" bottom="0.75" header="0.3" footer="0.3"/>
      <pageSetup orientation="portrait" r:id="rId2"/>
      <autoFilter ref="D1:L573" xr:uid="{286A40FF-29E9-4E32-B70E-794EE437E998}">
        <filterColumn colId="1">
          <filters>
            <filter val="Chetana"/>
          </filters>
        </filterColumn>
        <filterColumn colId="2">
          <filters>
            <filter val="fail"/>
          </filters>
        </filterColumn>
      </autoFilter>
    </customSheetView>
    <customSheetView guid="{2C31DEA2-A22A-4165-A60F-5A1619E7CA16}" filter="1" showAutoFilter="1">
      <selection activeCell="E575" sqref="E575"/>
      <pageMargins left="0.7" right="0.7" top="0.75" bottom="0.75" header="0.3" footer="0.3"/>
      <pageSetup orientation="portrait" r:id="rId3"/>
      <autoFilter ref="D1:L573" xr:uid="{30C23420-AD71-4F02-9780-E17DA5F0CFEA}">
        <filterColumn colId="1">
          <filters>
            <filter val="Shariff"/>
          </filters>
        </filterColumn>
        <filterColumn colId="2">
          <filters>
            <filter val="Block"/>
          </filters>
        </filterColumn>
      </autoFilter>
    </customSheetView>
    <customSheetView guid="{EAF019E9-5DEF-40D4-AC2D-D10FF7D05BDF}" scale="85" filter="1" showAutoFilter="1" topLeftCell="C1">
      <selection activeCell="L549" sqref="L549"/>
      <pageMargins left="0.7" right="0.7" top="0.75" bottom="0.75" header="0.3" footer="0.3"/>
      <pageSetup orientation="portrait" r:id="rId4"/>
      <autoFilter ref="A1:F573" xr:uid="{95C74C6A-B043-4722-B277-BD9AB46C5D3A}">
        <filterColumn colId="2">
          <filters>
            <filter val="bios.cpu_pm"/>
            <filter val="bios.fsp"/>
            <filter val="bios.mrc_server"/>
            <filter val="bios.platform"/>
            <filter val="bios.ras"/>
            <filter val="bios.uncore"/>
          </filters>
        </filterColumn>
        <filterColumn colId="5">
          <filters blank="1"/>
        </filterColumn>
      </autoFilter>
    </customSheetView>
    <customSheetView guid="{DF31E6A7-207C-4E17-884B-D00C7ADE362D}" showPageBreaks="1" filter="1" showAutoFilter="1" topLeftCell="G1">
      <selection activeCell="J581" sqref="J581"/>
      <pageMargins left="0.7" right="0.7" top="0.75" bottom="0.75" header="0.3" footer="0.3"/>
      <pageSetup orientation="portrait" r:id="rId5"/>
      <autoFilter ref="A1:F573" xr:uid="{31554BB3-3E4B-4485-8FB4-3B9C0DFEB83E}">
        <filterColumn colId="4">
          <filters>
            <filter val="Gangani"/>
          </filters>
        </filterColumn>
        <filterColumn colId="5">
          <filters blank="1"/>
        </filterColumn>
      </autoFilter>
    </customSheetView>
    <customSheetView guid="{70F0137E-7212-4C79-BC6C-C2872EBA6A03}" filter="1" showAutoFilter="1" topLeftCell="D309">
      <selection activeCell="I344" sqref="I344"/>
      <pageMargins left="0.7" right="0.7" top="0.75" bottom="0.75" header="0.3" footer="0.3"/>
      <pageSetup orientation="portrait" r:id="rId6"/>
      <autoFilter ref="D1:L573" xr:uid="{AA6C9F97-F602-4621-A7EA-609DE1BEEF22}">
        <filterColumn colId="0">
          <filters>
            <filter val="Pass"/>
          </filters>
        </filterColumn>
        <filterColumn colId="1">
          <filters>
            <filter val="Gayathri"/>
          </filters>
        </filterColumn>
        <filterColumn colId="2">
          <filters blank="1"/>
        </filterColumn>
      </autoFilter>
    </customSheetView>
    <customSheetView guid="{40F46845-BCAC-4E1F-9F6B-953FEBD6479C}" filter="1" showAutoFilter="1">
      <selection activeCell="A165" sqref="A165"/>
      <pageMargins left="0.7" right="0.7" top="0.75" bottom="0.75" header="0.3" footer="0.3"/>
      <pageSetup orientation="portrait" r:id="rId7"/>
      <autoFilter ref="A1:K573" xr:uid="{C6B4D55E-5A93-44F6-9CF7-F266A1A8C495}">
        <filterColumn colId="4">
          <filters>
            <filter val="Block"/>
          </filters>
        </filterColumn>
        <filterColumn colId="5">
          <filters blank="1"/>
        </filterColumn>
      </autoFilter>
    </customSheetView>
    <customSheetView guid="{B2153911-4DDF-42E6-AFE5-79196A5783AE}" showAutoFilter="1" state="hidden">
      <selection activeCell="B16" sqref="B16"/>
      <pageMargins left="0.7" right="0.7" top="0.75" bottom="0.75" header="0.3" footer="0.3"/>
      <pageSetup orientation="portrait" r:id="rId8"/>
      <autoFilter ref="A1:K1" xr:uid="{8244BEAC-2244-480F-B5EE-2A9270AC27D2}"/>
    </customSheetView>
  </customSheetViews>
  <conditionalFormatting sqref="B1:B1048576">
    <cfRule type="duplicateValues" dxfId="2" priority="2"/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DE9A2-396A-4C6E-BB97-846563F7908D}">
  <dimension ref="A1:J673"/>
  <sheetViews>
    <sheetView tabSelected="1" workbookViewId="0">
      <selection activeCell="E1" sqref="A1:XFD1"/>
    </sheetView>
  </sheetViews>
  <sheetFormatPr defaultRowHeight="14.4" x14ac:dyDescent="0.3"/>
  <cols>
    <col min="1" max="1" width="11.77734375" bestFit="1" customWidth="1"/>
    <col min="2" max="2" width="99.5546875" customWidth="1"/>
    <col min="3" max="3" width="16.21875" bestFit="1" customWidth="1"/>
    <col min="5" max="5" width="17.77734375" style="42" bestFit="1" customWidth="1"/>
    <col min="7" max="7" width="10.6640625" customWidth="1"/>
    <col min="8" max="8" width="13.21875" customWidth="1"/>
    <col min="9" max="9" width="20.6640625" customWidth="1"/>
    <col min="10" max="10" width="81" bestFit="1" customWidth="1"/>
  </cols>
  <sheetData>
    <row r="1" spans="1:10" x14ac:dyDescent="0.3">
      <c r="A1" t="s">
        <v>728</v>
      </c>
      <c r="B1" t="s">
        <v>729</v>
      </c>
      <c r="E1" s="42" t="s">
        <v>609</v>
      </c>
    </row>
    <row r="2" spans="1:10" x14ac:dyDescent="0.3">
      <c r="A2" t="str">
        <f>HYPERLINK("https://hsdes.intel.com/resource/1508602363","1508602363")</f>
        <v>1508602363</v>
      </c>
      <c r="B2" t="s">
        <v>3</v>
      </c>
      <c r="C2" t="s">
        <v>4</v>
      </c>
      <c r="D2" t="s">
        <v>578</v>
      </c>
      <c r="E2" s="43" t="s">
        <v>585</v>
      </c>
      <c r="F2">
        <v>42</v>
      </c>
      <c r="G2" t="s">
        <v>593</v>
      </c>
      <c r="H2" t="s">
        <v>594</v>
      </c>
      <c r="I2" t="s">
        <v>605</v>
      </c>
    </row>
    <row r="3" spans="1:10" x14ac:dyDescent="0.3">
      <c r="A3" t="str">
        <f>HYPERLINK("https://hsdes.intel.com/resource/1508602410","1508602410")</f>
        <v>1508602410</v>
      </c>
      <c r="B3" t="s">
        <v>5</v>
      </c>
      <c r="C3" t="s">
        <v>6</v>
      </c>
      <c r="D3" t="s">
        <v>579</v>
      </c>
      <c r="E3" s="44" t="s">
        <v>586</v>
      </c>
      <c r="F3">
        <v>42</v>
      </c>
      <c r="G3" t="s">
        <v>593</v>
      </c>
      <c r="H3" t="s">
        <v>594</v>
      </c>
      <c r="I3" t="s">
        <v>604</v>
      </c>
      <c r="J3" s="6" t="s">
        <v>598</v>
      </c>
    </row>
    <row r="4" spans="1:10" x14ac:dyDescent="0.3">
      <c r="A4" t="str">
        <f>HYPERLINK("https://hsdes.intel.com/resource/1508602888","1508602888")</f>
        <v>1508602888</v>
      </c>
      <c r="B4" t="s">
        <v>7</v>
      </c>
      <c r="C4" t="s">
        <v>8</v>
      </c>
      <c r="D4" t="s">
        <v>579</v>
      </c>
      <c r="E4" s="43" t="s">
        <v>585</v>
      </c>
      <c r="F4">
        <v>42</v>
      </c>
      <c r="G4" t="s">
        <v>593</v>
      </c>
      <c r="H4" t="s">
        <v>594</v>
      </c>
      <c r="I4" t="s">
        <v>605</v>
      </c>
    </row>
    <row r="5" spans="1:10" x14ac:dyDescent="0.3">
      <c r="A5" t="str">
        <f>HYPERLINK("https://hsdes.intel.com/resource/1508602895","1508602895")</f>
        <v>1508602895</v>
      </c>
      <c r="B5" t="s">
        <v>9</v>
      </c>
      <c r="C5" t="s">
        <v>10</v>
      </c>
      <c r="D5" t="s">
        <v>579</v>
      </c>
      <c r="E5" s="45" t="s">
        <v>602</v>
      </c>
      <c r="F5">
        <v>42</v>
      </c>
      <c r="G5" t="s">
        <v>593</v>
      </c>
      <c r="H5" t="s">
        <v>594</v>
      </c>
      <c r="I5" t="s">
        <v>604</v>
      </c>
    </row>
    <row r="6" spans="1:10" x14ac:dyDescent="0.3">
      <c r="A6" t="str">
        <f>HYPERLINK("https://hsdes.intel.com/resource/1508603007","1508603007")</f>
        <v>1508603007</v>
      </c>
      <c r="B6" t="s">
        <v>11</v>
      </c>
      <c r="C6" t="s">
        <v>8</v>
      </c>
      <c r="D6" t="s">
        <v>579</v>
      </c>
      <c r="E6" s="43" t="s">
        <v>585</v>
      </c>
      <c r="F6">
        <v>42</v>
      </c>
      <c r="G6" t="s">
        <v>593</v>
      </c>
      <c r="H6" t="s">
        <v>594</v>
      </c>
      <c r="I6" t="s">
        <v>604</v>
      </c>
    </row>
    <row r="7" spans="1:10" x14ac:dyDescent="0.3">
      <c r="A7" t="str">
        <f>HYPERLINK("https://hsdes.intel.com/resource/1508603011","1508603011")</f>
        <v>1508603011</v>
      </c>
      <c r="B7" t="s">
        <v>12</v>
      </c>
      <c r="C7" t="s">
        <v>8</v>
      </c>
      <c r="D7" t="s">
        <v>579</v>
      </c>
      <c r="E7" s="43" t="s">
        <v>585</v>
      </c>
      <c r="F7">
        <v>42</v>
      </c>
      <c r="G7" t="s">
        <v>593</v>
      </c>
      <c r="H7" t="s">
        <v>594</v>
      </c>
      <c r="I7" t="s">
        <v>604</v>
      </c>
    </row>
    <row r="8" spans="1:10" x14ac:dyDescent="0.3">
      <c r="A8" t="str">
        <f>HYPERLINK("https://hsdes.intel.com/resource/1508603052","1508603052")</f>
        <v>1508603052</v>
      </c>
      <c r="B8" t="s">
        <v>13</v>
      </c>
      <c r="C8" t="s">
        <v>10</v>
      </c>
      <c r="D8" t="s">
        <v>579</v>
      </c>
      <c r="E8" s="43" t="s">
        <v>585</v>
      </c>
      <c r="F8">
        <v>42</v>
      </c>
      <c r="G8" t="s">
        <v>593</v>
      </c>
      <c r="H8" t="s">
        <v>594</v>
      </c>
      <c r="I8" t="s">
        <v>604</v>
      </c>
    </row>
    <row r="9" spans="1:10" x14ac:dyDescent="0.3">
      <c r="A9" t="str">
        <f>HYPERLINK("https://hsdes.intel.com/resource/1508603083","1508603083")</f>
        <v>1508603083</v>
      </c>
      <c r="B9" t="s">
        <v>14</v>
      </c>
      <c r="C9" t="s">
        <v>4</v>
      </c>
      <c r="D9" t="s">
        <v>579</v>
      </c>
      <c r="E9" s="44" t="s">
        <v>586</v>
      </c>
      <c r="F9">
        <v>42</v>
      </c>
      <c r="G9" t="s">
        <v>593</v>
      </c>
      <c r="H9" t="s">
        <v>594</v>
      </c>
      <c r="I9" t="s">
        <v>604</v>
      </c>
      <c r="J9" t="s">
        <v>599</v>
      </c>
    </row>
    <row r="10" spans="1:10" x14ac:dyDescent="0.3">
      <c r="A10" t="str">
        <f>HYPERLINK("https://hsdes.intel.com/resource/1508603122","1508603122")</f>
        <v>1508603122</v>
      </c>
      <c r="B10" t="s">
        <v>15</v>
      </c>
      <c r="C10" t="s">
        <v>16</v>
      </c>
      <c r="D10" t="s">
        <v>579</v>
      </c>
      <c r="E10" s="43" t="s">
        <v>585</v>
      </c>
      <c r="F10">
        <v>42</v>
      </c>
      <c r="G10" t="s">
        <v>593</v>
      </c>
      <c r="H10" t="s">
        <v>594</v>
      </c>
      <c r="I10" t="s">
        <v>604</v>
      </c>
    </row>
    <row r="11" spans="1:10" x14ac:dyDescent="0.3">
      <c r="A11" t="str">
        <f>HYPERLINK("https://hsdes.intel.com/resource/1508603137","1508603137")</f>
        <v>1508603137</v>
      </c>
      <c r="B11" t="s">
        <v>17</v>
      </c>
      <c r="C11" t="s">
        <v>16</v>
      </c>
      <c r="D11" t="s">
        <v>579</v>
      </c>
      <c r="E11" s="43" t="s">
        <v>585</v>
      </c>
      <c r="F11">
        <v>42</v>
      </c>
      <c r="G11" t="s">
        <v>593</v>
      </c>
      <c r="H11" t="s">
        <v>594</v>
      </c>
      <c r="I11" t="s">
        <v>604</v>
      </c>
    </row>
    <row r="12" spans="1:10" x14ac:dyDescent="0.3">
      <c r="A12" t="str">
        <f>HYPERLINK("https://hsdes.intel.com/resource/1508603165","1508603165")</f>
        <v>1508603165</v>
      </c>
      <c r="B12" t="s">
        <v>18</v>
      </c>
      <c r="C12" t="s">
        <v>4</v>
      </c>
      <c r="D12" t="s">
        <v>579</v>
      </c>
      <c r="E12" s="43" t="s">
        <v>585</v>
      </c>
      <c r="F12">
        <v>42</v>
      </c>
      <c r="G12" t="s">
        <v>593</v>
      </c>
      <c r="H12" t="s">
        <v>594</v>
      </c>
      <c r="I12" t="s">
        <v>604</v>
      </c>
    </row>
    <row r="13" spans="1:10" x14ac:dyDescent="0.3">
      <c r="A13" t="str">
        <f>HYPERLINK("https://hsdes.intel.com/resource/1508603195","1508603195")</f>
        <v>1508603195</v>
      </c>
      <c r="B13" t="s">
        <v>19</v>
      </c>
      <c r="C13" t="s">
        <v>16</v>
      </c>
      <c r="D13" t="s">
        <v>579</v>
      </c>
      <c r="E13" s="43" t="s">
        <v>585</v>
      </c>
      <c r="F13">
        <v>42</v>
      </c>
      <c r="G13" t="s">
        <v>593</v>
      </c>
      <c r="H13" t="s">
        <v>594</v>
      </c>
      <c r="I13" t="s">
        <v>604</v>
      </c>
    </row>
    <row r="14" spans="1:10" x14ac:dyDescent="0.3">
      <c r="A14" t="str">
        <f>HYPERLINK("https://hsdes.intel.com/resource/1508603224","1508603224")</f>
        <v>1508603224</v>
      </c>
      <c r="B14" t="s">
        <v>20</v>
      </c>
      <c r="C14" t="s">
        <v>4</v>
      </c>
      <c r="D14" t="s">
        <v>579</v>
      </c>
      <c r="E14" s="43" t="s">
        <v>585</v>
      </c>
      <c r="F14">
        <v>42</v>
      </c>
      <c r="G14" t="s">
        <v>593</v>
      </c>
      <c r="H14" t="s">
        <v>594</v>
      </c>
      <c r="I14" t="s">
        <v>605</v>
      </c>
    </row>
    <row r="15" spans="1:10" x14ac:dyDescent="0.3">
      <c r="A15" t="str">
        <f>HYPERLINK("https://hsdes.intel.com/resource/1508603387","1508603387")</f>
        <v>1508603387</v>
      </c>
      <c r="B15" t="s">
        <v>21</v>
      </c>
      <c r="C15" t="s">
        <v>22</v>
      </c>
      <c r="D15" t="s">
        <v>579</v>
      </c>
      <c r="E15" s="43" t="s">
        <v>585</v>
      </c>
      <c r="F15">
        <v>42</v>
      </c>
      <c r="G15" t="s">
        <v>593</v>
      </c>
      <c r="H15" t="s">
        <v>594</v>
      </c>
      <c r="I15" t="s">
        <v>604</v>
      </c>
    </row>
    <row r="16" spans="1:10" x14ac:dyDescent="0.3">
      <c r="A16" t="str">
        <f>HYPERLINK("https://hsdes.intel.com/resource/1508603407","1508603407")</f>
        <v>1508603407</v>
      </c>
      <c r="B16" t="s">
        <v>23</v>
      </c>
      <c r="C16" t="s">
        <v>8</v>
      </c>
      <c r="D16" t="s">
        <v>579</v>
      </c>
      <c r="E16" s="45" t="s">
        <v>602</v>
      </c>
      <c r="F16">
        <v>42</v>
      </c>
      <c r="G16" t="s">
        <v>593</v>
      </c>
      <c r="H16" t="s">
        <v>594</v>
      </c>
      <c r="I16" t="s">
        <v>604</v>
      </c>
      <c r="J16" s="10"/>
    </row>
    <row r="17" spans="1:9" x14ac:dyDescent="0.3">
      <c r="A17" t="str">
        <f>HYPERLINK("https://hsdes.intel.com/resource/1508603652","1508603652")</f>
        <v>1508603652</v>
      </c>
      <c r="B17" t="s">
        <v>24</v>
      </c>
      <c r="C17" t="s">
        <v>4</v>
      </c>
      <c r="D17" t="s">
        <v>579</v>
      </c>
      <c r="E17" s="43" t="s">
        <v>585</v>
      </c>
      <c r="F17">
        <v>42</v>
      </c>
      <c r="G17" t="s">
        <v>593</v>
      </c>
      <c r="H17" t="s">
        <v>594</v>
      </c>
      <c r="I17" t="s">
        <v>604</v>
      </c>
    </row>
    <row r="18" spans="1:9" x14ac:dyDescent="0.3">
      <c r="A18" t="str">
        <f>HYPERLINK("https://hsdes.intel.com/resource/1508603662","1508603662")</f>
        <v>1508603662</v>
      </c>
      <c r="B18" t="s">
        <v>25</v>
      </c>
      <c r="C18" t="s">
        <v>16</v>
      </c>
      <c r="D18" t="s">
        <v>579</v>
      </c>
      <c r="E18" s="43" t="s">
        <v>585</v>
      </c>
      <c r="F18">
        <v>42</v>
      </c>
      <c r="G18" t="s">
        <v>593</v>
      </c>
      <c r="H18" t="s">
        <v>594</v>
      </c>
      <c r="I18" t="s">
        <v>605</v>
      </c>
    </row>
    <row r="19" spans="1:9" x14ac:dyDescent="0.3">
      <c r="A19" t="str">
        <f>HYPERLINK("https://hsdes.intel.com/resource/1508603688","1508603688")</f>
        <v>1508603688</v>
      </c>
      <c r="B19" t="s">
        <v>26</v>
      </c>
      <c r="C19" t="s">
        <v>4</v>
      </c>
      <c r="D19" t="s">
        <v>579</v>
      </c>
      <c r="E19" s="43" t="s">
        <v>585</v>
      </c>
      <c r="F19">
        <v>42</v>
      </c>
      <c r="G19" t="s">
        <v>593</v>
      </c>
      <c r="H19" t="s">
        <v>594</v>
      </c>
      <c r="I19" t="s">
        <v>604</v>
      </c>
    </row>
    <row r="20" spans="1:9" x14ac:dyDescent="0.3">
      <c r="A20" t="str">
        <f>HYPERLINK("https://hsdes.intel.com/resource/1508603707","1508603707")</f>
        <v>1508603707</v>
      </c>
      <c r="B20" t="s">
        <v>27</v>
      </c>
      <c r="C20" t="s">
        <v>16</v>
      </c>
      <c r="D20" t="s">
        <v>579</v>
      </c>
      <c r="E20" s="43" t="s">
        <v>585</v>
      </c>
      <c r="F20">
        <v>42</v>
      </c>
      <c r="G20" t="s">
        <v>593</v>
      </c>
      <c r="H20" t="s">
        <v>594</v>
      </c>
      <c r="I20" t="s">
        <v>605</v>
      </c>
    </row>
    <row r="21" spans="1:9" x14ac:dyDescent="0.3">
      <c r="A21" t="str">
        <f>HYPERLINK("https://hsdes.intel.com/resource/1508603712","1508603712")</f>
        <v>1508603712</v>
      </c>
      <c r="B21" t="s">
        <v>28</v>
      </c>
      <c r="C21" t="s">
        <v>16</v>
      </c>
      <c r="D21" t="s">
        <v>579</v>
      </c>
      <c r="E21" s="43" t="s">
        <v>585</v>
      </c>
      <c r="F21">
        <v>42</v>
      </c>
      <c r="G21" t="s">
        <v>593</v>
      </c>
      <c r="H21" t="s">
        <v>594</v>
      </c>
      <c r="I21" t="s">
        <v>605</v>
      </c>
    </row>
    <row r="22" spans="1:9" x14ac:dyDescent="0.3">
      <c r="A22" t="str">
        <f>HYPERLINK("https://hsdes.intel.com/resource/1508603727","1508603727")</f>
        <v>1508603727</v>
      </c>
      <c r="B22" t="s">
        <v>29</v>
      </c>
      <c r="C22" t="s">
        <v>4</v>
      </c>
      <c r="D22" t="s">
        <v>579</v>
      </c>
      <c r="E22" s="43" t="s">
        <v>585</v>
      </c>
      <c r="F22">
        <v>42</v>
      </c>
      <c r="G22" t="s">
        <v>593</v>
      </c>
      <c r="H22" t="s">
        <v>594</v>
      </c>
      <c r="I22" t="s">
        <v>604</v>
      </c>
    </row>
    <row r="23" spans="1:9" x14ac:dyDescent="0.3">
      <c r="A23" t="str">
        <f>HYPERLINK("https://hsdes.intel.com/resource/1508603759","1508603759")</f>
        <v>1508603759</v>
      </c>
      <c r="B23" t="s">
        <v>30</v>
      </c>
      <c r="C23" t="s">
        <v>16</v>
      </c>
      <c r="D23" t="s">
        <v>579</v>
      </c>
      <c r="E23" s="43" t="s">
        <v>585</v>
      </c>
      <c r="F23">
        <v>42</v>
      </c>
      <c r="G23" t="s">
        <v>593</v>
      </c>
      <c r="H23" t="s">
        <v>594</v>
      </c>
      <c r="I23" t="s">
        <v>605</v>
      </c>
    </row>
    <row r="24" spans="1:9" x14ac:dyDescent="0.3">
      <c r="A24" t="str">
        <f>HYPERLINK("https://hsdes.intel.com/resource/1508603769","1508603769")</f>
        <v>1508603769</v>
      </c>
      <c r="B24" t="s">
        <v>31</v>
      </c>
      <c r="C24" t="s">
        <v>16</v>
      </c>
      <c r="D24" t="s">
        <v>579</v>
      </c>
      <c r="E24" s="43" t="s">
        <v>585</v>
      </c>
      <c r="F24">
        <v>42</v>
      </c>
      <c r="G24" t="s">
        <v>593</v>
      </c>
      <c r="H24" t="s">
        <v>594</v>
      </c>
      <c r="I24" t="s">
        <v>605</v>
      </c>
    </row>
    <row r="25" spans="1:9" x14ac:dyDescent="0.3">
      <c r="A25" t="str">
        <f>HYPERLINK("https://hsdes.intel.com/resource/1508603777","1508603777")</f>
        <v>1508603777</v>
      </c>
      <c r="B25" t="s">
        <v>32</v>
      </c>
      <c r="C25" t="s">
        <v>16</v>
      </c>
      <c r="D25" t="s">
        <v>579</v>
      </c>
      <c r="E25" s="43" t="s">
        <v>585</v>
      </c>
      <c r="F25">
        <v>42</v>
      </c>
      <c r="G25" t="s">
        <v>593</v>
      </c>
      <c r="H25" t="s">
        <v>594</v>
      </c>
      <c r="I25" t="s">
        <v>605</v>
      </c>
    </row>
    <row r="26" spans="1:9" x14ac:dyDescent="0.3">
      <c r="A26" t="str">
        <f>HYPERLINK("https://hsdes.intel.com/resource/1508603784","1508603784")</f>
        <v>1508603784</v>
      </c>
      <c r="B26" t="s">
        <v>33</v>
      </c>
      <c r="C26" t="s">
        <v>16</v>
      </c>
      <c r="D26" t="s">
        <v>579</v>
      </c>
      <c r="E26" s="43" t="s">
        <v>585</v>
      </c>
      <c r="F26">
        <v>42</v>
      </c>
      <c r="G26" t="s">
        <v>593</v>
      </c>
      <c r="H26" t="s">
        <v>594</v>
      </c>
      <c r="I26" t="s">
        <v>605</v>
      </c>
    </row>
    <row r="27" spans="1:9" x14ac:dyDescent="0.3">
      <c r="A27" t="str">
        <f>HYPERLINK("https://hsdes.intel.com/resource/1508603838","1508603838")</f>
        <v>1508603838</v>
      </c>
      <c r="B27" t="s">
        <v>34</v>
      </c>
      <c r="C27" t="s">
        <v>16</v>
      </c>
      <c r="D27" t="s">
        <v>579</v>
      </c>
      <c r="E27" s="43" t="s">
        <v>585</v>
      </c>
      <c r="F27">
        <v>42</v>
      </c>
      <c r="G27" t="s">
        <v>593</v>
      </c>
      <c r="H27" t="s">
        <v>594</v>
      </c>
      <c r="I27" t="s">
        <v>604</v>
      </c>
    </row>
    <row r="28" spans="1:9" x14ac:dyDescent="0.3">
      <c r="A28" t="str">
        <f>HYPERLINK("https://hsdes.intel.com/resource/1508603932","1508603932")</f>
        <v>1508603932</v>
      </c>
      <c r="B28" t="s">
        <v>35</v>
      </c>
      <c r="C28" t="s">
        <v>16</v>
      </c>
      <c r="D28" t="s">
        <v>579</v>
      </c>
      <c r="E28" s="43" t="s">
        <v>585</v>
      </c>
      <c r="F28">
        <v>42</v>
      </c>
      <c r="G28" t="s">
        <v>593</v>
      </c>
      <c r="H28" t="s">
        <v>594</v>
      </c>
      <c r="I28" t="s">
        <v>604</v>
      </c>
    </row>
    <row r="29" spans="1:9" x14ac:dyDescent="0.3">
      <c r="A29" t="str">
        <f>HYPERLINK("https://hsdes.intel.com/resource/1508604047","1508604047")</f>
        <v>1508604047</v>
      </c>
      <c r="B29" t="s">
        <v>36</v>
      </c>
      <c r="C29" t="s">
        <v>4</v>
      </c>
      <c r="D29" t="s">
        <v>579</v>
      </c>
      <c r="E29" s="43" t="s">
        <v>585</v>
      </c>
      <c r="F29">
        <v>42</v>
      </c>
      <c r="G29" t="s">
        <v>593</v>
      </c>
      <c r="H29" t="s">
        <v>594</v>
      </c>
      <c r="I29" t="s">
        <v>605</v>
      </c>
    </row>
    <row r="30" spans="1:9" x14ac:dyDescent="0.3">
      <c r="A30" t="str">
        <f>HYPERLINK("https://hsdes.intel.com/resource/1508604064","1508604064")</f>
        <v>1508604064</v>
      </c>
      <c r="B30" t="s">
        <v>37</v>
      </c>
      <c r="C30" t="s">
        <v>8</v>
      </c>
      <c r="D30" t="s">
        <v>579</v>
      </c>
      <c r="E30" s="43" t="s">
        <v>585</v>
      </c>
      <c r="F30">
        <v>42</v>
      </c>
      <c r="G30" t="s">
        <v>593</v>
      </c>
      <c r="H30" t="s">
        <v>594</v>
      </c>
      <c r="I30" t="s">
        <v>605</v>
      </c>
    </row>
    <row r="31" spans="1:9" x14ac:dyDescent="0.3">
      <c r="A31" t="str">
        <f>HYPERLINK("https://hsdes.intel.com/resource/1508604170","1508604170")</f>
        <v>1508604170</v>
      </c>
      <c r="B31" t="s">
        <v>38</v>
      </c>
      <c r="C31" t="s">
        <v>8</v>
      </c>
      <c r="D31" t="s">
        <v>579</v>
      </c>
      <c r="E31" s="43" t="s">
        <v>585</v>
      </c>
      <c r="F31">
        <v>42</v>
      </c>
      <c r="G31" t="s">
        <v>593</v>
      </c>
      <c r="H31" t="s">
        <v>594</v>
      </c>
      <c r="I31" t="s">
        <v>604</v>
      </c>
    </row>
    <row r="32" spans="1:9" x14ac:dyDescent="0.3">
      <c r="A32" t="str">
        <f>HYPERLINK("https://hsdes.intel.com/resource/1508604198","1508604198")</f>
        <v>1508604198</v>
      </c>
      <c r="B32" t="s">
        <v>39</v>
      </c>
      <c r="C32" t="s">
        <v>8</v>
      </c>
      <c r="D32" t="s">
        <v>579</v>
      </c>
      <c r="E32" s="43" t="s">
        <v>585</v>
      </c>
      <c r="F32">
        <v>42</v>
      </c>
      <c r="G32" t="s">
        <v>593</v>
      </c>
      <c r="H32" t="s">
        <v>594</v>
      </c>
      <c r="I32" t="s">
        <v>604</v>
      </c>
    </row>
    <row r="33" spans="1:10" s="6" customFormat="1" x14ac:dyDescent="0.3">
      <c r="A33" s="6" t="str">
        <f>HYPERLINK("https://hsdes.intel.com/resource/1508604363","1508604363")</f>
        <v>1508604363</v>
      </c>
      <c r="B33" s="6" t="s">
        <v>40</v>
      </c>
      <c r="C33" s="6" t="s">
        <v>22</v>
      </c>
      <c r="D33" s="6" t="s">
        <v>579</v>
      </c>
      <c r="E33" s="44" t="s">
        <v>586</v>
      </c>
      <c r="F33">
        <v>42</v>
      </c>
      <c r="G33" t="s">
        <v>593</v>
      </c>
      <c r="H33" t="s">
        <v>594</v>
      </c>
      <c r="I33" t="s">
        <v>604</v>
      </c>
      <c r="J33" s="6" t="s">
        <v>598</v>
      </c>
    </row>
    <row r="34" spans="1:10" x14ac:dyDescent="0.3">
      <c r="A34" t="str">
        <f>HYPERLINK("https://hsdes.intel.com/resource/1508604590","1508604590")</f>
        <v>1508604590</v>
      </c>
      <c r="B34" t="s">
        <v>41</v>
      </c>
      <c r="C34" t="s">
        <v>22</v>
      </c>
      <c r="D34" t="s">
        <v>579</v>
      </c>
      <c r="E34" s="43" t="s">
        <v>585</v>
      </c>
      <c r="F34">
        <v>42</v>
      </c>
      <c r="G34" t="s">
        <v>593</v>
      </c>
      <c r="H34" t="s">
        <v>594</v>
      </c>
      <c r="I34" t="s">
        <v>604</v>
      </c>
      <c r="J34" s="46"/>
    </row>
    <row r="35" spans="1:10" x14ac:dyDescent="0.3">
      <c r="A35" t="str">
        <f>HYPERLINK("https://hsdes.intel.com/resource/1508604598","1508604598")</f>
        <v>1508604598</v>
      </c>
      <c r="B35" t="s">
        <v>42</v>
      </c>
      <c r="C35" t="s">
        <v>4</v>
      </c>
      <c r="D35" t="s">
        <v>579</v>
      </c>
      <c r="E35" s="43" t="s">
        <v>585</v>
      </c>
      <c r="F35">
        <v>42</v>
      </c>
      <c r="G35" t="s">
        <v>593</v>
      </c>
      <c r="H35" t="s">
        <v>594</v>
      </c>
      <c r="I35" t="s">
        <v>605</v>
      </c>
    </row>
    <row r="36" spans="1:10" x14ac:dyDescent="0.3">
      <c r="A36" t="str">
        <f>HYPERLINK("https://hsdes.intel.com/resource/1508604614","1508604614")</f>
        <v>1508604614</v>
      </c>
      <c r="B36" t="s">
        <v>43</v>
      </c>
      <c r="C36" t="s">
        <v>16</v>
      </c>
      <c r="D36" t="s">
        <v>579</v>
      </c>
      <c r="E36" s="43" t="s">
        <v>585</v>
      </c>
      <c r="F36">
        <v>42</v>
      </c>
      <c r="G36" t="s">
        <v>593</v>
      </c>
      <c r="H36" t="s">
        <v>594</v>
      </c>
      <c r="I36" t="s">
        <v>604</v>
      </c>
    </row>
    <row r="37" spans="1:10" x14ac:dyDescent="0.3">
      <c r="A37" t="str">
        <f>HYPERLINK("https://hsdes.intel.com/resource/1508604652","1508604652")</f>
        <v>1508604652</v>
      </c>
      <c r="B37" t="s">
        <v>44</v>
      </c>
      <c r="C37" t="s">
        <v>22</v>
      </c>
      <c r="D37" t="s">
        <v>579</v>
      </c>
      <c r="E37" s="43" t="s">
        <v>585</v>
      </c>
      <c r="F37">
        <v>42</v>
      </c>
      <c r="G37" t="s">
        <v>593</v>
      </c>
      <c r="H37" t="s">
        <v>594</v>
      </c>
      <c r="I37" t="s">
        <v>604</v>
      </c>
    </row>
    <row r="38" spans="1:10" x14ac:dyDescent="0.3">
      <c r="A38" t="str">
        <f>HYPERLINK("https://hsdes.intel.com/resource/1508604681","1508604681")</f>
        <v>1508604681</v>
      </c>
      <c r="B38" t="s">
        <v>45</v>
      </c>
      <c r="C38" t="s">
        <v>4</v>
      </c>
      <c r="D38" t="s">
        <v>579</v>
      </c>
      <c r="E38" s="43" t="s">
        <v>585</v>
      </c>
      <c r="F38">
        <v>42</v>
      </c>
      <c r="G38" t="s">
        <v>593</v>
      </c>
      <c r="H38" t="s">
        <v>594</v>
      </c>
      <c r="I38" t="s">
        <v>604</v>
      </c>
    </row>
    <row r="39" spans="1:10" x14ac:dyDescent="0.3">
      <c r="A39" t="str">
        <f>HYPERLINK("https://hsdes.intel.com/resource/1508604724","1508604724")</f>
        <v>1508604724</v>
      </c>
      <c r="B39" t="s">
        <v>46</v>
      </c>
      <c r="C39" t="s">
        <v>16</v>
      </c>
      <c r="D39" t="s">
        <v>579</v>
      </c>
      <c r="E39" s="43" t="s">
        <v>585</v>
      </c>
      <c r="F39">
        <v>42</v>
      </c>
      <c r="G39" t="s">
        <v>593</v>
      </c>
      <c r="H39" t="s">
        <v>594</v>
      </c>
      <c r="I39" t="s">
        <v>604</v>
      </c>
    </row>
    <row r="40" spans="1:10" x14ac:dyDescent="0.3">
      <c r="A40" t="str">
        <f>HYPERLINK("https://hsdes.intel.com/resource/1508604881","1508604881")</f>
        <v>1508604881</v>
      </c>
      <c r="B40" t="s">
        <v>47</v>
      </c>
      <c r="C40" t="s">
        <v>22</v>
      </c>
      <c r="D40" t="s">
        <v>579</v>
      </c>
      <c r="E40" s="43" t="s">
        <v>585</v>
      </c>
      <c r="F40">
        <v>42</v>
      </c>
      <c r="G40" t="s">
        <v>593</v>
      </c>
      <c r="H40" t="s">
        <v>594</v>
      </c>
      <c r="I40" t="s">
        <v>605</v>
      </c>
    </row>
    <row r="41" spans="1:10" x14ac:dyDescent="0.3">
      <c r="A41" t="str">
        <f>HYPERLINK("https://hsdes.intel.com/resource/1508604912","1508604912")</f>
        <v>1508604912</v>
      </c>
      <c r="B41" t="s">
        <v>48</v>
      </c>
      <c r="C41" t="s">
        <v>16</v>
      </c>
      <c r="D41" t="s">
        <v>579</v>
      </c>
      <c r="E41" s="43" t="s">
        <v>585</v>
      </c>
      <c r="F41">
        <v>42</v>
      </c>
      <c r="G41" t="s">
        <v>593</v>
      </c>
      <c r="H41" t="s">
        <v>594</v>
      </c>
      <c r="I41" t="s">
        <v>604</v>
      </c>
    </row>
    <row r="42" spans="1:10" x14ac:dyDescent="0.3">
      <c r="A42" t="str">
        <f>HYPERLINK("https://hsdes.intel.com/resource/1508605002","1508605002")</f>
        <v>1508605002</v>
      </c>
      <c r="B42" t="s">
        <v>49</v>
      </c>
      <c r="C42" t="s">
        <v>8</v>
      </c>
      <c r="D42" t="s">
        <v>579</v>
      </c>
      <c r="E42" s="43" t="s">
        <v>585</v>
      </c>
      <c r="F42">
        <v>42</v>
      </c>
      <c r="G42" t="s">
        <v>593</v>
      </c>
      <c r="H42" t="s">
        <v>594</v>
      </c>
      <c r="I42" t="s">
        <v>604</v>
      </c>
    </row>
    <row r="43" spans="1:10" x14ac:dyDescent="0.3">
      <c r="A43" t="str">
        <f>HYPERLINK("https://hsdes.intel.com/resource/1508605149","1508605149")</f>
        <v>1508605149</v>
      </c>
      <c r="B43" t="s">
        <v>50</v>
      </c>
      <c r="C43" t="s">
        <v>10</v>
      </c>
      <c r="D43" t="s">
        <v>579</v>
      </c>
      <c r="E43" s="44" t="s">
        <v>586</v>
      </c>
      <c r="F43">
        <v>42</v>
      </c>
      <c r="G43" t="s">
        <v>593</v>
      </c>
      <c r="H43" t="s">
        <v>594</v>
      </c>
      <c r="I43" t="s">
        <v>604</v>
      </c>
      <c r="J43" t="s">
        <v>599</v>
      </c>
    </row>
    <row r="44" spans="1:10" x14ac:dyDescent="0.3">
      <c r="A44" t="str">
        <f>HYPERLINK("https://hsdes.intel.com/resource/1508605194","1508605194")</f>
        <v>1508605194</v>
      </c>
      <c r="B44" t="s">
        <v>51</v>
      </c>
      <c r="C44" t="s">
        <v>4</v>
      </c>
      <c r="D44" t="s">
        <v>579</v>
      </c>
      <c r="E44" s="45" t="s">
        <v>602</v>
      </c>
      <c r="F44">
        <v>42</v>
      </c>
      <c r="G44" t="s">
        <v>593</v>
      </c>
      <c r="H44" t="s">
        <v>594</v>
      </c>
      <c r="I44" t="s">
        <v>604</v>
      </c>
    </row>
    <row r="45" spans="1:10" x14ac:dyDescent="0.3">
      <c r="A45" t="str">
        <f>HYPERLINK("https://hsdes.intel.com/resource/1508605237","1508605237")</f>
        <v>1508605237</v>
      </c>
      <c r="B45" t="s">
        <v>52</v>
      </c>
      <c r="C45" t="s">
        <v>16</v>
      </c>
      <c r="D45" t="s">
        <v>579</v>
      </c>
      <c r="E45" s="43" t="s">
        <v>585</v>
      </c>
      <c r="F45">
        <v>42</v>
      </c>
      <c r="G45" t="s">
        <v>593</v>
      </c>
      <c r="H45" t="s">
        <v>594</v>
      </c>
      <c r="I45" t="s">
        <v>604</v>
      </c>
    </row>
    <row r="46" spans="1:10" x14ac:dyDescent="0.3">
      <c r="A46" t="str">
        <f>HYPERLINK("https://hsdes.intel.com/resource/1508605330","1508605330")</f>
        <v>1508605330</v>
      </c>
      <c r="B46" t="s">
        <v>53</v>
      </c>
      <c r="C46" t="s">
        <v>4</v>
      </c>
      <c r="D46" t="s">
        <v>579</v>
      </c>
      <c r="E46" s="43" t="s">
        <v>585</v>
      </c>
      <c r="F46">
        <v>42</v>
      </c>
      <c r="G46" t="s">
        <v>593</v>
      </c>
      <c r="H46" t="s">
        <v>594</v>
      </c>
      <c r="I46" t="s">
        <v>604</v>
      </c>
    </row>
    <row r="47" spans="1:10" x14ac:dyDescent="0.3">
      <c r="A47" t="str">
        <f>HYPERLINK("https://hsdes.intel.com/resource/1508605372","1508605372")</f>
        <v>1508605372</v>
      </c>
      <c r="B47" t="s">
        <v>54</v>
      </c>
      <c r="C47" t="s">
        <v>4</v>
      </c>
      <c r="D47" t="s">
        <v>579</v>
      </c>
      <c r="E47" s="43" t="s">
        <v>585</v>
      </c>
      <c r="F47">
        <v>42</v>
      </c>
      <c r="G47" t="s">
        <v>593</v>
      </c>
      <c r="H47" t="s">
        <v>594</v>
      </c>
      <c r="I47" t="s">
        <v>604</v>
      </c>
    </row>
    <row r="48" spans="1:10" x14ac:dyDescent="0.3">
      <c r="A48" t="str">
        <f>HYPERLINK("https://hsdes.intel.com/resource/1508605402","1508605402")</f>
        <v>1508605402</v>
      </c>
      <c r="B48" t="s">
        <v>55</v>
      </c>
      <c r="C48" t="s">
        <v>16</v>
      </c>
      <c r="D48" t="s">
        <v>579</v>
      </c>
      <c r="E48" s="43" t="s">
        <v>585</v>
      </c>
      <c r="F48">
        <v>42</v>
      </c>
      <c r="G48" t="s">
        <v>593</v>
      </c>
      <c r="H48" t="s">
        <v>594</v>
      </c>
      <c r="I48" t="s">
        <v>604</v>
      </c>
    </row>
    <row r="49" spans="1:10" x14ac:dyDescent="0.3">
      <c r="A49" t="str">
        <f>HYPERLINK("https://hsdes.intel.com/resource/1508605536","1508605536")</f>
        <v>1508605536</v>
      </c>
      <c r="B49" t="s">
        <v>56</v>
      </c>
      <c r="C49" t="s">
        <v>16</v>
      </c>
      <c r="D49" t="s">
        <v>579</v>
      </c>
      <c r="E49" s="43" t="s">
        <v>585</v>
      </c>
      <c r="F49">
        <v>42</v>
      </c>
      <c r="G49" t="s">
        <v>593</v>
      </c>
      <c r="H49" t="s">
        <v>594</v>
      </c>
      <c r="I49" t="s">
        <v>604</v>
      </c>
    </row>
    <row r="50" spans="1:10" x14ac:dyDescent="0.3">
      <c r="A50" t="str">
        <f>HYPERLINK("https://hsdes.intel.com/resource/1508605570","1508605570")</f>
        <v>1508605570</v>
      </c>
      <c r="B50" t="s">
        <v>57</v>
      </c>
      <c r="C50" t="s">
        <v>8</v>
      </c>
      <c r="D50" t="s">
        <v>579</v>
      </c>
      <c r="E50" s="43" t="s">
        <v>585</v>
      </c>
      <c r="F50">
        <v>42</v>
      </c>
      <c r="G50" t="s">
        <v>593</v>
      </c>
      <c r="H50" t="s">
        <v>594</v>
      </c>
      <c r="I50" t="s">
        <v>604</v>
      </c>
    </row>
    <row r="51" spans="1:10" x14ac:dyDescent="0.3">
      <c r="A51" t="str">
        <f>HYPERLINK("https://hsdes.intel.com/resource/1508605601","1508605601")</f>
        <v>1508605601</v>
      </c>
      <c r="B51" t="s">
        <v>58</v>
      </c>
      <c r="C51" t="s">
        <v>16</v>
      </c>
      <c r="D51" t="s">
        <v>579</v>
      </c>
      <c r="E51" s="43" t="s">
        <v>585</v>
      </c>
      <c r="F51">
        <v>42</v>
      </c>
      <c r="G51" t="s">
        <v>593</v>
      </c>
      <c r="H51" t="s">
        <v>594</v>
      </c>
      <c r="I51" t="s">
        <v>604</v>
      </c>
    </row>
    <row r="52" spans="1:10" x14ac:dyDescent="0.3">
      <c r="A52" t="str">
        <f>HYPERLINK("https://hsdes.intel.com/resource/1508605748","1508605748")</f>
        <v>1508605748</v>
      </c>
      <c r="B52" t="s">
        <v>59</v>
      </c>
      <c r="C52" t="s">
        <v>22</v>
      </c>
      <c r="D52" t="s">
        <v>579</v>
      </c>
      <c r="E52" s="43" t="s">
        <v>585</v>
      </c>
      <c r="F52">
        <v>42</v>
      </c>
      <c r="G52" t="s">
        <v>593</v>
      </c>
      <c r="H52" t="s">
        <v>594</v>
      </c>
      <c r="I52" t="s">
        <v>604</v>
      </c>
    </row>
    <row r="53" spans="1:10" x14ac:dyDescent="0.3">
      <c r="A53" t="str">
        <f>HYPERLINK("https://hsdes.intel.com/resource/1508605828","1508605828")</f>
        <v>1508605828</v>
      </c>
      <c r="B53" t="s">
        <v>60</v>
      </c>
      <c r="C53" t="s">
        <v>6</v>
      </c>
      <c r="D53" t="s">
        <v>579</v>
      </c>
      <c r="E53" s="44" t="s">
        <v>586</v>
      </c>
      <c r="F53">
        <v>42</v>
      </c>
      <c r="G53" t="s">
        <v>593</v>
      </c>
      <c r="H53" t="s">
        <v>594</v>
      </c>
      <c r="I53" t="s">
        <v>604</v>
      </c>
      <c r="J53" s="6" t="s">
        <v>598</v>
      </c>
    </row>
    <row r="54" spans="1:10" x14ac:dyDescent="0.3">
      <c r="A54" t="str">
        <f>HYPERLINK("https://hsdes.intel.com/resource/1508605865","1508605865")</f>
        <v>1508605865</v>
      </c>
      <c r="B54" t="s">
        <v>61</v>
      </c>
      <c r="C54" t="s">
        <v>22</v>
      </c>
      <c r="D54" t="s">
        <v>579</v>
      </c>
      <c r="E54" s="44" t="s">
        <v>586</v>
      </c>
      <c r="F54">
        <v>42</v>
      </c>
      <c r="G54" t="s">
        <v>593</v>
      </c>
      <c r="H54" t="s">
        <v>594</v>
      </c>
      <c r="I54" t="s">
        <v>604</v>
      </c>
      <c r="J54" s="10" t="s">
        <v>611</v>
      </c>
    </row>
    <row r="55" spans="1:10" x14ac:dyDescent="0.3">
      <c r="A55" t="str">
        <f>HYPERLINK("https://hsdes.intel.com/resource/1508605900","1508605900")</f>
        <v>1508605900</v>
      </c>
      <c r="B55" t="s">
        <v>62</v>
      </c>
      <c r="C55" t="s">
        <v>8</v>
      </c>
      <c r="D55" t="s">
        <v>579</v>
      </c>
      <c r="E55" s="43" t="s">
        <v>585</v>
      </c>
      <c r="F55">
        <v>42</v>
      </c>
      <c r="G55" t="s">
        <v>593</v>
      </c>
      <c r="H55" t="s">
        <v>594</v>
      </c>
      <c r="I55" t="s">
        <v>604</v>
      </c>
    </row>
    <row r="56" spans="1:10" x14ac:dyDescent="0.3">
      <c r="A56" t="str">
        <f>HYPERLINK("https://hsdes.intel.com/resource/1508606094","1508606094")</f>
        <v>1508606094</v>
      </c>
      <c r="B56" t="s">
        <v>63</v>
      </c>
      <c r="C56" t="s">
        <v>8</v>
      </c>
      <c r="D56" t="s">
        <v>579</v>
      </c>
      <c r="E56" s="43" t="s">
        <v>585</v>
      </c>
      <c r="F56">
        <v>42</v>
      </c>
      <c r="G56" t="s">
        <v>593</v>
      </c>
      <c r="H56" t="s">
        <v>594</v>
      </c>
      <c r="I56" t="s">
        <v>604</v>
      </c>
    </row>
    <row r="57" spans="1:10" x14ac:dyDescent="0.3">
      <c r="A57" t="str">
        <f>HYPERLINK("https://hsdes.intel.com/resource/1508606106","1508606106")</f>
        <v>1508606106</v>
      </c>
      <c r="B57" t="s">
        <v>64</v>
      </c>
      <c r="C57" t="s">
        <v>22</v>
      </c>
      <c r="D57" t="s">
        <v>579</v>
      </c>
      <c r="E57" s="43" t="s">
        <v>585</v>
      </c>
      <c r="F57">
        <v>42</v>
      </c>
      <c r="G57" t="s">
        <v>593</v>
      </c>
      <c r="H57" t="s">
        <v>594</v>
      </c>
      <c r="I57" t="s">
        <v>604</v>
      </c>
    </row>
    <row r="58" spans="1:10" x14ac:dyDescent="0.3">
      <c r="A58" t="str">
        <f>HYPERLINK("https://hsdes.intel.com/resource/1508606108","1508606108")</f>
        <v>1508606108</v>
      </c>
      <c r="B58" t="s">
        <v>65</v>
      </c>
      <c r="C58" t="s">
        <v>8</v>
      </c>
      <c r="D58" t="s">
        <v>579</v>
      </c>
      <c r="E58" s="43" t="s">
        <v>585</v>
      </c>
      <c r="F58">
        <v>42</v>
      </c>
      <c r="G58" t="s">
        <v>593</v>
      </c>
      <c r="H58" t="s">
        <v>594</v>
      </c>
      <c r="I58" t="s">
        <v>604</v>
      </c>
    </row>
    <row r="59" spans="1:10" x14ac:dyDescent="0.3">
      <c r="A59" t="str">
        <f>HYPERLINK("https://hsdes.intel.com/resource/1508606168","1508606168")</f>
        <v>1508606168</v>
      </c>
      <c r="B59" t="s">
        <v>66</v>
      </c>
      <c r="C59" t="s">
        <v>8</v>
      </c>
      <c r="D59" t="s">
        <v>579</v>
      </c>
      <c r="E59" s="43" t="s">
        <v>585</v>
      </c>
      <c r="F59">
        <v>42</v>
      </c>
      <c r="G59" t="s">
        <v>593</v>
      </c>
      <c r="H59" t="s">
        <v>594</v>
      </c>
      <c r="I59" t="s">
        <v>604</v>
      </c>
    </row>
    <row r="60" spans="1:10" x14ac:dyDescent="0.3">
      <c r="A60" t="str">
        <f>HYPERLINK("https://hsdes.intel.com/resource/1508606208","1508606208")</f>
        <v>1508606208</v>
      </c>
      <c r="B60" t="s">
        <v>67</v>
      </c>
      <c r="C60" t="s">
        <v>16</v>
      </c>
      <c r="D60" t="s">
        <v>579</v>
      </c>
      <c r="E60" s="43" t="s">
        <v>585</v>
      </c>
      <c r="F60">
        <v>42</v>
      </c>
      <c r="G60" t="s">
        <v>593</v>
      </c>
      <c r="H60" t="s">
        <v>594</v>
      </c>
      <c r="I60" t="s">
        <v>605</v>
      </c>
    </row>
    <row r="61" spans="1:10" x14ac:dyDescent="0.3">
      <c r="A61" t="str">
        <f>HYPERLINK("https://hsdes.intel.com/resource/1508606348","1508606348")</f>
        <v>1508606348</v>
      </c>
      <c r="B61" t="s">
        <v>68</v>
      </c>
      <c r="C61" t="s">
        <v>8</v>
      </c>
      <c r="D61" t="s">
        <v>579</v>
      </c>
      <c r="E61" s="43" t="s">
        <v>585</v>
      </c>
      <c r="F61">
        <v>42</v>
      </c>
      <c r="G61" t="s">
        <v>593</v>
      </c>
      <c r="H61" t="s">
        <v>594</v>
      </c>
      <c r="I61" t="s">
        <v>604</v>
      </c>
    </row>
    <row r="62" spans="1:10" x14ac:dyDescent="0.3">
      <c r="A62" t="str">
        <f>HYPERLINK("https://hsdes.intel.com/resource/1508606415","1508606415")</f>
        <v>1508606415</v>
      </c>
      <c r="B62" t="s">
        <v>69</v>
      </c>
      <c r="C62" t="s">
        <v>6</v>
      </c>
      <c r="D62" t="s">
        <v>579</v>
      </c>
      <c r="E62" s="43" t="s">
        <v>585</v>
      </c>
      <c r="F62">
        <v>42</v>
      </c>
      <c r="G62" t="s">
        <v>593</v>
      </c>
      <c r="H62" t="s">
        <v>594</v>
      </c>
      <c r="I62" t="s">
        <v>604</v>
      </c>
    </row>
    <row r="63" spans="1:10" x14ac:dyDescent="0.3">
      <c r="A63" t="str">
        <f>HYPERLINK("https://hsdes.intel.com/resource/1508606427","1508606427")</f>
        <v>1508606427</v>
      </c>
      <c r="B63" t="s">
        <v>70</v>
      </c>
      <c r="C63" t="s">
        <v>4</v>
      </c>
      <c r="D63" t="s">
        <v>579</v>
      </c>
      <c r="E63" s="43" t="s">
        <v>585</v>
      </c>
      <c r="F63">
        <v>42</v>
      </c>
      <c r="G63" t="s">
        <v>593</v>
      </c>
      <c r="H63" t="s">
        <v>594</v>
      </c>
      <c r="I63" t="s">
        <v>605</v>
      </c>
    </row>
    <row r="64" spans="1:10" x14ac:dyDescent="0.3">
      <c r="A64" t="str">
        <f>HYPERLINK("https://hsdes.intel.com/resource/1508606500","1508606500")</f>
        <v>1508606500</v>
      </c>
      <c r="B64" t="s">
        <v>71</v>
      </c>
      <c r="C64" t="s">
        <v>22</v>
      </c>
      <c r="D64" t="s">
        <v>579</v>
      </c>
      <c r="E64" s="43" t="s">
        <v>585</v>
      </c>
      <c r="F64">
        <v>42</v>
      </c>
      <c r="G64" t="s">
        <v>593</v>
      </c>
      <c r="H64" t="s">
        <v>594</v>
      </c>
      <c r="I64" t="s">
        <v>604</v>
      </c>
    </row>
    <row r="65" spans="1:10" x14ac:dyDescent="0.3">
      <c r="A65" t="str">
        <f>HYPERLINK("https://hsdes.intel.com/resource/1508606520","1508606520")</f>
        <v>1508606520</v>
      </c>
      <c r="B65" t="s">
        <v>72</v>
      </c>
      <c r="C65" t="s">
        <v>16</v>
      </c>
      <c r="D65" t="s">
        <v>579</v>
      </c>
      <c r="E65" s="43" t="s">
        <v>585</v>
      </c>
      <c r="F65">
        <v>42</v>
      </c>
      <c r="G65" t="s">
        <v>593</v>
      </c>
      <c r="H65" t="s">
        <v>594</v>
      </c>
      <c r="I65" t="s">
        <v>604</v>
      </c>
    </row>
    <row r="66" spans="1:10" x14ac:dyDescent="0.3">
      <c r="A66" t="str">
        <f>HYPERLINK("https://hsdes.intel.com/resource/1508606640","1508606640")</f>
        <v>1508606640</v>
      </c>
      <c r="B66" t="s">
        <v>73</v>
      </c>
      <c r="C66" t="s">
        <v>16</v>
      </c>
      <c r="D66" t="s">
        <v>579</v>
      </c>
      <c r="E66" s="43" t="s">
        <v>585</v>
      </c>
      <c r="F66">
        <v>42</v>
      </c>
      <c r="G66" t="s">
        <v>593</v>
      </c>
      <c r="H66" t="s">
        <v>594</v>
      </c>
      <c r="I66" t="s">
        <v>604</v>
      </c>
    </row>
    <row r="67" spans="1:10" x14ac:dyDescent="0.3">
      <c r="A67" t="str">
        <f>HYPERLINK("https://hsdes.intel.com/resource/1508606652","1508606652")</f>
        <v>1508606652</v>
      </c>
      <c r="B67" t="s">
        <v>74</v>
      </c>
      <c r="C67" t="s">
        <v>8</v>
      </c>
      <c r="D67" t="s">
        <v>579</v>
      </c>
      <c r="E67" s="43" t="s">
        <v>585</v>
      </c>
      <c r="F67">
        <v>42</v>
      </c>
      <c r="G67" t="s">
        <v>593</v>
      </c>
      <c r="H67" t="s">
        <v>594</v>
      </c>
      <c r="I67" t="s">
        <v>604</v>
      </c>
    </row>
    <row r="68" spans="1:10" x14ac:dyDescent="0.3">
      <c r="A68" t="str">
        <f>HYPERLINK("https://hsdes.intel.com/resource/1508607234","1508607234")</f>
        <v>1508607234</v>
      </c>
      <c r="B68" t="s">
        <v>75</v>
      </c>
      <c r="C68" t="s">
        <v>16</v>
      </c>
      <c r="D68" t="s">
        <v>579</v>
      </c>
      <c r="E68" s="43" t="s">
        <v>585</v>
      </c>
      <c r="F68">
        <v>42</v>
      </c>
      <c r="G68" t="s">
        <v>593</v>
      </c>
      <c r="H68" t="s">
        <v>594</v>
      </c>
      <c r="I68" t="s">
        <v>604</v>
      </c>
    </row>
    <row r="69" spans="1:10" x14ac:dyDescent="0.3">
      <c r="A69" t="str">
        <f>HYPERLINK("https://hsdes.intel.com/resource/1508607296","1508607296")</f>
        <v>1508607296</v>
      </c>
      <c r="B69" t="s">
        <v>76</v>
      </c>
      <c r="C69" t="s">
        <v>22</v>
      </c>
      <c r="D69" t="s">
        <v>579</v>
      </c>
      <c r="E69" s="43" t="s">
        <v>585</v>
      </c>
      <c r="F69">
        <v>42</v>
      </c>
      <c r="G69" t="s">
        <v>593</v>
      </c>
      <c r="H69" t="s">
        <v>594</v>
      </c>
      <c r="I69" t="s">
        <v>604</v>
      </c>
    </row>
    <row r="70" spans="1:10" x14ac:dyDescent="0.3">
      <c r="A70" t="str">
        <f>HYPERLINK("https://hsdes.intel.com/resource/1508607374","1508607374")</f>
        <v>1508607374</v>
      </c>
      <c r="B70" t="s">
        <v>77</v>
      </c>
      <c r="C70" t="s">
        <v>8</v>
      </c>
      <c r="D70" t="s">
        <v>579</v>
      </c>
      <c r="E70" s="43" t="s">
        <v>585</v>
      </c>
      <c r="F70">
        <v>42</v>
      </c>
      <c r="G70" t="s">
        <v>593</v>
      </c>
      <c r="H70" t="s">
        <v>594</v>
      </c>
      <c r="I70" t="s">
        <v>604</v>
      </c>
    </row>
    <row r="71" spans="1:10" x14ac:dyDescent="0.3">
      <c r="A71" t="str">
        <f>HYPERLINK("https://hsdes.intel.com/resource/1508607399","1508607399")</f>
        <v>1508607399</v>
      </c>
      <c r="B71" t="s">
        <v>78</v>
      </c>
      <c r="C71" t="s">
        <v>6</v>
      </c>
      <c r="D71" t="s">
        <v>579</v>
      </c>
      <c r="E71" s="44" t="s">
        <v>586</v>
      </c>
      <c r="F71">
        <v>42</v>
      </c>
      <c r="G71" t="s">
        <v>593</v>
      </c>
      <c r="H71" t="s">
        <v>594</v>
      </c>
      <c r="I71" t="s">
        <v>604</v>
      </c>
      <c r="J71" s="6" t="s">
        <v>598</v>
      </c>
    </row>
    <row r="72" spans="1:10" x14ac:dyDescent="0.3">
      <c r="A72" t="str">
        <f>HYPERLINK("https://hsdes.intel.com/resource/1508607518","1508607518")</f>
        <v>1508607518</v>
      </c>
      <c r="B72" t="s">
        <v>79</v>
      </c>
      <c r="C72" t="s">
        <v>8</v>
      </c>
      <c r="D72" t="s">
        <v>579</v>
      </c>
      <c r="E72" s="43" t="s">
        <v>585</v>
      </c>
      <c r="F72">
        <v>42</v>
      </c>
      <c r="G72" t="s">
        <v>593</v>
      </c>
      <c r="H72" t="s">
        <v>594</v>
      </c>
      <c r="I72" t="s">
        <v>604</v>
      </c>
    </row>
    <row r="73" spans="1:10" x14ac:dyDescent="0.3">
      <c r="A73" t="str">
        <f>HYPERLINK("https://hsdes.intel.com/resource/1508607605","1508607605")</f>
        <v>1508607605</v>
      </c>
      <c r="B73" t="s">
        <v>80</v>
      </c>
      <c r="C73" t="s">
        <v>16</v>
      </c>
      <c r="D73" t="s">
        <v>579</v>
      </c>
      <c r="E73" s="43" t="s">
        <v>585</v>
      </c>
      <c r="F73">
        <v>42</v>
      </c>
      <c r="G73" t="s">
        <v>593</v>
      </c>
      <c r="H73" t="s">
        <v>594</v>
      </c>
      <c r="I73" t="s">
        <v>604</v>
      </c>
    </row>
    <row r="74" spans="1:10" x14ac:dyDescent="0.3">
      <c r="A74" t="str">
        <f>HYPERLINK("https://hsdes.intel.com/resource/1508607823","1508607823")</f>
        <v>1508607823</v>
      </c>
      <c r="B74" t="s">
        <v>81</v>
      </c>
      <c r="C74" t="s">
        <v>8</v>
      </c>
      <c r="D74" t="s">
        <v>579</v>
      </c>
      <c r="E74" s="43" t="s">
        <v>585</v>
      </c>
      <c r="F74">
        <v>42</v>
      </c>
      <c r="G74" t="s">
        <v>593</v>
      </c>
      <c r="H74" t="s">
        <v>594</v>
      </c>
      <c r="I74" t="s">
        <v>604</v>
      </c>
    </row>
    <row r="75" spans="1:10" x14ac:dyDescent="0.3">
      <c r="A75" t="str">
        <f>HYPERLINK("https://hsdes.intel.com/resource/1508607824","1508607824")</f>
        <v>1508607824</v>
      </c>
      <c r="B75" t="s">
        <v>82</v>
      </c>
      <c r="C75" t="s">
        <v>22</v>
      </c>
      <c r="D75" t="s">
        <v>579</v>
      </c>
      <c r="E75" s="43" t="s">
        <v>585</v>
      </c>
      <c r="F75">
        <v>42</v>
      </c>
      <c r="G75" t="s">
        <v>593</v>
      </c>
      <c r="H75" t="s">
        <v>594</v>
      </c>
      <c r="I75" t="s">
        <v>604</v>
      </c>
    </row>
    <row r="76" spans="1:10" x14ac:dyDescent="0.3">
      <c r="A76" t="str">
        <f>HYPERLINK("https://hsdes.intel.com/resource/1508607892","1508607892")</f>
        <v>1508607892</v>
      </c>
      <c r="B76" t="s">
        <v>83</v>
      </c>
      <c r="C76" t="s">
        <v>16</v>
      </c>
      <c r="D76" t="s">
        <v>579</v>
      </c>
      <c r="E76" s="43" t="s">
        <v>585</v>
      </c>
      <c r="F76">
        <v>42</v>
      </c>
      <c r="G76" t="s">
        <v>593</v>
      </c>
      <c r="H76" t="s">
        <v>594</v>
      </c>
      <c r="I76" t="s">
        <v>605</v>
      </c>
    </row>
    <row r="77" spans="1:10" x14ac:dyDescent="0.3">
      <c r="A77" t="str">
        <f>HYPERLINK("https://hsdes.intel.com/resource/1508607951","1508607951")</f>
        <v>1508607951</v>
      </c>
      <c r="B77" t="s">
        <v>84</v>
      </c>
      <c r="C77" t="s">
        <v>10</v>
      </c>
      <c r="D77" t="s">
        <v>579</v>
      </c>
      <c r="E77" s="44" t="s">
        <v>586</v>
      </c>
      <c r="F77">
        <v>42</v>
      </c>
      <c r="G77" t="s">
        <v>593</v>
      </c>
      <c r="H77" t="s">
        <v>594</v>
      </c>
      <c r="I77" t="s">
        <v>604</v>
      </c>
      <c r="J77" t="s">
        <v>599</v>
      </c>
    </row>
    <row r="78" spans="1:10" x14ac:dyDescent="0.3">
      <c r="A78" t="str">
        <f>HYPERLINK("https://hsdes.intel.com/resource/1508608060","1508608060")</f>
        <v>1508608060</v>
      </c>
      <c r="B78" t="s">
        <v>85</v>
      </c>
      <c r="C78" t="s">
        <v>16</v>
      </c>
      <c r="D78" t="s">
        <v>579</v>
      </c>
      <c r="E78" s="43" t="s">
        <v>585</v>
      </c>
      <c r="F78">
        <v>42</v>
      </c>
      <c r="G78" t="s">
        <v>593</v>
      </c>
      <c r="H78" t="s">
        <v>594</v>
      </c>
      <c r="I78" t="s">
        <v>604</v>
      </c>
    </row>
    <row r="79" spans="1:10" x14ac:dyDescent="0.3">
      <c r="A79" t="str">
        <f>HYPERLINK("https://hsdes.intel.com/resource/1508608135","1508608135")</f>
        <v>1508608135</v>
      </c>
      <c r="B79" t="s">
        <v>86</v>
      </c>
      <c r="C79" t="s">
        <v>16</v>
      </c>
      <c r="D79" t="s">
        <v>579</v>
      </c>
      <c r="E79" s="43" t="s">
        <v>585</v>
      </c>
      <c r="F79">
        <v>42</v>
      </c>
      <c r="G79" t="s">
        <v>593</v>
      </c>
      <c r="H79" t="s">
        <v>594</v>
      </c>
      <c r="I79" t="s">
        <v>605</v>
      </c>
    </row>
    <row r="80" spans="1:10" x14ac:dyDescent="0.3">
      <c r="A80" t="str">
        <f>HYPERLINK("https://hsdes.intel.com/resource/1508608138","1508608138")</f>
        <v>1508608138</v>
      </c>
      <c r="B80" t="s">
        <v>87</v>
      </c>
      <c r="C80" t="s">
        <v>8</v>
      </c>
      <c r="D80" t="s">
        <v>579</v>
      </c>
      <c r="E80" s="43" t="s">
        <v>585</v>
      </c>
      <c r="F80">
        <v>42</v>
      </c>
      <c r="G80" t="s">
        <v>593</v>
      </c>
      <c r="H80" t="s">
        <v>594</v>
      </c>
      <c r="I80" t="s">
        <v>604</v>
      </c>
    </row>
    <row r="81" spans="1:10" x14ac:dyDescent="0.3">
      <c r="A81" t="str">
        <f>HYPERLINK("https://hsdes.intel.com/resource/1508608187","1508608187")</f>
        <v>1508608187</v>
      </c>
      <c r="B81" t="s">
        <v>88</v>
      </c>
      <c r="C81" t="s">
        <v>16</v>
      </c>
      <c r="D81" t="s">
        <v>579</v>
      </c>
      <c r="E81" s="43" t="s">
        <v>585</v>
      </c>
      <c r="F81">
        <v>42</v>
      </c>
      <c r="G81" t="s">
        <v>593</v>
      </c>
      <c r="H81" t="s">
        <v>594</v>
      </c>
      <c r="I81" t="s">
        <v>604</v>
      </c>
    </row>
    <row r="82" spans="1:10" x14ac:dyDescent="0.3">
      <c r="A82" t="str">
        <f>HYPERLINK("https://hsdes.intel.com/resource/1508608254","1508608254")</f>
        <v>1508608254</v>
      </c>
      <c r="B82" t="s">
        <v>89</v>
      </c>
      <c r="C82" t="s">
        <v>16</v>
      </c>
      <c r="D82" t="s">
        <v>579</v>
      </c>
      <c r="E82" s="45" t="s">
        <v>602</v>
      </c>
      <c r="F82">
        <v>42</v>
      </c>
      <c r="G82" t="s">
        <v>593</v>
      </c>
      <c r="H82" t="s">
        <v>594</v>
      </c>
      <c r="I82" t="s">
        <v>604</v>
      </c>
    </row>
    <row r="83" spans="1:10" x14ac:dyDescent="0.3">
      <c r="A83" t="str">
        <f>HYPERLINK("https://hsdes.intel.com/resource/1508608256","1508608256")</f>
        <v>1508608256</v>
      </c>
      <c r="B83" t="s">
        <v>90</v>
      </c>
      <c r="C83" t="s">
        <v>16</v>
      </c>
      <c r="D83" t="s">
        <v>579</v>
      </c>
      <c r="E83" s="43" t="s">
        <v>585</v>
      </c>
      <c r="F83">
        <v>42</v>
      </c>
      <c r="G83" t="s">
        <v>593</v>
      </c>
      <c r="H83" t="s">
        <v>594</v>
      </c>
      <c r="I83" t="s">
        <v>604</v>
      </c>
    </row>
    <row r="84" spans="1:10" x14ac:dyDescent="0.3">
      <c r="A84" t="str">
        <f>HYPERLINK("https://hsdes.intel.com/resource/1508608418","1508608418")</f>
        <v>1508608418</v>
      </c>
      <c r="B84" t="s">
        <v>91</v>
      </c>
      <c r="C84" t="s">
        <v>16</v>
      </c>
      <c r="D84" t="s">
        <v>584</v>
      </c>
      <c r="E84" s="43" t="s">
        <v>585</v>
      </c>
      <c r="F84">
        <v>42</v>
      </c>
      <c r="G84" t="s">
        <v>593</v>
      </c>
      <c r="H84" t="s">
        <v>594</v>
      </c>
      <c r="I84" t="s">
        <v>604</v>
      </c>
    </row>
    <row r="85" spans="1:10" x14ac:dyDescent="0.3">
      <c r="A85" t="str">
        <f>HYPERLINK("https://hsdes.intel.com/resource/1508608465","1508608465")</f>
        <v>1508608465</v>
      </c>
      <c r="B85" t="s">
        <v>92</v>
      </c>
      <c r="C85" t="s">
        <v>8</v>
      </c>
      <c r="D85" t="s">
        <v>579</v>
      </c>
      <c r="E85" s="43" t="s">
        <v>585</v>
      </c>
      <c r="F85">
        <v>42</v>
      </c>
      <c r="G85" t="s">
        <v>593</v>
      </c>
      <c r="H85" t="s">
        <v>594</v>
      </c>
      <c r="I85" t="s">
        <v>604</v>
      </c>
    </row>
    <row r="86" spans="1:10" x14ac:dyDescent="0.3">
      <c r="A86" t="str">
        <f>HYPERLINK("https://hsdes.intel.com/resource/1508608672","1508608672")</f>
        <v>1508608672</v>
      </c>
      <c r="B86" t="s">
        <v>93</v>
      </c>
      <c r="C86" t="s">
        <v>6</v>
      </c>
      <c r="D86" t="s">
        <v>579</v>
      </c>
      <c r="E86" s="43" t="s">
        <v>585</v>
      </c>
      <c r="F86">
        <v>42</v>
      </c>
      <c r="G86" t="s">
        <v>593</v>
      </c>
      <c r="H86" t="s">
        <v>594</v>
      </c>
      <c r="I86" t="s">
        <v>604</v>
      </c>
    </row>
    <row r="87" spans="1:10" x14ac:dyDescent="0.3">
      <c r="A87" t="str">
        <f>HYPERLINK("https://hsdes.intel.com/resource/1508608677","1508608677")</f>
        <v>1508608677</v>
      </c>
      <c r="B87" t="s">
        <v>94</v>
      </c>
      <c r="C87" t="s">
        <v>8</v>
      </c>
      <c r="D87" t="s">
        <v>579</v>
      </c>
      <c r="E87" s="43" t="s">
        <v>585</v>
      </c>
      <c r="F87">
        <v>42</v>
      </c>
      <c r="G87" t="s">
        <v>593</v>
      </c>
      <c r="H87" t="s">
        <v>594</v>
      </c>
      <c r="I87" t="s">
        <v>604</v>
      </c>
    </row>
    <row r="88" spans="1:10" x14ac:dyDescent="0.3">
      <c r="A88" t="str">
        <f>HYPERLINK("https://hsdes.intel.com/resource/1508608791","1508608791")</f>
        <v>1508608791</v>
      </c>
      <c r="B88" t="s">
        <v>95</v>
      </c>
      <c r="C88" t="s">
        <v>22</v>
      </c>
      <c r="D88" t="s">
        <v>579</v>
      </c>
      <c r="E88" s="43" t="s">
        <v>585</v>
      </c>
      <c r="F88">
        <v>42</v>
      </c>
      <c r="G88" t="s">
        <v>593</v>
      </c>
      <c r="H88" t="s">
        <v>594</v>
      </c>
      <c r="I88" t="s">
        <v>604</v>
      </c>
    </row>
    <row r="89" spans="1:10" x14ac:dyDescent="0.3">
      <c r="A89" t="str">
        <f>HYPERLINK("https://hsdes.intel.com/resource/1508608860","1508608860")</f>
        <v>1508608860</v>
      </c>
      <c r="B89" t="s">
        <v>96</v>
      </c>
      <c r="C89" t="s">
        <v>22</v>
      </c>
      <c r="D89" t="s">
        <v>584</v>
      </c>
      <c r="E89" s="43" t="s">
        <v>585</v>
      </c>
      <c r="F89">
        <v>42</v>
      </c>
      <c r="G89" t="s">
        <v>593</v>
      </c>
      <c r="H89" t="s">
        <v>594</v>
      </c>
      <c r="I89" t="s">
        <v>605</v>
      </c>
    </row>
    <row r="90" spans="1:10" x14ac:dyDescent="0.3">
      <c r="A90" t="str">
        <f>HYPERLINK("https://hsdes.intel.com/resource/1508608898","1508608898")</f>
        <v>1508608898</v>
      </c>
      <c r="B90" t="s">
        <v>97</v>
      </c>
      <c r="C90" t="s">
        <v>10</v>
      </c>
      <c r="D90" t="s">
        <v>579</v>
      </c>
      <c r="E90" s="44" t="s">
        <v>586</v>
      </c>
      <c r="F90">
        <v>42</v>
      </c>
      <c r="G90" t="s">
        <v>593</v>
      </c>
      <c r="H90" t="s">
        <v>594</v>
      </c>
      <c r="I90" t="s">
        <v>604</v>
      </c>
      <c r="J90" t="s">
        <v>599</v>
      </c>
    </row>
    <row r="91" spans="1:10" x14ac:dyDescent="0.3">
      <c r="A91" t="str">
        <f>HYPERLINK("https://hsdes.intel.com/resource/1508609084","1508609084")</f>
        <v>1508609084</v>
      </c>
      <c r="B91" t="s">
        <v>98</v>
      </c>
      <c r="C91" t="s">
        <v>16</v>
      </c>
      <c r="D91" t="s">
        <v>579</v>
      </c>
      <c r="E91" s="43" t="s">
        <v>585</v>
      </c>
      <c r="F91">
        <v>42</v>
      </c>
      <c r="G91" t="s">
        <v>593</v>
      </c>
      <c r="H91" t="s">
        <v>594</v>
      </c>
      <c r="I91" t="s">
        <v>604</v>
      </c>
    </row>
    <row r="92" spans="1:10" x14ac:dyDescent="0.3">
      <c r="A92" t="str">
        <f>HYPERLINK("https://hsdes.intel.com/resource/1508609113","1508609113")</f>
        <v>1508609113</v>
      </c>
      <c r="B92" t="s">
        <v>99</v>
      </c>
      <c r="C92" t="s">
        <v>22</v>
      </c>
      <c r="D92" t="s">
        <v>579</v>
      </c>
      <c r="E92" s="43" t="s">
        <v>585</v>
      </c>
      <c r="F92">
        <v>42</v>
      </c>
      <c r="G92" t="s">
        <v>593</v>
      </c>
      <c r="H92" t="s">
        <v>594</v>
      </c>
      <c r="I92" t="s">
        <v>604</v>
      </c>
    </row>
    <row r="93" spans="1:10" x14ac:dyDescent="0.3">
      <c r="A93" t="str">
        <f>HYPERLINK("https://hsdes.intel.com/resource/1508609351","1508609351")</f>
        <v>1508609351</v>
      </c>
      <c r="B93" t="s">
        <v>100</v>
      </c>
      <c r="C93" t="s">
        <v>22</v>
      </c>
      <c r="D93" t="s">
        <v>584</v>
      </c>
      <c r="E93" s="43" t="s">
        <v>585</v>
      </c>
      <c r="F93">
        <v>42</v>
      </c>
      <c r="G93" t="s">
        <v>593</v>
      </c>
      <c r="H93" t="s">
        <v>594</v>
      </c>
      <c r="I93" t="s">
        <v>605</v>
      </c>
    </row>
    <row r="94" spans="1:10" x14ac:dyDescent="0.3">
      <c r="A94" t="str">
        <f>HYPERLINK("https://hsdes.intel.com/resource/1508609355","1508609355")</f>
        <v>1508609355</v>
      </c>
      <c r="B94" t="s">
        <v>101</v>
      </c>
      <c r="C94" t="s">
        <v>16</v>
      </c>
      <c r="D94" t="s">
        <v>579</v>
      </c>
      <c r="E94" s="43" t="s">
        <v>585</v>
      </c>
      <c r="F94">
        <v>42</v>
      </c>
      <c r="G94" t="s">
        <v>593</v>
      </c>
      <c r="H94" t="s">
        <v>594</v>
      </c>
      <c r="I94" t="s">
        <v>605</v>
      </c>
    </row>
    <row r="95" spans="1:10" x14ac:dyDescent="0.3">
      <c r="A95" t="str">
        <f>HYPERLINK("https://hsdes.intel.com/resource/1508609446","1508609446")</f>
        <v>1508609446</v>
      </c>
      <c r="B95" t="s">
        <v>102</v>
      </c>
      <c r="C95" t="s">
        <v>16</v>
      </c>
      <c r="D95" t="s">
        <v>579</v>
      </c>
      <c r="E95" s="43" t="s">
        <v>585</v>
      </c>
      <c r="F95">
        <v>42</v>
      </c>
      <c r="G95" t="s">
        <v>593</v>
      </c>
      <c r="H95" t="s">
        <v>594</v>
      </c>
      <c r="I95" t="s">
        <v>604</v>
      </c>
    </row>
    <row r="96" spans="1:10" x14ac:dyDescent="0.3">
      <c r="A96" t="str">
        <f>HYPERLINK("https://hsdes.intel.com/resource/1508609551","1508609551")</f>
        <v>1508609551</v>
      </c>
      <c r="B96" t="s">
        <v>103</v>
      </c>
      <c r="C96" t="s">
        <v>16</v>
      </c>
      <c r="D96" t="s">
        <v>579</v>
      </c>
      <c r="E96" s="43" t="s">
        <v>585</v>
      </c>
      <c r="F96">
        <v>42</v>
      </c>
      <c r="G96" t="s">
        <v>593</v>
      </c>
      <c r="H96" t="s">
        <v>594</v>
      </c>
      <c r="I96" t="s">
        <v>604</v>
      </c>
    </row>
    <row r="97" spans="1:10" x14ac:dyDescent="0.3">
      <c r="A97" t="str">
        <f>HYPERLINK("https://hsdes.intel.com/resource/1508609554","1508609554")</f>
        <v>1508609554</v>
      </c>
      <c r="B97" t="s">
        <v>104</v>
      </c>
      <c r="C97" t="s">
        <v>16</v>
      </c>
      <c r="D97" t="s">
        <v>578</v>
      </c>
      <c r="E97" s="43" t="s">
        <v>585</v>
      </c>
      <c r="F97">
        <v>42</v>
      </c>
      <c r="G97" t="s">
        <v>593</v>
      </c>
      <c r="H97" t="s">
        <v>594</v>
      </c>
      <c r="I97" t="s">
        <v>605</v>
      </c>
    </row>
    <row r="98" spans="1:10" x14ac:dyDescent="0.3">
      <c r="A98" t="str">
        <f>HYPERLINK("https://hsdes.intel.com/resource/1508609622","1508609622")</f>
        <v>1508609622</v>
      </c>
      <c r="B98" t="s">
        <v>105</v>
      </c>
      <c r="C98" t="s">
        <v>10</v>
      </c>
      <c r="D98" t="s">
        <v>584</v>
      </c>
      <c r="E98" s="43" t="s">
        <v>585</v>
      </c>
      <c r="F98">
        <v>42</v>
      </c>
      <c r="G98" t="s">
        <v>593</v>
      </c>
      <c r="H98" t="s">
        <v>594</v>
      </c>
      <c r="I98" t="s">
        <v>604</v>
      </c>
    </row>
    <row r="99" spans="1:10" x14ac:dyDescent="0.3">
      <c r="A99" t="str">
        <f>HYPERLINK("https://hsdes.intel.com/resource/1508609751","1508609751")</f>
        <v>1508609751</v>
      </c>
      <c r="B99" t="s">
        <v>106</v>
      </c>
      <c r="C99" t="s">
        <v>10</v>
      </c>
      <c r="D99" t="s">
        <v>578</v>
      </c>
      <c r="E99" s="44" t="s">
        <v>586</v>
      </c>
      <c r="F99">
        <v>42</v>
      </c>
      <c r="G99" t="s">
        <v>593</v>
      </c>
      <c r="H99" t="s">
        <v>594</v>
      </c>
      <c r="I99" t="s">
        <v>604</v>
      </c>
      <c r="J99" t="s">
        <v>599</v>
      </c>
    </row>
    <row r="100" spans="1:10" x14ac:dyDescent="0.3">
      <c r="A100" t="str">
        <f>HYPERLINK("https://hsdes.intel.com/resource/1508609768","1508609768")</f>
        <v>1508609768</v>
      </c>
      <c r="B100" t="s">
        <v>107</v>
      </c>
      <c r="C100" t="s">
        <v>10</v>
      </c>
      <c r="D100" t="s">
        <v>578</v>
      </c>
      <c r="E100" s="43" t="s">
        <v>585</v>
      </c>
      <c r="F100">
        <v>42</v>
      </c>
      <c r="G100" t="s">
        <v>593</v>
      </c>
      <c r="H100" t="s">
        <v>594</v>
      </c>
      <c r="I100" t="s">
        <v>604</v>
      </c>
    </row>
    <row r="101" spans="1:10" x14ac:dyDescent="0.3">
      <c r="A101" t="str">
        <f>HYPERLINK("https://hsdes.intel.com/resource/1508609817","1508609817")</f>
        <v>1508609817</v>
      </c>
      <c r="B101" t="s">
        <v>108</v>
      </c>
      <c r="C101" t="s">
        <v>4</v>
      </c>
      <c r="D101" t="s">
        <v>578</v>
      </c>
      <c r="E101" s="44" t="s">
        <v>586</v>
      </c>
      <c r="F101">
        <v>42</v>
      </c>
      <c r="G101" t="s">
        <v>593</v>
      </c>
      <c r="H101" t="s">
        <v>594</v>
      </c>
      <c r="I101" t="s">
        <v>604</v>
      </c>
      <c r="J101" t="s">
        <v>596</v>
      </c>
    </row>
    <row r="102" spans="1:10" x14ac:dyDescent="0.3">
      <c r="A102" t="str">
        <f>HYPERLINK("https://hsdes.intel.com/resource/1508610076","1508610076")</f>
        <v>1508610076</v>
      </c>
      <c r="B102" t="s">
        <v>109</v>
      </c>
      <c r="C102" t="s">
        <v>22</v>
      </c>
      <c r="D102" t="s">
        <v>578</v>
      </c>
      <c r="E102" s="44" t="s">
        <v>586</v>
      </c>
      <c r="F102">
        <v>42</v>
      </c>
      <c r="G102" t="s">
        <v>593</v>
      </c>
      <c r="H102" t="s">
        <v>594</v>
      </c>
      <c r="I102" t="s">
        <v>604</v>
      </c>
      <c r="J102" s="6" t="s">
        <v>598</v>
      </c>
    </row>
    <row r="103" spans="1:10" x14ac:dyDescent="0.3">
      <c r="A103" t="str">
        <f>HYPERLINK("https://hsdes.intel.com/resource/1508610148","1508610148")</f>
        <v>1508610148</v>
      </c>
      <c r="B103" t="s">
        <v>110</v>
      </c>
      <c r="C103" t="s">
        <v>22</v>
      </c>
      <c r="D103" t="s">
        <v>578</v>
      </c>
      <c r="E103" s="43" t="s">
        <v>585</v>
      </c>
      <c r="F103">
        <v>42</v>
      </c>
      <c r="G103" t="s">
        <v>593</v>
      </c>
      <c r="H103" t="s">
        <v>594</v>
      </c>
      <c r="I103" t="s">
        <v>604</v>
      </c>
    </row>
    <row r="104" spans="1:10" x14ac:dyDescent="0.3">
      <c r="A104" t="str">
        <f>HYPERLINK("https://hsdes.intel.com/resource/1508610279","1508610279")</f>
        <v>1508610279</v>
      </c>
      <c r="B104" t="s">
        <v>111</v>
      </c>
      <c r="C104" t="s">
        <v>16</v>
      </c>
      <c r="D104" t="s">
        <v>578</v>
      </c>
      <c r="E104" s="43" t="s">
        <v>585</v>
      </c>
      <c r="F104">
        <v>42</v>
      </c>
      <c r="G104" t="s">
        <v>593</v>
      </c>
      <c r="H104" t="s">
        <v>594</v>
      </c>
      <c r="I104" t="s">
        <v>604</v>
      </c>
    </row>
    <row r="105" spans="1:10" x14ac:dyDescent="0.3">
      <c r="A105" t="str">
        <f>HYPERLINK("https://hsdes.intel.com/resource/1508610555","1508610555")</f>
        <v>1508610555</v>
      </c>
      <c r="B105" t="s">
        <v>112</v>
      </c>
      <c r="C105" t="s">
        <v>4</v>
      </c>
      <c r="D105" t="s">
        <v>578</v>
      </c>
      <c r="E105" s="44" t="s">
        <v>586</v>
      </c>
      <c r="F105">
        <v>42</v>
      </c>
      <c r="G105" t="s">
        <v>593</v>
      </c>
      <c r="H105" t="s">
        <v>594</v>
      </c>
      <c r="I105" t="s">
        <v>604</v>
      </c>
      <c r="J105" t="s">
        <v>596</v>
      </c>
    </row>
    <row r="106" spans="1:10" x14ac:dyDescent="0.3">
      <c r="A106" t="str">
        <f>HYPERLINK("https://hsdes.intel.com/resource/1508610606","1508610606")</f>
        <v>1508610606</v>
      </c>
      <c r="B106" t="s">
        <v>113</v>
      </c>
      <c r="C106" t="s">
        <v>8</v>
      </c>
      <c r="D106" t="s">
        <v>578</v>
      </c>
      <c r="E106" s="43" t="s">
        <v>585</v>
      </c>
      <c r="F106">
        <v>42</v>
      </c>
      <c r="G106" t="s">
        <v>593</v>
      </c>
      <c r="H106" t="s">
        <v>594</v>
      </c>
      <c r="I106" t="s">
        <v>604</v>
      </c>
    </row>
    <row r="107" spans="1:10" x14ac:dyDescent="0.3">
      <c r="A107" t="str">
        <f>HYPERLINK("https://hsdes.intel.com/resource/1508611262","1508611262")</f>
        <v>1508611262</v>
      </c>
      <c r="B107" t="s">
        <v>114</v>
      </c>
      <c r="C107" t="s">
        <v>22</v>
      </c>
      <c r="D107" t="s">
        <v>578</v>
      </c>
      <c r="E107" s="44" t="s">
        <v>586</v>
      </c>
      <c r="F107">
        <v>42</v>
      </c>
      <c r="G107" t="s">
        <v>593</v>
      </c>
      <c r="H107" t="s">
        <v>594</v>
      </c>
      <c r="I107" t="s">
        <v>604</v>
      </c>
      <c r="J107" t="s">
        <v>596</v>
      </c>
    </row>
    <row r="108" spans="1:10" x14ac:dyDescent="0.3">
      <c r="A108" t="str">
        <f>HYPERLINK("https://hsdes.intel.com/resource/1508611928","1508611928")</f>
        <v>1508611928</v>
      </c>
      <c r="B108" t="s">
        <v>115</v>
      </c>
      <c r="C108" t="s">
        <v>22</v>
      </c>
      <c r="D108" t="s">
        <v>578</v>
      </c>
      <c r="E108" s="43" t="s">
        <v>585</v>
      </c>
      <c r="F108">
        <v>42</v>
      </c>
      <c r="G108" t="s">
        <v>593</v>
      </c>
      <c r="H108" t="s">
        <v>594</v>
      </c>
      <c r="I108" t="s">
        <v>605</v>
      </c>
    </row>
    <row r="109" spans="1:10" x14ac:dyDescent="0.3">
      <c r="A109" t="str">
        <f>HYPERLINK("https://hsdes.intel.com/resource/1508611946","1508611946")</f>
        <v>1508611946</v>
      </c>
      <c r="B109" t="s">
        <v>116</v>
      </c>
      <c r="C109" t="s">
        <v>22</v>
      </c>
      <c r="D109" t="s">
        <v>578</v>
      </c>
      <c r="E109" s="44" t="s">
        <v>586</v>
      </c>
      <c r="F109">
        <v>42</v>
      </c>
      <c r="G109" t="s">
        <v>593</v>
      </c>
      <c r="H109" t="s">
        <v>594</v>
      </c>
      <c r="I109" t="s">
        <v>604</v>
      </c>
      <c r="J109" t="s">
        <v>596</v>
      </c>
    </row>
    <row r="110" spans="1:10" x14ac:dyDescent="0.3">
      <c r="A110" t="str">
        <f>HYPERLINK("https://hsdes.intel.com/resource/1508612039","1508612039")</f>
        <v>1508612039</v>
      </c>
      <c r="B110" t="s">
        <v>117</v>
      </c>
      <c r="C110" t="s">
        <v>22</v>
      </c>
      <c r="D110" t="s">
        <v>578</v>
      </c>
      <c r="E110" s="44" t="s">
        <v>586</v>
      </c>
      <c r="F110">
        <v>42</v>
      </c>
      <c r="G110" t="s">
        <v>593</v>
      </c>
      <c r="H110" t="s">
        <v>594</v>
      </c>
      <c r="I110" t="s">
        <v>604</v>
      </c>
      <c r="J110" t="s">
        <v>596</v>
      </c>
    </row>
    <row r="111" spans="1:10" x14ac:dyDescent="0.3">
      <c r="A111" t="str">
        <f>HYPERLINK("https://hsdes.intel.com/resource/1508612042","1508612042")</f>
        <v>1508612042</v>
      </c>
      <c r="B111" t="s">
        <v>118</v>
      </c>
      <c r="C111" t="s">
        <v>4</v>
      </c>
      <c r="D111" t="s">
        <v>578</v>
      </c>
      <c r="E111" s="43" t="s">
        <v>585</v>
      </c>
      <c r="F111">
        <v>42</v>
      </c>
      <c r="G111" t="s">
        <v>593</v>
      </c>
      <c r="H111" t="s">
        <v>594</v>
      </c>
      <c r="I111" t="s">
        <v>604</v>
      </c>
    </row>
    <row r="112" spans="1:10" x14ac:dyDescent="0.3">
      <c r="A112" t="str">
        <f>HYPERLINK("https://hsdes.intel.com/resource/1508612447","1508612447")</f>
        <v>1508612447</v>
      </c>
      <c r="B112" t="s">
        <v>119</v>
      </c>
      <c r="C112" t="s">
        <v>22</v>
      </c>
      <c r="D112" t="s">
        <v>578</v>
      </c>
      <c r="E112" s="43" t="s">
        <v>585</v>
      </c>
      <c r="F112">
        <v>42</v>
      </c>
      <c r="G112" t="s">
        <v>593</v>
      </c>
      <c r="H112" t="s">
        <v>594</v>
      </c>
      <c r="I112" t="s">
        <v>605</v>
      </c>
    </row>
    <row r="113" spans="1:10" x14ac:dyDescent="0.3">
      <c r="A113" t="str">
        <f>HYPERLINK("https://hsdes.intel.com/resource/1508613277","1508613277")</f>
        <v>1508613277</v>
      </c>
      <c r="B113" t="s">
        <v>120</v>
      </c>
      <c r="C113" t="s">
        <v>16</v>
      </c>
      <c r="D113" t="s">
        <v>578</v>
      </c>
      <c r="E113" s="43" t="s">
        <v>585</v>
      </c>
      <c r="F113">
        <v>42</v>
      </c>
      <c r="G113" t="s">
        <v>593</v>
      </c>
      <c r="H113" t="s">
        <v>594</v>
      </c>
      <c r="I113" t="s">
        <v>604</v>
      </c>
    </row>
    <row r="114" spans="1:10" x14ac:dyDescent="0.3">
      <c r="A114" t="str">
        <f>HYPERLINK("https://hsdes.intel.com/resource/1508613443","1508613443")</f>
        <v>1508613443</v>
      </c>
      <c r="B114" t="s">
        <v>121</v>
      </c>
      <c r="C114" t="s">
        <v>6</v>
      </c>
      <c r="D114" t="s">
        <v>578</v>
      </c>
      <c r="E114" s="43" t="s">
        <v>585</v>
      </c>
      <c r="F114">
        <v>42</v>
      </c>
      <c r="G114" t="s">
        <v>593</v>
      </c>
      <c r="H114" t="s">
        <v>594</v>
      </c>
      <c r="I114" t="s">
        <v>605</v>
      </c>
    </row>
    <row r="115" spans="1:10" x14ac:dyDescent="0.3">
      <c r="A115" t="str">
        <f>HYPERLINK("https://hsdes.intel.com/resource/1508613485","1508613485")</f>
        <v>1508613485</v>
      </c>
      <c r="B115" t="s">
        <v>122</v>
      </c>
      <c r="C115" t="s">
        <v>6</v>
      </c>
      <c r="D115" t="s">
        <v>578</v>
      </c>
      <c r="E115" s="43" t="s">
        <v>585</v>
      </c>
      <c r="F115">
        <v>42</v>
      </c>
      <c r="G115" t="s">
        <v>593</v>
      </c>
      <c r="H115" t="s">
        <v>594</v>
      </c>
      <c r="I115" t="s">
        <v>605</v>
      </c>
    </row>
    <row r="116" spans="1:10" x14ac:dyDescent="0.3">
      <c r="A116" t="str">
        <f>HYPERLINK("https://hsdes.intel.com/resource/1508613569","1508613569")</f>
        <v>1508613569</v>
      </c>
      <c r="B116" t="s">
        <v>123</v>
      </c>
      <c r="C116" t="s">
        <v>8</v>
      </c>
      <c r="D116" t="s">
        <v>578</v>
      </c>
      <c r="E116" s="43" t="s">
        <v>585</v>
      </c>
      <c r="F116">
        <v>42</v>
      </c>
      <c r="G116" t="s">
        <v>593</v>
      </c>
      <c r="H116" t="s">
        <v>594</v>
      </c>
      <c r="I116" t="s">
        <v>605</v>
      </c>
    </row>
    <row r="117" spans="1:10" x14ac:dyDescent="0.3">
      <c r="A117" t="str">
        <f>HYPERLINK("https://hsdes.intel.com/resource/1508613620","1508613620")</f>
        <v>1508613620</v>
      </c>
      <c r="B117" t="s">
        <v>124</v>
      </c>
      <c r="C117" t="s">
        <v>10</v>
      </c>
      <c r="D117" t="s">
        <v>578</v>
      </c>
      <c r="E117" s="43" t="s">
        <v>585</v>
      </c>
      <c r="F117">
        <v>42</v>
      </c>
      <c r="G117" t="s">
        <v>593</v>
      </c>
      <c r="H117" t="s">
        <v>594</v>
      </c>
      <c r="I117" t="s">
        <v>604</v>
      </c>
    </row>
    <row r="118" spans="1:10" x14ac:dyDescent="0.3">
      <c r="A118" t="str">
        <f>HYPERLINK("https://hsdes.intel.com/resource/1508613626","1508613626")</f>
        <v>1508613626</v>
      </c>
      <c r="B118" t="s">
        <v>125</v>
      </c>
      <c r="C118" t="s">
        <v>10</v>
      </c>
      <c r="D118" t="s">
        <v>578</v>
      </c>
      <c r="E118" s="43" t="s">
        <v>585</v>
      </c>
      <c r="F118">
        <v>42</v>
      </c>
      <c r="G118" t="s">
        <v>593</v>
      </c>
      <c r="H118" t="s">
        <v>594</v>
      </c>
      <c r="I118" t="s">
        <v>604</v>
      </c>
    </row>
    <row r="119" spans="1:10" x14ac:dyDescent="0.3">
      <c r="A119" t="str">
        <f>HYPERLINK("https://hsdes.intel.com/resource/1508613683","1508613683")</f>
        <v>1508613683</v>
      </c>
      <c r="B119" t="s">
        <v>126</v>
      </c>
      <c r="C119" t="s">
        <v>10</v>
      </c>
      <c r="D119" t="s">
        <v>578</v>
      </c>
      <c r="E119" s="44" t="s">
        <v>586</v>
      </c>
      <c r="F119">
        <v>42</v>
      </c>
      <c r="G119" t="s">
        <v>593</v>
      </c>
      <c r="H119" t="s">
        <v>594</v>
      </c>
      <c r="I119" t="s">
        <v>604</v>
      </c>
      <c r="J119" t="s">
        <v>599</v>
      </c>
    </row>
    <row r="120" spans="1:10" x14ac:dyDescent="0.3">
      <c r="A120" t="str">
        <f>HYPERLINK("https://hsdes.intel.com/resource/1508615408","1508615408")</f>
        <v>1508615408</v>
      </c>
      <c r="B120" t="s">
        <v>127</v>
      </c>
      <c r="C120" t="s">
        <v>16</v>
      </c>
      <c r="D120" t="s">
        <v>578</v>
      </c>
      <c r="E120" s="43" t="s">
        <v>585</v>
      </c>
      <c r="F120">
        <v>42</v>
      </c>
      <c r="G120" t="s">
        <v>593</v>
      </c>
      <c r="H120" t="s">
        <v>594</v>
      </c>
      <c r="I120" t="s">
        <v>604</v>
      </c>
    </row>
    <row r="121" spans="1:10" x14ac:dyDescent="0.3">
      <c r="A121" t="str">
        <f>HYPERLINK("https://hsdes.intel.com/resource/1508615418","1508615418")</f>
        <v>1508615418</v>
      </c>
      <c r="B121" t="s">
        <v>128</v>
      </c>
      <c r="C121" t="s">
        <v>16</v>
      </c>
      <c r="D121" t="s">
        <v>578</v>
      </c>
      <c r="E121" s="43" t="s">
        <v>585</v>
      </c>
      <c r="F121">
        <v>42</v>
      </c>
      <c r="G121" t="s">
        <v>593</v>
      </c>
      <c r="H121" t="s">
        <v>594</v>
      </c>
      <c r="I121" t="s">
        <v>604</v>
      </c>
    </row>
    <row r="122" spans="1:10" x14ac:dyDescent="0.3">
      <c r="A122" t="str">
        <f>HYPERLINK("https://hsdes.intel.com/resource/1508615437","1508615437")</f>
        <v>1508615437</v>
      </c>
      <c r="B122" t="s">
        <v>129</v>
      </c>
      <c r="C122" t="s">
        <v>16</v>
      </c>
      <c r="D122" t="s">
        <v>578</v>
      </c>
      <c r="E122" s="43" t="s">
        <v>585</v>
      </c>
      <c r="F122">
        <v>42</v>
      </c>
      <c r="G122" t="s">
        <v>593</v>
      </c>
      <c r="H122" t="s">
        <v>594</v>
      </c>
      <c r="I122" t="s">
        <v>604</v>
      </c>
    </row>
    <row r="123" spans="1:10" x14ac:dyDescent="0.3">
      <c r="A123" t="str">
        <f>HYPERLINK("https://hsdes.intel.com/resource/1508615507","1508615507")</f>
        <v>1508615507</v>
      </c>
      <c r="B123" t="s">
        <v>130</v>
      </c>
      <c r="C123" t="s">
        <v>16</v>
      </c>
      <c r="D123" t="s">
        <v>578</v>
      </c>
      <c r="E123" s="43" t="s">
        <v>585</v>
      </c>
      <c r="F123">
        <v>42</v>
      </c>
      <c r="G123" t="s">
        <v>593</v>
      </c>
      <c r="H123" t="s">
        <v>594</v>
      </c>
      <c r="I123" t="s">
        <v>604</v>
      </c>
    </row>
    <row r="124" spans="1:10" x14ac:dyDescent="0.3">
      <c r="A124" t="str">
        <f>HYPERLINK("https://hsdes.intel.com/resource/1508615521","1508615521")</f>
        <v>1508615521</v>
      </c>
      <c r="B124" t="s">
        <v>131</v>
      </c>
      <c r="C124" t="s">
        <v>16</v>
      </c>
      <c r="D124" t="s">
        <v>578</v>
      </c>
      <c r="E124" s="43" t="s">
        <v>585</v>
      </c>
      <c r="F124">
        <v>42</v>
      </c>
      <c r="G124" t="s">
        <v>593</v>
      </c>
      <c r="H124" t="s">
        <v>594</v>
      </c>
      <c r="I124" t="s">
        <v>604</v>
      </c>
    </row>
    <row r="125" spans="1:10" x14ac:dyDescent="0.3">
      <c r="A125" t="str">
        <f>HYPERLINK("https://hsdes.intel.com/resource/1508615533","1508615533")</f>
        <v>1508615533</v>
      </c>
      <c r="B125" t="s">
        <v>132</v>
      </c>
      <c r="C125" t="s">
        <v>16</v>
      </c>
      <c r="D125" t="s">
        <v>578</v>
      </c>
      <c r="E125" s="43" t="s">
        <v>585</v>
      </c>
      <c r="F125">
        <v>42</v>
      </c>
      <c r="G125" t="s">
        <v>593</v>
      </c>
      <c r="H125" t="s">
        <v>594</v>
      </c>
      <c r="I125" t="s">
        <v>604</v>
      </c>
    </row>
    <row r="126" spans="1:10" x14ac:dyDescent="0.3">
      <c r="A126" t="str">
        <f>HYPERLINK("https://hsdes.intel.com/resource/1508615540","1508615540")</f>
        <v>1508615540</v>
      </c>
      <c r="B126" t="s">
        <v>133</v>
      </c>
      <c r="C126" t="s">
        <v>16</v>
      </c>
      <c r="D126" t="s">
        <v>578</v>
      </c>
      <c r="E126" s="43" t="s">
        <v>585</v>
      </c>
      <c r="F126">
        <v>42</v>
      </c>
      <c r="G126" t="s">
        <v>593</v>
      </c>
      <c r="H126" t="s">
        <v>594</v>
      </c>
      <c r="I126" t="s">
        <v>604</v>
      </c>
    </row>
    <row r="127" spans="1:10" x14ac:dyDescent="0.3">
      <c r="A127" t="str">
        <f>HYPERLINK("https://hsdes.intel.com/resource/1508615583","1508615583")</f>
        <v>1508615583</v>
      </c>
      <c r="B127" t="s">
        <v>134</v>
      </c>
      <c r="C127" t="s">
        <v>16</v>
      </c>
      <c r="D127" t="s">
        <v>578</v>
      </c>
      <c r="E127" s="43" t="s">
        <v>585</v>
      </c>
      <c r="F127">
        <v>42</v>
      </c>
      <c r="G127" t="s">
        <v>593</v>
      </c>
      <c r="H127" t="s">
        <v>594</v>
      </c>
      <c r="I127" t="s">
        <v>604</v>
      </c>
    </row>
    <row r="128" spans="1:10" ht="15" x14ac:dyDescent="0.35">
      <c r="A128" t="str">
        <f>HYPERLINK("https://hsdes.intel.com/resource/1508615618","1508615618")</f>
        <v>1508615618</v>
      </c>
      <c r="B128" t="s">
        <v>135</v>
      </c>
      <c r="C128" t="s">
        <v>16</v>
      </c>
      <c r="D128" t="s">
        <v>578</v>
      </c>
      <c r="E128" s="45" t="s">
        <v>602</v>
      </c>
      <c r="F128">
        <v>42</v>
      </c>
      <c r="G128" t="s">
        <v>593</v>
      </c>
      <c r="H128" t="s">
        <v>594</v>
      </c>
      <c r="I128" t="s">
        <v>604</v>
      </c>
      <c r="J128" s="11"/>
    </row>
    <row r="129" spans="1:10" x14ac:dyDescent="0.3">
      <c r="A129" t="str">
        <f>HYPERLINK("https://hsdes.intel.com/resource/1508616122","1508616122")</f>
        <v>1508616122</v>
      </c>
      <c r="B129" t="s">
        <v>136</v>
      </c>
      <c r="C129" t="s">
        <v>8</v>
      </c>
      <c r="D129" t="s">
        <v>578</v>
      </c>
      <c r="E129" s="44" t="s">
        <v>586</v>
      </c>
      <c r="F129">
        <v>42</v>
      </c>
      <c r="G129" t="s">
        <v>593</v>
      </c>
      <c r="H129" t="s">
        <v>594</v>
      </c>
      <c r="I129" t="s">
        <v>604</v>
      </c>
      <c r="J129" t="s">
        <v>599</v>
      </c>
    </row>
    <row r="130" spans="1:10" x14ac:dyDescent="0.3">
      <c r="A130" t="str">
        <f>HYPERLINK("https://hsdes.intel.com/resource/1508616368","1508616368")</f>
        <v>1508616368</v>
      </c>
      <c r="B130" t="s">
        <v>137</v>
      </c>
      <c r="C130" t="s">
        <v>8</v>
      </c>
      <c r="D130" t="s">
        <v>578</v>
      </c>
      <c r="E130" s="43" t="s">
        <v>585</v>
      </c>
      <c r="F130">
        <v>42</v>
      </c>
      <c r="G130" t="s">
        <v>593</v>
      </c>
      <c r="H130" t="s">
        <v>594</v>
      </c>
      <c r="I130" t="s">
        <v>604</v>
      </c>
    </row>
    <row r="131" spans="1:10" x14ac:dyDescent="0.3">
      <c r="A131" t="str">
        <f>HYPERLINK("https://hsdes.intel.com/resource/1508780448","1508780448")</f>
        <v>1508780448</v>
      </c>
      <c r="B131" t="s">
        <v>138</v>
      </c>
      <c r="C131" t="s">
        <v>6</v>
      </c>
      <c r="D131" t="s">
        <v>578</v>
      </c>
      <c r="E131" s="43" t="s">
        <v>585</v>
      </c>
      <c r="F131">
        <v>42</v>
      </c>
      <c r="G131" t="s">
        <v>593</v>
      </c>
      <c r="H131" t="s">
        <v>594</v>
      </c>
      <c r="I131" t="s">
        <v>605</v>
      </c>
    </row>
    <row r="132" spans="1:10" x14ac:dyDescent="0.3">
      <c r="A132" t="str">
        <f>HYPERLINK("https://hsdes.intel.com/resource/1508780617","1508780617")</f>
        <v>1508780617</v>
      </c>
      <c r="B132" t="s">
        <v>139</v>
      </c>
      <c r="C132" t="s">
        <v>6</v>
      </c>
      <c r="D132" t="s">
        <v>578</v>
      </c>
      <c r="E132" s="43" t="s">
        <v>585</v>
      </c>
      <c r="F132">
        <v>42</v>
      </c>
      <c r="G132" t="s">
        <v>593</v>
      </c>
      <c r="H132" t="s">
        <v>594</v>
      </c>
      <c r="I132" t="s">
        <v>604</v>
      </c>
    </row>
    <row r="133" spans="1:10" x14ac:dyDescent="0.3">
      <c r="A133" t="str">
        <f>HYPERLINK("https://hsdes.intel.com/resource/1508780676","1508780676")</f>
        <v>1508780676</v>
      </c>
      <c r="B133" t="s">
        <v>140</v>
      </c>
      <c r="C133" t="s">
        <v>6</v>
      </c>
      <c r="D133" t="s">
        <v>578</v>
      </c>
      <c r="E133" s="43" t="s">
        <v>585</v>
      </c>
      <c r="F133">
        <v>42</v>
      </c>
      <c r="G133" t="s">
        <v>593</v>
      </c>
      <c r="H133" t="s">
        <v>594</v>
      </c>
      <c r="I133" t="s">
        <v>604</v>
      </c>
    </row>
    <row r="134" spans="1:10" x14ac:dyDescent="0.3">
      <c r="A134" t="str">
        <f>HYPERLINK("https://hsdes.intel.com/resource/1508780727","1508780727")</f>
        <v>1508780727</v>
      </c>
      <c r="B134" t="s">
        <v>141</v>
      </c>
      <c r="C134" t="s">
        <v>6</v>
      </c>
      <c r="D134" t="s">
        <v>578</v>
      </c>
      <c r="E134" s="43" t="s">
        <v>585</v>
      </c>
      <c r="F134">
        <v>42</v>
      </c>
      <c r="G134" t="s">
        <v>593</v>
      </c>
      <c r="H134" t="s">
        <v>594</v>
      </c>
      <c r="I134" t="s">
        <v>604</v>
      </c>
    </row>
    <row r="135" spans="1:10" x14ac:dyDescent="0.3">
      <c r="A135" t="str">
        <f>HYPERLINK("https://hsdes.intel.com/resource/1508780778","1508780778")</f>
        <v>1508780778</v>
      </c>
      <c r="B135" t="s">
        <v>142</v>
      </c>
      <c r="C135" t="s">
        <v>6</v>
      </c>
      <c r="D135" t="s">
        <v>578</v>
      </c>
      <c r="E135" s="43" t="s">
        <v>585</v>
      </c>
      <c r="F135">
        <v>42</v>
      </c>
      <c r="G135" t="s">
        <v>593</v>
      </c>
      <c r="H135" t="s">
        <v>594</v>
      </c>
      <c r="I135" t="s">
        <v>605</v>
      </c>
    </row>
    <row r="136" spans="1:10" x14ac:dyDescent="0.3">
      <c r="A136" t="str">
        <f>HYPERLINK("https://hsdes.intel.com/resource/1508781056","1508781056")</f>
        <v>1508781056</v>
      </c>
      <c r="B136" t="s">
        <v>143</v>
      </c>
      <c r="C136" t="s">
        <v>6</v>
      </c>
      <c r="D136" t="s">
        <v>578</v>
      </c>
      <c r="E136" s="43" t="s">
        <v>585</v>
      </c>
      <c r="F136">
        <v>42</v>
      </c>
      <c r="G136" t="s">
        <v>593</v>
      </c>
      <c r="H136" t="s">
        <v>594</v>
      </c>
      <c r="I136" t="s">
        <v>605</v>
      </c>
    </row>
    <row r="137" spans="1:10" x14ac:dyDescent="0.3">
      <c r="A137" t="str">
        <f>HYPERLINK("https://hsdes.intel.com/resource/1508783492","1508783492")</f>
        <v>1508783492</v>
      </c>
      <c r="B137" t="s">
        <v>144</v>
      </c>
      <c r="C137" t="s">
        <v>6</v>
      </c>
      <c r="D137" t="s">
        <v>578</v>
      </c>
      <c r="E137" s="43" t="s">
        <v>585</v>
      </c>
      <c r="F137">
        <v>42</v>
      </c>
      <c r="G137" t="s">
        <v>593</v>
      </c>
      <c r="H137" t="s">
        <v>594</v>
      </c>
      <c r="I137" t="s">
        <v>605</v>
      </c>
    </row>
    <row r="138" spans="1:10" x14ac:dyDescent="0.3">
      <c r="A138" t="str">
        <f>HYPERLINK("https://hsdes.intel.com/resource/1508783501","1508783501")</f>
        <v>1508783501</v>
      </c>
      <c r="B138" t="s">
        <v>145</v>
      </c>
      <c r="C138" t="s">
        <v>6</v>
      </c>
      <c r="D138" t="s">
        <v>578</v>
      </c>
      <c r="E138" s="43" t="s">
        <v>585</v>
      </c>
      <c r="F138">
        <v>42</v>
      </c>
      <c r="G138" t="s">
        <v>593</v>
      </c>
      <c r="H138" t="s">
        <v>594</v>
      </c>
      <c r="I138" t="s">
        <v>604</v>
      </c>
    </row>
    <row r="139" spans="1:10" x14ac:dyDescent="0.3">
      <c r="A139" t="str">
        <f>HYPERLINK("https://hsdes.intel.com/resource/1508783530","1508783530")</f>
        <v>1508783530</v>
      </c>
      <c r="B139" t="s">
        <v>146</v>
      </c>
      <c r="C139" t="s">
        <v>6</v>
      </c>
      <c r="D139" t="s">
        <v>578</v>
      </c>
      <c r="E139" s="43" t="s">
        <v>585</v>
      </c>
      <c r="F139">
        <v>42</v>
      </c>
      <c r="G139" t="s">
        <v>593</v>
      </c>
      <c r="H139" t="s">
        <v>594</v>
      </c>
      <c r="I139" t="s">
        <v>605</v>
      </c>
    </row>
    <row r="140" spans="1:10" x14ac:dyDescent="0.3">
      <c r="A140" t="str">
        <f>HYPERLINK("https://hsdes.intel.com/resource/1508813130","1508813130")</f>
        <v>1508813130</v>
      </c>
      <c r="B140" t="s">
        <v>147</v>
      </c>
      <c r="C140" t="s">
        <v>6</v>
      </c>
      <c r="D140" t="s">
        <v>578</v>
      </c>
      <c r="E140" s="45" t="s">
        <v>602</v>
      </c>
      <c r="F140">
        <v>42</v>
      </c>
      <c r="G140" t="s">
        <v>593</v>
      </c>
      <c r="H140" t="s">
        <v>594</v>
      </c>
      <c r="I140" t="s">
        <v>605</v>
      </c>
      <c r="J140" s="10"/>
    </row>
    <row r="141" spans="1:10" x14ac:dyDescent="0.3">
      <c r="A141" t="str">
        <f>HYPERLINK("https://hsdes.intel.com/resource/1508970373","1508970373")</f>
        <v>1508970373</v>
      </c>
      <c r="B141" t="s">
        <v>148</v>
      </c>
      <c r="C141" t="s">
        <v>10</v>
      </c>
      <c r="D141" t="s">
        <v>578</v>
      </c>
      <c r="E141" s="45" t="s">
        <v>602</v>
      </c>
      <c r="F141">
        <v>42</v>
      </c>
      <c r="G141" t="s">
        <v>593</v>
      </c>
      <c r="H141" t="s">
        <v>594</v>
      </c>
      <c r="I141" t="s">
        <v>604</v>
      </c>
    </row>
    <row r="142" spans="1:10" x14ac:dyDescent="0.3">
      <c r="A142" t="str">
        <f>HYPERLINK("https://hsdes.intel.com/resource/1508976568","1508976568")</f>
        <v>1508976568</v>
      </c>
      <c r="B142" t="s">
        <v>149</v>
      </c>
      <c r="C142" t="s">
        <v>16</v>
      </c>
      <c r="D142" t="s">
        <v>578</v>
      </c>
      <c r="E142" s="43" t="s">
        <v>585</v>
      </c>
      <c r="F142">
        <v>42</v>
      </c>
      <c r="G142" t="s">
        <v>593</v>
      </c>
      <c r="H142" t="s">
        <v>594</v>
      </c>
      <c r="I142" t="s">
        <v>604</v>
      </c>
    </row>
    <row r="143" spans="1:10" x14ac:dyDescent="0.3">
      <c r="A143" t="str">
        <f>HYPERLINK("https://hsdes.intel.com/resource/1508988274","1508988274")</f>
        <v>1508988274</v>
      </c>
      <c r="B143" t="s">
        <v>150</v>
      </c>
      <c r="C143" t="s">
        <v>16</v>
      </c>
      <c r="D143" t="s">
        <v>578</v>
      </c>
      <c r="E143" s="43" t="s">
        <v>585</v>
      </c>
      <c r="F143">
        <v>42</v>
      </c>
      <c r="G143" t="s">
        <v>593</v>
      </c>
      <c r="H143" t="s">
        <v>594</v>
      </c>
      <c r="I143" t="s">
        <v>605</v>
      </c>
    </row>
    <row r="144" spans="1:10" x14ac:dyDescent="0.3">
      <c r="A144" t="str">
        <f>HYPERLINK("https://hsdes.intel.com/resource/1509009327","1509009327")</f>
        <v>1509009327</v>
      </c>
      <c r="B144" t="s">
        <v>151</v>
      </c>
      <c r="C144" t="s">
        <v>4</v>
      </c>
      <c r="D144" t="s">
        <v>578</v>
      </c>
      <c r="E144" s="44" t="s">
        <v>586</v>
      </c>
      <c r="F144">
        <v>42</v>
      </c>
      <c r="G144" t="s">
        <v>593</v>
      </c>
      <c r="H144" t="s">
        <v>594</v>
      </c>
      <c r="I144" t="s">
        <v>604</v>
      </c>
      <c r="J144" t="s">
        <v>596</v>
      </c>
    </row>
    <row r="145" spans="1:9" x14ac:dyDescent="0.3">
      <c r="A145" t="str">
        <f>HYPERLINK("https://hsdes.intel.com/resource/1509009361","1509009361")</f>
        <v>1509009361</v>
      </c>
      <c r="B145" t="s">
        <v>152</v>
      </c>
      <c r="C145" t="s">
        <v>4</v>
      </c>
      <c r="D145" t="s">
        <v>578</v>
      </c>
      <c r="E145" s="43" t="s">
        <v>585</v>
      </c>
      <c r="F145">
        <v>42</v>
      </c>
      <c r="G145" t="s">
        <v>593</v>
      </c>
      <c r="H145" t="s">
        <v>594</v>
      </c>
      <c r="I145" t="s">
        <v>604</v>
      </c>
    </row>
    <row r="146" spans="1:9" x14ac:dyDescent="0.3">
      <c r="A146" t="str">
        <f>HYPERLINK("https://hsdes.intel.com/resource/1509036283","1509036283")</f>
        <v>1509036283</v>
      </c>
      <c r="B146" t="s">
        <v>153</v>
      </c>
      <c r="C146" t="s">
        <v>6</v>
      </c>
      <c r="D146" t="s">
        <v>578</v>
      </c>
      <c r="E146" s="43" t="s">
        <v>585</v>
      </c>
      <c r="F146">
        <v>42</v>
      </c>
      <c r="G146" t="s">
        <v>593</v>
      </c>
      <c r="H146" t="s">
        <v>594</v>
      </c>
      <c r="I146" t="s">
        <v>604</v>
      </c>
    </row>
    <row r="147" spans="1:9" x14ac:dyDescent="0.3">
      <c r="A147" t="str">
        <f>HYPERLINK("https://hsdes.intel.com/resource/1509041141","1509041141")</f>
        <v>1509041141</v>
      </c>
      <c r="B147" t="s">
        <v>154</v>
      </c>
      <c r="C147" t="s">
        <v>16</v>
      </c>
      <c r="D147" t="s">
        <v>578</v>
      </c>
      <c r="E147" s="43" t="s">
        <v>585</v>
      </c>
      <c r="F147">
        <v>42</v>
      </c>
      <c r="G147" t="s">
        <v>593</v>
      </c>
      <c r="H147" t="s">
        <v>594</v>
      </c>
      <c r="I147" t="s">
        <v>605</v>
      </c>
    </row>
    <row r="148" spans="1:9" x14ac:dyDescent="0.3">
      <c r="A148" t="str">
        <f>HYPERLINK("https://hsdes.intel.com/resource/1509074508","1509074508")</f>
        <v>1509074508</v>
      </c>
      <c r="B148" t="s">
        <v>155</v>
      </c>
      <c r="C148" t="s">
        <v>6</v>
      </c>
      <c r="D148" t="s">
        <v>578</v>
      </c>
      <c r="E148" s="43" t="s">
        <v>585</v>
      </c>
      <c r="F148">
        <v>42</v>
      </c>
      <c r="G148" t="s">
        <v>593</v>
      </c>
      <c r="H148" t="s">
        <v>594</v>
      </c>
      <c r="I148" t="s">
        <v>604</v>
      </c>
    </row>
    <row r="149" spans="1:9" x14ac:dyDescent="0.3">
      <c r="A149" t="str">
        <f>HYPERLINK("https://hsdes.intel.com/resource/1509105312","1509105312")</f>
        <v>1509105312</v>
      </c>
      <c r="B149" t="s">
        <v>156</v>
      </c>
      <c r="C149" t="s">
        <v>8</v>
      </c>
      <c r="D149" t="s">
        <v>578</v>
      </c>
      <c r="E149" s="43" t="s">
        <v>585</v>
      </c>
      <c r="F149">
        <v>42</v>
      </c>
      <c r="G149" t="s">
        <v>593</v>
      </c>
      <c r="H149" t="s">
        <v>594</v>
      </c>
      <c r="I149" t="s">
        <v>604</v>
      </c>
    </row>
    <row r="150" spans="1:9" x14ac:dyDescent="0.3">
      <c r="A150" t="str">
        <f>HYPERLINK("https://hsdes.intel.com/resource/1509119072","1509119072")</f>
        <v>1509119072</v>
      </c>
      <c r="B150" t="s">
        <v>157</v>
      </c>
      <c r="C150" t="s">
        <v>6</v>
      </c>
      <c r="D150" t="s">
        <v>578</v>
      </c>
      <c r="E150" s="43" t="s">
        <v>585</v>
      </c>
      <c r="F150">
        <v>42</v>
      </c>
      <c r="G150" t="s">
        <v>593</v>
      </c>
      <c r="H150" t="s">
        <v>594</v>
      </c>
      <c r="I150" t="s">
        <v>605</v>
      </c>
    </row>
    <row r="151" spans="1:9" x14ac:dyDescent="0.3">
      <c r="A151" t="str">
        <f>HYPERLINK("https://hsdes.intel.com/resource/1509170040","1509170040")</f>
        <v>1509170040</v>
      </c>
      <c r="B151" t="s">
        <v>158</v>
      </c>
      <c r="C151" t="s">
        <v>16</v>
      </c>
      <c r="D151" t="s">
        <v>578</v>
      </c>
      <c r="E151" s="43" t="s">
        <v>585</v>
      </c>
      <c r="F151">
        <v>42</v>
      </c>
      <c r="G151" t="s">
        <v>593</v>
      </c>
      <c r="H151" t="s">
        <v>594</v>
      </c>
      <c r="I151" t="s">
        <v>605</v>
      </c>
    </row>
    <row r="152" spans="1:9" x14ac:dyDescent="0.3">
      <c r="A152" t="str">
        <f>HYPERLINK("https://hsdes.intel.com/resource/1509177961","1509177961")</f>
        <v>1509177961</v>
      </c>
      <c r="B152" t="s">
        <v>159</v>
      </c>
      <c r="C152" t="s">
        <v>16</v>
      </c>
      <c r="D152" t="s">
        <v>578</v>
      </c>
      <c r="E152" s="43" t="s">
        <v>585</v>
      </c>
      <c r="F152">
        <v>42</v>
      </c>
      <c r="G152" t="s">
        <v>593</v>
      </c>
      <c r="H152" t="s">
        <v>594</v>
      </c>
      <c r="I152" t="s">
        <v>604</v>
      </c>
    </row>
    <row r="153" spans="1:9" x14ac:dyDescent="0.3">
      <c r="A153" t="str">
        <f>HYPERLINK("https://hsdes.intel.com/resource/1509185807","1509185807")</f>
        <v>1509185807</v>
      </c>
      <c r="B153" t="s">
        <v>160</v>
      </c>
      <c r="C153" t="s">
        <v>16</v>
      </c>
      <c r="D153" t="s">
        <v>578</v>
      </c>
      <c r="E153" s="43" t="s">
        <v>585</v>
      </c>
      <c r="F153">
        <v>42</v>
      </c>
      <c r="G153" t="s">
        <v>593</v>
      </c>
      <c r="H153" t="s">
        <v>594</v>
      </c>
      <c r="I153" t="s">
        <v>604</v>
      </c>
    </row>
    <row r="154" spans="1:9" x14ac:dyDescent="0.3">
      <c r="A154" t="str">
        <f>HYPERLINK("https://hsdes.intel.com/resource/1509197930","1509197930")</f>
        <v>1509197930</v>
      </c>
      <c r="B154" t="s">
        <v>161</v>
      </c>
      <c r="C154" t="s">
        <v>16</v>
      </c>
      <c r="D154" t="s">
        <v>584</v>
      </c>
      <c r="E154" s="43" t="s">
        <v>585</v>
      </c>
      <c r="F154">
        <v>42</v>
      </c>
      <c r="G154" t="s">
        <v>593</v>
      </c>
      <c r="H154" t="s">
        <v>594</v>
      </c>
      <c r="I154" t="s">
        <v>605</v>
      </c>
    </row>
    <row r="155" spans="1:9" x14ac:dyDescent="0.3">
      <c r="A155" t="str">
        <f>HYPERLINK("https://hsdes.intel.com/resource/1509236246","1509236246")</f>
        <v>1509236246</v>
      </c>
      <c r="B155" t="s">
        <v>162</v>
      </c>
      <c r="C155" t="s">
        <v>22</v>
      </c>
      <c r="D155" t="s">
        <v>578</v>
      </c>
      <c r="E155" s="43" t="s">
        <v>585</v>
      </c>
      <c r="F155">
        <v>42</v>
      </c>
      <c r="G155" t="s">
        <v>593</v>
      </c>
      <c r="H155" t="s">
        <v>594</v>
      </c>
      <c r="I155" t="s">
        <v>605</v>
      </c>
    </row>
    <row r="156" spans="1:9" x14ac:dyDescent="0.3">
      <c r="A156" t="str">
        <f>HYPERLINK("https://hsdes.intel.com/resource/1509237249","1509237249")</f>
        <v>1509237249</v>
      </c>
      <c r="B156" t="s">
        <v>163</v>
      </c>
      <c r="C156" t="s">
        <v>22</v>
      </c>
      <c r="D156" t="s">
        <v>578</v>
      </c>
      <c r="E156" s="43" t="s">
        <v>585</v>
      </c>
      <c r="F156">
        <v>42</v>
      </c>
      <c r="G156" t="s">
        <v>593</v>
      </c>
      <c r="H156" t="s">
        <v>594</v>
      </c>
      <c r="I156" t="s">
        <v>605</v>
      </c>
    </row>
    <row r="157" spans="1:9" x14ac:dyDescent="0.3">
      <c r="A157" t="str">
        <f>HYPERLINK("https://hsdes.intel.com/resource/1509240462","1509240462")</f>
        <v>1509240462</v>
      </c>
      <c r="B157" t="s">
        <v>164</v>
      </c>
      <c r="C157" t="s">
        <v>22</v>
      </c>
      <c r="D157" t="s">
        <v>578</v>
      </c>
      <c r="E157" s="43" t="s">
        <v>585</v>
      </c>
      <c r="F157">
        <v>42</v>
      </c>
      <c r="G157" t="s">
        <v>593</v>
      </c>
      <c r="H157" t="s">
        <v>594</v>
      </c>
      <c r="I157" t="s">
        <v>605</v>
      </c>
    </row>
    <row r="158" spans="1:9" x14ac:dyDescent="0.3">
      <c r="A158" t="str">
        <f>HYPERLINK("https://hsdes.intel.com/resource/1509240574","1509240574")</f>
        <v>1509240574</v>
      </c>
      <c r="B158" t="s">
        <v>165</v>
      </c>
      <c r="C158" t="s">
        <v>22</v>
      </c>
      <c r="D158" t="s">
        <v>578</v>
      </c>
      <c r="E158" s="43" t="s">
        <v>585</v>
      </c>
      <c r="F158">
        <v>42</v>
      </c>
      <c r="G158" t="s">
        <v>593</v>
      </c>
      <c r="H158" t="s">
        <v>594</v>
      </c>
      <c r="I158" t="s">
        <v>605</v>
      </c>
    </row>
    <row r="159" spans="1:9" x14ac:dyDescent="0.3">
      <c r="A159" t="str">
        <f>HYPERLINK("https://hsdes.intel.com/resource/1509266728","1509266728")</f>
        <v>1509266728</v>
      </c>
      <c r="B159" t="s">
        <v>166</v>
      </c>
      <c r="C159" t="s">
        <v>8</v>
      </c>
      <c r="D159" t="s">
        <v>578</v>
      </c>
      <c r="E159" s="43" t="s">
        <v>585</v>
      </c>
      <c r="F159">
        <v>42</v>
      </c>
      <c r="G159" t="s">
        <v>593</v>
      </c>
      <c r="H159" t="s">
        <v>594</v>
      </c>
      <c r="I159" t="s">
        <v>605</v>
      </c>
    </row>
    <row r="160" spans="1:9" x14ac:dyDescent="0.3">
      <c r="A160" t="str">
        <f>HYPERLINK("https://hsdes.intel.com/resource/1509287935","1509287935")</f>
        <v>1509287935</v>
      </c>
      <c r="B160" t="s">
        <v>167</v>
      </c>
      <c r="C160" t="s">
        <v>22</v>
      </c>
      <c r="D160" t="s">
        <v>578</v>
      </c>
      <c r="E160" s="43" t="s">
        <v>585</v>
      </c>
      <c r="F160">
        <v>42</v>
      </c>
      <c r="G160" t="s">
        <v>593</v>
      </c>
      <c r="H160" t="s">
        <v>594</v>
      </c>
      <c r="I160" t="s">
        <v>604</v>
      </c>
    </row>
    <row r="161" spans="1:10" x14ac:dyDescent="0.3">
      <c r="A161" t="str">
        <f>HYPERLINK("https://hsdes.intel.com/resource/1509300335","1509300335")</f>
        <v>1509300335</v>
      </c>
      <c r="B161" t="s">
        <v>168</v>
      </c>
      <c r="C161" t="s">
        <v>4</v>
      </c>
      <c r="D161" t="s">
        <v>578</v>
      </c>
      <c r="E161" s="43" t="s">
        <v>585</v>
      </c>
      <c r="F161">
        <v>42</v>
      </c>
      <c r="G161" t="s">
        <v>593</v>
      </c>
      <c r="H161" t="s">
        <v>594</v>
      </c>
      <c r="I161" t="s">
        <v>605</v>
      </c>
    </row>
    <row r="162" spans="1:10" x14ac:dyDescent="0.3">
      <c r="A162" t="str">
        <f>HYPERLINK("https://hsdes.intel.com/resource/1509310575","1509310575")</f>
        <v>1509310575</v>
      </c>
      <c r="B162" t="s">
        <v>169</v>
      </c>
      <c r="C162" t="s">
        <v>22</v>
      </c>
      <c r="D162" t="s">
        <v>578</v>
      </c>
      <c r="E162" s="43" t="s">
        <v>585</v>
      </c>
      <c r="F162">
        <v>42</v>
      </c>
      <c r="G162" t="s">
        <v>593</v>
      </c>
      <c r="H162" t="s">
        <v>594</v>
      </c>
      <c r="I162" t="s">
        <v>604</v>
      </c>
    </row>
    <row r="163" spans="1:10" x14ac:dyDescent="0.3">
      <c r="A163" t="str">
        <f>HYPERLINK("https://hsdes.intel.com/resource/1509628378","1509628378")</f>
        <v>1509628378</v>
      </c>
      <c r="B163" t="s">
        <v>170</v>
      </c>
      <c r="C163" t="s">
        <v>22</v>
      </c>
      <c r="D163" t="s">
        <v>578</v>
      </c>
      <c r="E163" s="43" t="s">
        <v>585</v>
      </c>
      <c r="F163">
        <v>42</v>
      </c>
      <c r="G163" t="s">
        <v>593</v>
      </c>
      <c r="H163" t="s">
        <v>594</v>
      </c>
      <c r="I163" t="s">
        <v>604</v>
      </c>
    </row>
    <row r="164" spans="1:10" x14ac:dyDescent="0.3">
      <c r="A164" t="str">
        <f>HYPERLINK("https://hsdes.intel.com/resource/1509818812","1509818812")</f>
        <v>1509818812</v>
      </c>
      <c r="B164" t="s">
        <v>171</v>
      </c>
      <c r="C164" t="s">
        <v>4</v>
      </c>
      <c r="D164" t="s">
        <v>578</v>
      </c>
      <c r="E164" s="43" t="s">
        <v>585</v>
      </c>
      <c r="F164">
        <v>42</v>
      </c>
      <c r="G164" t="s">
        <v>593</v>
      </c>
      <c r="H164" t="s">
        <v>594</v>
      </c>
      <c r="I164" t="s">
        <v>604</v>
      </c>
    </row>
    <row r="165" spans="1:10" x14ac:dyDescent="0.3">
      <c r="A165" t="str">
        <f>HYPERLINK("https://hsdes.intel.com/resource/1509907149","1509907149")</f>
        <v>1509907149</v>
      </c>
      <c r="B165" t="s">
        <v>172</v>
      </c>
      <c r="C165" t="s">
        <v>10</v>
      </c>
      <c r="D165" t="s">
        <v>578</v>
      </c>
      <c r="E165" s="44" t="s">
        <v>586</v>
      </c>
      <c r="F165">
        <v>42</v>
      </c>
      <c r="G165" t="s">
        <v>593</v>
      </c>
      <c r="H165" t="s">
        <v>594</v>
      </c>
      <c r="I165" t="s">
        <v>605</v>
      </c>
      <c r="J165" s="10" t="s">
        <v>611</v>
      </c>
    </row>
    <row r="166" spans="1:10" x14ac:dyDescent="0.3">
      <c r="A166" t="str">
        <f>HYPERLINK("https://hsdes.intel.com/resource/1509986822","1509986822")</f>
        <v>1509986822</v>
      </c>
      <c r="B166" t="s">
        <v>173</v>
      </c>
      <c r="C166" t="s">
        <v>22</v>
      </c>
      <c r="D166" t="s">
        <v>578</v>
      </c>
      <c r="E166" s="43" t="s">
        <v>585</v>
      </c>
      <c r="F166">
        <v>42</v>
      </c>
      <c r="G166" t="s">
        <v>593</v>
      </c>
      <c r="H166" t="s">
        <v>594</v>
      </c>
      <c r="I166" t="s">
        <v>604</v>
      </c>
    </row>
    <row r="167" spans="1:10" x14ac:dyDescent="0.3">
      <c r="A167" t="str">
        <f>HYPERLINK("https://hsdes.intel.com/resource/1509987918","1509987918")</f>
        <v>1509987918</v>
      </c>
      <c r="B167" t="s">
        <v>174</v>
      </c>
      <c r="C167" t="s">
        <v>16</v>
      </c>
      <c r="D167" t="s">
        <v>578</v>
      </c>
      <c r="E167" s="43" t="s">
        <v>585</v>
      </c>
      <c r="F167">
        <v>42</v>
      </c>
      <c r="G167" t="s">
        <v>593</v>
      </c>
      <c r="H167" t="s">
        <v>594</v>
      </c>
      <c r="I167" t="s">
        <v>604</v>
      </c>
    </row>
    <row r="168" spans="1:10" x14ac:dyDescent="0.3">
      <c r="A168" t="str">
        <f>HYPERLINK("https://hsdes.intel.com/resource/1509991302","1509991302")</f>
        <v>1509991302</v>
      </c>
      <c r="B168" t="s">
        <v>175</v>
      </c>
      <c r="C168" t="s">
        <v>4</v>
      </c>
      <c r="D168" t="s">
        <v>578</v>
      </c>
      <c r="E168" s="43" t="s">
        <v>585</v>
      </c>
      <c r="F168">
        <v>42</v>
      </c>
      <c r="G168" t="s">
        <v>593</v>
      </c>
      <c r="H168" t="s">
        <v>594</v>
      </c>
      <c r="I168" t="s">
        <v>604</v>
      </c>
    </row>
    <row r="169" spans="1:10" x14ac:dyDescent="0.3">
      <c r="A169" t="str">
        <f>HYPERLINK("https://hsdes.intel.com/resource/1509998413","1509998413")</f>
        <v>1509998413</v>
      </c>
      <c r="B169" t="s">
        <v>176</v>
      </c>
      <c r="C169" t="s">
        <v>16</v>
      </c>
      <c r="D169" t="s">
        <v>578</v>
      </c>
      <c r="E169" s="43" t="s">
        <v>585</v>
      </c>
      <c r="F169">
        <v>42</v>
      </c>
      <c r="G169" t="s">
        <v>593</v>
      </c>
      <c r="H169" t="s">
        <v>594</v>
      </c>
      <c r="I169" t="s">
        <v>604</v>
      </c>
    </row>
    <row r="170" spans="1:10" x14ac:dyDescent="0.3">
      <c r="A170" t="str">
        <f>HYPERLINK("https://hsdes.intel.com/resource/14013300050","14013300050")</f>
        <v>14013300050</v>
      </c>
      <c r="B170" t="s">
        <v>177</v>
      </c>
      <c r="C170" t="s">
        <v>8</v>
      </c>
      <c r="D170" t="s">
        <v>578</v>
      </c>
      <c r="E170" s="44" t="s">
        <v>586</v>
      </c>
      <c r="F170">
        <v>42</v>
      </c>
      <c r="G170" t="s">
        <v>593</v>
      </c>
      <c r="H170" t="s">
        <v>594</v>
      </c>
      <c r="I170" t="s">
        <v>604</v>
      </c>
      <c r="J170" t="s">
        <v>596</v>
      </c>
    </row>
    <row r="171" spans="1:10" x14ac:dyDescent="0.3">
      <c r="A171" t="str">
        <f>HYPERLINK("https://hsdes.intel.com/resource/14014449779","14014449779")</f>
        <v>14014449779</v>
      </c>
      <c r="B171" t="s">
        <v>178</v>
      </c>
      <c r="C171" t="s">
        <v>4</v>
      </c>
      <c r="D171" t="s">
        <v>578</v>
      </c>
      <c r="E171" s="43" t="s">
        <v>585</v>
      </c>
      <c r="F171">
        <v>42</v>
      </c>
      <c r="G171" t="s">
        <v>593</v>
      </c>
      <c r="H171" t="s">
        <v>594</v>
      </c>
      <c r="I171" t="s">
        <v>605</v>
      </c>
    </row>
    <row r="172" spans="1:10" x14ac:dyDescent="0.3">
      <c r="A172" t="str">
        <f>HYPERLINK("https://hsdes.intel.com/resource/14016374816","14016374816")</f>
        <v>14016374816</v>
      </c>
      <c r="B172" t="s">
        <v>179</v>
      </c>
      <c r="C172" t="s">
        <v>16</v>
      </c>
      <c r="D172" t="s">
        <v>578</v>
      </c>
      <c r="E172" s="43" t="s">
        <v>585</v>
      </c>
      <c r="F172">
        <v>42</v>
      </c>
      <c r="G172" t="s">
        <v>593</v>
      </c>
      <c r="H172" t="s">
        <v>594</v>
      </c>
      <c r="I172" t="s">
        <v>605</v>
      </c>
    </row>
    <row r="173" spans="1:10" x14ac:dyDescent="0.3">
      <c r="A173" t="str">
        <f>HYPERLINK("https://hsdes.intel.com/resource/15010008243","15010008243")</f>
        <v>15010008243</v>
      </c>
      <c r="B173" t="s">
        <v>180</v>
      </c>
      <c r="C173" t="s">
        <v>22</v>
      </c>
      <c r="D173" t="s">
        <v>578</v>
      </c>
      <c r="E173" s="43" t="s">
        <v>585</v>
      </c>
      <c r="F173">
        <v>42</v>
      </c>
      <c r="G173" t="s">
        <v>593</v>
      </c>
      <c r="H173" t="s">
        <v>594</v>
      </c>
      <c r="I173" t="s">
        <v>605</v>
      </c>
    </row>
    <row r="174" spans="1:10" x14ac:dyDescent="0.3">
      <c r="A174" t="str">
        <f>HYPERLINK("https://hsdes.intel.com/resource/15010016759","15010016759")</f>
        <v>15010016759</v>
      </c>
      <c r="B174" t="s">
        <v>181</v>
      </c>
      <c r="C174" t="s">
        <v>4</v>
      </c>
      <c r="D174" t="s">
        <v>578</v>
      </c>
      <c r="E174" s="43" t="s">
        <v>585</v>
      </c>
      <c r="F174">
        <v>42</v>
      </c>
      <c r="G174" t="s">
        <v>593</v>
      </c>
      <c r="H174" t="s">
        <v>594</v>
      </c>
      <c r="I174" t="s">
        <v>605</v>
      </c>
    </row>
    <row r="175" spans="1:10" x14ac:dyDescent="0.3">
      <c r="A175" t="str">
        <f>HYPERLINK("https://hsdes.intel.com/resource/15010024500","15010024500")</f>
        <v>15010024500</v>
      </c>
      <c r="B175" t="s">
        <v>182</v>
      </c>
      <c r="C175" t="s">
        <v>4</v>
      </c>
      <c r="D175" t="s">
        <v>578</v>
      </c>
      <c r="E175" s="43" t="s">
        <v>585</v>
      </c>
      <c r="F175">
        <v>42</v>
      </c>
      <c r="G175" t="s">
        <v>593</v>
      </c>
      <c r="H175" t="s">
        <v>594</v>
      </c>
      <c r="I175" t="s">
        <v>604</v>
      </c>
    </row>
    <row r="176" spans="1:10" x14ac:dyDescent="0.3">
      <c r="A176" t="str">
        <f>HYPERLINK("https://hsdes.intel.com/resource/15010034853","15010034853")</f>
        <v>15010034853</v>
      </c>
      <c r="B176" t="s">
        <v>183</v>
      </c>
      <c r="C176" t="s">
        <v>4</v>
      </c>
      <c r="D176" t="s">
        <v>578</v>
      </c>
      <c r="E176" s="43" t="s">
        <v>585</v>
      </c>
      <c r="F176">
        <v>42</v>
      </c>
      <c r="G176" t="s">
        <v>593</v>
      </c>
      <c r="H176" t="s">
        <v>594</v>
      </c>
      <c r="I176" t="s">
        <v>604</v>
      </c>
    </row>
    <row r="177" spans="1:9" x14ac:dyDescent="0.3">
      <c r="A177" t="str">
        <f>HYPERLINK("https://hsdes.intel.com/resource/15010071001","15010071001")</f>
        <v>15010071001</v>
      </c>
      <c r="B177" t="s">
        <v>184</v>
      </c>
      <c r="C177" t="s">
        <v>16</v>
      </c>
      <c r="D177" t="s">
        <v>578</v>
      </c>
      <c r="E177" s="43" t="s">
        <v>585</v>
      </c>
      <c r="F177">
        <v>42</v>
      </c>
      <c r="G177" t="s">
        <v>593</v>
      </c>
      <c r="H177" t="s">
        <v>594</v>
      </c>
      <c r="I177" t="s">
        <v>604</v>
      </c>
    </row>
    <row r="178" spans="1:9" x14ac:dyDescent="0.3">
      <c r="A178" t="str">
        <f>HYPERLINK("https://hsdes.intel.com/resource/15010078543","15010078543")</f>
        <v>15010078543</v>
      </c>
      <c r="B178" t="s">
        <v>185</v>
      </c>
      <c r="C178" t="s">
        <v>4</v>
      </c>
      <c r="D178" t="s">
        <v>578</v>
      </c>
      <c r="E178" s="43" t="s">
        <v>585</v>
      </c>
      <c r="F178">
        <v>42</v>
      </c>
      <c r="G178" t="s">
        <v>593</v>
      </c>
      <c r="H178" t="s">
        <v>594</v>
      </c>
      <c r="I178" t="s">
        <v>604</v>
      </c>
    </row>
    <row r="179" spans="1:9" x14ac:dyDescent="0.3">
      <c r="A179" t="str">
        <f>HYPERLINK("https://hsdes.intel.com/resource/15010116652","15010116652")</f>
        <v>15010116652</v>
      </c>
      <c r="B179" t="s">
        <v>186</v>
      </c>
      <c r="C179" t="s">
        <v>16</v>
      </c>
      <c r="D179" t="s">
        <v>578</v>
      </c>
      <c r="E179" s="43" t="s">
        <v>585</v>
      </c>
      <c r="F179">
        <v>42</v>
      </c>
      <c r="G179" t="s">
        <v>593</v>
      </c>
      <c r="H179" t="s">
        <v>594</v>
      </c>
      <c r="I179" t="s">
        <v>604</v>
      </c>
    </row>
    <row r="180" spans="1:9" x14ac:dyDescent="0.3">
      <c r="A180" t="str">
        <f>HYPERLINK("https://hsdes.intel.com/resource/15010120240","15010120240")</f>
        <v>15010120240</v>
      </c>
      <c r="B180" t="s">
        <v>187</v>
      </c>
      <c r="C180" t="s">
        <v>22</v>
      </c>
      <c r="D180" t="s">
        <v>578</v>
      </c>
      <c r="E180" s="43" t="s">
        <v>585</v>
      </c>
      <c r="F180">
        <v>42</v>
      </c>
      <c r="G180" t="s">
        <v>593</v>
      </c>
      <c r="H180" t="s">
        <v>594</v>
      </c>
      <c r="I180" t="s">
        <v>604</v>
      </c>
    </row>
    <row r="181" spans="1:9" x14ac:dyDescent="0.3">
      <c r="A181" t="str">
        <f>HYPERLINK("https://hsdes.intel.com/resource/15010120455","15010120455")</f>
        <v>15010120455</v>
      </c>
      <c r="B181" t="s">
        <v>188</v>
      </c>
      <c r="C181" t="s">
        <v>22</v>
      </c>
      <c r="D181" t="s">
        <v>578</v>
      </c>
      <c r="E181" s="43" t="s">
        <v>585</v>
      </c>
      <c r="F181">
        <v>42</v>
      </c>
      <c r="G181" t="s">
        <v>593</v>
      </c>
      <c r="H181" t="s">
        <v>594</v>
      </c>
      <c r="I181" t="s">
        <v>605</v>
      </c>
    </row>
    <row r="182" spans="1:9" x14ac:dyDescent="0.3">
      <c r="A182" t="str">
        <f>HYPERLINK("https://hsdes.intel.com/resource/15010127375","15010127375")</f>
        <v>15010127375</v>
      </c>
      <c r="B182" t="s">
        <v>189</v>
      </c>
      <c r="C182" t="s">
        <v>4</v>
      </c>
      <c r="D182" t="s">
        <v>578</v>
      </c>
      <c r="E182" s="43" t="s">
        <v>585</v>
      </c>
      <c r="F182">
        <v>42</v>
      </c>
      <c r="G182" t="s">
        <v>593</v>
      </c>
      <c r="H182" t="s">
        <v>594</v>
      </c>
      <c r="I182" t="s">
        <v>605</v>
      </c>
    </row>
    <row r="183" spans="1:9" x14ac:dyDescent="0.3">
      <c r="A183" t="str">
        <f>HYPERLINK("https://hsdes.intel.com/resource/15010137351","15010137351")</f>
        <v>15010137351</v>
      </c>
      <c r="B183" t="s">
        <v>190</v>
      </c>
      <c r="C183" t="s">
        <v>22</v>
      </c>
      <c r="D183" t="s">
        <v>578</v>
      </c>
      <c r="E183" s="43" t="s">
        <v>585</v>
      </c>
      <c r="F183">
        <v>42</v>
      </c>
      <c r="G183" t="s">
        <v>593</v>
      </c>
      <c r="H183" t="s">
        <v>594</v>
      </c>
      <c r="I183" t="s">
        <v>604</v>
      </c>
    </row>
    <row r="184" spans="1:9" x14ac:dyDescent="0.3">
      <c r="A184" t="str">
        <f>HYPERLINK("https://hsdes.intel.com/resource/15010138680","15010138680")</f>
        <v>15010138680</v>
      </c>
      <c r="B184" t="s">
        <v>191</v>
      </c>
      <c r="C184" t="s">
        <v>4</v>
      </c>
      <c r="D184" t="s">
        <v>578</v>
      </c>
      <c r="E184" s="43" t="s">
        <v>585</v>
      </c>
      <c r="F184">
        <v>42</v>
      </c>
      <c r="G184" t="s">
        <v>593</v>
      </c>
      <c r="H184" t="s">
        <v>594</v>
      </c>
      <c r="I184" t="s">
        <v>605</v>
      </c>
    </row>
    <row r="185" spans="1:9" x14ac:dyDescent="0.3">
      <c r="A185" t="str">
        <f>HYPERLINK("https://hsdes.intel.com/resource/15010139402","15010139402")</f>
        <v>15010139402</v>
      </c>
      <c r="B185" t="s">
        <v>192</v>
      </c>
      <c r="C185" t="s">
        <v>16</v>
      </c>
      <c r="D185" t="s">
        <v>578</v>
      </c>
      <c r="E185" s="43" t="s">
        <v>585</v>
      </c>
      <c r="F185">
        <v>42</v>
      </c>
      <c r="G185" t="s">
        <v>593</v>
      </c>
      <c r="H185" t="s">
        <v>594</v>
      </c>
      <c r="I185" t="s">
        <v>604</v>
      </c>
    </row>
    <row r="186" spans="1:9" x14ac:dyDescent="0.3">
      <c r="A186" t="str">
        <f>HYPERLINK("https://hsdes.intel.com/resource/15010145975","15010145975")</f>
        <v>15010145975</v>
      </c>
      <c r="B186" t="s">
        <v>193</v>
      </c>
      <c r="C186" t="s">
        <v>8</v>
      </c>
      <c r="D186" t="s">
        <v>578</v>
      </c>
      <c r="E186" s="43" t="s">
        <v>585</v>
      </c>
      <c r="F186">
        <v>42</v>
      </c>
      <c r="G186" t="s">
        <v>593</v>
      </c>
      <c r="H186" t="s">
        <v>594</v>
      </c>
      <c r="I186" t="s">
        <v>604</v>
      </c>
    </row>
    <row r="187" spans="1:9" x14ac:dyDescent="0.3">
      <c r="A187" t="str">
        <f>HYPERLINK("https://hsdes.intel.com/resource/15010149220","15010149220")</f>
        <v>15010149220</v>
      </c>
      <c r="B187" t="s">
        <v>194</v>
      </c>
      <c r="C187" t="s">
        <v>8</v>
      </c>
      <c r="D187" t="s">
        <v>578</v>
      </c>
      <c r="E187" s="43" t="s">
        <v>585</v>
      </c>
      <c r="F187">
        <v>42</v>
      </c>
      <c r="G187" t="s">
        <v>593</v>
      </c>
      <c r="H187" t="s">
        <v>594</v>
      </c>
      <c r="I187" t="s">
        <v>604</v>
      </c>
    </row>
    <row r="188" spans="1:9" x14ac:dyDescent="0.3">
      <c r="A188" t="str">
        <f>HYPERLINK("https://hsdes.intel.com/resource/15010156191","15010156191")</f>
        <v>15010156191</v>
      </c>
      <c r="B188" t="s">
        <v>195</v>
      </c>
      <c r="C188" t="s">
        <v>8</v>
      </c>
      <c r="D188" t="s">
        <v>578</v>
      </c>
      <c r="E188" s="43" t="s">
        <v>585</v>
      </c>
      <c r="F188">
        <v>42</v>
      </c>
      <c r="G188" t="s">
        <v>593</v>
      </c>
      <c r="H188" t="s">
        <v>594</v>
      </c>
      <c r="I188" t="s">
        <v>604</v>
      </c>
    </row>
    <row r="189" spans="1:9" x14ac:dyDescent="0.3">
      <c r="A189" t="str">
        <f>HYPERLINK("https://hsdes.intel.com/resource/15010161355","15010161355")</f>
        <v>15010161355</v>
      </c>
      <c r="B189" t="s">
        <v>196</v>
      </c>
      <c r="C189" t="s">
        <v>8</v>
      </c>
      <c r="D189" t="s">
        <v>580</v>
      </c>
      <c r="E189" s="43" t="s">
        <v>585</v>
      </c>
      <c r="F189">
        <v>42</v>
      </c>
      <c r="G189" t="s">
        <v>593</v>
      </c>
      <c r="H189" t="s">
        <v>594</v>
      </c>
      <c r="I189" t="s">
        <v>604</v>
      </c>
    </row>
    <row r="190" spans="1:9" x14ac:dyDescent="0.3">
      <c r="A190" t="str">
        <f>HYPERLINK("https://hsdes.intel.com/resource/15010170492","15010170492")</f>
        <v>15010170492</v>
      </c>
      <c r="B190" t="s">
        <v>197</v>
      </c>
      <c r="C190" t="s">
        <v>4</v>
      </c>
      <c r="D190" t="s">
        <v>580</v>
      </c>
      <c r="E190" s="43" t="s">
        <v>585</v>
      </c>
      <c r="F190">
        <v>42</v>
      </c>
      <c r="G190" t="s">
        <v>593</v>
      </c>
      <c r="H190" t="s">
        <v>594</v>
      </c>
      <c r="I190" t="s">
        <v>604</v>
      </c>
    </row>
    <row r="191" spans="1:9" x14ac:dyDescent="0.3">
      <c r="A191" t="str">
        <f>HYPERLINK("https://hsdes.intel.com/resource/15010185782","15010185782")</f>
        <v>15010185782</v>
      </c>
      <c r="B191" t="s">
        <v>198</v>
      </c>
      <c r="C191" t="s">
        <v>22</v>
      </c>
      <c r="D191" t="s">
        <v>580</v>
      </c>
      <c r="E191" s="43" t="s">
        <v>585</v>
      </c>
      <c r="F191">
        <v>42</v>
      </c>
      <c r="G191" t="s">
        <v>593</v>
      </c>
      <c r="H191" t="s">
        <v>594</v>
      </c>
      <c r="I191" t="s">
        <v>604</v>
      </c>
    </row>
    <row r="192" spans="1:9" x14ac:dyDescent="0.3">
      <c r="A192" t="str">
        <f>HYPERLINK("https://hsdes.intel.com/resource/15010186183","15010186183")</f>
        <v>15010186183</v>
      </c>
      <c r="B192" t="s">
        <v>199</v>
      </c>
      <c r="C192" t="s">
        <v>16</v>
      </c>
      <c r="D192" t="s">
        <v>580</v>
      </c>
      <c r="E192" s="43" t="s">
        <v>585</v>
      </c>
      <c r="F192">
        <v>42</v>
      </c>
      <c r="G192" t="s">
        <v>593</v>
      </c>
      <c r="H192" t="s">
        <v>594</v>
      </c>
      <c r="I192" t="s">
        <v>604</v>
      </c>
    </row>
    <row r="193" spans="1:10" x14ac:dyDescent="0.3">
      <c r="A193" t="str">
        <f>HYPERLINK("https://hsdes.intel.com/resource/15010191527","15010191527")</f>
        <v>15010191527</v>
      </c>
      <c r="B193" t="s">
        <v>200</v>
      </c>
      <c r="C193" t="s">
        <v>22</v>
      </c>
      <c r="D193" t="s">
        <v>580</v>
      </c>
      <c r="E193" s="43" t="s">
        <v>585</v>
      </c>
      <c r="F193">
        <v>42</v>
      </c>
      <c r="G193" t="s">
        <v>593</v>
      </c>
      <c r="H193" t="s">
        <v>594</v>
      </c>
      <c r="I193" t="s">
        <v>605</v>
      </c>
    </row>
    <row r="194" spans="1:10" x14ac:dyDescent="0.3">
      <c r="A194" t="str">
        <f>HYPERLINK("https://hsdes.intel.com/resource/15010198579","15010198579")</f>
        <v>15010198579</v>
      </c>
      <c r="B194" t="s">
        <v>201</v>
      </c>
      <c r="C194" t="s">
        <v>16</v>
      </c>
      <c r="D194" t="s">
        <v>580</v>
      </c>
      <c r="E194" s="44" t="s">
        <v>586</v>
      </c>
      <c r="F194">
        <v>42</v>
      </c>
      <c r="G194" t="s">
        <v>593</v>
      </c>
      <c r="H194" t="s">
        <v>594</v>
      </c>
      <c r="I194" t="s">
        <v>604</v>
      </c>
      <c r="J194" t="s">
        <v>606</v>
      </c>
    </row>
    <row r="195" spans="1:10" x14ac:dyDescent="0.3">
      <c r="A195" t="str">
        <f>HYPERLINK("https://hsdes.intel.com/resource/15010201113","15010201113")</f>
        <v>15010201113</v>
      </c>
      <c r="B195" t="s">
        <v>202</v>
      </c>
      <c r="C195" t="s">
        <v>16</v>
      </c>
      <c r="D195" t="s">
        <v>584</v>
      </c>
      <c r="E195" s="43" t="s">
        <v>585</v>
      </c>
      <c r="F195">
        <v>42</v>
      </c>
      <c r="G195" t="s">
        <v>593</v>
      </c>
      <c r="H195" t="s">
        <v>594</v>
      </c>
      <c r="I195" t="s">
        <v>604</v>
      </c>
    </row>
    <row r="196" spans="1:10" x14ac:dyDescent="0.3">
      <c r="A196" t="str">
        <f>HYPERLINK("https://hsdes.intel.com/resource/15010215708","15010215708")</f>
        <v>15010215708</v>
      </c>
      <c r="B196" t="s">
        <v>203</v>
      </c>
      <c r="C196" t="s">
        <v>4</v>
      </c>
      <c r="D196" t="s">
        <v>580</v>
      </c>
      <c r="E196" s="43" t="s">
        <v>585</v>
      </c>
      <c r="F196">
        <v>42</v>
      </c>
      <c r="G196" t="s">
        <v>593</v>
      </c>
      <c r="H196" t="s">
        <v>594</v>
      </c>
      <c r="I196" t="s">
        <v>604</v>
      </c>
    </row>
    <row r="197" spans="1:10" x14ac:dyDescent="0.3">
      <c r="A197" t="str">
        <f>HYPERLINK("https://hsdes.intel.com/resource/15010231461","15010231461")</f>
        <v>15010231461</v>
      </c>
      <c r="B197" t="s">
        <v>204</v>
      </c>
      <c r="C197" t="s">
        <v>4</v>
      </c>
      <c r="D197" t="s">
        <v>580</v>
      </c>
      <c r="E197" s="43" t="s">
        <v>585</v>
      </c>
      <c r="F197">
        <v>42</v>
      </c>
      <c r="G197" t="s">
        <v>593</v>
      </c>
      <c r="H197" t="s">
        <v>594</v>
      </c>
      <c r="I197" t="s">
        <v>604</v>
      </c>
    </row>
    <row r="198" spans="1:10" x14ac:dyDescent="0.3">
      <c r="A198" t="str">
        <f>HYPERLINK("https://hsdes.intel.com/resource/15010256127","15010256127")</f>
        <v>15010256127</v>
      </c>
      <c r="B198" t="s">
        <v>205</v>
      </c>
      <c r="C198" t="s">
        <v>206</v>
      </c>
      <c r="D198" t="s">
        <v>580</v>
      </c>
      <c r="E198" s="43" t="s">
        <v>585</v>
      </c>
      <c r="F198">
        <v>42</v>
      </c>
      <c r="G198" t="s">
        <v>593</v>
      </c>
      <c r="H198" t="s">
        <v>594</v>
      </c>
      <c r="I198" t="s">
        <v>604</v>
      </c>
    </row>
    <row r="199" spans="1:10" x14ac:dyDescent="0.3">
      <c r="A199" t="str">
        <f>HYPERLINK("https://hsdes.intel.com/resource/15010256498","15010256498")</f>
        <v>15010256498</v>
      </c>
      <c r="B199" t="s">
        <v>207</v>
      </c>
      <c r="C199" t="s">
        <v>206</v>
      </c>
      <c r="D199" t="s">
        <v>580</v>
      </c>
      <c r="E199" s="43" t="s">
        <v>585</v>
      </c>
      <c r="F199">
        <v>42</v>
      </c>
      <c r="G199" t="s">
        <v>593</v>
      </c>
      <c r="H199" t="s">
        <v>594</v>
      </c>
      <c r="I199" t="s">
        <v>604</v>
      </c>
    </row>
    <row r="200" spans="1:10" x14ac:dyDescent="0.3">
      <c r="A200" t="str">
        <f>HYPERLINK("https://hsdes.intel.com/resource/15010256549","15010256549")</f>
        <v>15010256549</v>
      </c>
      <c r="B200" t="s">
        <v>208</v>
      </c>
      <c r="C200" t="s">
        <v>206</v>
      </c>
      <c r="D200" t="s">
        <v>580</v>
      </c>
      <c r="E200" s="43" t="s">
        <v>585</v>
      </c>
      <c r="F200">
        <v>42</v>
      </c>
      <c r="G200" t="s">
        <v>593</v>
      </c>
      <c r="H200" t="s">
        <v>594</v>
      </c>
      <c r="I200" t="s">
        <v>604</v>
      </c>
    </row>
    <row r="201" spans="1:10" x14ac:dyDescent="0.3">
      <c r="A201" t="str">
        <f>HYPERLINK("https://hsdes.intel.com/resource/15010256742","15010256742")</f>
        <v>15010256742</v>
      </c>
      <c r="B201" t="s">
        <v>209</v>
      </c>
      <c r="C201" t="s">
        <v>206</v>
      </c>
      <c r="D201" t="s">
        <v>580</v>
      </c>
      <c r="E201" s="43" t="s">
        <v>585</v>
      </c>
      <c r="F201">
        <v>42</v>
      </c>
      <c r="G201" t="s">
        <v>593</v>
      </c>
      <c r="H201" t="s">
        <v>594</v>
      </c>
      <c r="I201" t="s">
        <v>604</v>
      </c>
    </row>
    <row r="202" spans="1:10" x14ac:dyDescent="0.3">
      <c r="A202" t="str">
        <f>HYPERLINK("https://hsdes.intel.com/resource/15010257580","15010257580")</f>
        <v>15010257580</v>
      </c>
      <c r="B202" t="s">
        <v>210</v>
      </c>
      <c r="C202" t="s">
        <v>206</v>
      </c>
      <c r="D202" t="s">
        <v>580</v>
      </c>
      <c r="E202" s="43" t="s">
        <v>585</v>
      </c>
      <c r="F202">
        <v>42</v>
      </c>
      <c r="G202" t="s">
        <v>593</v>
      </c>
      <c r="H202" t="s">
        <v>594</v>
      </c>
      <c r="I202" t="s">
        <v>604</v>
      </c>
    </row>
    <row r="203" spans="1:10" x14ac:dyDescent="0.3">
      <c r="A203" t="str">
        <f>HYPERLINK("https://hsdes.intel.com/resource/15010287572","15010287572")</f>
        <v>15010287572</v>
      </c>
      <c r="B203" t="s">
        <v>211</v>
      </c>
      <c r="C203" t="s">
        <v>4</v>
      </c>
      <c r="D203" t="s">
        <v>580</v>
      </c>
      <c r="E203" s="43" t="s">
        <v>585</v>
      </c>
      <c r="F203">
        <v>42</v>
      </c>
      <c r="G203" t="s">
        <v>593</v>
      </c>
      <c r="H203" t="s">
        <v>594</v>
      </c>
      <c r="I203" t="s">
        <v>604</v>
      </c>
    </row>
    <row r="204" spans="1:10" x14ac:dyDescent="0.3">
      <c r="A204" t="str">
        <f>HYPERLINK("https://hsdes.intel.com/resource/15010295190","15010295190")</f>
        <v>15010295190</v>
      </c>
      <c r="B204" t="s">
        <v>212</v>
      </c>
      <c r="C204" t="s">
        <v>22</v>
      </c>
      <c r="D204" t="s">
        <v>580</v>
      </c>
      <c r="E204" s="43" t="s">
        <v>585</v>
      </c>
      <c r="F204">
        <v>42</v>
      </c>
      <c r="G204" t="s">
        <v>593</v>
      </c>
      <c r="H204" t="s">
        <v>594</v>
      </c>
      <c r="I204" t="s">
        <v>605</v>
      </c>
    </row>
    <row r="205" spans="1:10" x14ac:dyDescent="0.3">
      <c r="A205" t="str">
        <f>HYPERLINK("https://hsdes.intel.com/resource/15010297018","15010297018")</f>
        <v>15010297018</v>
      </c>
      <c r="B205" t="s">
        <v>213</v>
      </c>
      <c r="C205" t="s">
        <v>8</v>
      </c>
      <c r="D205" t="s">
        <v>580</v>
      </c>
      <c r="E205" s="43" t="s">
        <v>585</v>
      </c>
      <c r="F205">
        <v>42</v>
      </c>
      <c r="G205" t="s">
        <v>593</v>
      </c>
      <c r="H205" t="s">
        <v>594</v>
      </c>
      <c r="I205" t="s">
        <v>604</v>
      </c>
    </row>
    <row r="206" spans="1:10" x14ac:dyDescent="0.3">
      <c r="A206" t="str">
        <f>HYPERLINK("https://hsdes.intel.com/resource/15010309129","15010309129")</f>
        <v>15010309129</v>
      </c>
      <c r="B206" t="s">
        <v>214</v>
      </c>
      <c r="C206" t="s">
        <v>16</v>
      </c>
      <c r="D206" t="s">
        <v>580</v>
      </c>
      <c r="E206" s="43" t="s">
        <v>585</v>
      </c>
      <c r="F206">
        <v>42</v>
      </c>
      <c r="G206" t="s">
        <v>593</v>
      </c>
      <c r="H206" t="s">
        <v>594</v>
      </c>
      <c r="I206" t="s">
        <v>605</v>
      </c>
    </row>
    <row r="207" spans="1:10" x14ac:dyDescent="0.3">
      <c r="A207" t="str">
        <f>HYPERLINK("https://hsdes.intel.com/resource/15010317435","15010317435")</f>
        <v>15010317435</v>
      </c>
      <c r="B207" t="s">
        <v>215</v>
      </c>
      <c r="C207" t="s">
        <v>8</v>
      </c>
      <c r="D207" t="s">
        <v>580</v>
      </c>
      <c r="E207" s="43" t="s">
        <v>585</v>
      </c>
      <c r="F207">
        <v>42</v>
      </c>
      <c r="G207" t="s">
        <v>593</v>
      </c>
      <c r="H207" t="s">
        <v>594</v>
      </c>
      <c r="I207" t="s">
        <v>604</v>
      </c>
    </row>
    <row r="208" spans="1:10" x14ac:dyDescent="0.3">
      <c r="A208" t="str">
        <f>HYPERLINK("https://hsdes.intel.com/resource/15010356986","15010356986")</f>
        <v>15010356986</v>
      </c>
      <c r="B208" t="s">
        <v>216</v>
      </c>
      <c r="C208" t="s">
        <v>4</v>
      </c>
      <c r="D208" t="s">
        <v>580</v>
      </c>
      <c r="E208" s="43" t="s">
        <v>585</v>
      </c>
      <c r="F208">
        <v>42</v>
      </c>
      <c r="G208" t="s">
        <v>593</v>
      </c>
      <c r="H208" t="s">
        <v>594</v>
      </c>
      <c r="I208" t="s">
        <v>604</v>
      </c>
    </row>
    <row r="209" spans="1:10" x14ac:dyDescent="0.3">
      <c r="A209" t="str">
        <f>HYPERLINK("https://hsdes.intel.com/resource/15010357324","15010357324")</f>
        <v>15010357324</v>
      </c>
      <c r="B209" t="s">
        <v>217</v>
      </c>
      <c r="C209" t="s">
        <v>22</v>
      </c>
      <c r="D209" t="s">
        <v>580</v>
      </c>
      <c r="E209" s="43" t="s">
        <v>585</v>
      </c>
      <c r="F209">
        <v>42</v>
      </c>
      <c r="G209" t="s">
        <v>593</v>
      </c>
      <c r="H209" t="s">
        <v>594</v>
      </c>
      <c r="I209" t="s">
        <v>604</v>
      </c>
    </row>
    <row r="210" spans="1:10" x14ac:dyDescent="0.3">
      <c r="A210" t="str">
        <f>HYPERLINK("https://hsdes.intel.com/resource/15010365047","15010365047")</f>
        <v>15010365047</v>
      </c>
      <c r="B210" t="s">
        <v>218</v>
      </c>
      <c r="C210" t="s">
        <v>8</v>
      </c>
      <c r="D210" t="s">
        <v>580</v>
      </c>
      <c r="E210" s="43" t="s">
        <v>585</v>
      </c>
      <c r="F210">
        <v>42</v>
      </c>
      <c r="G210" t="s">
        <v>593</v>
      </c>
      <c r="H210" t="s">
        <v>594</v>
      </c>
      <c r="I210" t="s">
        <v>605</v>
      </c>
    </row>
    <row r="211" spans="1:10" x14ac:dyDescent="0.3">
      <c r="A211" t="str">
        <f>HYPERLINK("https://hsdes.intel.com/resource/15010373674","15010373674")</f>
        <v>15010373674</v>
      </c>
      <c r="B211" t="s">
        <v>219</v>
      </c>
      <c r="C211" t="s">
        <v>4</v>
      </c>
      <c r="D211" t="s">
        <v>580</v>
      </c>
      <c r="E211" s="43" t="s">
        <v>585</v>
      </c>
      <c r="F211">
        <v>42</v>
      </c>
      <c r="G211" t="s">
        <v>593</v>
      </c>
      <c r="H211" t="s">
        <v>594</v>
      </c>
      <c r="I211" t="s">
        <v>605</v>
      </c>
    </row>
    <row r="212" spans="1:10" x14ac:dyDescent="0.3">
      <c r="A212" t="str">
        <f>HYPERLINK("https://hsdes.intel.com/resource/15010379750","15010379750")</f>
        <v>15010379750</v>
      </c>
      <c r="B212" t="s">
        <v>220</v>
      </c>
      <c r="C212" t="s">
        <v>22</v>
      </c>
      <c r="D212" t="s">
        <v>580</v>
      </c>
      <c r="E212" s="43" t="s">
        <v>585</v>
      </c>
      <c r="F212">
        <v>42</v>
      </c>
      <c r="G212" t="s">
        <v>593</v>
      </c>
      <c r="H212" t="s">
        <v>594</v>
      </c>
      <c r="I212" t="s">
        <v>604</v>
      </c>
    </row>
    <row r="213" spans="1:10" x14ac:dyDescent="0.3">
      <c r="A213" t="str">
        <f>HYPERLINK("https://hsdes.intel.com/resource/15010379895","15010379895")</f>
        <v>15010379895</v>
      </c>
      <c r="B213" t="s">
        <v>221</v>
      </c>
      <c r="C213" t="s">
        <v>22</v>
      </c>
      <c r="D213" t="s">
        <v>580</v>
      </c>
      <c r="E213" s="43" t="s">
        <v>585</v>
      </c>
      <c r="F213">
        <v>42</v>
      </c>
      <c r="G213" t="s">
        <v>593</v>
      </c>
      <c r="H213" t="s">
        <v>594</v>
      </c>
      <c r="I213" t="s">
        <v>604</v>
      </c>
    </row>
    <row r="214" spans="1:10" x14ac:dyDescent="0.3">
      <c r="A214" t="str">
        <f>HYPERLINK("https://hsdes.intel.com/resource/15010380160","15010380160")</f>
        <v>15010380160</v>
      </c>
      <c r="B214" t="s">
        <v>222</v>
      </c>
      <c r="C214" t="s">
        <v>22</v>
      </c>
      <c r="D214" t="s">
        <v>580</v>
      </c>
      <c r="E214" s="43" t="s">
        <v>585</v>
      </c>
      <c r="F214">
        <v>42</v>
      </c>
      <c r="G214" t="s">
        <v>593</v>
      </c>
      <c r="H214" t="s">
        <v>594</v>
      </c>
      <c r="I214" t="s">
        <v>604</v>
      </c>
    </row>
    <row r="215" spans="1:10" x14ac:dyDescent="0.3">
      <c r="A215" t="str">
        <f>HYPERLINK("https://hsdes.intel.com/resource/15010380383","15010380383")</f>
        <v>15010380383</v>
      </c>
      <c r="B215" t="s">
        <v>223</v>
      </c>
      <c r="C215" t="s">
        <v>16</v>
      </c>
      <c r="D215" t="s">
        <v>580</v>
      </c>
      <c r="E215" s="43" t="s">
        <v>585</v>
      </c>
      <c r="F215">
        <v>42</v>
      </c>
      <c r="G215" t="s">
        <v>593</v>
      </c>
      <c r="H215" t="s">
        <v>594</v>
      </c>
      <c r="I215" t="s">
        <v>604</v>
      </c>
    </row>
    <row r="216" spans="1:10" x14ac:dyDescent="0.3">
      <c r="A216" t="str">
        <f>HYPERLINK("https://hsdes.intel.com/resource/15010385443","15010385443")</f>
        <v>15010385443</v>
      </c>
      <c r="B216" t="s">
        <v>224</v>
      </c>
      <c r="C216" t="s">
        <v>4</v>
      </c>
      <c r="D216" t="s">
        <v>580</v>
      </c>
      <c r="E216" s="43" t="s">
        <v>585</v>
      </c>
      <c r="F216">
        <v>42</v>
      </c>
      <c r="G216" t="s">
        <v>593</v>
      </c>
      <c r="H216" t="s">
        <v>594</v>
      </c>
      <c r="I216" t="s">
        <v>605</v>
      </c>
    </row>
    <row r="217" spans="1:10" x14ac:dyDescent="0.3">
      <c r="A217" t="str">
        <f>HYPERLINK("https://hsdes.intel.com/resource/15010395461","15010395461")</f>
        <v>15010395461</v>
      </c>
      <c r="B217" t="s">
        <v>225</v>
      </c>
      <c r="C217" t="s">
        <v>8</v>
      </c>
      <c r="D217" t="s">
        <v>580</v>
      </c>
      <c r="E217" s="43" t="s">
        <v>585</v>
      </c>
      <c r="F217">
        <v>42</v>
      </c>
      <c r="G217" t="s">
        <v>593</v>
      </c>
      <c r="H217" t="s">
        <v>594</v>
      </c>
      <c r="I217" t="s">
        <v>604</v>
      </c>
    </row>
    <row r="218" spans="1:10" x14ac:dyDescent="0.3">
      <c r="A218" t="str">
        <f>HYPERLINK("https://hsdes.intel.com/resource/15010396373","15010396373")</f>
        <v>15010396373</v>
      </c>
      <c r="B218" t="s">
        <v>226</v>
      </c>
      <c r="C218" t="s">
        <v>206</v>
      </c>
      <c r="D218" t="s">
        <v>580</v>
      </c>
      <c r="E218" s="43" t="s">
        <v>585</v>
      </c>
      <c r="F218">
        <v>42</v>
      </c>
      <c r="G218" t="s">
        <v>593</v>
      </c>
      <c r="H218" t="s">
        <v>594</v>
      </c>
      <c r="I218" t="s">
        <v>604</v>
      </c>
    </row>
    <row r="219" spans="1:10" x14ac:dyDescent="0.3">
      <c r="A219" t="str">
        <f>HYPERLINK("https://hsdes.intel.com/resource/15010396727","15010396727")</f>
        <v>15010396727</v>
      </c>
      <c r="B219" t="s">
        <v>227</v>
      </c>
      <c r="C219" t="s">
        <v>22</v>
      </c>
      <c r="D219" t="s">
        <v>580</v>
      </c>
      <c r="E219" s="43" t="s">
        <v>585</v>
      </c>
      <c r="F219">
        <v>42</v>
      </c>
      <c r="G219" t="s">
        <v>593</v>
      </c>
      <c r="H219" t="s">
        <v>594</v>
      </c>
      <c r="I219" t="s">
        <v>604</v>
      </c>
    </row>
    <row r="220" spans="1:10" x14ac:dyDescent="0.3">
      <c r="A220" t="str">
        <f>HYPERLINK("https://hsdes.intel.com/resource/15010397081","15010397081")</f>
        <v>15010397081</v>
      </c>
      <c r="B220" t="s">
        <v>228</v>
      </c>
      <c r="C220" t="s">
        <v>206</v>
      </c>
      <c r="D220" t="s">
        <v>580</v>
      </c>
      <c r="E220" s="43" t="s">
        <v>585</v>
      </c>
      <c r="F220">
        <v>42</v>
      </c>
      <c r="G220" t="s">
        <v>593</v>
      </c>
      <c r="H220" t="s">
        <v>594</v>
      </c>
      <c r="I220" t="s">
        <v>604</v>
      </c>
    </row>
    <row r="221" spans="1:10" x14ac:dyDescent="0.3">
      <c r="A221" t="str">
        <f>HYPERLINK("https://hsdes.intel.com/resource/15010397925","15010397925")</f>
        <v>15010397925</v>
      </c>
      <c r="B221" t="s">
        <v>229</v>
      </c>
      <c r="C221" t="s">
        <v>206</v>
      </c>
      <c r="D221" t="s">
        <v>580</v>
      </c>
      <c r="E221" s="43" t="s">
        <v>585</v>
      </c>
      <c r="F221">
        <v>42</v>
      </c>
      <c r="G221" t="s">
        <v>593</v>
      </c>
      <c r="H221" t="s">
        <v>594</v>
      </c>
      <c r="I221" t="s">
        <v>604</v>
      </c>
    </row>
    <row r="222" spans="1:10" x14ac:dyDescent="0.3">
      <c r="A222" t="str">
        <f>HYPERLINK("https://hsdes.intel.com/resource/15010397967","15010397967")</f>
        <v>15010397967</v>
      </c>
      <c r="B222" t="s">
        <v>230</v>
      </c>
      <c r="C222" t="s">
        <v>206</v>
      </c>
      <c r="D222" t="s">
        <v>580</v>
      </c>
      <c r="E222" s="43" t="s">
        <v>585</v>
      </c>
      <c r="F222">
        <v>42</v>
      </c>
      <c r="G222" t="s">
        <v>593</v>
      </c>
      <c r="H222" t="s">
        <v>594</v>
      </c>
      <c r="I222" t="s">
        <v>604</v>
      </c>
    </row>
    <row r="223" spans="1:10" x14ac:dyDescent="0.3">
      <c r="A223" t="str">
        <f>HYPERLINK("https://hsdes.intel.com/resource/15010399397","15010399397")</f>
        <v>15010399397</v>
      </c>
      <c r="B223" t="s">
        <v>231</v>
      </c>
      <c r="C223" t="s">
        <v>206</v>
      </c>
      <c r="D223" t="s">
        <v>580</v>
      </c>
      <c r="E223" s="43" t="s">
        <v>585</v>
      </c>
      <c r="F223">
        <v>42</v>
      </c>
      <c r="G223" t="s">
        <v>593</v>
      </c>
      <c r="H223" t="s">
        <v>594</v>
      </c>
      <c r="I223" t="s">
        <v>604</v>
      </c>
    </row>
    <row r="224" spans="1:10" x14ac:dyDescent="0.3">
      <c r="A224" t="str">
        <f>HYPERLINK("https://hsdes.intel.com/resource/15010402098","15010402098")</f>
        <v>15010402098</v>
      </c>
      <c r="B224" t="s">
        <v>232</v>
      </c>
      <c r="C224" t="s">
        <v>4</v>
      </c>
      <c r="D224" t="s">
        <v>580</v>
      </c>
      <c r="E224" s="44" t="s">
        <v>586</v>
      </c>
      <c r="F224">
        <v>42</v>
      </c>
      <c r="G224" t="s">
        <v>593</v>
      </c>
      <c r="H224" t="s">
        <v>594</v>
      </c>
      <c r="I224" t="s">
        <v>604</v>
      </c>
      <c r="J224" t="s">
        <v>596</v>
      </c>
    </row>
    <row r="225" spans="1:9" x14ac:dyDescent="0.3">
      <c r="A225" t="str">
        <f>HYPERLINK("https://hsdes.intel.com/resource/15010407454","15010407454")</f>
        <v>15010407454</v>
      </c>
      <c r="B225" t="s">
        <v>233</v>
      </c>
      <c r="C225" t="s">
        <v>22</v>
      </c>
      <c r="D225" t="s">
        <v>580</v>
      </c>
      <c r="E225" s="43" t="s">
        <v>585</v>
      </c>
      <c r="F225">
        <v>42</v>
      </c>
      <c r="G225" t="s">
        <v>593</v>
      </c>
      <c r="H225" t="s">
        <v>594</v>
      </c>
      <c r="I225" t="s">
        <v>604</v>
      </c>
    </row>
    <row r="226" spans="1:9" x14ac:dyDescent="0.3">
      <c r="A226" t="str">
        <f>HYPERLINK("https://hsdes.intel.com/resource/15010412270","15010412270")</f>
        <v>15010412270</v>
      </c>
      <c r="B226" t="s">
        <v>234</v>
      </c>
      <c r="C226" t="s">
        <v>206</v>
      </c>
      <c r="D226" t="s">
        <v>580</v>
      </c>
      <c r="E226" s="43" t="s">
        <v>585</v>
      </c>
      <c r="F226">
        <v>42</v>
      </c>
      <c r="G226" t="s">
        <v>593</v>
      </c>
      <c r="H226" t="s">
        <v>594</v>
      </c>
      <c r="I226" t="s">
        <v>604</v>
      </c>
    </row>
    <row r="227" spans="1:9" x14ac:dyDescent="0.3">
      <c r="A227" t="str">
        <f>HYPERLINK("https://hsdes.intel.com/resource/15010413387","15010413387")</f>
        <v>15010413387</v>
      </c>
      <c r="B227" t="s">
        <v>235</v>
      </c>
      <c r="C227" t="s">
        <v>206</v>
      </c>
      <c r="D227" t="s">
        <v>580</v>
      </c>
      <c r="E227" s="43" t="s">
        <v>585</v>
      </c>
      <c r="F227">
        <v>42</v>
      </c>
      <c r="G227" t="s">
        <v>593</v>
      </c>
      <c r="H227" t="s">
        <v>594</v>
      </c>
      <c r="I227" t="s">
        <v>604</v>
      </c>
    </row>
    <row r="228" spans="1:9" x14ac:dyDescent="0.3">
      <c r="A228" t="str">
        <f>HYPERLINK("https://hsdes.intel.com/resource/15010413540","15010413540")</f>
        <v>15010413540</v>
      </c>
      <c r="B228" t="s">
        <v>236</v>
      </c>
      <c r="C228" t="s">
        <v>206</v>
      </c>
      <c r="D228" t="s">
        <v>580</v>
      </c>
      <c r="E228" s="43" t="s">
        <v>585</v>
      </c>
      <c r="F228">
        <v>42</v>
      </c>
      <c r="G228" t="s">
        <v>593</v>
      </c>
      <c r="H228" t="s">
        <v>594</v>
      </c>
      <c r="I228" t="s">
        <v>604</v>
      </c>
    </row>
    <row r="229" spans="1:9" x14ac:dyDescent="0.3">
      <c r="A229" t="str">
        <f>HYPERLINK("https://hsdes.intel.com/resource/15010413713","15010413713")</f>
        <v>15010413713</v>
      </c>
      <c r="B229" t="s">
        <v>237</v>
      </c>
      <c r="C229" t="s">
        <v>206</v>
      </c>
      <c r="D229" t="s">
        <v>580</v>
      </c>
      <c r="E229" s="43" t="s">
        <v>585</v>
      </c>
      <c r="F229">
        <v>42</v>
      </c>
      <c r="G229" t="s">
        <v>593</v>
      </c>
      <c r="H229" t="s">
        <v>594</v>
      </c>
      <c r="I229" t="s">
        <v>604</v>
      </c>
    </row>
    <row r="230" spans="1:9" x14ac:dyDescent="0.3">
      <c r="A230" t="str">
        <f>HYPERLINK("https://hsdes.intel.com/resource/15010414098","15010414098")</f>
        <v>15010414098</v>
      </c>
      <c r="B230" t="s">
        <v>238</v>
      </c>
      <c r="C230" t="s">
        <v>4</v>
      </c>
      <c r="D230" t="s">
        <v>580</v>
      </c>
      <c r="E230" s="43" t="s">
        <v>585</v>
      </c>
      <c r="F230">
        <v>42</v>
      </c>
      <c r="G230" t="s">
        <v>593</v>
      </c>
      <c r="H230" t="s">
        <v>594</v>
      </c>
      <c r="I230" t="s">
        <v>605</v>
      </c>
    </row>
    <row r="231" spans="1:9" x14ac:dyDescent="0.3">
      <c r="A231" t="str">
        <f>HYPERLINK("https://hsdes.intel.com/resource/15010415004","15010415004")</f>
        <v>15010415004</v>
      </c>
      <c r="B231" t="s">
        <v>239</v>
      </c>
      <c r="C231" t="s">
        <v>206</v>
      </c>
      <c r="D231" t="s">
        <v>580</v>
      </c>
      <c r="E231" s="43" t="s">
        <v>585</v>
      </c>
      <c r="F231">
        <v>42</v>
      </c>
      <c r="G231" t="s">
        <v>593</v>
      </c>
      <c r="H231" t="s">
        <v>594</v>
      </c>
      <c r="I231" t="s">
        <v>604</v>
      </c>
    </row>
    <row r="232" spans="1:9" x14ac:dyDescent="0.3">
      <c r="A232" t="str">
        <f>HYPERLINK("https://hsdes.intel.com/resource/15010415120","15010415120")</f>
        <v>15010415120</v>
      </c>
      <c r="B232" t="s">
        <v>240</v>
      </c>
      <c r="C232" t="s">
        <v>206</v>
      </c>
      <c r="D232" t="s">
        <v>580</v>
      </c>
      <c r="E232" s="43" t="s">
        <v>585</v>
      </c>
      <c r="F232">
        <v>42</v>
      </c>
      <c r="G232" t="s">
        <v>593</v>
      </c>
      <c r="H232" t="s">
        <v>594</v>
      </c>
      <c r="I232" t="s">
        <v>604</v>
      </c>
    </row>
    <row r="233" spans="1:9" x14ac:dyDescent="0.3">
      <c r="A233" t="str">
        <f>HYPERLINK("https://hsdes.intel.com/resource/15010415286","15010415286")</f>
        <v>15010415286</v>
      </c>
      <c r="B233" t="s">
        <v>241</v>
      </c>
      <c r="C233" t="s">
        <v>206</v>
      </c>
      <c r="D233" t="s">
        <v>580</v>
      </c>
      <c r="E233" s="43" t="s">
        <v>585</v>
      </c>
      <c r="F233">
        <v>42</v>
      </c>
      <c r="G233" t="s">
        <v>593</v>
      </c>
      <c r="H233" t="s">
        <v>594</v>
      </c>
      <c r="I233" t="s">
        <v>604</v>
      </c>
    </row>
    <row r="234" spans="1:9" x14ac:dyDescent="0.3">
      <c r="A234" t="str">
        <f>HYPERLINK("https://hsdes.intel.com/resource/15010415568","15010415568")</f>
        <v>15010415568</v>
      </c>
      <c r="B234" t="s">
        <v>242</v>
      </c>
      <c r="C234" t="s">
        <v>206</v>
      </c>
      <c r="D234" t="s">
        <v>580</v>
      </c>
      <c r="E234" s="43" t="s">
        <v>585</v>
      </c>
      <c r="F234">
        <v>42</v>
      </c>
      <c r="G234" t="s">
        <v>593</v>
      </c>
      <c r="H234" t="s">
        <v>594</v>
      </c>
      <c r="I234" t="s">
        <v>604</v>
      </c>
    </row>
    <row r="235" spans="1:9" x14ac:dyDescent="0.3">
      <c r="A235" t="str">
        <f>HYPERLINK("https://hsdes.intel.com/resource/15010416291","15010416291")</f>
        <v>15010416291</v>
      </c>
      <c r="B235" t="s">
        <v>243</v>
      </c>
      <c r="C235" t="s">
        <v>206</v>
      </c>
      <c r="D235" t="s">
        <v>580</v>
      </c>
      <c r="E235" s="43" t="s">
        <v>585</v>
      </c>
      <c r="F235">
        <v>42</v>
      </c>
      <c r="G235" t="s">
        <v>593</v>
      </c>
      <c r="H235" t="s">
        <v>594</v>
      </c>
      <c r="I235" t="s">
        <v>604</v>
      </c>
    </row>
    <row r="236" spans="1:9" x14ac:dyDescent="0.3">
      <c r="A236" t="str">
        <f>HYPERLINK("https://hsdes.intel.com/resource/15010429499","15010429499")</f>
        <v>15010429499</v>
      </c>
      <c r="B236" t="s">
        <v>244</v>
      </c>
      <c r="C236" t="s">
        <v>206</v>
      </c>
      <c r="D236" t="s">
        <v>580</v>
      </c>
      <c r="E236" s="43" t="s">
        <v>585</v>
      </c>
      <c r="F236">
        <v>42</v>
      </c>
      <c r="G236" t="s">
        <v>593</v>
      </c>
      <c r="H236" t="s">
        <v>594</v>
      </c>
      <c r="I236" t="s">
        <v>604</v>
      </c>
    </row>
    <row r="237" spans="1:9" x14ac:dyDescent="0.3">
      <c r="A237" t="str">
        <f>HYPERLINK("https://hsdes.intel.com/resource/15010430867","15010430867")</f>
        <v>15010430867</v>
      </c>
      <c r="B237" t="s">
        <v>245</v>
      </c>
      <c r="C237" t="s">
        <v>206</v>
      </c>
      <c r="D237" t="s">
        <v>580</v>
      </c>
      <c r="E237" s="43" t="s">
        <v>585</v>
      </c>
      <c r="F237">
        <v>42</v>
      </c>
      <c r="G237" t="s">
        <v>593</v>
      </c>
      <c r="H237" t="s">
        <v>594</v>
      </c>
      <c r="I237" t="s">
        <v>604</v>
      </c>
    </row>
    <row r="238" spans="1:9" x14ac:dyDescent="0.3">
      <c r="A238" t="str">
        <f>HYPERLINK("https://hsdes.intel.com/resource/15010431074","15010431074")</f>
        <v>15010431074</v>
      </c>
      <c r="B238" t="s">
        <v>246</v>
      </c>
      <c r="C238" t="s">
        <v>206</v>
      </c>
      <c r="D238" t="s">
        <v>580</v>
      </c>
      <c r="E238" s="43" t="s">
        <v>585</v>
      </c>
      <c r="F238">
        <v>42</v>
      </c>
      <c r="G238" t="s">
        <v>593</v>
      </c>
      <c r="H238" t="s">
        <v>594</v>
      </c>
      <c r="I238" t="s">
        <v>604</v>
      </c>
    </row>
    <row r="239" spans="1:9" x14ac:dyDescent="0.3">
      <c r="A239" t="str">
        <f>HYPERLINK("https://hsdes.intel.com/resource/15010431950","15010431950")</f>
        <v>15010431950</v>
      </c>
      <c r="B239" t="s">
        <v>247</v>
      </c>
      <c r="C239" t="s">
        <v>4</v>
      </c>
      <c r="D239" t="s">
        <v>580</v>
      </c>
      <c r="E239" s="43" t="s">
        <v>585</v>
      </c>
      <c r="F239">
        <v>42</v>
      </c>
      <c r="G239" t="s">
        <v>593</v>
      </c>
      <c r="H239" t="s">
        <v>594</v>
      </c>
      <c r="I239" t="s">
        <v>605</v>
      </c>
    </row>
    <row r="240" spans="1:9" x14ac:dyDescent="0.3">
      <c r="A240" t="str">
        <f>HYPERLINK("https://hsdes.intel.com/resource/15010433181","15010433181")</f>
        <v>15010433181</v>
      </c>
      <c r="B240" t="s">
        <v>248</v>
      </c>
      <c r="C240" t="s">
        <v>206</v>
      </c>
      <c r="D240" t="s">
        <v>580</v>
      </c>
      <c r="E240" s="43" t="s">
        <v>585</v>
      </c>
      <c r="F240">
        <v>42</v>
      </c>
      <c r="G240" t="s">
        <v>593</v>
      </c>
      <c r="H240" t="s">
        <v>594</v>
      </c>
      <c r="I240" t="s">
        <v>604</v>
      </c>
    </row>
    <row r="241" spans="1:10" x14ac:dyDescent="0.3">
      <c r="A241" t="str">
        <f>HYPERLINK("https://hsdes.intel.com/resource/15010435818","15010435818")</f>
        <v>15010435818</v>
      </c>
      <c r="B241" t="s">
        <v>249</v>
      </c>
      <c r="C241" t="s">
        <v>250</v>
      </c>
      <c r="D241" t="s">
        <v>580</v>
      </c>
      <c r="E241" s="43" t="s">
        <v>585</v>
      </c>
      <c r="F241">
        <v>42</v>
      </c>
      <c r="G241" t="s">
        <v>593</v>
      </c>
      <c r="H241" t="s">
        <v>594</v>
      </c>
      <c r="I241" t="s">
        <v>604</v>
      </c>
    </row>
    <row r="242" spans="1:10" x14ac:dyDescent="0.3">
      <c r="A242" t="str">
        <f>HYPERLINK("https://hsdes.intel.com/resource/15010443411","15010443411")</f>
        <v>15010443411</v>
      </c>
      <c r="B242" t="s">
        <v>251</v>
      </c>
      <c r="C242" t="s">
        <v>8</v>
      </c>
      <c r="D242" t="s">
        <v>580</v>
      </c>
      <c r="E242" s="43" t="s">
        <v>585</v>
      </c>
      <c r="F242">
        <v>42</v>
      </c>
      <c r="G242" t="s">
        <v>593</v>
      </c>
      <c r="H242" t="s">
        <v>594</v>
      </c>
      <c r="I242" t="s">
        <v>604</v>
      </c>
    </row>
    <row r="243" spans="1:10" x14ac:dyDescent="0.3">
      <c r="A243" t="str">
        <f>HYPERLINK("https://hsdes.intel.com/resource/15010445151","15010445151")</f>
        <v>15010445151</v>
      </c>
      <c r="B243" t="s">
        <v>252</v>
      </c>
      <c r="C243" t="s">
        <v>22</v>
      </c>
      <c r="D243" t="s">
        <v>580</v>
      </c>
      <c r="E243" s="43" t="s">
        <v>585</v>
      </c>
      <c r="F243">
        <v>42</v>
      </c>
      <c r="G243" t="s">
        <v>593</v>
      </c>
      <c r="H243" t="s">
        <v>594</v>
      </c>
      <c r="I243" t="s">
        <v>604</v>
      </c>
    </row>
    <row r="244" spans="1:10" x14ac:dyDescent="0.3">
      <c r="A244" t="str">
        <f>HYPERLINK("https://hsdes.intel.com/resource/15010453895","15010453895")</f>
        <v>15010453895</v>
      </c>
      <c r="B244" t="s">
        <v>253</v>
      </c>
      <c r="C244" t="s">
        <v>250</v>
      </c>
      <c r="D244" t="s">
        <v>580</v>
      </c>
      <c r="E244" s="43" t="s">
        <v>585</v>
      </c>
      <c r="F244">
        <v>42</v>
      </c>
      <c r="G244" t="s">
        <v>593</v>
      </c>
      <c r="H244" t="s">
        <v>594</v>
      </c>
      <c r="I244" t="s">
        <v>605</v>
      </c>
    </row>
    <row r="245" spans="1:10" x14ac:dyDescent="0.3">
      <c r="A245" t="str">
        <f>HYPERLINK("https://hsdes.intel.com/resource/15010454779","15010454779")</f>
        <v>15010454779</v>
      </c>
      <c r="B245" t="s">
        <v>254</v>
      </c>
      <c r="C245" t="s">
        <v>206</v>
      </c>
      <c r="D245" t="s">
        <v>580</v>
      </c>
      <c r="E245" s="43" t="s">
        <v>585</v>
      </c>
      <c r="F245">
        <v>42</v>
      </c>
      <c r="G245" t="s">
        <v>593</v>
      </c>
      <c r="H245" t="s">
        <v>594</v>
      </c>
      <c r="I245" t="s">
        <v>604</v>
      </c>
    </row>
    <row r="246" spans="1:10" x14ac:dyDescent="0.3">
      <c r="A246" t="str">
        <f>HYPERLINK("https://hsdes.intel.com/resource/15010454858","15010454858")</f>
        <v>15010454858</v>
      </c>
      <c r="B246" t="s">
        <v>255</v>
      </c>
      <c r="C246" t="s">
        <v>206</v>
      </c>
      <c r="D246" t="s">
        <v>580</v>
      </c>
      <c r="E246" s="43" t="s">
        <v>585</v>
      </c>
      <c r="F246">
        <v>42</v>
      </c>
      <c r="G246" t="s">
        <v>593</v>
      </c>
      <c r="H246" t="s">
        <v>594</v>
      </c>
      <c r="I246" t="s">
        <v>604</v>
      </c>
    </row>
    <row r="247" spans="1:10" x14ac:dyDescent="0.3">
      <c r="A247" t="str">
        <f>HYPERLINK("https://hsdes.intel.com/resource/15010455596","15010455596")</f>
        <v>15010455596</v>
      </c>
      <c r="B247" t="s">
        <v>256</v>
      </c>
      <c r="C247" t="s">
        <v>206</v>
      </c>
      <c r="D247" t="s">
        <v>580</v>
      </c>
      <c r="E247" s="43" t="s">
        <v>585</v>
      </c>
      <c r="F247">
        <v>42</v>
      </c>
      <c r="G247" t="s">
        <v>593</v>
      </c>
      <c r="H247" t="s">
        <v>594</v>
      </c>
      <c r="I247" t="s">
        <v>604</v>
      </c>
    </row>
    <row r="248" spans="1:10" x14ac:dyDescent="0.3">
      <c r="A248" t="str">
        <f>HYPERLINK("https://hsdes.intel.com/resource/15010457036","15010457036")</f>
        <v>15010457036</v>
      </c>
      <c r="B248" t="s">
        <v>257</v>
      </c>
      <c r="C248" t="s">
        <v>22</v>
      </c>
      <c r="D248" t="s">
        <v>580</v>
      </c>
      <c r="E248" s="43" t="s">
        <v>585</v>
      </c>
      <c r="F248">
        <v>42</v>
      </c>
      <c r="G248" t="s">
        <v>593</v>
      </c>
      <c r="H248" t="s">
        <v>594</v>
      </c>
      <c r="I248" t="s">
        <v>604</v>
      </c>
    </row>
    <row r="249" spans="1:10" x14ac:dyDescent="0.3">
      <c r="A249" t="str">
        <f>HYPERLINK("https://hsdes.intel.com/resource/15010457171","15010457171")</f>
        <v>15010457171</v>
      </c>
      <c r="B249" t="s">
        <v>258</v>
      </c>
      <c r="C249" t="s">
        <v>250</v>
      </c>
      <c r="D249" t="s">
        <v>580</v>
      </c>
      <c r="E249" s="43" t="s">
        <v>585</v>
      </c>
      <c r="F249">
        <v>42</v>
      </c>
      <c r="G249" t="s">
        <v>593</v>
      </c>
      <c r="H249" t="s">
        <v>594</v>
      </c>
      <c r="I249" t="s">
        <v>607</v>
      </c>
    </row>
    <row r="250" spans="1:10" x14ac:dyDescent="0.3">
      <c r="A250" t="str">
        <f>HYPERLINK("https://hsdes.intel.com/resource/15010457239","15010457239")</f>
        <v>15010457239</v>
      </c>
      <c r="B250" t="s">
        <v>259</v>
      </c>
      <c r="C250" t="s">
        <v>206</v>
      </c>
      <c r="D250" t="s">
        <v>580</v>
      </c>
      <c r="E250" s="43" t="s">
        <v>585</v>
      </c>
      <c r="F250">
        <v>42</v>
      </c>
      <c r="G250" t="s">
        <v>593</v>
      </c>
      <c r="H250" t="s">
        <v>594</v>
      </c>
      <c r="I250" t="s">
        <v>604</v>
      </c>
    </row>
    <row r="251" spans="1:10" x14ac:dyDescent="0.3">
      <c r="A251" t="str">
        <f>HYPERLINK("https://hsdes.intel.com/resource/15010457317","15010457317")</f>
        <v>15010457317</v>
      </c>
      <c r="B251" t="s">
        <v>260</v>
      </c>
      <c r="C251" t="s">
        <v>206</v>
      </c>
      <c r="D251" t="s">
        <v>580</v>
      </c>
      <c r="E251" s="43" t="s">
        <v>585</v>
      </c>
      <c r="F251">
        <v>42</v>
      </c>
      <c r="G251" t="s">
        <v>593</v>
      </c>
      <c r="H251" t="s">
        <v>594</v>
      </c>
      <c r="I251" t="s">
        <v>604</v>
      </c>
    </row>
    <row r="252" spans="1:10" x14ac:dyDescent="0.3">
      <c r="A252" t="str">
        <f>HYPERLINK("https://hsdes.intel.com/resource/15010457415","15010457415")</f>
        <v>15010457415</v>
      </c>
      <c r="B252" t="s">
        <v>261</v>
      </c>
      <c r="C252" t="s">
        <v>8</v>
      </c>
      <c r="D252" t="s">
        <v>580</v>
      </c>
      <c r="E252" s="43" t="s">
        <v>585</v>
      </c>
      <c r="F252">
        <v>42</v>
      </c>
      <c r="G252" t="s">
        <v>593</v>
      </c>
      <c r="H252" t="s">
        <v>594</v>
      </c>
      <c r="I252" t="s">
        <v>604</v>
      </c>
    </row>
    <row r="253" spans="1:10" x14ac:dyDescent="0.3">
      <c r="A253" t="str">
        <f>HYPERLINK("https://hsdes.intel.com/resource/15010457450","15010457450")</f>
        <v>15010457450</v>
      </c>
      <c r="B253" t="s">
        <v>262</v>
      </c>
      <c r="C253" t="s">
        <v>206</v>
      </c>
      <c r="D253" t="s">
        <v>580</v>
      </c>
      <c r="E253" s="43" t="s">
        <v>585</v>
      </c>
      <c r="F253">
        <v>42</v>
      </c>
      <c r="G253" t="s">
        <v>593</v>
      </c>
      <c r="H253" t="s">
        <v>594</v>
      </c>
      <c r="I253" t="s">
        <v>604</v>
      </c>
    </row>
    <row r="254" spans="1:10" x14ac:dyDescent="0.3">
      <c r="A254" t="str">
        <f>HYPERLINK("https://hsdes.intel.com/resource/15010459415","15010459415")</f>
        <v>15010459415</v>
      </c>
      <c r="B254" t="s">
        <v>263</v>
      </c>
      <c r="C254" t="s">
        <v>206</v>
      </c>
      <c r="D254" t="s">
        <v>580</v>
      </c>
      <c r="E254" s="43" t="s">
        <v>585</v>
      </c>
      <c r="F254">
        <v>42</v>
      </c>
      <c r="G254" t="s">
        <v>593</v>
      </c>
      <c r="H254" t="s">
        <v>594</v>
      </c>
      <c r="I254" t="s">
        <v>604</v>
      </c>
    </row>
    <row r="255" spans="1:10" x14ac:dyDescent="0.3">
      <c r="A255" t="str">
        <f>HYPERLINK("https://hsdes.intel.com/resource/15010463277","15010463277")</f>
        <v>15010463277</v>
      </c>
      <c r="B255" t="s">
        <v>264</v>
      </c>
      <c r="C255" t="s">
        <v>10</v>
      </c>
      <c r="D255" t="s">
        <v>578</v>
      </c>
      <c r="E255" s="44" t="s">
        <v>586</v>
      </c>
      <c r="F255">
        <v>42</v>
      </c>
      <c r="G255" t="s">
        <v>593</v>
      </c>
      <c r="H255" t="s">
        <v>594</v>
      </c>
      <c r="I255" t="s">
        <v>604</v>
      </c>
      <c r="J255" t="s">
        <v>599</v>
      </c>
    </row>
    <row r="256" spans="1:10" x14ac:dyDescent="0.3">
      <c r="A256" t="str">
        <f>HYPERLINK("https://hsdes.intel.com/resource/15010466735","15010466735")</f>
        <v>15010466735</v>
      </c>
      <c r="B256" t="s">
        <v>265</v>
      </c>
      <c r="C256" t="s">
        <v>16</v>
      </c>
      <c r="D256" t="s">
        <v>578</v>
      </c>
      <c r="E256" s="43" t="s">
        <v>585</v>
      </c>
      <c r="F256">
        <v>42</v>
      </c>
      <c r="G256" t="s">
        <v>593</v>
      </c>
      <c r="H256" t="s">
        <v>594</v>
      </c>
      <c r="I256" t="s">
        <v>604</v>
      </c>
    </row>
    <row r="257" spans="1:10" x14ac:dyDescent="0.3">
      <c r="A257" t="str">
        <f>HYPERLINK("https://hsdes.intel.com/resource/15010490163","15010490163")</f>
        <v>15010490163</v>
      </c>
      <c r="B257" t="s">
        <v>266</v>
      </c>
      <c r="C257" t="s">
        <v>4</v>
      </c>
      <c r="D257" t="s">
        <v>580</v>
      </c>
      <c r="E257" s="44" t="s">
        <v>586</v>
      </c>
      <c r="F257">
        <v>42</v>
      </c>
      <c r="G257" t="s">
        <v>593</v>
      </c>
      <c r="H257" t="s">
        <v>594</v>
      </c>
      <c r="I257" t="s">
        <v>604</v>
      </c>
      <c r="J257" t="s">
        <v>596</v>
      </c>
    </row>
    <row r="258" spans="1:10" x14ac:dyDescent="0.3">
      <c r="A258" t="str">
        <f>HYPERLINK("https://hsdes.intel.com/resource/15010503794","15010503794")</f>
        <v>15010503794</v>
      </c>
      <c r="B258" t="s">
        <v>267</v>
      </c>
      <c r="C258" t="s">
        <v>206</v>
      </c>
      <c r="D258" t="s">
        <v>580</v>
      </c>
      <c r="E258" s="43" t="s">
        <v>585</v>
      </c>
      <c r="F258">
        <v>42</v>
      </c>
      <c r="G258" t="s">
        <v>593</v>
      </c>
      <c r="H258" t="s">
        <v>594</v>
      </c>
      <c r="I258" t="s">
        <v>604</v>
      </c>
    </row>
    <row r="259" spans="1:10" x14ac:dyDescent="0.3">
      <c r="A259" t="str">
        <f>HYPERLINK("https://hsdes.intel.com/resource/15010503876","15010503876")</f>
        <v>15010503876</v>
      </c>
      <c r="B259" t="s">
        <v>268</v>
      </c>
      <c r="C259" t="s">
        <v>206</v>
      </c>
      <c r="D259" t="s">
        <v>580</v>
      </c>
      <c r="E259" s="43" t="s">
        <v>585</v>
      </c>
      <c r="F259">
        <v>42</v>
      </c>
      <c r="G259" t="s">
        <v>593</v>
      </c>
      <c r="H259" t="s">
        <v>594</v>
      </c>
      <c r="I259" t="s">
        <v>604</v>
      </c>
    </row>
    <row r="260" spans="1:10" x14ac:dyDescent="0.3">
      <c r="A260" t="str">
        <f>HYPERLINK("https://hsdes.intel.com/resource/15010504494","15010504494")</f>
        <v>15010504494</v>
      </c>
      <c r="B260" t="s">
        <v>269</v>
      </c>
      <c r="C260" t="s">
        <v>4</v>
      </c>
      <c r="D260" t="s">
        <v>580</v>
      </c>
      <c r="E260" s="43" t="s">
        <v>585</v>
      </c>
      <c r="F260">
        <v>42</v>
      </c>
      <c r="G260" t="s">
        <v>593</v>
      </c>
      <c r="H260" t="s">
        <v>594</v>
      </c>
      <c r="I260" t="s">
        <v>605</v>
      </c>
    </row>
    <row r="261" spans="1:10" x14ac:dyDescent="0.3">
      <c r="A261" t="str">
        <f>HYPERLINK("https://hsdes.intel.com/resource/15010536803","15010536803")</f>
        <v>15010536803</v>
      </c>
      <c r="B261" t="s">
        <v>270</v>
      </c>
      <c r="C261" t="s">
        <v>16</v>
      </c>
      <c r="D261" t="s">
        <v>580</v>
      </c>
      <c r="E261" s="43" t="s">
        <v>585</v>
      </c>
      <c r="F261">
        <v>42</v>
      </c>
      <c r="G261" t="s">
        <v>593</v>
      </c>
      <c r="H261" t="s">
        <v>594</v>
      </c>
      <c r="I261" t="s">
        <v>605</v>
      </c>
    </row>
    <row r="262" spans="1:10" x14ac:dyDescent="0.3">
      <c r="A262" t="str">
        <f>HYPERLINK("https://hsdes.intel.com/resource/15010548250","15010548250")</f>
        <v>15010548250</v>
      </c>
      <c r="B262" t="s">
        <v>271</v>
      </c>
      <c r="C262" t="s">
        <v>10</v>
      </c>
      <c r="D262" t="s">
        <v>580</v>
      </c>
      <c r="E262" s="43" t="s">
        <v>585</v>
      </c>
      <c r="F262">
        <v>42</v>
      </c>
      <c r="G262" t="s">
        <v>593</v>
      </c>
      <c r="H262" t="s">
        <v>594</v>
      </c>
      <c r="I262" t="s">
        <v>604</v>
      </c>
    </row>
    <row r="263" spans="1:10" x14ac:dyDescent="0.3">
      <c r="A263" t="str">
        <f>HYPERLINK("https://hsdes.intel.com/resource/15010552686","15010552686")</f>
        <v>15010552686</v>
      </c>
      <c r="B263" t="s">
        <v>272</v>
      </c>
      <c r="C263" t="s">
        <v>10</v>
      </c>
      <c r="D263" t="s">
        <v>580</v>
      </c>
      <c r="E263" s="44" t="s">
        <v>586</v>
      </c>
      <c r="F263">
        <v>42</v>
      </c>
      <c r="G263" t="s">
        <v>593</v>
      </c>
      <c r="H263" t="s">
        <v>594</v>
      </c>
      <c r="I263" t="s">
        <v>604</v>
      </c>
      <c r="J263" t="s">
        <v>599</v>
      </c>
    </row>
    <row r="264" spans="1:10" x14ac:dyDescent="0.3">
      <c r="A264" t="str">
        <f>HYPERLINK("https://hsdes.intel.com/resource/15010559746","15010559746")</f>
        <v>15010559746</v>
      </c>
      <c r="B264" t="s">
        <v>273</v>
      </c>
      <c r="C264" t="s">
        <v>22</v>
      </c>
      <c r="D264" t="s">
        <v>580</v>
      </c>
      <c r="E264" s="43" t="s">
        <v>585</v>
      </c>
      <c r="F264">
        <v>42</v>
      </c>
      <c r="G264" t="s">
        <v>593</v>
      </c>
      <c r="H264" t="s">
        <v>594</v>
      </c>
      <c r="I264" t="s">
        <v>604</v>
      </c>
    </row>
    <row r="265" spans="1:10" x14ac:dyDescent="0.3">
      <c r="A265" t="str">
        <f>HYPERLINK("https://hsdes.intel.com/resource/15010571392","15010571392")</f>
        <v>15010571392</v>
      </c>
      <c r="B265" t="s">
        <v>274</v>
      </c>
      <c r="C265" t="s">
        <v>206</v>
      </c>
      <c r="D265" t="s">
        <v>580</v>
      </c>
      <c r="E265" s="43" t="s">
        <v>585</v>
      </c>
      <c r="F265">
        <v>42</v>
      </c>
      <c r="G265" t="s">
        <v>593</v>
      </c>
      <c r="H265" t="s">
        <v>594</v>
      </c>
      <c r="I265" t="s">
        <v>604</v>
      </c>
    </row>
    <row r="266" spans="1:10" x14ac:dyDescent="0.3">
      <c r="A266" t="str">
        <f>HYPERLINK("https://hsdes.intel.com/resource/15010571537","15010571537")</f>
        <v>15010571537</v>
      </c>
      <c r="B266" t="s">
        <v>275</v>
      </c>
      <c r="C266" t="s">
        <v>206</v>
      </c>
      <c r="D266" t="s">
        <v>580</v>
      </c>
      <c r="E266" s="43" t="s">
        <v>585</v>
      </c>
      <c r="F266">
        <v>42</v>
      </c>
      <c r="G266" t="s">
        <v>593</v>
      </c>
      <c r="H266" t="s">
        <v>594</v>
      </c>
      <c r="I266" t="s">
        <v>604</v>
      </c>
    </row>
    <row r="267" spans="1:10" x14ac:dyDescent="0.3">
      <c r="A267" t="str">
        <f>HYPERLINK("https://hsdes.intel.com/resource/15010571846","15010571846")</f>
        <v>15010571846</v>
      </c>
      <c r="B267" t="s">
        <v>276</v>
      </c>
      <c r="C267" t="s">
        <v>206</v>
      </c>
      <c r="D267" t="s">
        <v>580</v>
      </c>
      <c r="E267" s="43" t="s">
        <v>585</v>
      </c>
      <c r="F267">
        <v>42</v>
      </c>
      <c r="G267" t="s">
        <v>593</v>
      </c>
      <c r="H267" t="s">
        <v>594</v>
      </c>
      <c r="I267" t="s">
        <v>604</v>
      </c>
    </row>
    <row r="268" spans="1:10" x14ac:dyDescent="0.3">
      <c r="A268" t="str">
        <f>HYPERLINK("https://hsdes.intel.com/resource/15010575618","15010575618")</f>
        <v>15010575618</v>
      </c>
      <c r="B268" t="s">
        <v>277</v>
      </c>
      <c r="C268" t="s">
        <v>10</v>
      </c>
      <c r="D268" t="s">
        <v>580</v>
      </c>
      <c r="E268" s="43" t="s">
        <v>585</v>
      </c>
      <c r="F268">
        <v>42</v>
      </c>
      <c r="G268" t="s">
        <v>593</v>
      </c>
      <c r="H268" t="s">
        <v>594</v>
      </c>
      <c r="I268" t="s">
        <v>604</v>
      </c>
    </row>
    <row r="269" spans="1:10" x14ac:dyDescent="0.3">
      <c r="A269" t="str">
        <f>HYPERLINK("https://hsdes.intel.com/resource/15010595147","15010595147")</f>
        <v>15010595147</v>
      </c>
      <c r="B269" t="s">
        <v>278</v>
      </c>
      <c r="C269" t="s">
        <v>16</v>
      </c>
      <c r="D269" t="s">
        <v>579</v>
      </c>
      <c r="E269" s="43" t="s">
        <v>585</v>
      </c>
      <c r="F269">
        <v>42</v>
      </c>
      <c r="G269" t="s">
        <v>593</v>
      </c>
      <c r="H269" t="s">
        <v>594</v>
      </c>
      <c r="I269" t="s">
        <v>604</v>
      </c>
    </row>
    <row r="270" spans="1:10" x14ac:dyDescent="0.3">
      <c r="A270" t="str">
        <f>HYPERLINK("https://hsdes.intel.com/resource/15010597506","15010597506")</f>
        <v>15010597506</v>
      </c>
      <c r="B270" t="s">
        <v>279</v>
      </c>
      <c r="C270" t="s">
        <v>206</v>
      </c>
      <c r="D270" t="s">
        <v>580</v>
      </c>
      <c r="E270" s="43" t="s">
        <v>585</v>
      </c>
      <c r="F270">
        <v>42</v>
      </c>
      <c r="G270" t="s">
        <v>593</v>
      </c>
      <c r="H270" t="s">
        <v>594</v>
      </c>
      <c r="I270" t="s">
        <v>604</v>
      </c>
    </row>
    <row r="271" spans="1:10" x14ac:dyDescent="0.3">
      <c r="A271" t="str">
        <f>HYPERLINK("https://hsdes.intel.com/resource/15010597647","15010597647")</f>
        <v>15010597647</v>
      </c>
      <c r="B271" t="s">
        <v>280</v>
      </c>
      <c r="C271" t="s">
        <v>206</v>
      </c>
      <c r="D271" t="s">
        <v>580</v>
      </c>
      <c r="E271" s="43" t="s">
        <v>585</v>
      </c>
      <c r="F271">
        <v>42</v>
      </c>
      <c r="G271" t="s">
        <v>593</v>
      </c>
      <c r="H271" t="s">
        <v>594</v>
      </c>
      <c r="I271" t="s">
        <v>604</v>
      </c>
    </row>
    <row r="272" spans="1:10" x14ac:dyDescent="0.3">
      <c r="A272" t="str">
        <f>HYPERLINK("https://hsdes.intel.com/resource/15010597724","15010597724")</f>
        <v>15010597724</v>
      </c>
      <c r="B272" t="s">
        <v>281</v>
      </c>
      <c r="C272" t="s">
        <v>206</v>
      </c>
      <c r="D272" t="s">
        <v>580</v>
      </c>
      <c r="E272" s="43" t="s">
        <v>585</v>
      </c>
      <c r="F272">
        <v>42</v>
      </c>
      <c r="G272" t="s">
        <v>593</v>
      </c>
      <c r="H272" t="s">
        <v>594</v>
      </c>
      <c r="I272" t="s">
        <v>604</v>
      </c>
    </row>
    <row r="273" spans="1:9" x14ac:dyDescent="0.3">
      <c r="A273" t="str">
        <f>HYPERLINK("https://hsdes.intel.com/resource/15010624512","15010624512")</f>
        <v>15010624512</v>
      </c>
      <c r="B273" t="s">
        <v>282</v>
      </c>
      <c r="C273" t="s">
        <v>6</v>
      </c>
      <c r="D273" t="s">
        <v>579</v>
      </c>
      <c r="E273" s="43" t="s">
        <v>585</v>
      </c>
      <c r="F273">
        <v>42</v>
      </c>
      <c r="G273" t="s">
        <v>593</v>
      </c>
      <c r="H273" t="s">
        <v>594</v>
      </c>
      <c r="I273" t="s">
        <v>604</v>
      </c>
    </row>
    <row r="274" spans="1:9" x14ac:dyDescent="0.3">
      <c r="A274" t="str">
        <f>HYPERLINK("https://hsdes.intel.com/resource/15010636934","15010636934")</f>
        <v>15010636934</v>
      </c>
      <c r="B274" t="s">
        <v>283</v>
      </c>
      <c r="C274" t="s">
        <v>206</v>
      </c>
      <c r="D274" t="s">
        <v>580</v>
      </c>
      <c r="E274" s="43" t="s">
        <v>585</v>
      </c>
      <c r="F274">
        <v>42</v>
      </c>
      <c r="G274" t="s">
        <v>593</v>
      </c>
      <c r="H274" t="s">
        <v>594</v>
      </c>
      <c r="I274" t="s">
        <v>604</v>
      </c>
    </row>
    <row r="275" spans="1:9" x14ac:dyDescent="0.3">
      <c r="A275" t="str">
        <f>HYPERLINK("https://hsdes.intel.com/resource/15010636998","15010636998")</f>
        <v>15010636998</v>
      </c>
      <c r="B275" t="s">
        <v>284</v>
      </c>
      <c r="C275" t="s">
        <v>206</v>
      </c>
      <c r="D275" t="s">
        <v>580</v>
      </c>
      <c r="E275" s="43" t="s">
        <v>585</v>
      </c>
      <c r="F275">
        <v>42</v>
      </c>
      <c r="G275" t="s">
        <v>593</v>
      </c>
      <c r="H275" t="s">
        <v>594</v>
      </c>
      <c r="I275" t="s">
        <v>604</v>
      </c>
    </row>
    <row r="276" spans="1:9" x14ac:dyDescent="0.3">
      <c r="A276" t="str">
        <f>HYPERLINK("https://hsdes.intel.com/resource/15010637073","15010637073")</f>
        <v>15010637073</v>
      </c>
      <c r="B276" t="s">
        <v>285</v>
      </c>
      <c r="C276" t="s">
        <v>206</v>
      </c>
      <c r="D276" t="s">
        <v>580</v>
      </c>
      <c r="E276" s="43" t="s">
        <v>585</v>
      </c>
      <c r="F276">
        <v>42</v>
      </c>
      <c r="G276" t="s">
        <v>593</v>
      </c>
      <c r="H276" t="s">
        <v>594</v>
      </c>
      <c r="I276" t="s">
        <v>604</v>
      </c>
    </row>
    <row r="277" spans="1:9" x14ac:dyDescent="0.3">
      <c r="A277" t="str">
        <f>HYPERLINK("https://hsdes.intel.com/resource/15010640328","15010640328")</f>
        <v>15010640328</v>
      </c>
      <c r="B277" t="s">
        <v>286</v>
      </c>
      <c r="C277" t="s">
        <v>206</v>
      </c>
      <c r="D277" t="s">
        <v>580</v>
      </c>
      <c r="E277" s="43" t="s">
        <v>585</v>
      </c>
      <c r="F277">
        <v>42</v>
      </c>
      <c r="G277" t="s">
        <v>593</v>
      </c>
      <c r="H277" t="s">
        <v>594</v>
      </c>
      <c r="I277" t="s">
        <v>604</v>
      </c>
    </row>
    <row r="278" spans="1:9" x14ac:dyDescent="0.3">
      <c r="A278" t="str">
        <f>HYPERLINK("https://hsdes.intel.com/resource/15010640665","15010640665")</f>
        <v>15010640665</v>
      </c>
      <c r="B278" t="s">
        <v>287</v>
      </c>
      <c r="C278" t="s">
        <v>206</v>
      </c>
      <c r="D278" t="s">
        <v>580</v>
      </c>
      <c r="E278" s="43" t="s">
        <v>585</v>
      </c>
      <c r="F278">
        <v>42</v>
      </c>
      <c r="G278" t="s">
        <v>593</v>
      </c>
      <c r="H278" t="s">
        <v>594</v>
      </c>
      <c r="I278" t="s">
        <v>604</v>
      </c>
    </row>
    <row r="279" spans="1:9" x14ac:dyDescent="0.3">
      <c r="A279" t="str">
        <f>HYPERLINK("https://hsdes.intel.com/resource/15010640723","15010640723")</f>
        <v>15010640723</v>
      </c>
      <c r="B279" t="s">
        <v>288</v>
      </c>
      <c r="C279" t="s">
        <v>206</v>
      </c>
      <c r="D279" t="s">
        <v>580</v>
      </c>
      <c r="E279" s="43" t="s">
        <v>585</v>
      </c>
      <c r="F279">
        <v>42</v>
      </c>
      <c r="G279" t="s">
        <v>593</v>
      </c>
      <c r="H279" t="s">
        <v>594</v>
      </c>
      <c r="I279" t="s">
        <v>604</v>
      </c>
    </row>
    <row r="280" spans="1:9" x14ac:dyDescent="0.3">
      <c r="A280" t="str">
        <f>HYPERLINK("https://hsdes.intel.com/resource/15010640826","15010640826")</f>
        <v>15010640826</v>
      </c>
      <c r="B280" t="s">
        <v>289</v>
      </c>
      <c r="C280" t="s">
        <v>206</v>
      </c>
      <c r="D280" t="s">
        <v>580</v>
      </c>
      <c r="E280" s="43" t="s">
        <v>585</v>
      </c>
      <c r="F280">
        <v>42</v>
      </c>
      <c r="G280" t="s">
        <v>593</v>
      </c>
      <c r="H280" t="s">
        <v>594</v>
      </c>
      <c r="I280" t="s">
        <v>604</v>
      </c>
    </row>
    <row r="281" spans="1:9" x14ac:dyDescent="0.3">
      <c r="A281" t="str">
        <f>HYPERLINK("https://hsdes.intel.com/resource/15010645752","15010645752")</f>
        <v>15010645752</v>
      </c>
      <c r="B281" t="s">
        <v>290</v>
      </c>
      <c r="C281" t="s">
        <v>6</v>
      </c>
      <c r="D281" t="s">
        <v>581</v>
      </c>
      <c r="E281" s="43" t="s">
        <v>585</v>
      </c>
      <c r="F281">
        <v>42</v>
      </c>
      <c r="G281" t="s">
        <v>593</v>
      </c>
      <c r="H281" t="s">
        <v>594</v>
      </c>
      <c r="I281" t="s">
        <v>605</v>
      </c>
    </row>
    <row r="282" spans="1:9" x14ac:dyDescent="0.3">
      <c r="A282" t="str">
        <f>HYPERLINK("https://hsdes.intel.com/resource/15010680434","15010680434")</f>
        <v>15010680434</v>
      </c>
      <c r="B282" t="s">
        <v>291</v>
      </c>
      <c r="C282" t="s">
        <v>22</v>
      </c>
      <c r="D282" t="s">
        <v>581</v>
      </c>
      <c r="E282" s="45" t="s">
        <v>602</v>
      </c>
      <c r="F282">
        <v>42</v>
      </c>
      <c r="G282" t="s">
        <v>593</v>
      </c>
      <c r="H282" t="s">
        <v>594</v>
      </c>
      <c r="I282" t="s">
        <v>605</v>
      </c>
    </row>
    <row r="283" spans="1:9" x14ac:dyDescent="0.3">
      <c r="A283" t="str">
        <f>HYPERLINK("https://hsdes.intel.com/resource/15010690628","15010690628")</f>
        <v>15010690628</v>
      </c>
      <c r="B283" t="s">
        <v>292</v>
      </c>
      <c r="C283" t="s">
        <v>10</v>
      </c>
      <c r="D283" t="s">
        <v>581</v>
      </c>
      <c r="E283" s="43" t="s">
        <v>585</v>
      </c>
      <c r="F283">
        <v>42</v>
      </c>
      <c r="G283" t="s">
        <v>593</v>
      </c>
      <c r="H283" t="s">
        <v>594</v>
      </c>
      <c r="I283" t="s">
        <v>605</v>
      </c>
    </row>
    <row r="284" spans="1:9" x14ac:dyDescent="0.3">
      <c r="A284" t="str">
        <f>HYPERLINK("https://hsdes.intel.com/resource/15010695640","15010695640")</f>
        <v>15010695640</v>
      </c>
      <c r="B284" t="s">
        <v>293</v>
      </c>
      <c r="C284" t="s">
        <v>8</v>
      </c>
      <c r="D284" t="s">
        <v>581</v>
      </c>
      <c r="E284" s="43" t="s">
        <v>585</v>
      </c>
      <c r="F284">
        <v>42</v>
      </c>
      <c r="G284" t="s">
        <v>593</v>
      </c>
      <c r="H284" t="s">
        <v>594</v>
      </c>
      <c r="I284" t="s">
        <v>605</v>
      </c>
    </row>
    <row r="285" spans="1:9" x14ac:dyDescent="0.3">
      <c r="A285" t="str">
        <f>HYPERLINK("https://hsdes.intel.com/resource/15010704996","15010704996")</f>
        <v>15010704996</v>
      </c>
      <c r="B285" t="s">
        <v>294</v>
      </c>
      <c r="C285" t="s">
        <v>22</v>
      </c>
      <c r="D285" t="s">
        <v>581</v>
      </c>
      <c r="E285" s="43" t="s">
        <v>585</v>
      </c>
      <c r="F285">
        <v>42</v>
      </c>
      <c r="G285" t="s">
        <v>593</v>
      </c>
      <c r="H285" t="s">
        <v>594</v>
      </c>
      <c r="I285" t="s">
        <v>605</v>
      </c>
    </row>
    <row r="286" spans="1:9" x14ac:dyDescent="0.3">
      <c r="A286" t="str">
        <f>HYPERLINK("https://hsdes.intel.com/resource/15010715544","15010715544")</f>
        <v>15010715544</v>
      </c>
      <c r="B286" t="s">
        <v>295</v>
      </c>
      <c r="C286" t="s">
        <v>4</v>
      </c>
      <c r="D286" t="s">
        <v>581</v>
      </c>
      <c r="E286" s="43" t="s">
        <v>585</v>
      </c>
      <c r="F286">
        <v>42</v>
      </c>
      <c r="G286" t="s">
        <v>593</v>
      </c>
      <c r="H286" t="s">
        <v>594</v>
      </c>
      <c r="I286" t="s">
        <v>604</v>
      </c>
    </row>
    <row r="287" spans="1:9" x14ac:dyDescent="0.3">
      <c r="A287" t="str">
        <f>HYPERLINK("https://hsdes.intel.com/resource/15010717711","15010717711")</f>
        <v>15010717711</v>
      </c>
      <c r="B287" t="s">
        <v>296</v>
      </c>
      <c r="C287" t="s">
        <v>10</v>
      </c>
      <c r="D287" t="s">
        <v>581</v>
      </c>
      <c r="E287" s="43" t="s">
        <v>585</v>
      </c>
      <c r="F287">
        <v>42</v>
      </c>
      <c r="G287" t="s">
        <v>593</v>
      </c>
      <c r="H287" t="s">
        <v>594</v>
      </c>
      <c r="I287" t="s">
        <v>604</v>
      </c>
    </row>
    <row r="288" spans="1:9" x14ac:dyDescent="0.3">
      <c r="A288" t="str">
        <f>HYPERLINK("https://hsdes.intel.com/resource/15010750901","15010750901")</f>
        <v>15010750901</v>
      </c>
      <c r="B288" t="s">
        <v>297</v>
      </c>
      <c r="C288" t="s">
        <v>4</v>
      </c>
      <c r="D288" t="s">
        <v>581</v>
      </c>
      <c r="E288" s="43" t="s">
        <v>585</v>
      </c>
      <c r="F288">
        <v>42</v>
      </c>
      <c r="G288" t="s">
        <v>593</v>
      </c>
      <c r="H288" t="s">
        <v>594</v>
      </c>
      <c r="I288" t="s">
        <v>605</v>
      </c>
    </row>
    <row r="289" spans="1:9" x14ac:dyDescent="0.3">
      <c r="A289" t="str">
        <f>HYPERLINK("https://hsdes.intel.com/resource/15010767162","15010767162")</f>
        <v>15010767162</v>
      </c>
      <c r="B289" t="s">
        <v>298</v>
      </c>
      <c r="C289" t="s">
        <v>10</v>
      </c>
      <c r="D289" t="s">
        <v>581</v>
      </c>
      <c r="E289" s="43" t="s">
        <v>585</v>
      </c>
      <c r="F289">
        <v>42</v>
      </c>
      <c r="G289" t="s">
        <v>593</v>
      </c>
      <c r="H289" t="s">
        <v>594</v>
      </c>
      <c r="I289" t="s">
        <v>604</v>
      </c>
    </row>
    <row r="290" spans="1:9" x14ac:dyDescent="0.3">
      <c r="A290" t="str">
        <f>HYPERLINK("https://hsdes.intel.com/resource/15010774981","15010774981")</f>
        <v>15010774981</v>
      </c>
      <c r="B290" t="s">
        <v>299</v>
      </c>
      <c r="C290" t="s">
        <v>22</v>
      </c>
      <c r="D290" t="s">
        <v>581</v>
      </c>
      <c r="E290" s="43" t="s">
        <v>585</v>
      </c>
      <c r="F290">
        <v>42</v>
      </c>
      <c r="G290" t="s">
        <v>593</v>
      </c>
      <c r="H290" t="s">
        <v>594</v>
      </c>
      <c r="I290" t="s">
        <v>604</v>
      </c>
    </row>
    <row r="291" spans="1:9" x14ac:dyDescent="0.3">
      <c r="A291" t="str">
        <f>HYPERLINK("https://hsdes.intel.com/resource/15010780825","15010780825")</f>
        <v>15010780825</v>
      </c>
      <c r="B291" t="s">
        <v>300</v>
      </c>
      <c r="C291" t="s">
        <v>8</v>
      </c>
      <c r="D291" t="s">
        <v>581</v>
      </c>
      <c r="E291" s="43" t="s">
        <v>585</v>
      </c>
      <c r="F291">
        <v>42</v>
      </c>
      <c r="G291" t="s">
        <v>593</v>
      </c>
      <c r="H291" t="s">
        <v>594</v>
      </c>
      <c r="I291" t="s">
        <v>605</v>
      </c>
    </row>
    <row r="292" spans="1:9" x14ac:dyDescent="0.3">
      <c r="A292" t="str">
        <f>HYPERLINK("https://hsdes.intel.com/resource/15010783089","15010783089")</f>
        <v>15010783089</v>
      </c>
      <c r="B292" t="s">
        <v>301</v>
      </c>
      <c r="C292" t="s">
        <v>206</v>
      </c>
      <c r="D292" t="s">
        <v>581</v>
      </c>
      <c r="E292" s="43" t="s">
        <v>585</v>
      </c>
      <c r="F292">
        <v>42</v>
      </c>
      <c r="G292" t="s">
        <v>593</v>
      </c>
      <c r="H292" t="s">
        <v>594</v>
      </c>
      <c r="I292" t="s">
        <v>604</v>
      </c>
    </row>
    <row r="293" spans="1:9" x14ac:dyDescent="0.3">
      <c r="A293" t="str">
        <f>HYPERLINK("https://hsdes.intel.com/resource/15010783144","15010783144")</f>
        <v>15010783144</v>
      </c>
      <c r="B293" t="s">
        <v>302</v>
      </c>
      <c r="C293" t="s">
        <v>206</v>
      </c>
      <c r="D293" t="s">
        <v>581</v>
      </c>
      <c r="E293" s="43" t="s">
        <v>585</v>
      </c>
      <c r="F293">
        <v>42</v>
      </c>
      <c r="G293" t="s">
        <v>593</v>
      </c>
      <c r="H293" t="s">
        <v>594</v>
      </c>
      <c r="I293" t="s">
        <v>604</v>
      </c>
    </row>
    <row r="294" spans="1:9" x14ac:dyDescent="0.3">
      <c r="A294" t="str">
        <f>HYPERLINK("https://hsdes.intel.com/resource/15010783193","15010783193")</f>
        <v>15010783193</v>
      </c>
      <c r="B294" t="s">
        <v>303</v>
      </c>
      <c r="C294" t="s">
        <v>206</v>
      </c>
      <c r="D294" t="s">
        <v>581</v>
      </c>
      <c r="E294" s="43" t="s">
        <v>585</v>
      </c>
      <c r="F294">
        <v>42</v>
      </c>
      <c r="G294" t="s">
        <v>593</v>
      </c>
      <c r="H294" t="s">
        <v>594</v>
      </c>
      <c r="I294" t="s">
        <v>604</v>
      </c>
    </row>
    <row r="295" spans="1:9" x14ac:dyDescent="0.3">
      <c r="A295" t="str">
        <f>HYPERLINK("https://hsdes.intel.com/resource/15010783482","15010783482")</f>
        <v>15010783482</v>
      </c>
      <c r="B295" t="s">
        <v>304</v>
      </c>
      <c r="C295" t="s">
        <v>4</v>
      </c>
      <c r="D295" t="s">
        <v>581</v>
      </c>
      <c r="E295" s="43" t="s">
        <v>585</v>
      </c>
      <c r="F295">
        <v>42</v>
      </c>
      <c r="G295" t="s">
        <v>593</v>
      </c>
      <c r="H295" t="s">
        <v>594</v>
      </c>
      <c r="I295" t="s">
        <v>605</v>
      </c>
    </row>
    <row r="296" spans="1:9" x14ac:dyDescent="0.3">
      <c r="A296" t="str">
        <f>HYPERLINK("https://hsdes.intel.com/resource/15010783637","15010783637")</f>
        <v>15010783637</v>
      </c>
      <c r="B296" t="s">
        <v>305</v>
      </c>
      <c r="C296" t="s">
        <v>206</v>
      </c>
      <c r="D296" t="s">
        <v>581</v>
      </c>
      <c r="E296" s="43" t="s">
        <v>585</v>
      </c>
      <c r="F296">
        <v>42</v>
      </c>
      <c r="G296" t="s">
        <v>593</v>
      </c>
      <c r="H296" t="s">
        <v>594</v>
      </c>
      <c r="I296" t="s">
        <v>604</v>
      </c>
    </row>
    <row r="297" spans="1:9" x14ac:dyDescent="0.3">
      <c r="A297" t="str">
        <f>HYPERLINK("https://hsdes.intel.com/resource/15010783692","15010783692")</f>
        <v>15010783692</v>
      </c>
      <c r="B297" t="s">
        <v>306</v>
      </c>
      <c r="C297" t="s">
        <v>206</v>
      </c>
      <c r="D297" t="s">
        <v>581</v>
      </c>
      <c r="E297" s="43" t="s">
        <v>585</v>
      </c>
      <c r="F297">
        <v>42</v>
      </c>
      <c r="G297" t="s">
        <v>593</v>
      </c>
      <c r="H297" t="s">
        <v>594</v>
      </c>
      <c r="I297" t="s">
        <v>604</v>
      </c>
    </row>
    <row r="298" spans="1:9" x14ac:dyDescent="0.3">
      <c r="A298" t="str">
        <f>HYPERLINK("https://hsdes.intel.com/resource/15010784204","15010784204")</f>
        <v>15010784204</v>
      </c>
      <c r="B298" t="s">
        <v>307</v>
      </c>
      <c r="C298" t="s">
        <v>206</v>
      </c>
      <c r="D298" t="s">
        <v>581</v>
      </c>
      <c r="E298" s="43" t="s">
        <v>585</v>
      </c>
      <c r="F298">
        <v>42</v>
      </c>
      <c r="G298" t="s">
        <v>593</v>
      </c>
      <c r="H298" t="s">
        <v>594</v>
      </c>
      <c r="I298" t="s">
        <v>604</v>
      </c>
    </row>
    <row r="299" spans="1:9" x14ac:dyDescent="0.3">
      <c r="A299" t="str">
        <f>HYPERLINK("https://hsdes.intel.com/resource/15010784256","15010784256")</f>
        <v>15010784256</v>
      </c>
      <c r="B299" t="s">
        <v>308</v>
      </c>
      <c r="C299" t="s">
        <v>206</v>
      </c>
      <c r="D299" t="s">
        <v>581</v>
      </c>
      <c r="E299" s="43" t="s">
        <v>585</v>
      </c>
      <c r="F299">
        <v>42</v>
      </c>
      <c r="G299" t="s">
        <v>593</v>
      </c>
      <c r="H299" t="s">
        <v>594</v>
      </c>
      <c r="I299" t="s">
        <v>604</v>
      </c>
    </row>
    <row r="300" spans="1:9" x14ac:dyDescent="0.3">
      <c r="A300" t="str">
        <f>HYPERLINK("https://hsdes.intel.com/resource/15010784283","15010784283")</f>
        <v>15010784283</v>
      </c>
      <c r="B300" t="s">
        <v>309</v>
      </c>
      <c r="C300" t="s">
        <v>206</v>
      </c>
      <c r="D300" t="s">
        <v>581</v>
      </c>
      <c r="E300" s="43" t="s">
        <v>585</v>
      </c>
      <c r="F300">
        <v>42</v>
      </c>
      <c r="G300" t="s">
        <v>593</v>
      </c>
      <c r="H300" t="s">
        <v>594</v>
      </c>
      <c r="I300" t="s">
        <v>604</v>
      </c>
    </row>
    <row r="301" spans="1:9" x14ac:dyDescent="0.3">
      <c r="A301" t="str">
        <f>HYPERLINK("https://hsdes.intel.com/resource/15010784323","15010784323")</f>
        <v>15010784323</v>
      </c>
      <c r="B301" t="s">
        <v>310</v>
      </c>
      <c r="C301" t="s">
        <v>206</v>
      </c>
      <c r="D301" t="s">
        <v>581</v>
      </c>
      <c r="E301" s="43" t="s">
        <v>585</v>
      </c>
      <c r="F301">
        <v>42</v>
      </c>
      <c r="G301" t="s">
        <v>593</v>
      </c>
      <c r="H301" t="s">
        <v>594</v>
      </c>
      <c r="I301" t="s">
        <v>604</v>
      </c>
    </row>
    <row r="302" spans="1:9" x14ac:dyDescent="0.3">
      <c r="A302" t="str">
        <f>HYPERLINK("https://hsdes.intel.com/resource/15010787566","15010787566")</f>
        <v>15010787566</v>
      </c>
      <c r="B302" t="s">
        <v>311</v>
      </c>
      <c r="C302" t="s">
        <v>4</v>
      </c>
      <c r="D302" t="s">
        <v>581</v>
      </c>
      <c r="E302" s="43" t="s">
        <v>585</v>
      </c>
      <c r="F302">
        <v>42</v>
      </c>
      <c r="G302" t="s">
        <v>593</v>
      </c>
      <c r="H302" t="s">
        <v>594</v>
      </c>
      <c r="I302" t="s">
        <v>605</v>
      </c>
    </row>
    <row r="303" spans="1:9" x14ac:dyDescent="0.3">
      <c r="A303" t="str">
        <f>HYPERLINK("https://hsdes.intel.com/resource/15010797404","15010797404")</f>
        <v>15010797404</v>
      </c>
      <c r="B303" t="s">
        <v>312</v>
      </c>
      <c r="C303" t="s">
        <v>4</v>
      </c>
      <c r="D303" t="s">
        <v>581</v>
      </c>
      <c r="E303" s="43" t="s">
        <v>585</v>
      </c>
      <c r="F303">
        <v>42</v>
      </c>
      <c r="G303" t="s">
        <v>593</v>
      </c>
      <c r="H303" t="s">
        <v>594</v>
      </c>
      <c r="I303" t="s">
        <v>604</v>
      </c>
    </row>
    <row r="304" spans="1:9" x14ac:dyDescent="0.3">
      <c r="A304" t="str">
        <f>HYPERLINK("https://hsdes.intel.com/resource/15010829430","15010829430")</f>
        <v>15010829430</v>
      </c>
      <c r="B304" t="s">
        <v>313</v>
      </c>
      <c r="C304" t="s">
        <v>4</v>
      </c>
      <c r="D304" t="s">
        <v>581</v>
      </c>
      <c r="E304" s="43" t="s">
        <v>585</v>
      </c>
      <c r="F304">
        <v>42</v>
      </c>
      <c r="G304" t="s">
        <v>593</v>
      </c>
      <c r="H304" t="s">
        <v>594</v>
      </c>
      <c r="I304" t="s">
        <v>605</v>
      </c>
    </row>
    <row r="305" spans="1:10" x14ac:dyDescent="0.3">
      <c r="A305" t="str">
        <f>HYPERLINK("https://hsdes.intel.com/resource/15010833490","15010833490")</f>
        <v>15010833490</v>
      </c>
      <c r="B305" t="s">
        <v>314</v>
      </c>
      <c r="C305" t="s">
        <v>4</v>
      </c>
      <c r="D305" t="s">
        <v>581</v>
      </c>
      <c r="E305" s="43" t="s">
        <v>585</v>
      </c>
      <c r="F305">
        <v>42</v>
      </c>
      <c r="G305" t="s">
        <v>593</v>
      </c>
      <c r="H305" t="s">
        <v>594</v>
      </c>
      <c r="I305" t="s">
        <v>605</v>
      </c>
    </row>
    <row r="306" spans="1:10" x14ac:dyDescent="0.3">
      <c r="A306" t="str">
        <f>HYPERLINK("https://hsdes.intel.com/resource/15010834932","15010834932")</f>
        <v>15010834932</v>
      </c>
      <c r="B306" t="s">
        <v>315</v>
      </c>
      <c r="C306" t="s">
        <v>4</v>
      </c>
      <c r="D306" t="s">
        <v>581</v>
      </c>
      <c r="E306" s="43" t="s">
        <v>585</v>
      </c>
      <c r="F306">
        <v>42</v>
      </c>
      <c r="G306" t="s">
        <v>593</v>
      </c>
      <c r="H306" t="s">
        <v>594</v>
      </c>
      <c r="I306" t="s">
        <v>604</v>
      </c>
    </row>
    <row r="307" spans="1:10" x14ac:dyDescent="0.3">
      <c r="A307" t="str">
        <f>HYPERLINK("https://hsdes.intel.com/resource/15010835392","15010835392")</f>
        <v>15010835392</v>
      </c>
      <c r="B307" t="s">
        <v>316</v>
      </c>
      <c r="C307" t="s">
        <v>22</v>
      </c>
      <c r="D307" t="s">
        <v>581</v>
      </c>
      <c r="E307" s="43" t="s">
        <v>585</v>
      </c>
      <c r="F307">
        <v>42</v>
      </c>
      <c r="G307" t="s">
        <v>593</v>
      </c>
      <c r="H307" t="s">
        <v>594</v>
      </c>
      <c r="I307" t="s">
        <v>605</v>
      </c>
    </row>
    <row r="308" spans="1:10" x14ac:dyDescent="0.3">
      <c r="A308" t="str">
        <f>HYPERLINK("https://hsdes.intel.com/resource/15010874899","15010874899")</f>
        <v>15010874899</v>
      </c>
      <c r="B308" t="s">
        <v>317</v>
      </c>
      <c r="C308" t="s">
        <v>8</v>
      </c>
      <c r="D308" t="s">
        <v>581</v>
      </c>
      <c r="E308" s="43" t="s">
        <v>585</v>
      </c>
      <c r="F308">
        <v>42</v>
      </c>
      <c r="G308" t="s">
        <v>593</v>
      </c>
      <c r="H308" t="s">
        <v>594</v>
      </c>
      <c r="I308" t="s">
        <v>605</v>
      </c>
    </row>
    <row r="309" spans="1:10" x14ac:dyDescent="0.3">
      <c r="A309" t="str">
        <f>HYPERLINK("https://hsdes.intel.com/resource/15010884543","15010884543")</f>
        <v>15010884543</v>
      </c>
      <c r="B309" t="s">
        <v>318</v>
      </c>
      <c r="C309" t="s">
        <v>22</v>
      </c>
      <c r="D309" t="s">
        <v>581</v>
      </c>
      <c r="E309" s="43" t="s">
        <v>585</v>
      </c>
      <c r="F309">
        <v>42</v>
      </c>
      <c r="G309" t="s">
        <v>593</v>
      </c>
      <c r="H309" t="s">
        <v>594</v>
      </c>
      <c r="I309" t="s">
        <v>605</v>
      </c>
    </row>
    <row r="310" spans="1:10" x14ac:dyDescent="0.3">
      <c r="A310" t="str">
        <f>HYPERLINK("https://hsdes.intel.com/resource/15010913401","15010913401")</f>
        <v>15010913401</v>
      </c>
      <c r="B310" t="s">
        <v>319</v>
      </c>
      <c r="C310" t="s">
        <v>4</v>
      </c>
      <c r="D310" t="s">
        <v>581</v>
      </c>
      <c r="E310" s="43" t="s">
        <v>585</v>
      </c>
      <c r="F310">
        <v>42</v>
      </c>
      <c r="G310" t="s">
        <v>593</v>
      </c>
      <c r="H310" t="s">
        <v>594</v>
      </c>
      <c r="I310" t="s">
        <v>604</v>
      </c>
    </row>
    <row r="311" spans="1:10" x14ac:dyDescent="0.3">
      <c r="A311" t="str">
        <f>HYPERLINK("https://hsdes.intel.com/resource/15010913995","15010913995")</f>
        <v>15010913995</v>
      </c>
      <c r="B311" t="s">
        <v>320</v>
      </c>
      <c r="C311" t="s">
        <v>4</v>
      </c>
      <c r="D311" t="s">
        <v>581</v>
      </c>
      <c r="E311" s="43" t="s">
        <v>585</v>
      </c>
      <c r="F311">
        <v>42</v>
      </c>
      <c r="G311" t="s">
        <v>593</v>
      </c>
      <c r="H311" t="s">
        <v>594</v>
      </c>
      <c r="I311" t="s">
        <v>604</v>
      </c>
    </row>
    <row r="312" spans="1:10" x14ac:dyDescent="0.3">
      <c r="A312" t="str">
        <f>HYPERLINK("https://hsdes.intel.com/resource/15010938736","15010938736")</f>
        <v>15010938736</v>
      </c>
      <c r="B312" t="s">
        <v>321</v>
      </c>
      <c r="C312" t="s">
        <v>4</v>
      </c>
      <c r="D312" t="s">
        <v>581</v>
      </c>
      <c r="E312" s="44" t="s">
        <v>586</v>
      </c>
      <c r="F312">
        <v>42</v>
      </c>
      <c r="G312" t="s">
        <v>593</v>
      </c>
      <c r="H312" t="s">
        <v>594</v>
      </c>
      <c r="I312" t="s">
        <v>605</v>
      </c>
      <c r="J312" t="s">
        <v>599</v>
      </c>
    </row>
    <row r="313" spans="1:10" x14ac:dyDescent="0.3">
      <c r="A313" t="str">
        <f>HYPERLINK("https://hsdes.intel.com/resource/15010970964","15010970964")</f>
        <v>15010970964</v>
      </c>
      <c r="B313" t="s">
        <v>322</v>
      </c>
      <c r="C313" t="s">
        <v>4</v>
      </c>
      <c r="D313" t="s">
        <v>581</v>
      </c>
      <c r="E313" s="43" t="s">
        <v>585</v>
      </c>
      <c r="F313">
        <v>42</v>
      </c>
      <c r="G313" t="s">
        <v>593</v>
      </c>
      <c r="H313" t="s">
        <v>594</v>
      </c>
      <c r="I313" t="s">
        <v>605</v>
      </c>
    </row>
    <row r="314" spans="1:10" x14ac:dyDescent="0.3">
      <c r="A314" t="str">
        <f>HYPERLINK("https://hsdes.intel.com/resource/15011040682","15011040682")</f>
        <v>15011040682</v>
      </c>
      <c r="B314" t="s">
        <v>323</v>
      </c>
      <c r="C314" t="s">
        <v>10</v>
      </c>
      <c r="D314" t="s">
        <v>579</v>
      </c>
      <c r="E314" s="43" t="s">
        <v>585</v>
      </c>
      <c r="F314">
        <v>42</v>
      </c>
      <c r="G314" t="s">
        <v>593</v>
      </c>
      <c r="H314" t="s">
        <v>594</v>
      </c>
      <c r="I314" t="s">
        <v>604</v>
      </c>
    </row>
    <row r="315" spans="1:10" x14ac:dyDescent="0.3">
      <c r="A315" t="str">
        <f>HYPERLINK("https://hsdes.intel.com/resource/15011051195","15011051195")</f>
        <v>15011051195</v>
      </c>
      <c r="B315" t="s">
        <v>324</v>
      </c>
      <c r="C315" t="s">
        <v>206</v>
      </c>
      <c r="D315" t="s">
        <v>581</v>
      </c>
      <c r="E315" s="43" t="s">
        <v>585</v>
      </c>
      <c r="F315">
        <v>42</v>
      </c>
      <c r="G315" t="s">
        <v>593</v>
      </c>
      <c r="H315" t="s">
        <v>594</v>
      </c>
      <c r="I315" t="s">
        <v>604</v>
      </c>
    </row>
    <row r="316" spans="1:10" x14ac:dyDescent="0.3">
      <c r="A316" t="str">
        <f>HYPERLINK("https://hsdes.intel.com/resource/15011078842","15011078842")</f>
        <v>15011078842</v>
      </c>
      <c r="B316" t="s">
        <v>325</v>
      </c>
      <c r="C316" t="s">
        <v>4</v>
      </c>
      <c r="D316" t="s">
        <v>581</v>
      </c>
      <c r="E316" s="44" t="s">
        <v>586</v>
      </c>
      <c r="F316">
        <v>42</v>
      </c>
      <c r="G316" t="s">
        <v>593</v>
      </c>
      <c r="H316" t="s">
        <v>594</v>
      </c>
      <c r="I316" t="s">
        <v>605</v>
      </c>
      <c r="J316" t="s">
        <v>596</v>
      </c>
    </row>
    <row r="317" spans="1:10" x14ac:dyDescent="0.3">
      <c r="A317" t="str">
        <f>HYPERLINK("https://hsdes.intel.com/resource/15011082016","15011082016")</f>
        <v>15011082016</v>
      </c>
      <c r="B317" t="s">
        <v>326</v>
      </c>
      <c r="C317" t="s">
        <v>4</v>
      </c>
      <c r="D317" t="s">
        <v>581</v>
      </c>
      <c r="E317" s="43" t="s">
        <v>585</v>
      </c>
      <c r="F317">
        <v>42</v>
      </c>
      <c r="G317" t="s">
        <v>593</v>
      </c>
      <c r="H317" t="s">
        <v>594</v>
      </c>
      <c r="I317" t="s">
        <v>605</v>
      </c>
    </row>
    <row r="318" spans="1:10" x14ac:dyDescent="0.3">
      <c r="A318" t="str">
        <f>HYPERLINK("https://hsdes.intel.com/resource/15011087827","15011087827")</f>
        <v>15011087827</v>
      </c>
      <c r="B318" t="s">
        <v>327</v>
      </c>
      <c r="C318" t="s">
        <v>4</v>
      </c>
      <c r="D318" t="s">
        <v>581</v>
      </c>
      <c r="E318" s="43" t="s">
        <v>585</v>
      </c>
      <c r="F318">
        <v>42</v>
      </c>
      <c r="G318" t="s">
        <v>593</v>
      </c>
      <c r="H318" t="s">
        <v>594</v>
      </c>
      <c r="I318" t="s">
        <v>604</v>
      </c>
    </row>
    <row r="319" spans="1:10" x14ac:dyDescent="0.3">
      <c r="A319" t="str">
        <f>HYPERLINK("https://hsdes.intel.com/resource/15011089244","15011089244")</f>
        <v>15011089244</v>
      </c>
      <c r="B319" t="s">
        <v>328</v>
      </c>
      <c r="C319" t="s">
        <v>4</v>
      </c>
      <c r="D319" t="s">
        <v>581</v>
      </c>
      <c r="E319" s="43" t="s">
        <v>585</v>
      </c>
      <c r="F319">
        <v>42</v>
      </c>
      <c r="G319" t="s">
        <v>593</v>
      </c>
      <c r="H319" t="s">
        <v>594</v>
      </c>
      <c r="I319" t="s">
        <v>604</v>
      </c>
    </row>
    <row r="320" spans="1:10" x14ac:dyDescent="0.3">
      <c r="A320" t="str">
        <f>HYPERLINK("https://hsdes.intel.com/resource/15011101508","15011101508")</f>
        <v>15011101508</v>
      </c>
      <c r="B320" t="s">
        <v>329</v>
      </c>
      <c r="C320" t="s">
        <v>4</v>
      </c>
      <c r="D320" t="s">
        <v>581</v>
      </c>
      <c r="E320" s="43" t="s">
        <v>585</v>
      </c>
      <c r="F320">
        <v>42</v>
      </c>
      <c r="G320" t="s">
        <v>593</v>
      </c>
      <c r="H320" t="s">
        <v>594</v>
      </c>
      <c r="I320" t="s">
        <v>605</v>
      </c>
    </row>
    <row r="321" spans="1:10" x14ac:dyDescent="0.3">
      <c r="A321" t="str">
        <f>HYPERLINK("https://hsdes.intel.com/resource/15011111109","15011111109")</f>
        <v>15011111109</v>
      </c>
      <c r="B321" t="s">
        <v>330</v>
      </c>
      <c r="C321" t="s">
        <v>6</v>
      </c>
      <c r="D321" t="s">
        <v>581</v>
      </c>
      <c r="E321" s="43" t="s">
        <v>585</v>
      </c>
      <c r="F321">
        <v>42</v>
      </c>
      <c r="G321" t="s">
        <v>593</v>
      </c>
      <c r="H321" t="s">
        <v>594</v>
      </c>
      <c r="I321" t="s">
        <v>604</v>
      </c>
    </row>
    <row r="322" spans="1:10" x14ac:dyDescent="0.3">
      <c r="A322" t="str">
        <f>HYPERLINK("https://hsdes.intel.com/resource/15011111257","15011111257")</f>
        <v>15011111257</v>
      </c>
      <c r="B322" t="s">
        <v>331</v>
      </c>
      <c r="C322" t="s">
        <v>4</v>
      </c>
      <c r="D322" t="s">
        <v>581</v>
      </c>
      <c r="E322" s="44" t="s">
        <v>586</v>
      </c>
      <c r="F322">
        <v>42</v>
      </c>
      <c r="G322" t="s">
        <v>593</v>
      </c>
      <c r="H322" t="s">
        <v>594</v>
      </c>
      <c r="I322" t="s">
        <v>605</v>
      </c>
      <c r="J322" t="s">
        <v>599</v>
      </c>
    </row>
    <row r="323" spans="1:10" x14ac:dyDescent="0.3">
      <c r="A323" t="str">
        <f>HYPERLINK("https://hsdes.intel.com/resource/15011177272","15011177272")</f>
        <v>15011177272</v>
      </c>
      <c r="B323" t="s">
        <v>332</v>
      </c>
      <c r="C323" t="s">
        <v>10</v>
      </c>
      <c r="D323" t="s">
        <v>581</v>
      </c>
      <c r="E323" s="44" t="s">
        <v>586</v>
      </c>
      <c r="F323">
        <v>42</v>
      </c>
      <c r="G323" t="s">
        <v>593</v>
      </c>
      <c r="H323" t="s">
        <v>594</v>
      </c>
      <c r="I323" t="s">
        <v>605</v>
      </c>
      <c r="J323" t="s">
        <v>599</v>
      </c>
    </row>
    <row r="324" spans="1:10" x14ac:dyDescent="0.3">
      <c r="A324" t="str">
        <f>HYPERLINK("https://hsdes.intel.com/resource/15011181776","15011181776")</f>
        <v>15011181776</v>
      </c>
      <c r="B324" t="s">
        <v>333</v>
      </c>
      <c r="C324" t="s">
        <v>16</v>
      </c>
      <c r="D324" t="s">
        <v>581</v>
      </c>
      <c r="E324" s="45" t="s">
        <v>602</v>
      </c>
      <c r="F324">
        <v>42</v>
      </c>
      <c r="G324" t="s">
        <v>593</v>
      </c>
      <c r="H324" t="s">
        <v>594</v>
      </c>
      <c r="I324" t="s">
        <v>604</v>
      </c>
      <c r="J324" s="10"/>
    </row>
    <row r="325" spans="1:10" x14ac:dyDescent="0.3">
      <c r="A325" t="str">
        <f>HYPERLINK("https://hsdes.intel.com/resource/15011210735","15011210735")</f>
        <v>15011210735</v>
      </c>
      <c r="B325" t="s">
        <v>334</v>
      </c>
      <c r="C325" t="s">
        <v>4</v>
      </c>
      <c r="D325" t="s">
        <v>581</v>
      </c>
      <c r="E325" s="43" t="s">
        <v>585</v>
      </c>
      <c r="F325">
        <v>42</v>
      </c>
      <c r="G325" t="s">
        <v>593</v>
      </c>
      <c r="H325" t="s">
        <v>594</v>
      </c>
      <c r="I325" t="s">
        <v>604</v>
      </c>
    </row>
    <row r="326" spans="1:10" x14ac:dyDescent="0.3">
      <c r="A326" t="str">
        <f>HYPERLINK("https://hsdes.intel.com/resource/15011257770","15011257770")</f>
        <v>15011257770</v>
      </c>
      <c r="B326" t="s">
        <v>335</v>
      </c>
      <c r="C326" t="s">
        <v>4</v>
      </c>
      <c r="D326" t="s">
        <v>581</v>
      </c>
      <c r="E326" s="43" t="s">
        <v>585</v>
      </c>
      <c r="F326">
        <v>42</v>
      </c>
      <c r="G326" t="s">
        <v>593</v>
      </c>
      <c r="H326" t="s">
        <v>594</v>
      </c>
      <c r="I326" t="s">
        <v>604</v>
      </c>
    </row>
    <row r="327" spans="1:10" ht="16.8" x14ac:dyDescent="0.4">
      <c r="A327" t="str">
        <f>HYPERLINK("https://hsdes.intel.com/resource/15011283025","15011283025")</f>
        <v>15011283025</v>
      </c>
      <c r="B327" t="s">
        <v>336</v>
      </c>
      <c r="C327" t="s">
        <v>22</v>
      </c>
      <c r="D327" t="s">
        <v>579</v>
      </c>
      <c r="E327" s="45" t="s">
        <v>602</v>
      </c>
      <c r="F327">
        <v>42</v>
      </c>
      <c r="G327" t="s">
        <v>593</v>
      </c>
      <c r="H327" t="s">
        <v>594</v>
      </c>
      <c r="I327" t="s">
        <v>604</v>
      </c>
      <c r="J327" s="7"/>
    </row>
    <row r="328" spans="1:10" x14ac:dyDescent="0.3">
      <c r="A328" t="str">
        <f>HYPERLINK("https://hsdes.intel.com/resource/15011343911","15011343911")</f>
        <v>15011343911</v>
      </c>
      <c r="B328" t="s">
        <v>337</v>
      </c>
      <c r="C328" t="s">
        <v>16</v>
      </c>
      <c r="D328" t="s">
        <v>581</v>
      </c>
      <c r="E328" s="43" t="s">
        <v>585</v>
      </c>
      <c r="F328">
        <v>42</v>
      </c>
      <c r="G328" t="s">
        <v>593</v>
      </c>
      <c r="H328" t="s">
        <v>594</v>
      </c>
      <c r="I328" t="s">
        <v>604</v>
      </c>
    </row>
    <row r="329" spans="1:10" x14ac:dyDescent="0.3">
      <c r="A329" t="str">
        <f>HYPERLINK("https://hsdes.intel.com/resource/15011405057","15011405057")</f>
        <v>15011405057</v>
      </c>
      <c r="B329" t="s">
        <v>338</v>
      </c>
      <c r="C329" t="s">
        <v>4</v>
      </c>
      <c r="D329" t="s">
        <v>582</v>
      </c>
      <c r="E329" s="43" t="s">
        <v>585</v>
      </c>
      <c r="F329">
        <v>42</v>
      </c>
      <c r="G329" t="s">
        <v>593</v>
      </c>
      <c r="H329" t="s">
        <v>594</v>
      </c>
      <c r="I329" t="s">
        <v>604</v>
      </c>
    </row>
    <row r="330" spans="1:10" x14ac:dyDescent="0.3">
      <c r="A330" t="str">
        <f>HYPERLINK("https://hsdes.intel.com/resource/15011423264","15011423264")</f>
        <v>15011423264</v>
      </c>
      <c r="B330" t="s">
        <v>339</v>
      </c>
      <c r="C330" t="s">
        <v>22</v>
      </c>
      <c r="D330" t="s">
        <v>581</v>
      </c>
      <c r="E330" s="43" t="s">
        <v>585</v>
      </c>
      <c r="F330">
        <v>42</v>
      </c>
      <c r="G330" t="s">
        <v>593</v>
      </c>
      <c r="H330" t="s">
        <v>594</v>
      </c>
      <c r="I330" t="s">
        <v>605</v>
      </c>
    </row>
    <row r="331" spans="1:10" x14ac:dyDescent="0.3">
      <c r="A331" s="3" t="str">
        <f>HYPERLINK("https://hsdes.intel.com/resource/15011475983","15011475983")</f>
        <v>15011475983</v>
      </c>
      <c r="B331" t="s">
        <v>340</v>
      </c>
      <c r="C331" t="s">
        <v>22</v>
      </c>
      <c r="D331" t="s">
        <v>581</v>
      </c>
      <c r="E331" s="43" t="s">
        <v>585</v>
      </c>
      <c r="F331">
        <v>42</v>
      </c>
      <c r="G331" t="s">
        <v>593</v>
      </c>
      <c r="H331" t="s">
        <v>594</v>
      </c>
      <c r="I331" t="s">
        <v>605</v>
      </c>
    </row>
    <row r="332" spans="1:10" x14ac:dyDescent="0.3">
      <c r="A332" t="str">
        <f>HYPERLINK("https://hsdes.intel.com/resource/15011480877","15011480877")</f>
        <v>15011480877</v>
      </c>
      <c r="B332" t="s">
        <v>341</v>
      </c>
      <c r="C332" t="s">
        <v>4</v>
      </c>
      <c r="D332" t="s">
        <v>581</v>
      </c>
      <c r="E332" s="43" t="s">
        <v>585</v>
      </c>
      <c r="F332">
        <v>42</v>
      </c>
      <c r="G332" t="s">
        <v>593</v>
      </c>
      <c r="H332" t="s">
        <v>594</v>
      </c>
      <c r="I332" t="s">
        <v>604</v>
      </c>
    </row>
    <row r="333" spans="1:10" x14ac:dyDescent="0.3">
      <c r="A333" t="str">
        <f>HYPERLINK("https://hsdes.intel.com/resource/15011485142","15011485142")</f>
        <v>15011485142</v>
      </c>
      <c r="B333" t="s">
        <v>342</v>
      </c>
      <c r="C333" t="s">
        <v>4</v>
      </c>
      <c r="D333" t="s">
        <v>581</v>
      </c>
      <c r="E333" s="43" t="s">
        <v>585</v>
      </c>
      <c r="F333">
        <v>42</v>
      </c>
      <c r="G333" t="s">
        <v>593</v>
      </c>
      <c r="H333" t="s">
        <v>594</v>
      </c>
      <c r="I333" t="s">
        <v>604</v>
      </c>
    </row>
    <row r="334" spans="1:10" x14ac:dyDescent="0.3">
      <c r="A334" t="str">
        <f>HYPERLINK("https://hsdes.intel.com/resource/15011487229","15011487229")</f>
        <v>15011487229</v>
      </c>
      <c r="B334" t="s">
        <v>343</v>
      </c>
      <c r="C334" t="s">
        <v>22</v>
      </c>
      <c r="D334" t="s">
        <v>579</v>
      </c>
      <c r="E334" s="44" t="s">
        <v>586</v>
      </c>
      <c r="F334">
        <v>42</v>
      </c>
      <c r="G334" t="s">
        <v>593</v>
      </c>
      <c r="H334" t="s">
        <v>594</v>
      </c>
      <c r="I334" t="s">
        <v>604</v>
      </c>
      <c r="J334" s="10" t="s">
        <v>611</v>
      </c>
    </row>
    <row r="335" spans="1:10" x14ac:dyDescent="0.3">
      <c r="A335" t="str">
        <f>HYPERLINK("https://hsdes.intel.com/resource/15011492762","15011492762")</f>
        <v>15011492762</v>
      </c>
      <c r="B335" t="s">
        <v>344</v>
      </c>
      <c r="C335" t="s">
        <v>4</v>
      </c>
      <c r="D335" t="s">
        <v>581</v>
      </c>
      <c r="E335" s="43" t="s">
        <v>585</v>
      </c>
      <c r="F335">
        <v>42</v>
      </c>
      <c r="G335" t="s">
        <v>593</v>
      </c>
      <c r="H335" t="s">
        <v>594</v>
      </c>
      <c r="I335" t="s">
        <v>605</v>
      </c>
    </row>
    <row r="336" spans="1:10" x14ac:dyDescent="0.3">
      <c r="A336" t="str">
        <f>HYPERLINK("https://hsdes.intel.com/resource/15011519683","15011519683")</f>
        <v>15011519683</v>
      </c>
      <c r="B336" t="s">
        <v>345</v>
      </c>
      <c r="C336" t="s">
        <v>4</v>
      </c>
      <c r="D336" t="s">
        <v>581</v>
      </c>
      <c r="E336" s="43" t="s">
        <v>585</v>
      </c>
      <c r="F336">
        <v>42</v>
      </c>
      <c r="G336" t="s">
        <v>593</v>
      </c>
      <c r="H336" t="s">
        <v>594</v>
      </c>
      <c r="I336" t="s">
        <v>605</v>
      </c>
    </row>
    <row r="337" spans="1:10" x14ac:dyDescent="0.3">
      <c r="A337" t="str">
        <f>HYPERLINK("https://hsdes.intel.com/resource/15011520201","15011520201")</f>
        <v>15011520201</v>
      </c>
      <c r="B337" t="s">
        <v>346</v>
      </c>
      <c r="C337" t="s">
        <v>16</v>
      </c>
      <c r="D337" t="s">
        <v>582</v>
      </c>
      <c r="E337" s="43" t="s">
        <v>585</v>
      </c>
      <c r="F337">
        <v>42</v>
      </c>
      <c r="G337" t="s">
        <v>593</v>
      </c>
      <c r="H337" t="s">
        <v>594</v>
      </c>
      <c r="I337" t="s">
        <v>604</v>
      </c>
    </row>
    <row r="338" spans="1:10" x14ac:dyDescent="0.3">
      <c r="A338" t="str">
        <f>HYPERLINK("https://hsdes.intel.com/resource/15011537980","15011537980")</f>
        <v>15011537980</v>
      </c>
      <c r="B338" t="s">
        <v>347</v>
      </c>
      <c r="C338" t="s">
        <v>16</v>
      </c>
      <c r="D338" t="s">
        <v>581</v>
      </c>
      <c r="E338" s="43" t="s">
        <v>585</v>
      </c>
      <c r="F338">
        <v>42</v>
      </c>
      <c r="G338" t="s">
        <v>593</v>
      </c>
      <c r="H338" t="s">
        <v>594</v>
      </c>
      <c r="I338" t="s">
        <v>605</v>
      </c>
    </row>
    <row r="339" spans="1:10" x14ac:dyDescent="0.3">
      <c r="A339" t="str">
        <f>HYPERLINK("https://hsdes.intel.com/resource/15011625970","15011625970")</f>
        <v>15011625970</v>
      </c>
      <c r="B339" t="s">
        <v>348</v>
      </c>
      <c r="C339" t="s">
        <v>4</v>
      </c>
      <c r="D339" t="s">
        <v>582</v>
      </c>
      <c r="E339" s="43" t="s">
        <v>585</v>
      </c>
      <c r="F339">
        <v>42</v>
      </c>
      <c r="G339" t="s">
        <v>593</v>
      </c>
      <c r="H339" t="s">
        <v>594</v>
      </c>
      <c r="I339" t="s">
        <v>604</v>
      </c>
    </row>
    <row r="340" spans="1:10" x14ac:dyDescent="0.3">
      <c r="A340" t="str">
        <f>HYPERLINK("https://hsdes.intel.com/resource/15011628734","15011628734")</f>
        <v>15011628734</v>
      </c>
      <c r="B340" t="s">
        <v>349</v>
      </c>
      <c r="C340" t="s">
        <v>4</v>
      </c>
      <c r="D340" t="s">
        <v>581</v>
      </c>
      <c r="E340" s="43" t="s">
        <v>585</v>
      </c>
      <c r="F340">
        <v>42</v>
      </c>
      <c r="G340" t="s">
        <v>593</v>
      </c>
      <c r="H340" t="s">
        <v>594</v>
      </c>
      <c r="I340" t="s">
        <v>605</v>
      </c>
    </row>
    <row r="341" spans="1:10" x14ac:dyDescent="0.3">
      <c r="A341" t="str">
        <f>HYPERLINK("https://hsdes.intel.com/resource/15011629082","15011629082")</f>
        <v>15011629082</v>
      </c>
      <c r="B341" t="s">
        <v>350</v>
      </c>
      <c r="C341" t="s">
        <v>4</v>
      </c>
      <c r="D341" t="s">
        <v>581</v>
      </c>
      <c r="E341" s="43" t="s">
        <v>585</v>
      </c>
      <c r="F341">
        <v>42</v>
      </c>
      <c r="G341" t="s">
        <v>593</v>
      </c>
      <c r="H341" t="s">
        <v>594</v>
      </c>
      <c r="I341" t="s">
        <v>605</v>
      </c>
    </row>
    <row r="342" spans="1:10" x14ac:dyDescent="0.3">
      <c r="A342" t="str">
        <f>HYPERLINK("https://hsdes.intel.com/resource/15011629342","15011629342")</f>
        <v>15011629342</v>
      </c>
      <c r="B342" t="s">
        <v>351</v>
      </c>
      <c r="C342" t="s">
        <v>4</v>
      </c>
      <c r="D342" t="s">
        <v>581</v>
      </c>
      <c r="E342" s="43" t="s">
        <v>585</v>
      </c>
      <c r="F342">
        <v>42</v>
      </c>
      <c r="G342" t="s">
        <v>593</v>
      </c>
      <c r="H342" t="s">
        <v>594</v>
      </c>
      <c r="I342" t="s">
        <v>605</v>
      </c>
    </row>
    <row r="343" spans="1:10" x14ac:dyDescent="0.3">
      <c r="A343" t="str">
        <f>HYPERLINK("https://hsdes.intel.com/resource/15011631647","15011631647")</f>
        <v>15011631647</v>
      </c>
      <c r="B343" t="s">
        <v>352</v>
      </c>
      <c r="C343" t="s">
        <v>4</v>
      </c>
      <c r="D343" t="s">
        <v>581</v>
      </c>
      <c r="E343" s="43" t="s">
        <v>585</v>
      </c>
      <c r="F343">
        <v>42</v>
      </c>
      <c r="G343" t="s">
        <v>593</v>
      </c>
      <c r="H343" t="s">
        <v>594</v>
      </c>
      <c r="I343" t="s">
        <v>605</v>
      </c>
    </row>
    <row r="344" spans="1:10" x14ac:dyDescent="0.3">
      <c r="A344" t="str">
        <f>HYPERLINK("https://hsdes.intel.com/resource/15011631912","15011631912")</f>
        <v>15011631912</v>
      </c>
      <c r="B344" t="s">
        <v>353</v>
      </c>
      <c r="C344" t="s">
        <v>4</v>
      </c>
      <c r="D344" t="s">
        <v>581</v>
      </c>
      <c r="E344" s="43" t="s">
        <v>585</v>
      </c>
      <c r="F344">
        <v>42</v>
      </c>
      <c r="G344" t="s">
        <v>593</v>
      </c>
      <c r="H344" t="s">
        <v>594</v>
      </c>
      <c r="I344" t="s">
        <v>605</v>
      </c>
    </row>
    <row r="345" spans="1:10" x14ac:dyDescent="0.3">
      <c r="A345" t="str">
        <f>HYPERLINK("https://hsdes.intel.com/resource/15011632117","15011632117")</f>
        <v>15011632117</v>
      </c>
      <c r="B345" t="s">
        <v>354</v>
      </c>
      <c r="C345" t="s">
        <v>4</v>
      </c>
      <c r="D345" t="s">
        <v>581</v>
      </c>
      <c r="E345" s="43" t="s">
        <v>585</v>
      </c>
      <c r="F345">
        <v>42</v>
      </c>
      <c r="G345" t="s">
        <v>593</v>
      </c>
      <c r="H345" t="s">
        <v>594</v>
      </c>
      <c r="I345" t="s">
        <v>604</v>
      </c>
    </row>
    <row r="346" spans="1:10" x14ac:dyDescent="0.3">
      <c r="A346" t="str">
        <f>HYPERLINK("https://hsdes.intel.com/resource/15011637144","15011637144")</f>
        <v>15011637144</v>
      </c>
      <c r="B346" t="s">
        <v>355</v>
      </c>
      <c r="C346" t="s">
        <v>206</v>
      </c>
      <c r="D346" t="s">
        <v>581</v>
      </c>
      <c r="E346" s="43" t="s">
        <v>585</v>
      </c>
      <c r="F346">
        <v>42</v>
      </c>
      <c r="G346" t="s">
        <v>593</v>
      </c>
      <c r="H346" t="s">
        <v>594</v>
      </c>
      <c r="I346" t="s">
        <v>604</v>
      </c>
    </row>
    <row r="347" spans="1:10" x14ac:dyDescent="0.3">
      <c r="A347" t="str">
        <f>HYPERLINK("https://hsdes.intel.com/resource/15011646544","15011646544")</f>
        <v>15011646544</v>
      </c>
      <c r="B347" t="s">
        <v>356</v>
      </c>
      <c r="C347" t="s">
        <v>10</v>
      </c>
      <c r="D347" t="s">
        <v>581</v>
      </c>
      <c r="E347" s="44" t="s">
        <v>586</v>
      </c>
      <c r="F347">
        <v>42</v>
      </c>
      <c r="G347" t="s">
        <v>593</v>
      </c>
      <c r="H347" t="s">
        <v>594</v>
      </c>
      <c r="I347" t="s">
        <v>605</v>
      </c>
      <c r="J347" t="s">
        <v>599</v>
      </c>
    </row>
    <row r="348" spans="1:10" x14ac:dyDescent="0.3">
      <c r="A348" t="str">
        <f>HYPERLINK("https://hsdes.intel.com/resource/15011646840","15011646840")</f>
        <v>15011646840</v>
      </c>
      <c r="B348" t="s">
        <v>357</v>
      </c>
      <c r="C348" t="s">
        <v>8</v>
      </c>
      <c r="D348" t="s">
        <v>581</v>
      </c>
      <c r="E348" s="43" t="s">
        <v>585</v>
      </c>
      <c r="F348">
        <v>42</v>
      </c>
      <c r="G348" t="s">
        <v>593</v>
      </c>
      <c r="H348" t="s">
        <v>594</v>
      </c>
      <c r="I348" t="s">
        <v>604</v>
      </c>
    </row>
    <row r="349" spans="1:10" x14ac:dyDescent="0.3">
      <c r="A349" t="str">
        <f>HYPERLINK("https://hsdes.intel.com/resource/15011658519","15011658519")</f>
        <v>15011658519</v>
      </c>
      <c r="B349" t="s">
        <v>358</v>
      </c>
      <c r="C349" t="s">
        <v>206</v>
      </c>
      <c r="D349" t="s">
        <v>581</v>
      </c>
      <c r="E349" s="43" t="s">
        <v>585</v>
      </c>
      <c r="F349">
        <v>42</v>
      </c>
      <c r="G349" t="s">
        <v>593</v>
      </c>
      <c r="H349" t="s">
        <v>594</v>
      </c>
      <c r="I349" t="s">
        <v>604</v>
      </c>
    </row>
    <row r="350" spans="1:10" x14ac:dyDescent="0.3">
      <c r="A350" t="str">
        <f>HYPERLINK("https://hsdes.intel.com/resource/15011673247","15011673247")</f>
        <v>15011673247</v>
      </c>
      <c r="B350" t="s">
        <v>359</v>
      </c>
      <c r="C350" t="s">
        <v>16</v>
      </c>
      <c r="D350" t="s">
        <v>581</v>
      </c>
      <c r="E350" s="43" t="s">
        <v>585</v>
      </c>
      <c r="F350">
        <v>42</v>
      </c>
      <c r="G350" t="s">
        <v>593</v>
      </c>
      <c r="H350" t="s">
        <v>594</v>
      </c>
      <c r="I350" t="s">
        <v>605</v>
      </c>
    </row>
    <row r="351" spans="1:10" x14ac:dyDescent="0.3">
      <c r="A351" t="str">
        <f>HYPERLINK("https://hsdes.intel.com/resource/15011680116","15011680116")</f>
        <v>15011680116</v>
      </c>
      <c r="B351" t="s">
        <v>360</v>
      </c>
      <c r="C351" t="s">
        <v>8</v>
      </c>
      <c r="D351" t="s">
        <v>581</v>
      </c>
      <c r="E351" s="43" t="s">
        <v>585</v>
      </c>
      <c r="F351">
        <v>42</v>
      </c>
      <c r="G351" t="s">
        <v>593</v>
      </c>
      <c r="H351" t="s">
        <v>594</v>
      </c>
      <c r="I351" t="s">
        <v>605</v>
      </c>
    </row>
    <row r="352" spans="1:10" x14ac:dyDescent="0.3">
      <c r="A352" t="str">
        <f>HYPERLINK("https://hsdes.intel.com/resource/15011695705","15011695705")</f>
        <v>15011695705</v>
      </c>
      <c r="B352" t="s">
        <v>361</v>
      </c>
      <c r="C352" t="s">
        <v>4</v>
      </c>
      <c r="D352" t="s">
        <v>581</v>
      </c>
      <c r="E352" s="43" t="s">
        <v>585</v>
      </c>
      <c r="F352">
        <v>42</v>
      </c>
      <c r="G352" t="s">
        <v>593</v>
      </c>
      <c r="H352" t="s">
        <v>594</v>
      </c>
      <c r="I352" t="s">
        <v>605</v>
      </c>
    </row>
    <row r="353" spans="1:10" x14ac:dyDescent="0.3">
      <c r="A353" t="str">
        <f>HYPERLINK("https://hsdes.intel.com/resource/15011700613","15011700613")</f>
        <v>15011700613</v>
      </c>
      <c r="B353" t="s">
        <v>362</v>
      </c>
      <c r="C353" t="s">
        <v>4</v>
      </c>
      <c r="D353" t="s">
        <v>581</v>
      </c>
      <c r="E353" s="44" t="s">
        <v>586</v>
      </c>
      <c r="F353">
        <v>42</v>
      </c>
      <c r="G353" t="s">
        <v>593</v>
      </c>
      <c r="H353" t="s">
        <v>594</v>
      </c>
      <c r="I353" t="s">
        <v>605</v>
      </c>
      <c r="J353" s="10" t="s">
        <v>611</v>
      </c>
    </row>
    <row r="354" spans="1:10" x14ac:dyDescent="0.3">
      <c r="A354" t="str">
        <f>HYPERLINK("https://hsdes.intel.com/resource/15011720834","15011720834")</f>
        <v>15011720834</v>
      </c>
      <c r="B354" t="s">
        <v>363</v>
      </c>
      <c r="C354" t="s">
        <v>22</v>
      </c>
      <c r="D354" t="s">
        <v>581</v>
      </c>
      <c r="E354" s="43" t="s">
        <v>585</v>
      </c>
      <c r="F354">
        <v>42</v>
      </c>
      <c r="G354" t="s">
        <v>593</v>
      </c>
      <c r="H354" t="s">
        <v>594</v>
      </c>
      <c r="I354" t="s">
        <v>605</v>
      </c>
    </row>
    <row r="355" spans="1:10" x14ac:dyDescent="0.3">
      <c r="A355" t="str">
        <f>HYPERLINK("https://hsdes.intel.com/resource/15011742691","15011742691")</f>
        <v>15011742691</v>
      </c>
      <c r="B355" t="s">
        <v>364</v>
      </c>
      <c r="C355" t="s">
        <v>10</v>
      </c>
      <c r="D355" t="s">
        <v>581</v>
      </c>
      <c r="E355" s="43" t="s">
        <v>585</v>
      </c>
      <c r="F355">
        <v>42</v>
      </c>
      <c r="G355" t="s">
        <v>593</v>
      </c>
      <c r="H355" t="s">
        <v>594</v>
      </c>
      <c r="I355" t="s">
        <v>605</v>
      </c>
    </row>
    <row r="356" spans="1:10" x14ac:dyDescent="0.3">
      <c r="A356" t="str">
        <f>HYPERLINK("https://hsdes.intel.com/resource/15011770786","15011770786")</f>
        <v>15011770786</v>
      </c>
      <c r="B356" t="s">
        <v>365</v>
      </c>
      <c r="C356" t="s">
        <v>4</v>
      </c>
      <c r="D356" t="s">
        <v>581</v>
      </c>
      <c r="E356" s="43" t="s">
        <v>585</v>
      </c>
      <c r="F356">
        <v>42</v>
      </c>
      <c r="G356" t="s">
        <v>593</v>
      </c>
      <c r="H356" t="s">
        <v>594</v>
      </c>
      <c r="I356" t="s">
        <v>604</v>
      </c>
    </row>
    <row r="357" spans="1:10" x14ac:dyDescent="0.3">
      <c r="A357" t="str">
        <f>HYPERLINK("https://hsdes.intel.com/resource/15011829165","15011829165")</f>
        <v>15011829165</v>
      </c>
      <c r="B357" t="s">
        <v>366</v>
      </c>
      <c r="C357" t="s">
        <v>22</v>
      </c>
      <c r="D357" t="s">
        <v>581</v>
      </c>
      <c r="E357" s="43" t="s">
        <v>585</v>
      </c>
      <c r="F357">
        <v>42</v>
      </c>
      <c r="G357" t="s">
        <v>593</v>
      </c>
      <c r="H357" t="s">
        <v>594</v>
      </c>
      <c r="I357" t="s">
        <v>605</v>
      </c>
    </row>
    <row r="358" spans="1:10" x14ac:dyDescent="0.3">
      <c r="A358" t="str">
        <f>HYPERLINK("https://hsdes.intel.com/resource/15011831525","15011831525")</f>
        <v>15011831525</v>
      </c>
      <c r="B358" t="s">
        <v>367</v>
      </c>
      <c r="C358" t="s">
        <v>22</v>
      </c>
      <c r="D358" t="s">
        <v>581</v>
      </c>
      <c r="E358" s="43" t="s">
        <v>585</v>
      </c>
      <c r="F358">
        <v>42</v>
      </c>
      <c r="G358" t="s">
        <v>593</v>
      </c>
      <c r="H358" t="s">
        <v>594</v>
      </c>
      <c r="I358" t="s">
        <v>605</v>
      </c>
    </row>
    <row r="359" spans="1:10" x14ac:dyDescent="0.3">
      <c r="A359" t="str">
        <f>HYPERLINK("https://hsdes.intel.com/resource/15011833284","15011833284")</f>
        <v>15011833284</v>
      </c>
      <c r="B359" t="s">
        <v>368</v>
      </c>
      <c r="C359" t="s">
        <v>22</v>
      </c>
      <c r="D359" t="s">
        <v>581</v>
      </c>
      <c r="E359" s="43" t="s">
        <v>585</v>
      </c>
      <c r="F359">
        <v>42</v>
      </c>
      <c r="G359" t="s">
        <v>593</v>
      </c>
      <c r="H359" t="s">
        <v>594</v>
      </c>
      <c r="I359" t="s">
        <v>605</v>
      </c>
    </row>
    <row r="360" spans="1:10" x14ac:dyDescent="0.3">
      <c r="A360" t="str">
        <f>HYPERLINK("https://hsdes.intel.com/resource/15011840550","15011840550")</f>
        <v>15011840550</v>
      </c>
      <c r="B360" t="s">
        <v>369</v>
      </c>
      <c r="C360" t="s">
        <v>22</v>
      </c>
      <c r="D360" t="s">
        <v>581</v>
      </c>
      <c r="E360" s="43" t="s">
        <v>585</v>
      </c>
      <c r="F360">
        <v>42</v>
      </c>
      <c r="G360" t="s">
        <v>593</v>
      </c>
      <c r="H360" t="s">
        <v>594</v>
      </c>
      <c r="I360" t="s">
        <v>604</v>
      </c>
    </row>
    <row r="361" spans="1:10" x14ac:dyDescent="0.3">
      <c r="A361" t="str">
        <f>HYPERLINK("https://hsdes.intel.com/resource/15011900094","15011900094")</f>
        <v>15011900094</v>
      </c>
      <c r="B361" t="s">
        <v>370</v>
      </c>
      <c r="C361" t="s">
        <v>4</v>
      </c>
      <c r="D361" t="s">
        <v>581</v>
      </c>
      <c r="E361" s="43" t="s">
        <v>585</v>
      </c>
      <c r="F361">
        <v>42</v>
      </c>
      <c r="G361" t="s">
        <v>593</v>
      </c>
      <c r="H361" t="s">
        <v>594</v>
      </c>
      <c r="I361" t="s">
        <v>605</v>
      </c>
    </row>
    <row r="362" spans="1:10" x14ac:dyDescent="0.3">
      <c r="A362" t="str">
        <f>HYPERLINK("https://hsdes.intel.com/resource/15012055095","15012055095")</f>
        <v>15012055095</v>
      </c>
      <c r="B362" t="s">
        <v>371</v>
      </c>
      <c r="C362" t="s">
        <v>4</v>
      </c>
      <c r="D362" t="s">
        <v>581</v>
      </c>
      <c r="E362" s="43" t="s">
        <v>585</v>
      </c>
      <c r="F362">
        <v>42</v>
      </c>
      <c r="G362" t="s">
        <v>593</v>
      </c>
      <c r="H362" t="s">
        <v>594</v>
      </c>
      <c r="I362" t="s">
        <v>605</v>
      </c>
    </row>
    <row r="363" spans="1:10" x14ac:dyDescent="0.3">
      <c r="A363" t="str">
        <f>HYPERLINK("https://hsdes.intel.com/resource/15012148116","15012148116")</f>
        <v>15012148116</v>
      </c>
      <c r="B363" t="s">
        <v>372</v>
      </c>
      <c r="C363" t="s">
        <v>10</v>
      </c>
      <c r="D363" t="s">
        <v>579</v>
      </c>
      <c r="E363" s="45" t="s">
        <v>602</v>
      </c>
      <c r="F363">
        <v>42</v>
      </c>
      <c r="G363" t="s">
        <v>593</v>
      </c>
      <c r="H363" t="s">
        <v>594</v>
      </c>
      <c r="I363" t="s">
        <v>604</v>
      </c>
    </row>
    <row r="364" spans="1:10" x14ac:dyDescent="0.3">
      <c r="A364" t="str">
        <f>HYPERLINK("https://hsdes.intel.com/resource/15012299059","15012299059")</f>
        <v>15012299059</v>
      </c>
      <c r="B364" t="s">
        <v>373</v>
      </c>
      <c r="C364" t="s">
        <v>16</v>
      </c>
      <c r="D364" t="s">
        <v>581</v>
      </c>
      <c r="E364" s="43" t="s">
        <v>585</v>
      </c>
      <c r="F364">
        <v>42</v>
      </c>
      <c r="G364" t="s">
        <v>593</v>
      </c>
      <c r="H364" t="s">
        <v>594</v>
      </c>
      <c r="I364" t="s">
        <v>604</v>
      </c>
    </row>
    <row r="365" spans="1:10" x14ac:dyDescent="0.3">
      <c r="A365" t="str">
        <f>HYPERLINK("https://hsdes.intel.com/resource/16012239274","16012239274")</f>
        <v>16012239274</v>
      </c>
      <c r="B365" t="s">
        <v>374</v>
      </c>
      <c r="C365" t="s">
        <v>8</v>
      </c>
      <c r="D365" t="s">
        <v>581</v>
      </c>
      <c r="E365" s="43" t="s">
        <v>585</v>
      </c>
      <c r="F365">
        <v>42</v>
      </c>
      <c r="G365" t="s">
        <v>593</v>
      </c>
      <c r="H365" t="s">
        <v>594</v>
      </c>
      <c r="I365" t="s">
        <v>604</v>
      </c>
    </row>
    <row r="366" spans="1:10" x14ac:dyDescent="0.3">
      <c r="A366" t="str">
        <f>HYPERLINK("https://hsdes.intel.com/resource/16012239299","16012239299")</f>
        <v>16012239299</v>
      </c>
      <c r="B366" t="s">
        <v>375</v>
      </c>
      <c r="C366" t="s">
        <v>16</v>
      </c>
      <c r="D366" t="s">
        <v>581</v>
      </c>
      <c r="E366" s="43" t="s">
        <v>585</v>
      </c>
      <c r="F366">
        <v>42</v>
      </c>
      <c r="G366" t="s">
        <v>593</v>
      </c>
      <c r="H366" t="s">
        <v>594</v>
      </c>
      <c r="I366" t="s">
        <v>604</v>
      </c>
    </row>
    <row r="367" spans="1:10" x14ac:dyDescent="0.3">
      <c r="A367" t="str">
        <f>HYPERLINK("https://hsdes.intel.com/resource/16012400387","16012400387")</f>
        <v>16012400387</v>
      </c>
      <c r="B367" t="s">
        <v>376</v>
      </c>
      <c r="C367" t="s">
        <v>10</v>
      </c>
      <c r="D367" t="s">
        <v>581</v>
      </c>
      <c r="E367" s="45" t="s">
        <v>602</v>
      </c>
      <c r="F367">
        <v>42</v>
      </c>
      <c r="G367" t="s">
        <v>593</v>
      </c>
      <c r="H367" t="s">
        <v>594</v>
      </c>
      <c r="I367" t="s">
        <v>604</v>
      </c>
    </row>
    <row r="368" spans="1:10" x14ac:dyDescent="0.3">
      <c r="A368" t="str">
        <f>HYPERLINK("https://hsdes.intel.com/resource/16012413333","16012413333")</f>
        <v>16012413333</v>
      </c>
      <c r="B368" t="s">
        <v>377</v>
      </c>
      <c r="C368" t="s">
        <v>10</v>
      </c>
      <c r="D368" t="s">
        <v>581</v>
      </c>
      <c r="E368" s="43" t="s">
        <v>585</v>
      </c>
      <c r="F368">
        <v>42</v>
      </c>
      <c r="G368" t="s">
        <v>593</v>
      </c>
      <c r="H368" t="s">
        <v>594</v>
      </c>
      <c r="I368" t="s">
        <v>604</v>
      </c>
    </row>
    <row r="369" spans="1:10" x14ac:dyDescent="0.3">
      <c r="A369" t="str">
        <f>HYPERLINK("https://hsdes.intel.com/resource/16012486425","16012486425")</f>
        <v>16012486425</v>
      </c>
      <c r="B369" t="s">
        <v>378</v>
      </c>
      <c r="C369" t="s">
        <v>10</v>
      </c>
      <c r="D369" t="s">
        <v>581</v>
      </c>
      <c r="E369" s="43" t="s">
        <v>585</v>
      </c>
      <c r="F369">
        <v>42</v>
      </c>
      <c r="G369" t="s">
        <v>593</v>
      </c>
      <c r="H369" t="s">
        <v>594</v>
      </c>
      <c r="I369" t="s">
        <v>605</v>
      </c>
    </row>
    <row r="370" spans="1:10" x14ac:dyDescent="0.3">
      <c r="A370" t="str">
        <f>HYPERLINK("https://hsdes.intel.com/resource/16012489977","16012489977")</f>
        <v>16012489977</v>
      </c>
      <c r="B370" t="s">
        <v>379</v>
      </c>
      <c r="C370" t="s">
        <v>16</v>
      </c>
      <c r="D370" t="s">
        <v>581</v>
      </c>
      <c r="E370" s="43" t="s">
        <v>585</v>
      </c>
      <c r="F370">
        <v>42</v>
      </c>
      <c r="G370" t="s">
        <v>593</v>
      </c>
      <c r="H370" t="s">
        <v>594</v>
      </c>
      <c r="I370" t="s">
        <v>605</v>
      </c>
    </row>
    <row r="371" spans="1:10" x14ac:dyDescent="0.3">
      <c r="A371" t="str">
        <f>HYPERLINK("https://hsdes.intel.com/resource/16012511779","16012511779")</f>
        <v>16012511779</v>
      </c>
      <c r="B371" t="s">
        <v>380</v>
      </c>
      <c r="C371" t="s">
        <v>10</v>
      </c>
      <c r="D371" t="s">
        <v>581</v>
      </c>
      <c r="E371" s="43" t="s">
        <v>585</v>
      </c>
      <c r="F371">
        <v>42</v>
      </c>
      <c r="G371" t="s">
        <v>593</v>
      </c>
      <c r="H371" t="s">
        <v>594</v>
      </c>
      <c r="I371" t="s">
        <v>604</v>
      </c>
    </row>
    <row r="372" spans="1:10" x14ac:dyDescent="0.3">
      <c r="A372" t="str">
        <f>HYPERLINK("https://hsdes.intel.com/resource/16012542791","16012542791")</f>
        <v>16012542791</v>
      </c>
      <c r="B372" t="s">
        <v>381</v>
      </c>
      <c r="C372" t="s">
        <v>16</v>
      </c>
      <c r="D372" t="s">
        <v>581</v>
      </c>
      <c r="E372" s="43" t="s">
        <v>585</v>
      </c>
      <c r="F372">
        <v>42</v>
      </c>
      <c r="G372" t="s">
        <v>593</v>
      </c>
      <c r="H372" t="s">
        <v>594</v>
      </c>
      <c r="I372" t="s">
        <v>604</v>
      </c>
    </row>
    <row r="373" spans="1:10" x14ac:dyDescent="0.3">
      <c r="A373" t="str">
        <f>HYPERLINK("https://hsdes.intel.com/resource/16012577838","16012577838")</f>
        <v>16012577838</v>
      </c>
      <c r="B373" t="s">
        <v>382</v>
      </c>
      <c r="C373" t="s">
        <v>22</v>
      </c>
      <c r="D373" t="s">
        <v>581</v>
      </c>
      <c r="E373" s="43" t="s">
        <v>585</v>
      </c>
      <c r="F373">
        <v>42</v>
      </c>
      <c r="G373" t="s">
        <v>593</v>
      </c>
      <c r="H373" t="s">
        <v>594</v>
      </c>
      <c r="I373" t="s">
        <v>605</v>
      </c>
    </row>
    <row r="374" spans="1:10" x14ac:dyDescent="0.3">
      <c r="A374" t="str">
        <f>HYPERLINK("https://hsdes.intel.com/resource/16012616661","16012616661")</f>
        <v>16012616661</v>
      </c>
      <c r="B374" t="s">
        <v>383</v>
      </c>
      <c r="C374" t="s">
        <v>10</v>
      </c>
      <c r="D374" t="s">
        <v>581</v>
      </c>
      <c r="E374" s="44" t="s">
        <v>586</v>
      </c>
      <c r="F374">
        <v>42</v>
      </c>
      <c r="G374" t="s">
        <v>593</v>
      </c>
      <c r="H374" t="s">
        <v>594</v>
      </c>
      <c r="I374" t="s">
        <v>605</v>
      </c>
      <c r="J374" t="s">
        <v>599</v>
      </c>
    </row>
    <row r="375" spans="1:10" x14ac:dyDescent="0.3">
      <c r="A375" t="str">
        <f>HYPERLINK("https://hsdes.intel.com/resource/16012703150","16012703150")</f>
        <v>16012703150</v>
      </c>
      <c r="B375" t="s">
        <v>384</v>
      </c>
      <c r="C375" t="s">
        <v>16</v>
      </c>
      <c r="D375" t="s">
        <v>583</v>
      </c>
      <c r="E375" s="43" t="s">
        <v>585</v>
      </c>
      <c r="F375">
        <v>42</v>
      </c>
      <c r="G375" t="s">
        <v>593</v>
      </c>
      <c r="H375" t="s">
        <v>594</v>
      </c>
      <c r="I375" t="s">
        <v>604</v>
      </c>
    </row>
    <row r="376" spans="1:10" x14ac:dyDescent="0.3">
      <c r="A376" t="str">
        <f>HYPERLINK("https://hsdes.intel.com/resource/16012706362","16012706362")</f>
        <v>16012706362</v>
      </c>
      <c r="B376" t="s">
        <v>385</v>
      </c>
      <c r="C376" t="s">
        <v>8</v>
      </c>
      <c r="D376" t="s">
        <v>580</v>
      </c>
      <c r="E376" s="43" t="s">
        <v>585</v>
      </c>
      <c r="F376">
        <v>42</v>
      </c>
      <c r="G376" t="s">
        <v>593</v>
      </c>
      <c r="H376" t="s">
        <v>594</v>
      </c>
      <c r="I376" t="s">
        <v>604</v>
      </c>
    </row>
    <row r="377" spans="1:10" x14ac:dyDescent="0.3">
      <c r="A377" t="str">
        <f>HYPERLINK("https://hsdes.intel.com/resource/16012710104","16012710104")</f>
        <v>16012710104</v>
      </c>
      <c r="B377" t="s">
        <v>386</v>
      </c>
      <c r="C377" t="s">
        <v>10</v>
      </c>
      <c r="D377" t="s">
        <v>583</v>
      </c>
      <c r="E377" s="43" t="s">
        <v>585</v>
      </c>
      <c r="F377">
        <v>42</v>
      </c>
      <c r="G377" t="s">
        <v>593</v>
      </c>
      <c r="H377" t="s">
        <v>594</v>
      </c>
      <c r="I377" t="s">
        <v>604</v>
      </c>
    </row>
    <row r="378" spans="1:10" x14ac:dyDescent="0.3">
      <c r="A378" t="str">
        <f>HYPERLINK("https://hsdes.intel.com/resource/16012719010","16012719010")</f>
        <v>16012719010</v>
      </c>
      <c r="B378" t="s">
        <v>387</v>
      </c>
      <c r="C378" t="s">
        <v>10</v>
      </c>
      <c r="D378" t="s">
        <v>580</v>
      </c>
      <c r="E378" s="44" t="s">
        <v>586</v>
      </c>
      <c r="F378">
        <v>42</v>
      </c>
      <c r="G378" t="s">
        <v>593</v>
      </c>
      <c r="H378" t="s">
        <v>594</v>
      </c>
      <c r="I378" t="s">
        <v>605</v>
      </c>
      <c r="J378" t="s">
        <v>599</v>
      </c>
    </row>
    <row r="379" spans="1:10" x14ac:dyDescent="0.3">
      <c r="A379" t="str">
        <f>HYPERLINK("https://hsdes.intel.com/resource/16012756639","16012756639")</f>
        <v>16012756639</v>
      </c>
      <c r="B379" t="s">
        <v>388</v>
      </c>
      <c r="C379" t="s">
        <v>22</v>
      </c>
      <c r="D379" t="s">
        <v>583</v>
      </c>
      <c r="E379" s="43" t="s">
        <v>585</v>
      </c>
      <c r="F379">
        <v>42</v>
      </c>
      <c r="G379" t="s">
        <v>593</v>
      </c>
      <c r="H379" t="s">
        <v>594</v>
      </c>
      <c r="I379" t="s">
        <v>605</v>
      </c>
    </row>
    <row r="380" spans="1:10" x14ac:dyDescent="0.3">
      <c r="A380" t="str">
        <f>HYPERLINK("https://hsdes.intel.com/resource/16012801464","16012801464")</f>
        <v>16012801464</v>
      </c>
      <c r="B380" t="s">
        <v>389</v>
      </c>
      <c r="C380" t="s">
        <v>10</v>
      </c>
      <c r="D380" t="s">
        <v>583</v>
      </c>
      <c r="E380" s="44" t="s">
        <v>586</v>
      </c>
      <c r="F380">
        <v>42</v>
      </c>
      <c r="G380" t="s">
        <v>593</v>
      </c>
      <c r="H380" t="s">
        <v>594</v>
      </c>
      <c r="I380" t="s">
        <v>604</v>
      </c>
      <c r="J380" t="s">
        <v>597</v>
      </c>
    </row>
    <row r="381" spans="1:10" x14ac:dyDescent="0.3">
      <c r="A381" t="str">
        <f>HYPERLINK("https://hsdes.intel.com/resource/16012832585","16012832585")</f>
        <v>16012832585</v>
      </c>
      <c r="B381" t="s">
        <v>390</v>
      </c>
      <c r="C381" t="s">
        <v>10</v>
      </c>
      <c r="D381" t="s">
        <v>583</v>
      </c>
      <c r="E381" s="45" t="s">
        <v>602</v>
      </c>
      <c r="F381">
        <v>42</v>
      </c>
      <c r="G381" t="s">
        <v>593</v>
      </c>
      <c r="H381" t="s">
        <v>594</v>
      </c>
      <c r="I381" t="s">
        <v>604</v>
      </c>
      <c r="J381" s="2"/>
    </row>
    <row r="382" spans="1:10" x14ac:dyDescent="0.3">
      <c r="A382" t="str">
        <f>HYPERLINK("https://hsdes.intel.com/resource/16012913244","16012913244")</f>
        <v>16012913244</v>
      </c>
      <c r="B382" t="s">
        <v>391</v>
      </c>
      <c r="C382" t="s">
        <v>22</v>
      </c>
      <c r="D382" t="s">
        <v>583</v>
      </c>
      <c r="E382" s="43" t="s">
        <v>585</v>
      </c>
      <c r="F382">
        <v>42</v>
      </c>
      <c r="G382" t="s">
        <v>593</v>
      </c>
      <c r="H382" t="s">
        <v>594</v>
      </c>
      <c r="I382" t="s">
        <v>604</v>
      </c>
    </row>
    <row r="383" spans="1:10" x14ac:dyDescent="0.3">
      <c r="A383" t="str">
        <f>HYPERLINK("https://hsdes.intel.com/resource/16012944440","16012944440")</f>
        <v>16012944440</v>
      </c>
      <c r="B383" t="s">
        <v>392</v>
      </c>
      <c r="C383" t="s">
        <v>22</v>
      </c>
      <c r="D383" t="s">
        <v>581</v>
      </c>
      <c r="E383" s="43" t="s">
        <v>585</v>
      </c>
      <c r="F383">
        <v>42</v>
      </c>
      <c r="G383" t="s">
        <v>593</v>
      </c>
      <c r="H383" t="s">
        <v>594</v>
      </c>
      <c r="I383" t="s">
        <v>605</v>
      </c>
    </row>
    <row r="384" spans="1:10" x14ac:dyDescent="0.3">
      <c r="A384" t="str">
        <f>HYPERLINK("https://hsdes.intel.com/resource/16012967177","16012967177")</f>
        <v>16012967177</v>
      </c>
      <c r="B384" t="s">
        <v>393</v>
      </c>
      <c r="C384" t="s">
        <v>22</v>
      </c>
      <c r="D384" t="s">
        <v>580</v>
      </c>
      <c r="E384" s="43" t="s">
        <v>585</v>
      </c>
      <c r="F384">
        <v>42</v>
      </c>
      <c r="G384" t="s">
        <v>593</v>
      </c>
      <c r="H384" t="s">
        <v>594</v>
      </c>
      <c r="I384" t="s">
        <v>605</v>
      </c>
    </row>
    <row r="385" spans="1:9" x14ac:dyDescent="0.3">
      <c r="A385" t="str">
        <f>HYPERLINK("https://hsdes.intel.com/resource/16012995676","16012995676")</f>
        <v>16012995676</v>
      </c>
      <c r="B385" t="s">
        <v>394</v>
      </c>
      <c r="C385" t="s">
        <v>22</v>
      </c>
      <c r="D385" t="s">
        <v>580</v>
      </c>
      <c r="E385" s="43" t="s">
        <v>585</v>
      </c>
      <c r="F385">
        <v>42</v>
      </c>
      <c r="G385" t="s">
        <v>593</v>
      </c>
      <c r="H385" t="s">
        <v>594</v>
      </c>
      <c r="I385" t="s">
        <v>604</v>
      </c>
    </row>
    <row r="386" spans="1:9" x14ac:dyDescent="0.3">
      <c r="A386" t="str">
        <f>HYPERLINK("https://hsdes.intel.com/resource/16013023908","16013023908")</f>
        <v>16013023908</v>
      </c>
      <c r="B386" t="s">
        <v>395</v>
      </c>
      <c r="C386" t="s">
        <v>8</v>
      </c>
      <c r="D386" t="s">
        <v>580</v>
      </c>
      <c r="E386" s="43" t="s">
        <v>585</v>
      </c>
      <c r="F386">
        <v>42</v>
      </c>
      <c r="G386" t="s">
        <v>593</v>
      </c>
      <c r="H386" t="s">
        <v>594</v>
      </c>
      <c r="I386" t="s">
        <v>604</v>
      </c>
    </row>
    <row r="387" spans="1:9" x14ac:dyDescent="0.3">
      <c r="A387" t="str">
        <f>HYPERLINK("https://hsdes.intel.com/resource/16013072581","16013072581")</f>
        <v>16013072581</v>
      </c>
      <c r="B387" t="s">
        <v>396</v>
      </c>
      <c r="C387" t="s">
        <v>22</v>
      </c>
      <c r="D387" t="s">
        <v>580</v>
      </c>
      <c r="E387" s="43" t="s">
        <v>585</v>
      </c>
      <c r="F387">
        <v>42</v>
      </c>
      <c r="G387" t="s">
        <v>593</v>
      </c>
      <c r="H387" t="s">
        <v>594</v>
      </c>
      <c r="I387" t="s">
        <v>604</v>
      </c>
    </row>
    <row r="388" spans="1:9" x14ac:dyDescent="0.3">
      <c r="A388" t="str">
        <f>HYPERLINK("https://hsdes.intel.com/resource/16013094343","16013094343")</f>
        <v>16013094343</v>
      </c>
      <c r="B388" t="s">
        <v>397</v>
      </c>
      <c r="C388" t="s">
        <v>10</v>
      </c>
      <c r="D388" t="s">
        <v>580</v>
      </c>
      <c r="E388" s="43" t="s">
        <v>585</v>
      </c>
      <c r="F388">
        <v>42</v>
      </c>
      <c r="G388" t="s">
        <v>593</v>
      </c>
      <c r="H388" t="s">
        <v>594</v>
      </c>
      <c r="I388" t="s">
        <v>604</v>
      </c>
    </row>
    <row r="389" spans="1:9" x14ac:dyDescent="0.3">
      <c r="A389" t="str">
        <f>HYPERLINK("https://hsdes.intel.com/resource/16013095934","16013095934")</f>
        <v>16013095934</v>
      </c>
      <c r="B389" t="s">
        <v>398</v>
      </c>
      <c r="C389" t="s">
        <v>10</v>
      </c>
      <c r="D389" t="s">
        <v>580</v>
      </c>
      <c r="E389" s="43" t="s">
        <v>585</v>
      </c>
      <c r="F389">
        <v>42</v>
      </c>
      <c r="G389" t="s">
        <v>593</v>
      </c>
      <c r="H389" t="s">
        <v>594</v>
      </c>
      <c r="I389" t="s">
        <v>604</v>
      </c>
    </row>
    <row r="390" spans="1:9" x14ac:dyDescent="0.3">
      <c r="A390" t="str">
        <f>HYPERLINK("https://hsdes.intel.com/resource/16013100653","16013100653")</f>
        <v>16013100653</v>
      </c>
      <c r="B390" t="s">
        <v>399</v>
      </c>
      <c r="C390" t="s">
        <v>22</v>
      </c>
      <c r="D390" t="s">
        <v>580</v>
      </c>
      <c r="E390" s="43" t="s">
        <v>585</v>
      </c>
      <c r="F390">
        <v>42</v>
      </c>
      <c r="G390" t="s">
        <v>593</v>
      </c>
      <c r="H390" t="s">
        <v>594</v>
      </c>
      <c r="I390" t="s">
        <v>605</v>
      </c>
    </row>
    <row r="391" spans="1:9" x14ac:dyDescent="0.3">
      <c r="A391" t="str">
        <f>HYPERLINK("https://hsdes.intel.com/resource/16013184461","16013184461")</f>
        <v>16013184461</v>
      </c>
      <c r="B391" t="s">
        <v>400</v>
      </c>
      <c r="C391" t="s">
        <v>10</v>
      </c>
      <c r="D391" t="s">
        <v>583</v>
      </c>
      <c r="E391" s="43" t="s">
        <v>585</v>
      </c>
      <c r="F391">
        <v>42</v>
      </c>
      <c r="G391" t="s">
        <v>593</v>
      </c>
      <c r="H391" t="s">
        <v>594</v>
      </c>
      <c r="I391" t="s">
        <v>604</v>
      </c>
    </row>
    <row r="392" spans="1:9" x14ac:dyDescent="0.3">
      <c r="A392" t="str">
        <f>HYPERLINK("https://hsdes.intel.com/resource/16013341616","16013341616")</f>
        <v>16013341616</v>
      </c>
      <c r="B392" t="s">
        <v>401</v>
      </c>
      <c r="C392" t="s">
        <v>22</v>
      </c>
      <c r="D392" t="s">
        <v>583</v>
      </c>
      <c r="E392" s="43" t="s">
        <v>585</v>
      </c>
      <c r="F392">
        <v>42</v>
      </c>
      <c r="G392" t="s">
        <v>593</v>
      </c>
      <c r="H392" t="s">
        <v>594</v>
      </c>
      <c r="I392" t="s">
        <v>605</v>
      </c>
    </row>
    <row r="393" spans="1:9" x14ac:dyDescent="0.3">
      <c r="A393" t="str">
        <f>HYPERLINK("https://hsdes.intel.com/resource/16013850075","16013850075")</f>
        <v>16013850075</v>
      </c>
      <c r="B393" t="s">
        <v>402</v>
      </c>
      <c r="C393" t="s">
        <v>22</v>
      </c>
      <c r="D393" t="s">
        <v>583</v>
      </c>
      <c r="E393" s="43" t="s">
        <v>585</v>
      </c>
      <c r="F393">
        <v>42</v>
      </c>
      <c r="G393" t="s">
        <v>593</v>
      </c>
      <c r="H393" t="s">
        <v>594</v>
      </c>
      <c r="I393" t="s">
        <v>604</v>
      </c>
    </row>
    <row r="394" spans="1:9" x14ac:dyDescent="0.3">
      <c r="A394" t="str">
        <f>HYPERLINK("https://hsdes.intel.com/resource/16013856473","16013856473")</f>
        <v>16013856473</v>
      </c>
      <c r="B394" t="s">
        <v>403</v>
      </c>
      <c r="C394" t="s">
        <v>4</v>
      </c>
      <c r="D394" t="s">
        <v>580</v>
      </c>
      <c r="E394" s="43" t="s">
        <v>585</v>
      </c>
      <c r="F394">
        <v>42</v>
      </c>
      <c r="G394" t="s">
        <v>593</v>
      </c>
      <c r="H394" t="s">
        <v>594</v>
      </c>
      <c r="I394" t="s">
        <v>605</v>
      </c>
    </row>
    <row r="395" spans="1:9" x14ac:dyDescent="0.3">
      <c r="A395" t="str">
        <f>HYPERLINK("https://hsdes.intel.com/resource/16014084695","16014084695")</f>
        <v>16014084695</v>
      </c>
      <c r="B395" t="s">
        <v>404</v>
      </c>
      <c r="C395" t="s">
        <v>4</v>
      </c>
      <c r="D395" t="s">
        <v>583</v>
      </c>
      <c r="E395" s="43" t="s">
        <v>585</v>
      </c>
      <c r="F395">
        <v>42</v>
      </c>
      <c r="G395" t="s">
        <v>593</v>
      </c>
      <c r="H395" t="s">
        <v>594</v>
      </c>
      <c r="I395" t="s">
        <v>604</v>
      </c>
    </row>
    <row r="396" spans="1:9" x14ac:dyDescent="0.3">
      <c r="A396" t="str">
        <f>HYPERLINK("https://hsdes.intel.com/resource/16014302646","16014302646")</f>
        <v>16014302646</v>
      </c>
      <c r="B396" t="s">
        <v>405</v>
      </c>
      <c r="C396" t="s">
        <v>4</v>
      </c>
      <c r="D396" t="s">
        <v>583</v>
      </c>
      <c r="E396" s="43" t="s">
        <v>585</v>
      </c>
      <c r="F396">
        <v>42</v>
      </c>
      <c r="G396" t="s">
        <v>593</v>
      </c>
      <c r="H396" t="s">
        <v>594</v>
      </c>
      <c r="I396" t="s">
        <v>604</v>
      </c>
    </row>
    <row r="397" spans="1:9" x14ac:dyDescent="0.3">
      <c r="A397" t="str">
        <f>HYPERLINK("https://hsdes.intel.com/resource/16014302756","16014302756")</f>
        <v>16014302756</v>
      </c>
      <c r="B397" t="s">
        <v>406</v>
      </c>
      <c r="C397" t="s">
        <v>4</v>
      </c>
      <c r="D397" t="s">
        <v>583</v>
      </c>
      <c r="E397" s="43" t="s">
        <v>585</v>
      </c>
      <c r="F397">
        <v>42</v>
      </c>
      <c r="G397" t="s">
        <v>593</v>
      </c>
      <c r="H397" t="s">
        <v>594</v>
      </c>
      <c r="I397" t="s">
        <v>604</v>
      </c>
    </row>
    <row r="398" spans="1:9" x14ac:dyDescent="0.3">
      <c r="A398" t="str">
        <f>HYPERLINK("https://hsdes.intel.com/resource/16014325867","16014325867")</f>
        <v>16014325867</v>
      </c>
      <c r="B398" t="s">
        <v>407</v>
      </c>
      <c r="C398" t="s">
        <v>16</v>
      </c>
      <c r="D398" t="s">
        <v>583</v>
      </c>
      <c r="E398" s="43" t="s">
        <v>585</v>
      </c>
      <c r="F398">
        <v>42</v>
      </c>
      <c r="G398" t="s">
        <v>593</v>
      </c>
      <c r="H398" t="s">
        <v>594</v>
      </c>
      <c r="I398" t="s">
        <v>607</v>
      </c>
    </row>
    <row r="399" spans="1:9" x14ac:dyDescent="0.3">
      <c r="A399" t="str">
        <f>HYPERLINK("https://hsdes.intel.com/resource/16014361056","16014361056")</f>
        <v>16014361056</v>
      </c>
      <c r="B399" t="s">
        <v>408</v>
      </c>
      <c r="C399" t="s">
        <v>4</v>
      </c>
      <c r="D399" t="s">
        <v>583</v>
      </c>
      <c r="E399" s="43" t="s">
        <v>585</v>
      </c>
      <c r="F399">
        <v>42</v>
      </c>
      <c r="G399" t="s">
        <v>593</v>
      </c>
      <c r="H399" t="s">
        <v>594</v>
      </c>
      <c r="I399" t="s">
        <v>604</v>
      </c>
    </row>
    <row r="400" spans="1:9" x14ac:dyDescent="0.3">
      <c r="A400" t="str">
        <f>HYPERLINK("https://hsdes.intel.com/resource/16014366509","16014366509")</f>
        <v>16014366509</v>
      </c>
      <c r="B400" t="s">
        <v>409</v>
      </c>
      <c r="C400" t="s">
        <v>22</v>
      </c>
      <c r="D400" t="s">
        <v>583</v>
      </c>
      <c r="E400" s="43" t="s">
        <v>585</v>
      </c>
      <c r="F400">
        <v>42</v>
      </c>
      <c r="G400" t="s">
        <v>593</v>
      </c>
      <c r="H400" t="s">
        <v>594</v>
      </c>
      <c r="I400" t="s">
        <v>604</v>
      </c>
    </row>
    <row r="401" spans="1:10" x14ac:dyDescent="0.3">
      <c r="A401" t="str">
        <f>HYPERLINK("https://hsdes.intel.com/resource/16014377117","16014377117")</f>
        <v>16014377117</v>
      </c>
      <c r="B401" t="s">
        <v>410</v>
      </c>
      <c r="C401" t="s">
        <v>22</v>
      </c>
      <c r="D401" t="s">
        <v>583</v>
      </c>
      <c r="E401" s="44" t="s">
        <v>586</v>
      </c>
      <c r="F401">
        <v>42</v>
      </c>
      <c r="G401" t="s">
        <v>593</v>
      </c>
      <c r="H401" t="s">
        <v>594</v>
      </c>
      <c r="I401" t="s">
        <v>604</v>
      </c>
      <c r="J401" s="6" t="s">
        <v>598</v>
      </c>
    </row>
    <row r="402" spans="1:10" x14ac:dyDescent="0.3">
      <c r="A402" t="str">
        <f>HYPERLINK("https://hsdes.intel.com/resource/16014401560","16014401560")</f>
        <v>16014401560</v>
      </c>
      <c r="B402" t="s">
        <v>411</v>
      </c>
      <c r="C402" t="s">
        <v>10</v>
      </c>
      <c r="D402" t="s">
        <v>583</v>
      </c>
      <c r="E402" s="43" t="s">
        <v>585</v>
      </c>
      <c r="F402">
        <v>42</v>
      </c>
      <c r="G402" t="s">
        <v>593</v>
      </c>
      <c r="H402" t="s">
        <v>594</v>
      </c>
      <c r="I402" t="s">
        <v>604</v>
      </c>
    </row>
    <row r="403" spans="1:10" x14ac:dyDescent="0.3">
      <c r="A403" t="str">
        <f>HYPERLINK("https://hsdes.intel.com/resource/16014492421","16014492421")</f>
        <v>16014492421</v>
      </c>
      <c r="B403" t="s">
        <v>412</v>
      </c>
      <c r="C403" t="s">
        <v>16</v>
      </c>
      <c r="D403" t="s">
        <v>583</v>
      </c>
      <c r="E403" s="43" t="s">
        <v>585</v>
      </c>
      <c r="F403">
        <v>42</v>
      </c>
      <c r="G403" t="s">
        <v>593</v>
      </c>
      <c r="H403" t="s">
        <v>594</v>
      </c>
      <c r="I403" t="s">
        <v>604</v>
      </c>
    </row>
    <row r="404" spans="1:10" x14ac:dyDescent="0.3">
      <c r="A404" t="str">
        <f>HYPERLINK("https://hsdes.intel.com/resource/16014496583","16014496583")</f>
        <v>16014496583</v>
      </c>
      <c r="B404" t="s">
        <v>413</v>
      </c>
      <c r="C404" t="s">
        <v>4</v>
      </c>
      <c r="D404" t="s">
        <v>583</v>
      </c>
      <c r="E404" s="43" t="s">
        <v>585</v>
      </c>
      <c r="F404">
        <v>42</v>
      </c>
      <c r="G404" t="s">
        <v>593</v>
      </c>
      <c r="H404" t="s">
        <v>594</v>
      </c>
      <c r="I404" t="s">
        <v>604</v>
      </c>
    </row>
    <row r="405" spans="1:10" x14ac:dyDescent="0.3">
      <c r="A405" t="str">
        <f>HYPERLINK("https://hsdes.intel.com/resource/16014526968","16014526968")</f>
        <v>16014526968</v>
      </c>
      <c r="B405" t="s">
        <v>414</v>
      </c>
      <c r="C405" t="s">
        <v>4</v>
      </c>
      <c r="D405" t="s">
        <v>583</v>
      </c>
      <c r="E405" s="43" t="s">
        <v>585</v>
      </c>
      <c r="F405">
        <v>42</v>
      </c>
      <c r="G405" t="s">
        <v>593</v>
      </c>
      <c r="H405" t="s">
        <v>594</v>
      </c>
      <c r="I405" t="s">
        <v>604</v>
      </c>
    </row>
    <row r="406" spans="1:10" x14ac:dyDescent="0.3">
      <c r="A406" t="str">
        <f>HYPERLINK("https://hsdes.intel.com/resource/16014554388","16014554388")</f>
        <v>16014554388</v>
      </c>
      <c r="B406" t="s">
        <v>415</v>
      </c>
      <c r="C406" t="s">
        <v>4</v>
      </c>
      <c r="D406" t="s">
        <v>583</v>
      </c>
      <c r="E406" s="43" t="s">
        <v>585</v>
      </c>
      <c r="F406">
        <v>42</v>
      </c>
      <c r="G406" t="s">
        <v>593</v>
      </c>
      <c r="H406" t="s">
        <v>594</v>
      </c>
      <c r="I406" t="s">
        <v>604</v>
      </c>
    </row>
    <row r="407" spans="1:10" x14ac:dyDescent="0.3">
      <c r="A407" t="str">
        <f>HYPERLINK("https://hsdes.intel.com/resource/16014557822","16014557822")</f>
        <v>16014557822</v>
      </c>
      <c r="B407" t="s">
        <v>416</v>
      </c>
      <c r="C407" t="s">
        <v>4</v>
      </c>
      <c r="D407" t="s">
        <v>583</v>
      </c>
      <c r="E407" s="43" t="s">
        <v>585</v>
      </c>
      <c r="F407">
        <v>42</v>
      </c>
      <c r="G407" t="s">
        <v>593</v>
      </c>
      <c r="H407" t="s">
        <v>594</v>
      </c>
      <c r="I407" t="s">
        <v>604</v>
      </c>
    </row>
    <row r="408" spans="1:10" x14ac:dyDescent="0.3">
      <c r="A408" t="str">
        <f>HYPERLINK("https://hsdes.intel.com/resource/16014566571","16014566571")</f>
        <v>16014566571</v>
      </c>
      <c r="B408" t="s">
        <v>417</v>
      </c>
      <c r="C408" t="s">
        <v>4</v>
      </c>
      <c r="D408" t="s">
        <v>583</v>
      </c>
      <c r="E408" s="43" t="s">
        <v>585</v>
      </c>
      <c r="F408">
        <v>42</v>
      </c>
      <c r="G408" t="s">
        <v>593</v>
      </c>
      <c r="H408" t="s">
        <v>594</v>
      </c>
      <c r="I408" t="s">
        <v>604</v>
      </c>
    </row>
    <row r="409" spans="1:10" x14ac:dyDescent="0.3">
      <c r="A409" t="str">
        <f>HYPERLINK("https://hsdes.intel.com/resource/16014588156","16014588156")</f>
        <v>16014588156</v>
      </c>
      <c r="B409" t="s">
        <v>418</v>
      </c>
      <c r="C409" t="s">
        <v>4</v>
      </c>
      <c r="D409" t="s">
        <v>583</v>
      </c>
      <c r="E409" s="44" t="s">
        <v>586</v>
      </c>
      <c r="F409">
        <v>42</v>
      </c>
      <c r="G409" t="s">
        <v>593</v>
      </c>
      <c r="H409" t="s">
        <v>594</v>
      </c>
      <c r="I409" t="s">
        <v>604</v>
      </c>
      <c r="J409" t="s">
        <v>596</v>
      </c>
    </row>
    <row r="410" spans="1:10" x14ac:dyDescent="0.3">
      <c r="A410" t="str">
        <f>HYPERLINK("https://hsdes.intel.com/resource/16014604975","16014604975")</f>
        <v>16014604975</v>
      </c>
      <c r="B410" t="s">
        <v>419</v>
      </c>
      <c r="C410" t="s">
        <v>22</v>
      </c>
      <c r="D410" t="s">
        <v>583</v>
      </c>
      <c r="E410" s="43" t="s">
        <v>585</v>
      </c>
      <c r="F410">
        <v>42</v>
      </c>
      <c r="G410" t="s">
        <v>593</v>
      </c>
      <c r="H410" t="s">
        <v>594</v>
      </c>
      <c r="I410" t="s">
        <v>604</v>
      </c>
    </row>
    <row r="411" spans="1:10" x14ac:dyDescent="0.3">
      <c r="A411" t="str">
        <f>HYPERLINK("https://hsdes.intel.com/resource/16014629205","16014629205")</f>
        <v>16014629205</v>
      </c>
      <c r="B411" t="s">
        <v>420</v>
      </c>
      <c r="C411" t="s">
        <v>10</v>
      </c>
      <c r="D411" t="s">
        <v>583</v>
      </c>
      <c r="E411" s="44" t="s">
        <v>586</v>
      </c>
      <c r="F411">
        <v>42</v>
      </c>
      <c r="G411" t="s">
        <v>593</v>
      </c>
      <c r="H411" t="s">
        <v>594</v>
      </c>
      <c r="I411" t="s">
        <v>604</v>
      </c>
      <c r="J411" t="s">
        <v>599</v>
      </c>
    </row>
    <row r="412" spans="1:10" x14ac:dyDescent="0.3">
      <c r="A412" t="str">
        <f>HYPERLINK("https://hsdes.intel.com/resource/16014634860","16014634860")</f>
        <v>16014634860</v>
      </c>
      <c r="B412" t="s">
        <v>421</v>
      </c>
      <c r="C412" t="s">
        <v>10</v>
      </c>
      <c r="D412" t="s">
        <v>583</v>
      </c>
      <c r="E412" s="44" t="s">
        <v>586</v>
      </c>
      <c r="F412">
        <v>42</v>
      </c>
      <c r="G412" t="s">
        <v>593</v>
      </c>
      <c r="H412" t="s">
        <v>594</v>
      </c>
      <c r="I412" t="s">
        <v>604</v>
      </c>
      <c r="J412" t="s">
        <v>599</v>
      </c>
    </row>
    <row r="413" spans="1:10" x14ac:dyDescent="0.3">
      <c r="A413" t="str">
        <f>HYPERLINK("https://hsdes.intel.com/resource/16014636884","16014636884")</f>
        <v>16014636884</v>
      </c>
      <c r="B413" t="s">
        <v>422</v>
      </c>
      <c r="C413" t="s">
        <v>4</v>
      </c>
      <c r="D413" t="s">
        <v>583</v>
      </c>
      <c r="E413" s="43" t="s">
        <v>585</v>
      </c>
      <c r="F413">
        <v>42</v>
      </c>
      <c r="G413" t="s">
        <v>593</v>
      </c>
      <c r="H413" t="s">
        <v>594</v>
      </c>
      <c r="I413" t="s">
        <v>604</v>
      </c>
    </row>
    <row r="414" spans="1:10" x14ac:dyDescent="0.3">
      <c r="A414" t="str">
        <f>HYPERLINK("https://hsdes.intel.com/resource/16014636911","16014636911")</f>
        <v>16014636911</v>
      </c>
      <c r="B414" t="s">
        <v>423</v>
      </c>
      <c r="C414" t="s">
        <v>4</v>
      </c>
      <c r="D414" t="s">
        <v>583</v>
      </c>
      <c r="E414" s="43" t="s">
        <v>585</v>
      </c>
      <c r="F414">
        <v>42</v>
      </c>
      <c r="G414" t="s">
        <v>593</v>
      </c>
      <c r="H414" t="s">
        <v>594</v>
      </c>
      <c r="I414" t="s">
        <v>604</v>
      </c>
    </row>
    <row r="415" spans="1:10" x14ac:dyDescent="0.3">
      <c r="A415" t="str">
        <f>HYPERLINK("https://hsdes.intel.com/resource/16014644558","16014644558")</f>
        <v>16014644558</v>
      </c>
      <c r="B415" t="s">
        <v>424</v>
      </c>
      <c r="C415" t="s">
        <v>16</v>
      </c>
      <c r="D415" t="s">
        <v>583</v>
      </c>
      <c r="E415" s="43" t="s">
        <v>585</v>
      </c>
      <c r="F415">
        <v>42</v>
      </c>
      <c r="G415" t="s">
        <v>593</v>
      </c>
      <c r="H415" t="s">
        <v>594</v>
      </c>
      <c r="I415" t="s">
        <v>604</v>
      </c>
    </row>
    <row r="416" spans="1:10" x14ac:dyDescent="0.3">
      <c r="A416" t="str">
        <f>HYPERLINK("https://hsdes.intel.com/resource/16014657531","16014657531")</f>
        <v>16014657531</v>
      </c>
      <c r="B416" t="s">
        <v>425</v>
      </c>
      <c r="C416" t="s">
        <v>8</v>
      </c>
      <c r="D416" t="s">
        <v>583</v>
      </c>
      <c r="E416" s="43" t="s">
        <v>585</v>
      </c>
      <c r="F416">
        <v>42</v>
      </c>
      <c r="G416" t="s">
        <v>593</v>
      </c>
      <c r="H416" t="s">
        <v>594</v>
      </c>
      <c r="I416" t="s">
        <v>605</v>
      </c>
    </row>
    <row r="417" spans="1:10" x14ac:dyDescent="0.3">
      <c r="A417" t="str">
        <f>HYPERLINK("https://hsdes.intel.com/resource/16014658044","16014658044")</f>
        <v>16014658044</v>
      </c>
      <c r="B417" t="s">
        <v>426</v>
      </c>
      <c r="C417" t="s">
        <v>22</v>
      </c>
      <c r="D417" t="s">
        <v>579</v>
      </c>
      <c r="E417" s="43" t="s">
        <v>585</v>
      </c>
      <c r="F417">
        <v>42</v>
      </c>
      <c r="G417" t="s">
        <v>593</v>
      </c>
      <c r="H417" t="s">
        <v>594</v>
      </c>
      <c r="I417" t="s">
        <v>604</v>
      </c>
    </row>
    <row r="418" spans="1:10" x14ac:dyDescent="0.3">
      <c r="A418" t="str">
        <f>HYPERLINK("https://hsdes.intel.com/resource/16014677761","16014677761")</f>
        <v>16014677761</v>
      </c>
      <c r="B418" t="s">
        <v>427</v>
      </c>
      <c r="C418" t="s">
        <v>22</v>
      </c>
      <c r="D418" t="s">
        <v>583</v>
      </c>
      <c r="E418" s="43" t="s">
        <v>585</v>
      </c>
      <c r="F418">
        <v>42</v>
      </c>
      <c r="G418" t="s">
        <v>593</v>
      </c>
      <c r="H418" t="s">
        <v>594</v>
      </c>
      <c r="I418" t="s">
        <v>604</v>
      </c>
    </row>
    <row r="419" spans="1:10" x14ac:dyDescent="0.3">
      <c r="A419" t="str">
        <f>HYPERLINK("https://hsdes.intel.com/resource/16014683437","16014683437")</f>
        <v>16014683437</v>
      </c>
      <c r="B419" t="s">
        <v>428</v>
      </c>
      <c r="C419" t="s">
        <v>16</v>
      </c>
      <c r="D419" t="s">
        <v>580</v>
      </c>
      <c r="E419" s="43" t="s">
        <v>585</v>
      </c>
      <c r="F419">
        <v>42</v>
      </c>
      <c r="G419" t="s">
        <v>593</v>
      </c>
      <c r="H419" t="s">
        <v>594</v>
      </c>
      <c r="I419" t="s">
        <v>604</v>
      </c>
    </row>
    <row r="420" spans="1:10" x14ac:dyDescent="0.3">
      <c r="A420" t="str">
        <f>HYPERLINK("https://hsdes.intel.com/resource/16014685628","16014685628")</f>
        <v>16014685628</v>
      </c>
      <c r="B420" t="s">
        <v>429</v>
      </c>
      <c r="C420" t="s">
        <v>16</v>
      </c>
      <c r="D420" t="s">
        <v>580</v>
      </c>
      <c r="E420" s="43" t="s">
        <v>585</v>
      </c>
      <c r="F420">
        <v>42</v>
      </c>
      <c r="G420" t="s">
        <v>593</v>
      </c>
      <c r="H420" t="s">
        <v>594</v>
      </c>
      <c r="I420" t="s">
        <v>607</v>
      </c>
    </row>
    <row r="421" spans="1:10" x14ac:dyDescent="0.3">
      <c r="A421" t="str">
        <f>HYPERLINK("https://hsdes.intel.com/resource/16014685962","16014685962")</f>
        <v>16014685962</v>
      </c>
      <c r="B421" t="s">
        <v>430</v>
      </c>
      <c r="C421" t="s">
        <v>16</v>
      </c>
      <c r="D421" t="s">
        <v>580</v>
      </c>
      <c r="E421" s="43" t="s">
        <v>585</v>
      </c>
      <c r="F421">
        <v>42</v>
      </c>
      <c r="G421" t="s">
        <v>593</v>
      </c>
      <c r="H421" t="s">
        <v>594</v>
      </c>
      <c r="I421" t="s">
        <v>607</v>
      </c>
    </row>
    <row r="422" spans="1:10" x14ac:dyDescent="0.3">
      <c r="A422" t="str">
        <f>HYPERLINK("https://hsdes.intel.com/resource/16014717731","16014717731")</f>
        <v>16014717731</v>
      </c>
      <c r="B422" t="s">
        <v>431</v>
      </c>
      <c r="C422" t="s">
        <v>4</v>
      </c>
      <c r="D422" t="s">
        <v>583</v>
      </c>
      <c r="E422" s="43" t="s">
        <v>585</v>
      </c>
      <c r="F422">
        <v>42</v>
      </c>
      <c r="G422" t="s">
        <v>593</v>
      </c>
      <c r="H422" t="s">
        <v>594</v>
      </c>
      <c r="I422" t="s">
        <v>605</v>
      </c>
    </row>
    <row r="423" spans="1:10" x14ac:dyDescent="0.3">
      <c r="A423" t="str">
        <f>HYPERLINK("https://hsdes.intel.com/resource/16014722237","16014722237")</f>
        <v>16014722237</v>
      </c>
      <c r="B423" t="s">
        <v>432</v>
      </c>
      <c r="C423" t="s">
        <v>4</v>
      </c>
      <c r="D423" t="s">
        <v>583</v>
      </c>
      <c r="E423" s="43" t="s">
        <v>585</v>
      </c>
      <c r="F423">
        <v>42</v>
      </c>
      <c r="G423" t="s">
        <v>593</v>
      </c>
      <c r="H423" t="s">
        <v>594</v>
      </c>
      <c r="I423" t="s">
        <v>604</v>
      </c>
    </row>
    <row r="424" spans="1:10" x14ac:dyDescent="0.3">
      <c r="A424" t="str">
        <f>HYPERLINK("https://hsdes.intel.com/resource/16014723842","16014723842")</f>
        <v>16014723842</v>
      </c>
      <c r="B424" t="s">
        <v>433</v>
      </c>
      <c r="C424" t="s">
        <v>8</v>
      </c>
      <c r="D424" t="s">
        <v>583</v>
      </c>
      <c r="E424" s="43" t="s">
        <v>585</v>
      </c>
      <c r="F424">
        <v>42</v>
      </c>
      <c r="G424" t="s">
        <v>593</v>
      </c>
      <c r="H424" t="s">
        <v>594</v>
      </c>
      <c r="I424" t="s">
        <v>604</v>
      </c>
    </row>
    <row r="425" spans="1:10" x14ac:dyDescent="0.3">
      <c r="A425" t="str">
        <f>HYPERLINK("https://hsdes.intel.com/resource/16014764882","16014764882")</f>
        <v>16014764882</v>
      </c>
      <c r="B425" t="s">
        <v>434</v>
      </c>
      <c r="C425" t="s">
        <v>4</v>
      </c>
      <c r="D425" t="s">
        <v>583</v>
      </c>
      <c r="E425" s="43" t="s">
        <v>585</v>
      </c>
      <c r="F425">
        <v>42</v>
      </c>
      <c r="G425" t="s">
        <v>593</v>
      </c>
      <c r="H425" t="s">
        <v>594</v>
      </c>
      <c r="I425" t="s">
        <v>604</v>
      </c>
    </row>
    <row r="426" spans="1:10" x14ac:dyDescent="0.3">
      <c r="A426" t="str">
        <f>HYPERLINK("https://hsdes.intel.com/resource/16014777372","16014777372")</f>
        <v>16014777372</v>
      </c>
      <c r="B426" t="s">
        <v>435</v>
      </c>
      <c r="C426" t="s">
        <v>22</v>
      </c>
      <c r="D426" t="s">
        <v>583</v>
      </c>
      <c r="E426" s="43" t="s">
        <v>585</v>
      </c>
      <c r="F426">
        <v>42</v>
      </c>
      <c r="G426" t="s">
        <v>593</v>
      </c>
      <c r="H426" t="s">
        <v>594</v>
      </c>
      <c r="I426" t="s">
        <v>605</v>
      </c>
    </row>
    <row r="427" spans="1:10" x14ac:dyDescent="0.3">
      <c r="A427" t="str">
        <f>HYPERLINK("https://hsdes.intel.com/resource/16014794198","16014794198")</f>
        <v>16014794198</v>
      </c>
      <c r="B427" t="s">
        <v>436</v>
      </c>
      <c r="C427" t="s">
        <v>4</v>
      </c>
      <c r="D427" t="s">
        <v>583</v>
      </c>
      <c r="E427" s="43" t="s">
        <v>585</v>
      </c>
      <c r="F427">
        <v>42</v>
      </c>
      <c r="G427" t="s">
        <v>593</v>
      </c>
      <c r="H427" t="s">
        <v>594</v>
      </c>
      <c r="I427" t="s">
        <v>604</v>
      </c>
    </row>
    <row r="428" spans="1:10" x14ac:dyDescent="0.3">
      <c r="A428" t="str">
        <f>HYPERLINK("https://hsdes.intel.com/resource/16014795784","16014795784")</f>
        <v>16014795784</v>
      </c>
      <c r="B428" t="s">
        <v>437</v>
      </c>
      <c r="C428" t="s">
        <v>4</v>
      </c>
      <c r="D428" t="s">
        <v>583</v>
      </c>
      <c r="E428" s="43" t="s">
        <v>585</v>
      </c>
      <c r="F428">
        <v>42</v>
      </c>
      <c r="G428" t="s">
        <v>593</v>
      </c>
      <c r="H428" t="s">
        <v>594</v>
      </c>
      <c r="I428" t="s">
        <v>604</v>
      </c>
    </row>
    <row r="429" spans="1:10" x14ac:dyDescent="0.3">
      <c r="A429" t="str">
        <f>HYPERLINK("https://hsdes.intel.com/resource/16014811568","16014811568")</f>
        <v>16014811568</v>
      </c>
      <c r="B429" t="s">
        <v>438</v>
      </c>
      <c r="C429" t="s">
        <v>22</v>
      </c>
      <c r="D429" t="s">
        <v>581</v>
      </c>
      <c r="E429" s="43" t="s">
        <v>585</v>
      </c>
      <c r="F429">
        <v>42</v>
      </c>
      <c r="G429" t="s">
        <v>593</v>
      </c>
      <c r="H429" t="s">
        <v>594</v>
      </c>
      <c r="I429" t="s">
        <v>605</v>
      </c>
    </row>
    <row r="430" spans="1:10" x14ac:dyDescent="0.3">
      <c r="A430" t="str">
        <f>HYPERLINK("https://hsdes.intel.com/resource/16014830101","16014830101")</f>
        <v>16014830101</v>
      </c>
      <c r="B430" t="s">
        <v>439</v>
      </c>
      <c r="C430" t="s">
        <v>10</v>
      </c>
      <c r="D430" t="s">
        <v>583</v>
      </c>
      <c r="E430" s="43" t="s">
        <v>585</v>
      </c>
      <c r="F430">
        <v>42</v>
      </c>
      <c r="G430" t="s">
        <v>593</v>
      </c>
      <c r="H430" t="s">
        <v>594</v>
      </c>
      <c r="I430" t="s">
        <v>604</v>
      </c>
    </row>
    <row r="431" spans="1:10" x14ac:dyDescent="0.3">
      <c r="A431" t="str">
        <f>HYPERLINK("https://hsdes.intel.com/resource/16014841919","16014841919")</f>
        <v>16014841919</v>
      </c>
      <c r="B431" t="s">
        <v>440</v>
      </c>
      <c r="C431" t="s">
        <v>4</v>
      </c>
      <c r="D431" t="s">
        <v>583</v>
      </c>
      <c r="E431" s="44" t="s">
        <v>586</v>
      </c>
      <c r="F431">
        <v>42</v>
      </c>
      <c r="G431" t="s">
        <v>593</v>
      </c>
      <c r="H431" t="s">
        <v>594</v>
      </c>
      <c r="I431" t="s">
        <v>604</v>
      </c>
      <c r="J431" t="s">
        <v>596</v>
      </c>
    </row>
    <row r="432" spans="1:10" x14ac:dyDescent="0.3">
      <c r="A432" t="str">
        <f>HYPERLINK("https://hsdes.intel.com/resource/16014853886","16014853886")</f>
        <v>16014853886</v>
      </c>
      <c r="B432" t="s">
        <v>441</v>
      </c>
      <c r="C432" t="s">
        <v>4</v>
      </c>
      <c r="D432" t="s">
        <v>583</v>
      </c>
      <c r="E432" s="43" t="s">
        <v>585</v>
      </c>
      <c r="F432">
        <v>42</v>
      </c>
      <c r="G432" t="s">
        <v>593</v>
      </c>
      <c r="H432" t="s">
        <v>594</v>
      </c>
      <c r="I432" t="s">
        <v>604</v>
      </c>
    </row>
    <row r="433" spans="1:10" x14ac:dyDescent="0.3">
      <c r="A433" t="str">
        <f>HYPERLINK("https://hsdes.intel.com/resource/16014920348","16014920348")</f>
        <v>16014920348</v>
      </c>
      <c r="B433" t="s">
        <v>442</v>
      </c>
      <c r="C433" t="s">
        <v>10</v>
      </c>
      <c r="D433" t="s">
        <v>583</v>
      </c>
      <c r="E433" s="43" t="s">
        <v>585</v>
      </c>
      <c r="F433">
        <v>42</v>
      </c>
      <c r="G433" t="s">
        <v>593</v>
      </c>
      <c r="H433" t="s">
        <v>594</v>
      </c>
      <c r="I433" t="s">
        <v>604</v>
      </c>
    </row>
    <row r="434" spans="1:10" x14ac:dyDescent="0.3">
      <c r="A434" t="str">
        <f>HYPERLINK("https://hsdes.intel.com/resource/16015007744","16015007744")</f>
        <v>16015007744</v>
      </c>
      <c r="B434" t="s">
        <v>443</v>
      </c>
      <c r="C434" t="s">
        <v>10</v>
      </c>
      <c r="D434" t="s">
        <v>583</v>
      </c>
      <c r="E434" s="43" t="s">
        <v>585</v>
      </c>
      <c r="F434">
        <v>42</v>
      </c>
      <c r="G434" t="s">
        <v>593</v>
      </c>
      <c r="H434" t="s">
        <v>594</v>
      </c>
      <c r="I434" t="s">
        <v>605</v>
      </c>
    </row>
    <row r="435" spans="1:10" x14ac:dyDescent="0.3">
      <c r="A435" t="str">
        <f>HYPERLINK("https://hsdes.intel.com/resource/16015007981","16015007981")</f>
        <v>16015007981</v>
      </c>
      <c r="B435" t="s">
        <v>444</v>
      </c>
      <c r="C435" t="s">
        <v>10</v>
      </c>
      <c r="D435" t="s">
        <v>583</v>
      </c>
      <c r="E435" s="43" t="s">
        <v>585</v>
      </c>
      <c r="F435">
        <v>42</v>
      </c>
      <c r="G435" t="s">
        <v>593</v>
      </c>
      <c r="H435" t="s">
        <v>594</v>
      </c>
      <c r="I435" t="s">
        <v>605</v>
      </c>
    </row>
    <row r="436" spans="1:10" x14ac:dyDescent="0.3">
      <c r="A436" t="str">
        <f>HYPERLINK("https://hsdes.intel.com/resource/16015022674","16015022674")</f>
        <v>16015022674</v>
      </c>
      <c r="B436" t="s">
        <v>445</v>
      </c>
      <c r="C436" t="s">
        <v>10</v>
      </c>
      <c r="D436" t="s">
        <v>583</v>
      </c>
      <c r="E436" s="44" t="s">
        <v>586</v>
      </c>
      <c r="F436">
        <v>42</v>
      </c>
      <c r="G436" t="s">
        <v>593</v>
      </c>
      <c r="H436" t="s">
        <v>594</v>
      </c>
      <c r="I436" t="s">
        <v>604</v>
      </c>
      <c r="J436" t="s">
        <v>599</v>
      </c>
    </row>
    <row r="437" spans="1:10" x14ac:dyDescent="0.3">
      <c r="A437" t="str">
        <f>HYPERLINK("https://hsdes.intel.com/resource/16015106438","16015106438")</f>
        <v>16015106438</v>
      </c>
      <c r="B437" t="s">
        <v>446</v>
      </c>
      <c r="C437" t="s">
        <v>10</v>
      </c>
      <c r="D437" t="s">
        <v>583</v>
      </c>
      <c r="E437" s="44" t="s">
        <v>586</v>
      </c>
      <c r="F437">
        <v>42</v>
      </c>
      <c r="G437" t="s">
        <v>593</v>
      </c>
      <c r="H437" t="s">
        <v>594</v>
      </c>
      <c r="I437" t="s">
        <v>604</v>
      </c>
      <c r="J437" t="s">
        <v>599</v>
      </c>
    </row>
    <row r="438" spans="1:10" x14ac:dyDescent="0.3">
      <c r="A438" t="str">
        <f>HYPERLINK("https://hsdes.intel.com/resource/16015265295","16015265295")</f>
        <v>16015265295</v>
      </c>
      <c r="B438" t="s">
        <v>447</v>
      </c>
      <c r="C438" t="s">
        <v>10</v>
      </c>
      <c r="D438" t="s">
        <v>583</v>
      </c>
      <c r="E438" s="43" t="s">
        <v>585</v>
      </c>
      <c r="F438">
        <v>42</v>
      </c>
      <c r="G438" t="s">
        <v>593</v>
      </c>
      <c r="H438" t="s">
        <v>594</v>
      </c>
      <c r="I438" t="s">
        <v>604</v>
      </c>
    </row>
    <row r="439" spans="1:10" x14ac:dyDescent="0.3">
      <c r="A439" t="str">
        <f>HYPERLINK("https://hsdes.intel.com/resource/16015313061","16015313061")</f>
        <v>16015313061</v>
      </c>
      <c r="B439" t="s">
        <v>448</v>
      </c>
      <c r="C439" t="s">
        <v>10</v>
      </c>
      <c r="D439" t="s">
        <v>583</v>
      </c>
      <c r="E439" s="43" t="s">
        <v>585</v>
      </c>
      <c r="F439">
        <v>42</v>
      </c>
      <c r="G439" t="s">
        <v>593</v>
      </c>
      <c r="H439" t="s">
        <v>594</v>
      </c>
      <c r="I439" t="s">
        <v>604</v>
      </c>
    </row>
    <row r="440" spans="1:10" x14ac:dyDescent="0.3">
      <c r="A440" t="str">
        <f>HYPERLINK("https://hsdes.intel.com/resource/16015326278","16015326278")</f>
        <v>16015326278</v>
      </c>
      <c r="B440" t="s">
        <v>449</v>
      </c>
      <c r="C440" t="s">
        <v>10</v>
      </c>
      <c r="D440" t="s">
        <v>583</v>
      </c>
      <c r="E440" s="43" t="s">
        <v>585</v>
      </c>
      <c r="F440">
        <v>42</v>
      </c>
      <c r="G440" t="s">
        <v>593</v>
      </c>
      <c r="H440" t="s">
        <v>594</v>
      </c>
      <c r="I440" t="s">
        <v>604</v>
      </c>
    </row>
    <row r="441" spans="1:10" x14ac:dyDescent="0.3">
      <c r="A441" t="str">
        <f>HYPERLINK("https://hsdes.intel.com/resource/16015335381","16015335381")</f>
        <v>16015335381</v>
      </c>
      <c r="B441" t="s">
        <v>450</v>
      </c>
      <c r="C441" t="s">
        <v>8</v>
      </c>
      <c r="D441" t="s">
        <v>583</v>
      </c>
      <c r="E441" s="43" t="s">
        <v>585</v>
      </c>
      <c r="F441">
        <v>42</v>
      </c>
      <c r="G441" t="s">
        <v>593</v>
      </c>
      <c r="H441" t="s">
        <v>594</v>
      </c>
      <c r="I441" t="s">
        <v>607</v>
      </c>
    </row>
    <row r="442" spans="1:10" x14ac:dyDescent="0.3">
      <c r="A442" t="str">
        <f>HYPERLINK("https://hsdes.intel.com/resource/16015335982","16015335982")</f>
        <v>16015335982</v>
      </c>
      <c r="B442" t="s">
        <v>451</v>
      </c>
      <c r="C442" t="s">
        <v>4</v>
      </c>
      <c r="D442" t="s">
        <v>583</v>
      </c>
      <c r="E442" s="43" t="s">
        <v>585</v>
      </c>
      <c r="F442">
        <v>42</v>
      </c>
      <c r="G442" t="s">
        <v>593</v>
      </c>
      <c r="H442" t="s">
        <v>594</v>
      </c>
      <c r="I442" t="s">
        <v>605</v>
      </c>
    </row>
    <row r="443" spans="1:10" x14ac:dyDescent="0.3">
      <c r="A443" t="str">
        <f>HYPERLINK("https://hsdes.intel.com/resource/16015399622","16015399622")</f>
        <v>16015399622</v>
      </c>
      <c r="B443" t="s">
        <v>452</v>
      </c>
      <c r="C443" t="s">
        <v>10</v>
      </c>
      <c r="D443" t="s">
        <v>583</v>
      </c>
      <c r="E443" s="44" t="s">
        <v>586</v>
      </c>
      <c r="F443">
        <v>42</v>
      </c>
      <c r="G443" t="s">
        <v>593</v>
      </c>
      <c r="H443" t="s">
        <v>594</v>
      </c>
      <c r="I443" t="s">
        <v>605</v>
      </c>
      <c r="J443" s="10" t="s">
        <v>611</v>
      </c>
    </row>
    <row r="444" spans="1:10" x14ac:dyDescent="0.3">
      <c r="A444" t="str">
        <f>HYPERLINK("https://hsdes.intel.com/resource/16015401793","16015401793")</f>
        <v>16015401793</v>
      </c>
      <c r="B444" t="s">
        <v>453</v>
      </c>
      <c r="C444" t="s">
        <v>10</v>
      </c>
      <c r="D444" t="s">
        <v>583</v>
      </c>
      <c r="E444" s="45" t="s">
        <v>602</v>
      </c>
      <c r="F444">
        <v>42</v>
      </c>
      <c r="G444" t="s">
        <v>593</v>
      </c>
      <c r="H444" t="s">
        <v>594</v>
      </c>
      <c r="I444" t="s">
        <v>604</v>
      </c>
    </row>
    <row r="445" spans="1:10" x14ac:dyDescent="0.3">
      <c r="A445" t="str">
        <f>HYPERLINK("https://hsdes.intel.com/resource/16015538602","16015538602")</f>
        <v>16015538602</v>
      </c>
      <c r="B445" t="s">
        <v>454</v>
      </c>
      <c r="C445" t="s">
        <v>16</v>
      </c>
      <c r="D445" t="s">
        <v>583</v>
      </c>
      <c r="E445" s="43" t="s">
        <v>585</v>
      </c>
      <c r="F445">
        <v>42</v>
      </c>
      <c r="G445" t="s">
        <v>593</v>
      </c>
      <c r="H445" t="s">
        <v>594</v>
      </c>
      <c r="I445" t="s">
        <v>605</v>
      </c>
    </row>
    <row r="446" spans="1:10" x14ac:dyDescent="0.3">
      <c r="A446" t="str">
        <f>HYPERLINK("https://hsdes.intel.com/resource/16015612982","16015612982")</f>
        <v>16015612982</v>
      </c>
      <c r="B446" t="s">
        <v>455</v>
      </c>
      <c r="C446" t="s">
        <v>4</v>
      </c>
      <c r="D446" t="s">
        <v>583</v>
      </c>
      <c r="E446" s="44" t="s">
        <v>586</v>
      </c>
      <c r="F446">
        <v>42</v>
      </c>
      <c r="G446" t="s">
        <v>593</v>
      </c>
      <c r="H446" t="s">
        <v>594</v>
      </c>
      <c r="I446" t="s">
        <v>604</v>
      </c>
      <c r="J446" s="10" t="s">
        <v>611</v>
      </c>
    </row>
    <row r="447" spans="1:10" x14ac:dyDescent="0.3">
      <c r="A447" t="str">
        <f>HYPERLINK("https://hsdes.intel.com/resource/16015902650","16015902650")</f>
        <v>16015902650</v>
      </c>
      <c r="B447" t="s">
        <v>456</v>
      </c>
      <c r="C447" t="s">
        <v>22</v>
      </c>
      <c r="D447" t="s">
        <v>583</v>
      </c>
      <c r="E447" s="43" t="s">
        <v>585</v>
      </c>
      <c r="F447">
        <v>42</v>
      </c>
      <c r="G447" t="s">
        <v>593</v>
      </c>
      <c r="H447" t="s">
        <v>594</v>
      </c>
      <c r="I447" t="s">
        <v>605</v>
      </c>
    </row>
    <row r="448" spans="1:10" x14ac:dyDescent="0.3">
      <c r="A448" t="str">
        <f>HYPERLINK("https://hsdes.intel.com/resource/16016132864","16016132864")</f>
        <v>16016132864</v>
      </c>
      <c r="B448" t="s">
        <v>457</v>
      </c>
      <c r="C448" t="s">
        <v>10</v>
      </c>
      <c r="D448" t="s">
        <v>583</v>
      </c>
      <c r="E448" s="44" t="s">
        <v>586</v>
      </c>
      <c r="F448">
        <v>42</v>
      </c>
      <c r="G448" t="s">
        <v>593</v>
      </c>
      <c r="H448" t="s">
        <v>594</v>
      </c>
      <c r="I448" t="s">
        <v>604</v>
      </c>
      <c r="J448" s="10" t="s">
        <v>611</v>
      </c>
    </row>
    <row r="449" spans="1:10" x14ac:dyDescent="0.3">
      <c r="A449" t="str">
        <f>HYPERLINK("https://hsdes.intel.com/resource/16016206044","16016206044")</f>
        <v>16016206044</v>
      </c>
      <c r="B449" t="s">
        <v>458</v>
      </c>
      <c r="C449" t="s">
        <v>4</v>
      </c>
      <c r="D449" t="s">
        <v>583</v>
      </c>
      <c r="E449" s="43" t="s">
        <v>585</v>
      </c>
      <c r="F449">
        <v>42</v>
      </c>
      <c r="G449" t="s">
        <v>593</v>
      </c>
      <c r="H449" t="s">
        <v>594</v>
      </c>
      <c r="I449" t="s">
        <v>605</v>
      </c>
    </row>
    <row r="450" spans="1:10" x14ac:dyDescent="0.3">
      <c r="A450" t="str">
        <f>HYPERLINK("https://hsdes.intel.com/resource/16016232281","16016232281")</f>
        <v>16016232281</v>
      </c>
      <c r="B450" t="s">
        <v>459</v>
      </c>
      <c r="C450" t="s">
        <v>16</v>
      </c>
      <c r="D450" t="s">
        <v>579</v>
      </c>
      <c r="E450" s="43" t="s">
        <v>585</v>
      </c>
      <c r="F450">
        <v>42</v>
      </c>
      <c r="G450" t="s">
        <v>593</v>
      </c>
      <c r="H450" t="s">
        <v>594</v>
      </c>
      <c r="I450" t="s">
        <v>604</v>
      </c>
    </row>
    <row r="451" spans="1:10" x14ac:dyDescent="0.3">
      <c r="A451" t="str">
        <f>HYPERLINK("https://hsdes.intel.com/resource/16016284121","16016284121")</f>
        <v>16016284121</v>
      </c>
      <c r="B451" t="s">
        <v>460</v>
      </c>
      <c r="C451" t="s">
        <v>4</v>
      </c>
      <c r="D451" t="s">
        <v>583</v>
      </c>
      <c r="E451" s="43" t="s">
        <v>585</v>
      </c>
      <c r="F451">
        <v>42</v>
      </c>
      <c r="G451" t="s">
        <v>593</v>
      </c>
      <c r="H451" t="s">
        <v>594</v>
      </c>
      <c r="I451" t="s">
        <v>605</v>
      </c>
    </row>
    <row r="452" spans="1:10" x14ac:dyDescent="0.3">
      <c r="A452" t="str">
        <f>HYPERLINK("https://hsdes.intel.com/resource/16016288505","16016288505")</f>
        <v>16016288505</v>
      </c>
      <c r="B452" t="s">
        <v>461</v>
      </c>
      <c r="C452" t="s">
        <v>22</v>
      </c>
      <c r="D452" t="s">
        <v>579</v>
      </c>
      <c r="E452" s="43" t="s">
        <v>585</v>
      </c>
      <c r="F452">
        <v>42</v>
      </c>
      <c r="G452" t="s">
        <v>593</v>
      </c>
      <c r="H452" t="s">
        <v>594</v>
      </c>
      <c r="I452" t="s">
        <v>604</v>
      </c>
    </row>
    <row r="453" spans="1:10" x14ac:dyDescent="0.3">
      <c r="A453" t="str">
        <f>HYPERLINK("https://hsdes.intel.com/resource/16016342963","16016342963")</f>
        <v>16016342963</v>
      </c>
      <c r="B453" t="s">
        <v>462</v>
      </c>
      <c r="C453" t="s">
        <v>4</v>
      </c>
      <c r="D453" t="s">
        <v>583</v>
      </c>
      <c r="E453" s="43" t="s">
        <v>585</v>
      </c>
      <c r="F453">
        <v>42</v>
      </c>
      <c r="G453" t="s">
        <v>593</v>
      </c>
      <c r="H453" t="s">
        <v>594</v>
      </c>
      <c r="I453" t="s">
        <v>604</v>
      </c>
    </row>
    <row r="454" spans="1:10" x14ac:dyDescent="0.3">
      <c r="A454" t="str">
        <f>HYPERLINK("https://hsdes.intel.com/resource/16016398700","16016398700")</f>
        <v>16016398700</v>
      </c>
      <c r="B454" t="s">
        <v>463</v>
      </c>
      <c r="C454" t="s">
        <v>4</v>
      </c>
      <c r="D454" t="s">
        <v>583</v>
      </c>
      <c r="E454" s="43" t="s">
        <v>585</v>
      </c>
      <c r="F454">
        <v>42</v>
      </c>
      <c r="G454" t="s">
        <v>593</v>
      </c>
      <c r="H454" t="s">
        <v>594</v>
      </c>
      <c r="I454" t="s">
        <v>605</v>
      </c>
    </row>
    <row r="455" spans="1:10" x14ac:dyDescent="0.3">
      <c r="A455" t="str">
        <f>HYPERLINK("https://hsdes.intel.com/resource/16016629886","16016629886")</f>
        <v>16016629886</v>
      </c>
      <c r="B455" t="s">
        <v>464</v>
      </c>
      <c r="C455" t="s">
        <v>22</v>
      </c>
      <c r="D455" t="s">
        <v>583</v>
      </c>
      <c r="E455" s="43" t="s">
        <v>585</v>
      </c>
      <c r="F455">
        <v>42</v>
      </c>
      <c r="G455" t="s">
        <v>593</v>
      </c>
      <c r="H455" t="s">
        <v>594</v>
      </c>
      <c r="I455" t="s">
        <v>605</v>
      </c>
    </row>
    <row r="456" spans="1:10" x14ac:dyDescent="0.3">
      <c r="A456" t="str">
        <f>HYPERLINK("https://hsdes.intel.com/resource/16016646215","16016646215")</f>
        <v>16016646215</v>
      </c>
      <c r="B456" t="s">
        <v>465</v>
      </c>
      <c r="C456" t="s">
        <v>4</v>
      </c>
      <c r="D456" t="s">
        <v>583</v>
      </c>
      <c r="E456" s="43" t="s">
        <v>585</v>
      </c>
      <c r="F456">
        <v>42</v>
      </c>
      <c r="G456" t="s">
        <v>593</v>
      </c>
      <c r="H456" t="s">
        <v>594</v>
      </c>
      <c r="I456" t="s">
        <v>605</v>
      </c>
    </row>
    <row r="457" spans="1:10" x14ac:dyDescent="0.3">
      <c r="A457" t="str">
        <f>HYPERLINK("https://hsdes.intel.com/resource/16016667936","16016667936")</f>
        <v>16016667936</v>
      </c>
      <c r="B457" t="s">
        <v>466</v>
      </c>
      <c r="C457" t="s">
        <v>22</v>
      </c>
      <c r="D457" t="s">
        <v>583</v>
      </c>
      <c r="E457" s="43" t="s">
        <v>585</v>
      </c>
      <c r="F457">
        <v>42</v>
      </c>
      <c r="G457" t="s">
        <v>593</v>
      </c>
      <c r="H457" t="s">
        <v>594</v>
      </c>
      <c r="I457" t="s">
        <v>604</v>
      </c>
    </row>
    <row r="458" spans="1:10" x14ac:dyDescent="0.3">
      <c r="A458" t="str">
        <f>HYPERLINK("https://hsdes.intel.com/resource/16016672580","16016672580")</f>
        <v>16016672580</v>
      </c>
      <c r="B458" t="s">
        <v>467</v>
      </c>
      <c r="C458" t="s">
        <v>4</v>
      </c>
      <c r="D458" t="s">
        <v>583</v>
      </c>
      <c r="E458" s="43" t="s">
        <v>585</v>
      </c>
      <c r="F458">
        <v>42</v>
      </c>
      <c r="G458" t="s">
        <v>593</v>
      </c>
      <c r="H458" t="s">
        <v>594</v>
      </c>
      <c r="I458" t="s">
        <v>605</v>
      </c>
    </row>
    <row r="459" spans="1:10" x14ac:dyDescent="0.3">
      <c r="A459" t="str">
        <f>HYPERLINK("https://hsdes.intel.com/resource/16016672677","16016672677")</f>
        <v>16016672677</v>
      </c>
      <c r="B459" t="s">
        <v>468</v>
      </c>
      <c r="C459" t="s">
        <v>4</v>
      </c>
      <c r="D459" t="s">
        <v>583</v>
      </c>
      <c r="E459" s="43" t="s">
        <v>585</v>
      </c>
      <c r="F459">
        <v>42</v>
      </c>
      <c r="G459" t="s">
        <v>593</v>
      </c>
      <c r="H459" t="s">
        <v>594</v>
      </c>
      <c r="I459" t="s">
        <v>605</v>
      </c>
    </row>
    <row r="460" spans="1:10" x14ac:dyDescent="0.3">
      <c r="A460" t="str">
        <f>HYPERLINK("https://hsdes.intel.com/resource/16016680368","16016680368")</f>
        <v>16016680368</v>
      </c>
      <c r="B460" t="s">
        <v>469</v>
      </c>
      <c r="C460" t="s">
        <v>4</v>
      </c>
      <c r="D460" t="s">
        <v>582</v>
      </c>
      <c r="E460" s="43" t="s">
        <v>585</v>
      </c>
      <c r="F460">
        <v>42</v>
      </c>
      <c r="G460" t="s">
        <v>593</v>
      </c>
      <c r="H460" t="s">
        <v>594</v>
      </c>
      <c r="I460" t="s">
        <v>604</v>
      </c>
    </row>
    <row r="461" spans="1:10" x14ac:dyDescent="0.3">
      <c r="A461" t="str">
        <f>HYPERLINK("https://hsdes.intel.com/resource/16016680672","16016680672")</f>
        <v>16016680672</v>
      </c>
      <c r="B461" t="s">
        <v>470</v>
      </c>
      <c r="C461" t="s">
        <v>4</v>
      </c>
      <c r="D461" t="s">
        <v>578</v>
      </c>
      <c r="E461" s="44" t="s">
        <v>586</v>
      </c>
      <c r="F461">
        <v>42</v>
      </c>
      <c r="G461" t="s">
        <v>593</v>
      </c>
      <c r="H461" t="s">
        <v>594</v>
      </c>
      <c r="I461" t="s">
        <v>605</v>
      </c>
      <c r="J461" s="10" t="s">
        <v>611</v>
      </c>
    </row>
    <row r="462" spans="1:10" x14ac:dyDescent="0.3">
      <c r="A462" t="str">
        <f>HYPERLINK("https://hsdes.intel.com/resource/16016681154","16016681154")</f>
        <v>16016681154</v>
      </c>
      <c r="B462" t="s">
        <v>471</v>
      </c>
      <c r="C462" t="s">
        <v>22</v>
      </c>
      <c r="D462" t="s">
        <v>583</v>
      </c>
      <c r="E462" s="43" t="s">
        <v>585</v>
      </c>
      <c r="F462">
        <v>42</v>
      </c>
      <c r="G462" t="s">
        <v>593</v>
      </c>
      <c r="H462" t="s">
        <v>594</v>
      </c>
      <c r="I462" t="s">
        <v>605</v>
      </c>
    </row>
    <row r="463" spans="1:10" x14ac:dyDescent="0.3">
      <c r="A463" t="str">
        <f>HYPERLINK("https://hsdes.intel.com/resource/16016720932","16016720932")</f>
        <v>16016720932</v>
      </c>
      <c r="B463" t="s">
        <v>472</v>
      </c>
      <c r="C463" t="s">
        <v>4</v>
      </c>
      <c r="D463" t="s">
        <v>583</v>
      </c>
      <c r="E463" s="43" t="s">
        <v>585</v>
      </c>
      <c r="F463">
        <v>42</v>
      </c>
      <c r="G463" t="s">
        <v>593</v>
      </c>
      <c r="H463" t="s">
        <v>594</v>
      </c>
      <c r="I463" t="s">
        <v>605</v>
      </c>
    </row>
    <row r="464" spans="1:10" x14ac:dyDescent="0.3">
      <c r="A464" t="str">
        <f>HYPERLINK("https://hsdes.intel.com/resource/16016726297","16016726297")</f>
        <v>16016726297</v>
      </c>
      <c r="B464" t="s">
        <v>473</v>
      </c>
      <c r="C464" t="s">
        <v>16</v>
      </c>
      <c r="D464" t="s">
        <v>583</v>
      </c>
      <c r="E464" s="43" t="s">
        <v>585</v>
      </c>
      <c r="F464">
        <v>42</v>
      </c>
      <c r="G464" t="s">
        <v>593</v>
      </c>
      <c r="H464" t="s">
        <v>594</v>
      </c>
      <c r="I464" t="s">
        <v>605</v>
      </c>
    </row>
    <row r="465" spans="1:10" x14ac:dyDescent="0.3">
      <c r="A465" t="str">
        <f>HYPERLINK("https://hsdes.intel.com/resource/16016772498","16016772498")</f>
        <v>16016772498</v>
      </c>
      <c r="B465" t="s">
        <v>474</v>
      </c>
      <c r="C465" t="s">
        <v>22</v>
      </c>
      <c r="D465" t="s">
        <v>583</v>
      </c>
      <c r="E465" s="43" t="s">
        <v>585</v>
      </c>
      <c r="F465">
        <v>42</v>
      </c>
      <c r="G465" t="s">
        <v>593</v>
      </c>
      <c r="H465" t="s">
        <v>594</v>
      </c>
      <c r="I465" t="s">
        <v>604</v>
      </c>
    </row>
    <row r="466" spans="1:10" x14ac:dyDescent="0.3">
      <c r="A466" t="str">
        <f>HYPERLINK("https://hsdes.intel.com/resource/16016773861","16016773861")</f>
        <v>16016773861</v>
      </c>
      <c r="B466" t="s">
        <v>475</v>
      </c>
      <c r="C466" t="s">
        <v>10</v>
      </c>
      <c r="D466" t="s">
        <v>582</v>
      </c>
      <c r="E466" s="44" t="s">
        <v>586</v>
      </c>
      <c r="F466">
        <v>42</v>
      </c>
      <c r="G466" t="s">
        <v>593</v>
      </c>
      <c r="H466" t="s">
        <v>594</v>
      </c>
      <c r="I466" t="s">
        <v>604</v>
      </c>
      <c r="J466" t="s">
        <v>599</v>
      </c>
    </row>
    <row r="467" spans="1:10" x14ac:dyDescent="0.3">
      <c r="A467" t="str">
        <f>HYPERLINK("https://hsdes.intel.com/resource/16016800265","16016800265")</f>
        <v>16016800265</v>
      </c>
      <c r="B467" t="s">
        <v>476</v>
      </c>
      <c r="C467" t="s">
        <v>10</v>
      </c>
      <c r="D467" t="s">
        <v>582</v>
      </c>
      <c r="E467" s="43" t="s">
        <v>585</v>
      </c>
      <c r="F467">
        <v>42</v>
      </c>
      <c r="G467" t="s">
        <v>593</v>
      </c>
      <c r="H467" t="s">
        <v>594</v>
      </c>
      <c r="I467" t="s">
        <v>604</v>
      </c>
    </row>
    <row r="468" spans="1:10" x14ac:dyDescent="0.3">
      <c r="A468" t="str">
        <f>HYPERLINK("https://hsdes.intel.com/resource/16016806633","16016806633")</f>
        <v>16016806633</v>
      </c>
      <c r="B468" t="s">
        <v>477</v>
      </c>
      <c r="C468" t="s">
        <v>10</v>
      </c>
      <c r="D468" t="s">
        <v>582</v>
      </c>
      <c r="E468" s="43" t="s">
        <v>585</v>
      </c>
      <c r="F468">
        <v>42</v>
      </c>
      <c r="G468" t="s">
        <v>593</v>
      </c>
      <c r="H468" t="s">
        <v>594</v>
      </c>
      <c r="I468" t="s">
        <v>604</v>
      </c>
    </row>
    <row r="469" spans="1:10" x14ac:dyDescent="0.3">
      <c r="A469" t="str">
        <f>HYPERLINK("https://hsdes.intel.com/resource/16016817500","16016817500")</f>
        <v>16016817500</v>
      </c>
      <c r="B469" t="s">
        <v>478</v>
      </c>
      <c r="C469" t="s">
        <v>22</v>
      </c>
      <c r="D469" t="s">
        <v>582</v>
      </c>
      <c r="E469" s="43" t="s">
        <v>585</v>
      </c>
      <c r="F469">
        <v>42</v>
      </c>
      <c r="G469" t="s">
        <v>593</v>
      </c>
      <c r="H469" t="s">
        <v>594</v>
      </c>
      <c r="I469" t="s">
        <v>604</v>
      </c>
    </row>
    <row r="470" spans="1:10" x14ac:dyDescent="0.3">
      <c r="A470" t="str">
        <f>HYPERLINK("https://hsdes.intel.com/resource/16016827195","16016827195")</f>
        <v>16016827195</v>
      </c>
      <c r="B470" t="s">
        <v>479</v>
      </c>
      <c r="C470" t="s">
        <v>10</v>
      </c>
      <c r="D470" t="s">
        <v>582</v>
      </c>
      <c r="E470" s="43" t="s">
        <v>585</v>
      </c>
      <c r="F470">
        <v>42</v>
      </c>
      <c r="G470" t="s">
        <v>593</v>
      </c>
      <c r="H470" t="s">
        <v>594</v>
      </c>
      <c r="I470" t="s">
        <v>604</v>
      </c>
    </row>
    <row r="471" spans="1:10" x14ac:dyDescent="0.3">
      <c r="A471" t="str">
        <f>HYPERLINK("https://hsdes.intel.com/resource/16016844268","16016844268")</f>
        <v>16016844268</v>
      </c>
      <c r="B471" t="s">
        <v>480</v>
      </c>
      <c r="C471" t="s">
        <v>8</v>
      </c>
      <c r="D471" t="s">
        <v>582</v>
      </c>
      <c r="E471" s="43" t="s">
        <v>585</v>
      </c>
      <c r="F471">
        <v>42</v>
      </c>
      <c r="G471" t="s">
        <v>593</v>
      </c>
      <c r="H471" t="s">
        <v>594</v>
      </c>
      <c r="I471" t="s">
        <v>604</v>
      </c>
    </row>
    <row r="472" spans="1:10" x14ac:dyDescent="0.3">
      <c r="A472" t="str">
        <f>HYPERLINK("https://hsdes.intel.com/resource/16016865756","16016865756")</f>
        <v>16016865756</v>
      </c>
      <c r="B472" t="s">
        <v>481</v>
      </c>
      <c r="C472" t="s">
        <v>4</v>
      </c>
      <c r="D472" t="s">
        <v>582</v>
      </c>
      <c r="E472" s="43" t="s">
        <v>585</v>
      </c>
      <c r="F472">
        <v>42</v>
      </c>
      <c r="G472" t="s">
        <v>593</v>
      </c>
      <c r="H472" t="s">
        <v>594</v>
      </c>
      <c r="I472" t="s">
        <v>605</v>
      </c>
    </row>
    <row r="473" spans="1:10" x14ac:dyDescent="0.3">
      <c r="A473" t="str">
        <f>HYPERLINK("https://hsdes.intel.com/resource/16016977427","16016977427")</f>
        <v>16016977427</v>
      </c>
      <c r="B473" t="s">
        <v>482</v>
      </c>
      <c r="C473" t="s">
        <v>8</v>
      </c>
      <c r="D473" t="s">
        <v>582</v>
      </c>
      <c r="E473" s="43" t="s">
        <v>585</v>
      </c>
      <c r="F473">
        <v>42</v>
      </c>
      <c r="G473" t="s">
        <v>593</v>
      </c>
      <c r="H473" t="s">
        <v>594</v>
      </c>
      <c r="I473" t="s">
        <v>605</v>
      </c>
    </row>
    <row r="474" spans="1:10" x14ac:dyDescent="0.3">
      <c r="A474" t="str">
        <f>HYPERLINK("https://hsdes.intel.com/resource/16016987679","16016987679")</f>
        <v>16016987679</v>
      </c>
      <c r="B474" t="s">
        <v>483</v>
      </c>
      <c r="C474" t="s">
        <v>4</v>
      </c>
      <c r="D474" t="s">
        <v>582</v>
      </c>
      <c r="E474" s="43" t="s">
        <v>585</v>
      </c>
      <c r="F474">
        <v>42</v>
      </c>
      <c r="G474" t="s">
        <v>593</v>
      </c>
      <c r="H474" t="s">
        <v>594</v>
      </c>
      <c r="I474" t="s">
        <v>604</v>
      </c>
    </row>
    <row r="475" spans="1:10" x14ac:dyDescent="0.3">
      <c r="A475" t="str">
        <f>HYPERLINK("https://hsdes.intel.com/resource/16016996241","16016996241")</f>
        <v>16016996241</v>
      </c>
      <c r="B475" t="s">
        <v>484</v>
      </c>
      <c r="C475" t="s">
        <v>4</v>
      </c>
      <c r="D475" t="s">
        <v>582</v>
      </c>
      <c r="E475" s="43" t="s">
        <v>585</v>
      </c>
      <c r="F475">
        <v>42</v>
      </c>
      <c r="G475" t="s">
        <v>593</v>
      </c>
      <c r="H475" t="s">
        <v>594</v>
      </c>
      <c r="I475" t="s">
        <v>604</v>
      </c>
    </row>
    <row r="476" spans="1:10" x14ac:dyDescent="0.3">
      <c r="A476" t="str">
        <f>HYPERLINK("https://hsdes.intel.com/resource/16017003104","16017003104")</f>
        <v>16017003104</v>
      </c>
      <c r="B476" t="s">
        <v>485</v>
      </c>
      <c r="C476" t="s">
        <v>4</v>
      </c>
      <c r="D476" t="s">
        <v>582</v>
      </c>
      <c r="E476" s="43" t="s">
        <v>585</v>
      </c>
      <c r="F476">
        <v>42</v>
      </c>
      <c r="G476" t="s">
        <v>593</v>
      </c>
      <c r="H476" t="s">
        <v>594</v>
      </c>
      <c r="I476" t="s">
        <v>604</v>
      </c>
    </row>
    <row r="477" spans="1:10" x14ac:dyDescent="0.3">
      <c r="A477" t="str">
        <f>HYPERLINK("https://hsdes.intel.com/resource/16017006365","16017006365")</f>
        <v>16017006365</v>
      </c>
      <c r="B477" t="s">
        <v>486</v>
      </c>
      <c r="C477" t="s">
        <v>10</v>
      </c>
      <c r="D477" t="s">
        <v>582</v>
      </c>
      <c r="E477" s="43" t="s">
        <v>585</v>
      </c>
      <c r="F477">
        <v>42</v>
      </c>
      <c r="G477" t="s">
        <v>593</v>
      </c>
      <c r="H477" t="s">
        <v>594</v>
      </c>
      <c r="I477" t="s">
        <v>604</v>
      </c>
    </row>
    <row r="478" spans="1:10" x14ac:dyDescent="0.3">
      <c r="A478" t="str">
        <f>HYPERLINK("https://hsdes.intel.com/resource/16017020946","16017020946")</f>
        <v>16017020946</v>
      </c>
      <c r="B478" t="s">
        <v>487</v>
      </c>
      <c r="C478" t="s">
        <v>4</v>
      </c>
      <c r="D478" t="s">
        <v>582</v>
      </c>
      <c r="E478" s="43" t="s">
        <v>585</v>
      </c>
      <c r="F478">
        <v>42</v>
      </c>
      <c r="G478" t="s">
        <v>593</v>
      </c>
      <c r="H478" t="s">
        <v>594</v>
      </c>
      <c r="I478" t="s">
        <v>604</v>
      </c>
    </row>
    <row r="479" spans="1:10" x14ac:dyDescent="0.3">
      <c r="A479" t="str">
        <f>HYPERLINK("https://hsdes.intel.com/resource/16017031439","16017031439")</f>
        <v>16017031439</v>
      </c>
      <c r="B479" t="s">
        <v>488</v>
      </c>
      <c r="C479" t="s">
        <v>4</v>
      </c>
      <c r="D479" t="s">
        <v>582</v>
      </c>
      <c r="E479" s="43" t="s">
        <v>585</v>
      </c>
      <c r="F479">
        <v>42</v>
      </c>
      <c r="G479" t="s">
        <v>593</v>
      </c>
      <c r="H479" t="s">
        <v>594</v>
      </c>
      <c r="I479" t="s">
        <v>604</v>
      </c>
    </row>
    <row r="480" spans="1:10" x14ac:dyDescent="0.3">
      <c r="A480" t="str">
        <f>HYPERLINK("https://hsdes.intel.com/resource/16017031474","16017031474")</f>
        <v>16017031474</v>
      </c>
      <c r="B480" t="s">
        <v>489</v>
      </c>
      <c r="C480" t="s">
        <v>4</v>
      </c>
      <c r="D480" t="s">
        <v>582</v>
      </c>
      <c r="E480" s="43" t="s">
        <v>585</v>
      </c>
      <c r="F480">
        <v>42</v>
      </c>
      <c r="G480" t="s">
        <v>593</v>
      </c>
      <c r="H480" t="s">
        <v>594</v>
      </c>
      <c r="I480" t="s">
        <v>604</v>
      </c>
    </row>
    <row r="481" spans="1:10" x14ac:dyDescent="0.3">
      <c r="A481" t="str">
        <f>HYPERLINK("https://hsdes.intel.com/resource/16017033623","16017033623")</f>
        <v>16017033623</v>
      </c>
      <c r="B481" t="s">
        <v>490</v>
      </c>
      <c r="C481" t="s">
        <v>4</v>
      </c>
      <c r="D481" t="s">
        <v>582</v>
      </c>
      <c r="E481" s="43" t="s">
        <v>585</v>
      </c>
      <c r="F481">
        <v>42</v>
      </c>
      <c r="G481" t="s">
        <v>593</v>
      </c>
      <c r="H481" t="s">
        <v>594</v>
      </c>
      <c r="I481" t="s">
        <v>604</v>
      </c>
    </row>
    <row r="482" spans="1:10" x14ac:dyDescent="0.3">
      <c r="A482" t="str">
        <f>HYPERLINK("https://hsdes.intel.com/resource/16017033722","16017033722")</f>
        <v>16017033722</v>
      </c>
      <c r="B482" t="s">
        <v>491</v>
      </c>
      <c r="C482" t="s">
        <v>4</v>
      </c>
      <c r="D482" t="s">
        <v>582</v>
      </c>
      <c r="E482" s="43" t="s">
        <v>585</v>
      </c>
      <c r="F482">
        <v>42</v>
      </c>
      <c r="G482" t="s">
        <v>593</v>
      </c>
      <c r="H482" t="s">
        <v>594</v>
      </c>
      <c r="I482" t="s">
        <v>604</v>
      </c>
    </row>
    <row r="483" spans="1:10" x14ac:dyDescent="0.3">
      <c r="A483" t="str">
        <f>HYPERLINK("https://hsdes.intel.com/resource/16017041939","16017041939")</f>
        <v>16017041939</v>
      </c>
      <c r="B483" t="s">
        <v>492</v>
      </c>
      <c r="C483" t="s">
        <v>10</v>
      </c>
      <c r="D483" t="s">
        <v>582</v>
      </c>
      <c r="E483" s="43" t="s">
        <v>585</v>
      </c>
      <c r="F483">
        <v>42</v>
      </c>
      <c r="G483" t="s">
        <v>593</v>
      </c>
      <c r="H483" t="s">
        <v>594</v>
      </c>
      <c r="I483" t="s">
        <v>604</v>
      </c>
    </row>
    <row r="484" spans="1:10" x14ac:dyDescent="0.3">
      <c r="A484" t="str">
        <f>HYPERLINK("https://hsdes.intel.com/resource/16017053051","16017053051")</f>
        <v>16017053051</v>
      </c>
      <c r="B484" t="s">
        <v>493</v>
      </c>
      <c r="C484" t="s">
        <v>10</v>
      </c>
      <c r="D484" t="s">
        <v>581</v>
      </c>
      <c r="E484" s="44" t="s">
        <v>586</v>
      </c>
      <c r="F484">
        <v>42</v>
      </c>
      <c r="G484" t="s">
        <v>593</v>
      </c>
      <c r="H484" t="s">
        <v>594</v>
      </c>
      <c r="I484" t="s">
        <v>605</v>
      </c>
      <c r="J484" s="6" t="s">
        <v>598</v>
      </c>
    </row>
    <row r="485" spans="1:10" x14ac:dyDescent="0.3">
      <c r="A485" t="str">
        <f>HYPERLINK("https://hsdes.intel.com/resource/16017059253","16017059253")</f>
        <v>16017059253</v>
      </c>
      <c r="B485" t="s">
        <v>494</v>
      </c>
      <c r="C485" t="s">
        <v>4</v>
      </c>
      <c r="D485" t="s">
        <v>582</v>
      </c>
      <c r="E485" s="43" t="s">
        <v>585</v>
      </c>
      <c r="F485">
        <v>42</v>
      </c>
      <c r="G485" t="s">
        <v>593</v>
      </c>
      <c r="H485" t="s">
        <v>594</v>
      </c>
      <c r="I485" t="s">
        <v>604</v>
      </c>
    </row>
    <row r="486" spans="1:10" x14ac:dyDescent="0.3">
      <c r="A486" t="str">
        <f>HYPERLINK("https://hsdes.intel.com/resource/16017059391","16017059391")</f>
        <v>16017059391</v>
      </c>
      <c r="B486" t="s">
        <v>495</v>
      </c>
      <c r="C486" t="s">
        <v>4</v>
      </c>
      <c r="D486" t="s">
        <v>582</v>
      </c>
      <c r="E486" s="43" t="s">
        <v>585</v>
      </c>
      <c r="F486">
        <v>42</v>
      </c>
      <c r="G486" t="s">
        <v>593</v>
      </c>
      <c r="H486" t="s">
        <v>594</v>
      </c>
      <c r="I486" t="s">
        <v>604</v>
      </c>
    </row>
    <row r="487" spans="1:10" x14ac:dyDescent="0.3">
      <c r="A487" t="str">
        <f>HYPERLINK("https://hsdes.intel.com/resource/16017062685","16017062685")</f>
        <v>16017062685</v>
      </c>
      <c r="B487" t="s">
        <v>496</v>
      </c>
      <c r="C487" t="s">
        <v>4</v>
      </c>
      <c r="D487" t="s">
        <v>582</v>
      </c>
      <c r="E487" s="43" t="s">
        <v>585</v>
      </c>
      <c r="F487">
        <v>42</v>
      </c>
      <c r="G487" t="s">
        <v>593</v>
      </c>
      <c r="H487" t="s">
        <v>594</v>
      </c>
      <c r="I487" t="s">
        <v>604</v>
      </c>
    </row>
    <row r="488" spans="1:10" x14ac:dyDescent="0.3">
      <c r="A488" t="str">
        <f>HYPERLINK("https://hsdes.intel.com/resource/16017064532","16017064532")</f>
        <v>16017064532</v>
      </c>
      <c r="B488" t="s">
        <v>497</v>
      </c>
      <c r="C488" t="s">
        <v>4</v>
      </c>
      <c r="D488" t="s">
        <v>582</v>
      </c>
      <c r="E488" s="43" t="s">
        <v>585</v>
      </c>
      <c r="F488">
        <v>42</v>
      </c>
      <c r="G488" t="s">
        <v>593</v>
      </c>
      <c r="H488" t="s">
        <v>594</v>
      </c>
      <c r="I488" t="s">
        <v>604</v>
      </c>
    </row>
    <row r="489" spans="1:10" x14ac:dyDescent="0.3">
      <c r="A489" t="str">
        <f>HYPERLINK("https://hsdes.intel.com/resource/16017099149","16017099149")</f>
        <v>16017099149</v>
      </c>
      <c r="B489" t="s">
        <v>498</v>
      </c>
      <c r="C489" t="s">
        <v>4</v>
      </c>
      <c r="D489" t="s">
        <v>582</v>
      </c>
      <c r="E489" s="43" t="s">
        <v>585</v>
      </c>
      <c r="F489">
        <v>42</v>
      </c>
      <c r="G489" t="s">
        <v>593</v>
      </c>
      <c r="H489" t="s">
        <v>594</v>
      </c>
      <c r="I489" t="s">
        <v>604</v>
      </c>
    </row>
    <row r="490" spans="1:10" x14ac:dyDescent="0.3">
      <c r="A490" t="str">
        <f>HYPERLINK("https://hsdes.intel.com/resource/16017144101","16017144101")</f>
        <v>16017144101</v>
      </c>
      <c r="B490" t="s">
        <v>499</v>
      </c>
      <c r="C490" t="s">
        <v>250</v>
      </c>
      <c r="D490" t="s">
        <v>582</v>
      </c>
      <c r="E490" s="43" t="s">
        <v>585</v>
      </c>
      <c r="F490">
        <v>42</v>
      </c>
      <c r="G490" t="s">
        <v>593</v>
      </c>
      <c r="H490" t="s">
        <v>594</v>
      </c>
      <c r="I490" t="s">
        <v>604</v>
      </c>
    </row>
    <row r="491" spans="1:10" x14ac:dyDescent="0.3">
      <c r="A491" t="str">
        <f>HYPERLINK("https://hsdes.intel.com/resource/16017183584","16017183584")</f>
        <v>16017183584</v>
      </c>
      <c r="B491" t="s">
        <v>500</v>
      </c>
      <c r="C491" t="s">
        <v>4</v>
      </c>
      <c r="D491" t="s">
        <v>582</v>
      </c>
      <c r="E491" s="43" t="s">
        <v>585</v>
      </c>
      <c r="F491">
        <v>42</v>
      </c>
      <c r="G491" t="s">
        <v>593</v>
      </c>
      <c r="H491" t="s">
        <v>594</v>
      </c>
      <c r="I491" t="s">
        <v>604</v>
      </c>
    </row>
    <row r="492" spans="1:10" x14ac:dyDescent="0.3">
      <c r="A492" t="str">
        <f>HYPERLINK("https://hsdes.intel.com/resource/16017188516","16017188516")</f>
        <v>16017188516</v>
      </c>
      <c r="B492" t="s">
        <v>501</v>
      </c>
      <c r="C492" t="s">
        <v>4</v>
      </c>
      <c r="D492" t="s">
        <v>582</v>
      </c>
      <c r="E492" s="43" t="s">
        <v>585</v>
      </c>
      <c r="F492">
        <v>42</v>
      </c>
      <c r="G492" t="s">
        <v>593</v>
      </c>
      <c r="H492" t="s">
        <v>594</v>
      </c>
      <c r="I492" t="s">
        <v>604</v>
      </c>
    </row>
    <row r="493" spans="1:10" x14ac:dyDescent="0.3">
      <c r="A493" t="str">
        <f>HYPERLINK("https://hsdes.intel.com/resource/16017194949","16017194949")</f>
        <v>16017194949</v>
      </c>
      <c r="B493" t="s">
        <v>502</v>
      </c>
      <c r="C493" t="s">
        <v>10</v>
      </c>
      <c r="D493" t="s">
        <v>582</v>
      </c>
      <c r="E493" s="44" t="s">
        <v>586</v>
      </c>
      <c r="F493">
        <v>42</v>
      </c>
      <c r="G493" t="s">
        <v>593</v>
      </c>
      <c r="H493" t="s">
        <v>594</v>
      </c>
      <c r="I493" t="s">
        <v>604</v>
      </c>
      <c r="J493" t="s">
        <v>599</v>
      </c>
    </row>
    <row r="494" spans="1:10" x14ac:dyDescent="0.3">
      <c r="A494" t="str">
        <f>HYPERLINK("https://hsdes.intel.com/resource/16017342770","16017342770")</f>
        <v>16017342770</v>
      </c>
      <c r="B494" t="s">
        <v>503</v>
      </c>
      <c r="C494" t="s">
        <v>22</v>
      </c>
      <c r="D494" t="s">
        <v>582</v>
      </c>
      <c r="E494" s="43" t="s">
        <v>585</v>
      </c>
      <c r="F494">
        <v>42</v>
      </c>
      <c r="G494" t="s">
        <v>593</v>
      </c>
      <c r="H494" t="s">
        <v>594</v>
      </c>
      <c r="I494" t="s">
        <v>605</v>
      </c>
    </row>
    <row r="495" spans="1:10" x14ac:dyDescent="0.3">
      <c r="A495" t="str">
        <f>HYPERLINK("https://hsdes.intel.com/resource/16017349451","16017349451")</f>
        <v>16017349451</v>
      </c>
      <c r="B495" t="s">
        <v>504</v>
      </c>
      <c r="C495" t="s">
        <v>22</v>
      </c>
      <c r="D495" t="s">
        <v>582</v>
      </c>
      <c r="E495" s="43" t="s">
        <v>585</v>
      </c>
      <c r="F495">
        <v>42</v>
      </c>
      <c r="G495" t="s">
        <v>593</v>
      </c>
      <c r="H495" t="s">
        <v>594</v>
      </c>
      <c r="I495" t="s">
        <v>605</v>
      </c>
    </row>
    <row r="496" spans="1:10" x14ac:dyDescent="0.3">
      <c r="A496" t="str">
        <f>HYPERLINK("https://hsdes.intel.com/resource/16017535756","16017535756")</f>
        <v>16017535756</v>
      </c>
      <c r="B496" t="s">
        <v>505</v>
      </c>
      <c r="C496" t="s">
        <v>4</v>
      </c>
      <c r="D496" t="s">
        <v>582</v>
      </c>
      <c r="E496" s="45" t="s">
        <v>602</v>
      </c>
      <c r="F496">
        <v>42</v>
      </c>
      <c r="G496" t="s">
        <v>593</v>
      </c>
      <c r="H496" t="s">
        <v>594</v>
      </c>
      <c r="I496" t="s">
        <v>604</v>
      </c>
    </row>
    <row r="497" spans="1:10" x14ac:dyDescent="0.3">
      <c r="A497" t="str">
        <f>HYPERLINK("https://hsdes.intel.com/resource/16017540013","16017540013")</f>
        <v>16017540013</v>
      </c>
      <c r="B497" t="s">
        <v>506</v>
      </c>
      <c r="C497" t="s">
        <v>4</v>
      </c>
      <c r="D497" t="s">
        <v>582</v>
      </c>
      <c r="E497" s="45" t="s">
        <v>602</v>
      </c>
      <c r="F497">
        <v>42</v>
      </c>
      <c r="G497" t="s">
        <v>593</v>
      </c>
      <c r="H497" t="s">
        <v>594</v>
      </c>
      <c r="I497" t="s">
        <v>604</v>
      </c>
    </row>
    <row r="498" spans="1:10" x14ac:dyDescent="0.3">
      <c r="A498" t="str">
        <f>HYPERLINK("https://hsdes.intel.com/resource/16017542265","16017542265")</f>
        <v>16017542265</v>
      </c>
      <c r="B498" t="s">
        <v>507</v>
      </c>
      <c r="C498" t="s">
        <v>4</v>
      </c>
      <c r="D498" t="s">
        <v>582</v>
      </c>
      <c r="E498" s="43" t="s">
        <v>585</v>
      </c>
      <c r="F498">
        <v>42</v>
      </c>
      <c r="G498" t="s">
        <v>593</v>
      </c>
      <c r="H498" t="s">
        <v>594</v>
      </c>
      <c r="I498" t="s">
        <v>604</v>
      </c>
    </row>
    <row r="499" spans="1:10" x14ac:dyDescent="0.3">
      <c r="A499" t="str">
        <f>HYPERLINK("https://hsdes.intel.com/resource/16017543682","16017543682")</f>
        <v>16017543682</v>
      </c>
      <c r="B499" t="s">
        <v>508</v>
      </c>
      <c r="C499" t="s">
        <v>4</v>
      </c>
      <c r="D499" t="s">
        <v>582</v>
      </c>
      <c r="E499" s="43" t="s">
        <v>585</v>
      </c>
      <c r="F499">
        <v>42</v>
      </c>
      <c r="G499" t="s">
        <v>593</v>
      </c>
      <c r="H499" t="s">
        <v>594</v>
      </c>
      <c r="I499" t="s">
        <v>604</v>
      </c>
    </row>
    <row r="500" spans="1:10" x14ac:dyDescent="0.3">
      <c r="A500" t="str">
        <f>HYPERLINK("https://hsdes.intel.com/resource/16017543746","16017543746")</f>
        <v>16017543746</v>
      </c>
      <c r="B500" t="s">
        <v>509</v>
      </c>
      <c r="C500" t="s">
        <v>4</v>
      </c>
      <c r="D500" t="s">
        <v>582</v>
      </c>
      <c r="E500" s="43" t="s">
        <v>585</v>
      </c>
      <c r="F500">
        <v>42</v>
      </c>
      <c r="G500" t="s">
        <v>593</v>
      </c>
      <c r="H500" t="s">
        <v>594</v>
      </c>
      <c r="I500" t="s">
        <v>604</v>
      </c>
    </row>
    <row r="501" spans="1:10" x14ac:dyDescent="0.3">
      <c r="A501" t="str">
        <f>HYPERLINK("https://hsdes.intel.com/resource/16017614586","16017614586")</f>
        <v>16017614586</v>
      </c>
      <c r="B501" t="s">
        <v>510</v>
      </c>
      <c r="C501" t="s">
        <v>4</v>
      </c>
      <c r="D501" t="s">
        <v>582</v>
      </c>
      <c r="E501" s="43" t="s">
        <v>585</v>
      </c>
      <c r="F501">
        <v>42</v>
      </c>
      <c r="G501" t="s">
        <v>593</v>
      </c>
      <c r="H501" t="s">
        <v>594</v>
      </c>
      <c r="I501" t="s">
        <v>604</v>
      </c>
    </row>
    <row r="502" spans="1:10" x14ac:dyDescent="0.3">
      <c r="A502" t="str">
        <f>HYPERLINK("https://hsdes.intel.com/resource/16017767812","16017767812")</f>
        <v>16017767812</v>
      </c>
      <c r="B502" t="s">
        <v>511</v>
      </c>
      <c r="C502" t="s">
        <v>10</v>
      </c>
      <c r="D502" t="s">
        <v>582</v>
      </c>
      <c r="E502" s="43" t="s">
        <v>585</v>
      </c>
      <c r="F502">
        <v>42</v>
      </c>
      <c r="G502" t="s">
        <v>593</v>
      </c>
      <c r="H502" t="s">
        <v>594</v>
      </c>
      <c r="I502" t="s">
        <v>604</v>
      </c>
    </row>
    <row r="503" spans="1:10" x14ac:dyDescent="0.3">
      <c r="A503" t="str">
        <f>HYPERLINK("https://hsdes.intel.com/resource/16017784138","16017784138")</f>
        <v>16017784138</v>
      </c>
      <c r="B503" t="s">
        <v>512</v>
      </c>
      <c r="C503" t="s">
        <v>10</v>
      </c>
      <c r="D503" t="s">
        <v>582</v>
      </c>
      <c r="E503" s="43" t="s">
        <v>585</v>
      </c>
      <c r="F503">
        <v>42</v>
      </c>
      <c r="G503" t="s">
        <v>593</v>
      </c>
      <c r="H503" t="s">
        <v>594</v>
      </c>
      <c r="I503" t="s">
        <v>604</v>
      </c>
    </row>
    <row r="504" spans="1:10" x14ac:dyDescent="0.3">
      <c r="A504" t="str">
        <f>HYPERLINK("https://hsdes.intel.com/resource/16017814496","16017814496")</f>
        <v>16017814496</v>
      </c>
      <c r="B504" t="s">
        <v>513</v>
      </c>
      <c r="C504" t="s">
        <v>4</v>
      </c>
      <c r="D504" t="s">
        <v>581</v>
      </c>
      <c r="E504" s="43" t="s">
        <v>585</v>
      </c>
      <c r="F504">
        <v>42</v>
      </c>
      <c r="G504" t="s">
        <v>593</v>
      </c>
      <c r="H504" t="s">
        <v>594</v>
      </c>
      <c r="I504" t="s">
        <v>605</v>
      </c>
    </row>
    <row r="505" spans="1:10" x14ac:dyDescent="0.3">
      <c r="A505" t="str">
        <f>HYPERLINK("https://hsdes.intel.com/resource/16017851367","16017851367")</f>
        <v>16017851367</v>
      </c>
      <c r="B505" t="s">
        <v>514</v>
      </c>
      <c r="C505" t="s">
        <v>10</v>
      </c>
      <c r="D505" t="s">
        <v>582</v>
      </c>
      <c r="E505" s="43" t="s">
        <v>585</v>
      </c>
      <c r="F505">
        <v>42</v>
      </c>
      <c r="G505" t="s">
        <v>593</v>
      </c>
      <c r="H505" t="s">
        <v>594</v>
      </c>
      <c r="I505" t="s">
        <v>604</v>
      </c>
    </row>
    <row r="506" spans="1:10" x14ac:dyDescent="0.3">
      <c r="A506" t="str">
        <f>HYPERLINK("https://hsdes.intel.com/resource/16017852235","16017852235")</f>
        <v>16017852235</v>
      </c>
      <c r="B506" t="s">
        <v>515</v>
      </c>
      <c r="C506" t="s">
        <v>10</v>
      </c>
      <c r="D506" t="s">
        <v>582</v>
      </c>
      <c r="E506" s="43" t="s">
        <v>585</v>
      </c>
      <c r="F506">
        <v>42</v>
      </c>
      <c r="G506" t="s">
        <v>593</v>
      </c>
      <c r="H506" t="s">
        <v>594</v>
      </c>
      <c r="I506" t="s">
        <v>604</v>
      </c>
    </row>
    <row r="507" spans="1:10" x14ac:dyDescent="0.3">
      <c r="A507" t="str">
        <f>HYPERLINK("https://hsdes.intel.com/resource/16017852688","16017852688")</f>
        <v>16017852688</v>
      </c>
      <c r="B507" t="s">
        <v>516</v>
      </c>
      <c r="C507" t="s">
        <v>10</v>
      </c>
      <c r="D507" t="s">
        <v>582</v>
      </c>
      <c r="E507" s="43" t="s">
        <v>585</v>
      </c>
      <c r="F507">
        <v>42</v>
      </c>
      <c r="G507" t="s">
        <v>593</v>
      </c>
      <c r="H507" t="s">
        <v>594</v>
      </c>
      <c r="I507" t="s">
        <v>604</v>
      </c>
    </row>
    <row r="508" spans="1:10" x14ac:dyDescent="0.3">
      <c r="A508" t="str">
        <f>HYPERLINK("https://hsdes.intel.com/resource/16017853000","16017853000")</f>
        <v>16017853000</v>
      </c>
      <c r="B508" t="s">
        <v>517</v>
      </c>
      <c r="C508" t="s">
        <v>10</v>
      </c>
      <c r="D508" t="s">
        <v>582</v>
      </c>
      <c r="E508" s="43" t="s">
        <v>585</v>
      </c>
      <c r="F508">
        <v>42</v>
      </c>
      <c r="G508" t="s">
        <v>593</v>
      </c>
      <c r="H508" t="s">
        <v>594</v>
      </c>
      <c r="I508" t="s">
        <v>604</v>
      </c>
    </row>
    <row r="509" spans="1:10" x14ac:dyDescent="0.3">
      <c r="A509" t="str">
        <f>HYPERLINK("https://hsdes.intel.com/resource/16017959332","16017959332")</f>
        <v>16017959332</v>
      </c>
      <c r="B509" t="s">
        <v>518</v>
      </c>
      <c r="C509" t="s">
        <v>22</v>
      </c>
      <c r="D509" t="s">
        <v>581</v>
      </c>
      <c r="E509" s="43" t="s">
        <v>585</v>
      </c>
      <c r="F509">
        <v>42</v>
      </c>
      <c r="G509" t="s">
        <v>593</v>
      </c>
      <c r="H509" t="s">
        <v>594</v>
      </c>
      <c r="I509" t="s">
        <v>605</v>
      </c>
    </row>
    <row r="510" spans="1:10" x14ac:dyDescent="0.3">
      <c r="A510" t="str">
        <f>HYPERLINK("https://hsdes.intel.com/resource/16017967552","16017967552")</f>
        <v>16017967552</v>
      </c>
      <c r="B510" t="s">
        <v>519</v>
      </c>
      <c r="C510" t="s">
        <v>16</v>
      </c>
      <c r="D510" t="s">
        <v>582</v>
      </c>
      <c r="E510" s="43" t="s">
        <v>585</v>
      </c>
      <c r="F510">
        <v>42</v>
      </c>
      <c r="G510" t="s">
        <v>593</v>
      </c>
      <c r="H510" t="s">
        <v>594</v>
      </c>
      <c r="I510" t="s">
        <v>604</v>
      </c>
    </row>
    <row r="511" spans="1:10" x14ac:dyDescent="0.3">
      <c r="A511" t="str">
        <f>HYPERLINK("https://hsdes.intel.com/resource/16018013934","16018013934")</f>
        <v>16018013934</v>
      </c>
      <c r="B511" t="s">
        <v>520</v>
      </c>
      <c r="C511" t="s">
        <v>250</v>
      </c>
      <c r="D511" t="s">
        <v>582</v>
      </c>
      <c r="E511" s="43" t="s">
        <v>585</v>
      </c>
      <c r="F511">
        <v>42</v>
      </c>
      <c r="G511" t="s">
        <v>593</v>
      </c>
      <c r="H511" t="s">
        <v>594</v>
      </c>
      <c r="I511" t="s">
        <v>604</v>
      </c>
    </row>
    <row r="512" spans="1:10" x14ac:dyDescent="0.3">
      <c r="A512" t="str">
        <f>HYPERLINK("https://hsdes.intel.com/resource/16018032054","16018032054")</f>
        <v>16018032054</v>
      </c>
      <c r="B512" t="s">
        <v>521</v>
      </c>
      <c r="C512" t="s">
        <v>4</v>
      </c>
      <c r="D512" t="s">
        <v>582</v>
      </c>
      <c r="E512" s="44" t="s">
        <v>586</v>
      </c>
      <c r="F512">
        <v>42</v>
      </c>
      <c r="G512" t="s">
        <v>593</v>
      </c>
      <c r="H512" t="s">
        <v>594</v>
      </c>
      <c r="I512" t="s">
        <v>604</v>
      </c>
      <c r="J512" t="s">
        <v>596</v>
      </c>
    </row>
    <row r="513" spans="1:10" x14ac:dyDescent="0.3">
      <c r="A513" t="str">
        <f>HYPERLINK("https://hsdes.intel.com/resource/16018032178","16018032178")</f>
        <v>16018032178</v>
      </c>
      <c r="B513" t="s">
        <v>522</v>
      </c>
      <c r="C513" t="s">
        <v>4</v>
      </c>
      <c r="D513" t="s">
        <v>582</v>
      </c>
      <c r="E513" s="44" t="s">
        <v>586</v>
      </c>
      <c r="F513">
        <v>42</v>
      </c>
      <c r="G513" t="s">
        <v>593</v>
      </c>
      <c r="H513" t="s">
        <v>594</v>
      </c>
      <c r="I513" t="s">
        <v>604</v>
      </c>
      <c r="J513" t="s">
        <v>596</v>
      </c>
    </row>
    <row r="514" spans="1:10" x14ac:dyDescent="0.3">
      <c r="A514" t="str">
        <f>HYPERLINK("https://hsdes.intel.com/resource/16018051337","16018051337")</f>
        <v>16018051337</v>
      </c>
      <c r="B514" t="s">
        <v>523</v>
      </c>
      <c r="C514" t="s">
        <v>4</v>
      </c>
      <c r="D514" t="s">
        <v>582</v>
      </c>
      <c r="E514" s="43" t="s">
        <v>585</v>
      </c>
      <c r="F514">
        <v>42</v>
      </c>
      <c r="G514" t="s">
        <v>593</v>
      </c>
      <c r="H514" t="s">
        <v>594</v>
      </c>
      <c r="I514" t="s">
        <v>604</v>
      </c>
    </row>
    <row r="515" spans="1:10" x14ac:dyDescent="0.3">
      <c r="A515" t="str">
        <f>HYPERLINK("https://hsdes.intel.com/resource/16018068102","16018068102")</f>
        <v>16018068102</v>
      </c>
      <c r="B515" t="s">
        <v>524</v>
      </c>
      <c r="C515" t="s">
        <v>250</v>
      </c>
      <c r="D515" t="s">
        <v>582</v>
      </c>
      <c r="E515" s="43" t="s">
        <v>585</v>
      </c>
      <c r="F515">
        <v>42</v>
      </c>
      <c r="G515" t="s">
        <v>593</v>
      </c>
      <c r="H515" t="s">
        <v>594</v>
      </c>
      <c r="I515" t="s">
        <v>604</v>
      </c>
    </row>
    <row r="516" spans="1:10" x14ac:dyDescent="0.3">
      <c r="A516" t="str">
        <f>HYPERLINK("https://hsdes.intel.com/resource/16018128959","16018128959")</f>
        <v>16018128959</v>
      </c>
      <c r="B516" t="s">
        <v>525</v>
      </c>
      <c r="C516" t="s">
        <v>10</v>
      </c>
      <c r="D516" t="s">
        <v>582</v>
      </c>
      <c r="E516" s="43" t="s">
        <v>585</v>
      </c>
      <c r="F516">
        <v>42</v>
      </c>
      <c r="G516" t="s">
        <v>593</v>
      </c>
      <c r="H516" t="s">
        <v>594</v>
      </c>
      <c r="I516" t="s">
        <v>604</v>
      </c>
    </row>
    <row r="517" spans="1:10" x14ac:dyDescent="0.3">
      <c r="A517" t="str">
        <f>HYPERLINK("https://hsdes.intel.com/resource/16018202134","16018202134")</f>
        <v>16018202134</v>
      </c>
      <c r="B517" t="s">
        <v>526</v>
      </c>
      <c r="C517" t="s">
        <v>4</v>
      </c>
      <c r="D517" t="s">
        <v>582</v>
      </c>
      <c r="E517" s="43" t="s">
        <v>585</v>
      </c>
      <c r="F517">
        <v>42</v>
      </c>
      <c r="G517" t="s">
        <v>593</v>
      </c>
      <c r="H517" t="s">
        <v>594</v>
      </c>
      <c r="I517" t="s">
        <v>604</v>
      </c>
    </row>
    <row r="518" spans="1:10" x14ac:dyDescent="0.3">
      <c r="A518" t="str">
        <f>HYPERLINK("https://hsdes.intel.com/resource/16018288382","16018288382")</f>
        <v>16018288382</v>
      </c>
      <c r="B518" t="s">
        <v>527</v>
      </c>
      <c r="C518" t="s">
        <v>22</v>
      </c>
      <c r="D518" t="s">
        <v>582</v>
      </c>
      <c r="E518" s="43" t="s">
        <v>585</v>
      </c>
      <c r="F518">
        <v>42</v>
      </c>
      <c r="G518" t="s">
        <v>593</v>
      </c>
      <c r="H518" t="s">
        <v>594</v>
      </c>
      <c r="I518" t="s">
        <v>604</v>
      </c>
    </row>
    <row r="519" spans="1:10" x14ac:dyDescent="0.3">
      <c r="A519" t="str">
        <f>HYPERLINK("https://hsdes.intel.com/resource/16018292853","16018292853")</f>
        <v>16018292853</v>
      </c>
      <c r="B519" t="s">
        <v>528</v>
      </c>
      <c r="C519" t="s">
        <v>22</v>
      </c>
      <c r="D519" t="s">
        <v>582</v>
      </c>
      <c r="E519" s="43" t="s">
        <v>585</v>
      </c>
      <c r="F519">
        <v>42</v>
      </c>
      <c r="G519" t="s">
        <v>593</v>
      </c>
      <c r="H519" t="s">
        <v>594</v>
      </c>
      <c r="I519" t="s">
        <v>604</v>
      </c>
    </row>
    <row r="520" spans="1:10" x14ac:dyDescent="0.3">
      <c r="A520" t="str">
        <f>HYPERLINK("https://hsdes.intel.com/resource/16018297861","16018297861")</f>
        <v>16018297861</v>
      </c>
      <c r="B520" t="s">
        <v>529</v>
      </c>
      <c r="C520" t="s">
        <v>4</v>
      </c>
      <c r="D520" t="s">
        <v>582</v>
      </c>
      <c r="E520" s="43" t="s">
        <v>585</v>
      </c>
      <c r="F520">
        <v>42</v>
      </c>
      <c r="G520" t="s">
        <v>593</v>
      </c>
      <c r="H520" t="s">
        <v>594</v>
      </c>
      <c r="I520" t="s">
        <v>604</v>
      </c>
    </row>
    <row r="521" spans="1:10" x14ac:dyDescent="0.3">
      <c r="A521" t="str">
        <f>HYPERLINK("https://hsdes.intel.com/resource/16018301023","16018301023")</f>
        <v>16018301023</v>
      </c>
      <c r="B521" t="s">
        <v>530</v>
      </c>
      <c r="C521" t="s">
        <v>22</v>
      </c>
      <c r="D521" t="s">
        <v>582</v>
      </c>
      <c r="E521" s="43" t="s">
        <v>585</v>
      </c>
      <c r="F521">
        <v>42</v>
      </c>
      <c r="G521" t="s">
        <v>593</v>
      </c>
      <c r="H521" t="s">
        <v>594</v>
      </c>
      <c r="I521" t="s">
        <v>604</v>
      </c>
    </row>
    <row r="522" spans="1:10" x14ac:dyDescent="0.3">
      <c r="A522" t="str">
        <f>HYPERLINK("https://hsdes.intel.com/resource/16018301144","16018301144")</f>
        <v>16018301144</v>
      </c>
      <c r="B522" t="s">
        <v>531</v>
      </c>
      <c r="C522" t="s">
        <v>22</v>
      </c>
      <c r="D522" t="s">
        <v>582</v>
      </c>
      <c r="E522" s="43" t="s">
        <v>585</v>
      </c>
      <c r="F522">
        <v>42</v>
      </c>
      <c r="G522" t="s">
        <v>593</v>
      </c>
      <c r="H522" t="s">
        <v>594</v>
      </c>
      <c r="I522" t="s">
        <v>604</v>
      </c>
    </row>
    <row r="523" spans="1:10" x14ac:dyDescent="0.3">
      <c r="A523" t="str">
        <f>HYPERLINK("https://hsdes.intel.com/resource/16018350785","16018350785")</f>
        <v>16018350785</v>
      </c>
      <c r="B523" t="s">
        <v>532</v>
      </c>
      <c r="C523" t="s">
        <v>4</v>
      </c>
      <c r="D523" t="s">
        <v>582</v>
      </c>
      <c r="E523" s="43" t="s">
        <v>585</v>
      </c>
      <c r="F523">
        <v>42</v>
      </c>
      <c r="G523" t="s">
        <v>593</v>
      </c>
      <c r="H523" t="s">
        <v>594</v>
      </c>
      <c r="I523" t="s">
        <v>604</v>
      </c>
    </row>
    <row r="524" spans="1:10" x14ac:dyDescent="0.3">
      <c r="A524" t="str">
        <f>HYPERLINK("https://hsdes.intel.com/resource/16018362809","16018362809")</f>
        <v>16018362809</v>
      </c>
      <c r="B524" t="s">
        <v>533</v>
      </c>
      <c r="C524" t="s">
        <v>4</v>
      </c>
      <c r="D524" t="s">
        <v>582</v>
      </c>
      <c r="E524" s="45" t="s">
        <v>602</v>
      </c>
      <c r="F524">
        <v>42</v>
      </c>
      <c r="G524" t="s">
        <v>593</v>
      </c>
      <c r="H524" t="s">
        <v>594</v>
      </c>
      <c r="I524" t="s">
        <v>604</v>
      </c>
    </row>
    <row r="525" spans="1:10" x14ac:dyDescent="0.3">
      <c r="A525" t="str">
        <f>HYPERLINK("https://hsdes.intel.com/resource/16018393298","16018393298")</f>
        <v>16018393298</v>
      </c>
      <c r="B525" t="s">
        <v>534</v>
      </c>
      <c r="C525" t="s">
        <v>4</v>
      </c>
      <c r="D525" t="s">
        <v>582</v>
      </c>
      <c r="E525" s="43" t="s">
        <v>585</v>
      </c>
      <c r="F525">
        <v>42</v>
      </c>
      <c r="G525" t="s">
        <v>593</v>
      </c>
      <c r="H525" t="s">
        <v>594</v>
      </c>
      <c r="I525" t="s">
        <v>604</v>
      </c>
    </row>
    <row r="526" spans="1:10" x14ac:dyDescent="0.3">
      <c r="A526" t="str">
        <f>HYPERLINK("https://hsdes.intel.com/resource/16018403847","16018403847")</f>
        <v>16018403847</v>
      </c>
      <c r="B526" t="s">
        <v>535</v>
      </c>
      <c r="C526" t="s">
        <v>4</v>
      </c>
      <c r="D526" t="s">
        <v>582</v>
      </c>
      <c r="E526" s="43" t="s">
        <v>585</v>
      </c>
      <c r="F526">
        <v>42</v>
      </c>
      <c r="G526" t="s">
        <v>593</v>
      </c>
      <c r="H526" t="s">
        <v>594</v>
      </c>
      <c r="I526" t="s">
        <v>604</v>
      </c>
    </row>
    <row r="527" spans="1:10" x14ac:dyDescent="0.3">
      <c r="A527" t="str">
        <f>HYPERLINK("https://hsdes.intel.com/resource/16018413863","16018413863")</f>
        <v>16018413863</v>
      </c>
      <c r="B527" t="s">
        <v>536</v>
      </c>
      <c r="C527" t="s">
        <v>16</v>
      </c>
      <c r="D527" t="s">
        <v>582</v>
      </c>
      <c r="E527" s="43" t="s">
        <v>585</v>
      </c>
      <c r="F527">
        <v>42</v>
      </c>
      <c r="G527" t="s">
        <v>593</v>
      </c>
      <c r="H527" t="s">
        <v>594</v>
      </c>
      <c r="I527" t="s">
        <v>604</v>
      </c>
    </row>
    <row r="528" spans="1:10" x14ac:dyDescent="0.3">
      <c r="A528" t="str">
        <f>HYPERLINK("https://hsdes.intel.com/resource/16018427671","16018427671")</f>
        <v>16018427671</v>
      </c>
      <c r="B528" t="s">
        <v>537</v>
      </c>
      <c r="C528" t="s">
        <v>4</v>
      </c>
      <c r="D528" t="s">
        <v>582</v>
      </c>
      <c r="E528" s="43" t="s">
        <v>585</v>
      </c>
      <c r="F528">
        <v>42</v>
      </c>
      <c r="G528" t="s">
        <v>593</v>
      </c>
      <c r="H528" t="s">
        <v>594</v>
      </c>
      <c r="I528" t="s">
        <v>604</v>
      </c>
    </row>
    <row r="529" spans="1:10" x14ac:dyDescent="0.3">
      <c r="A529" t="str">
        <f>HYPERLINK("https://hsdes.intel.com/resource/16018465697","16018465697")</f>
        <v>16018465697</v>
      </c>
      <c r="B529" s="14" t="s">
        <v>538</v>
      </c>
      <c r="C529" t="s">
        <v>4</v>
      </c>
      <c r="D529" t="s">
        <v>582</v>
      </c>
      <c r="E529" s="44" t="s">
        <v>586</v>
      </c>
      <c r="F529">
        <v>42</v>
      </c>
      <c r="G529" t="s">
        <v>593</v>
      </c>
      <c r="H529" t="s">
        <v>594</v>
      </c>
      <c r="I529" t="s">
        <v>604</v>
      </c>
      <c r="J529" t="s">
        <v>596</v>
      </c>
    </row>
    <row r="530" spans="1:10" x14ac:dyDescent="0.3">
      <c r="A530" t="str">
        <f>HYPERLINK("https://hsdes.intel.com/resource/16018496371","16018496371")</f>
        <v>16018496371</v>
      </c>
      <c r="B530" t="s">
        <v>539</v>
      </c>
      <c r="C530" t="s">
        <v>4</v>
      </c>
      <c r="D530" t="s">
        <v>581</v>
      </c>
      <c r="E530" s="43" t="s">
        <v>585</v>
      </c>
      <c r="F530">
        <v>42</v>
      </c>
      <c r="G530" t="s">
        <v>593</v>
      </c>
      <c r="H530" t="s">
        <v>594</v>
      </c>
      <c r="I530" t="s">
        <v>604</v>
      </c>
    </row>
    <row r="531" spans="1:10" x14ac:dyDescent="0.3">
      <c r="A531" t="str">
        <f>HYPERLINK("https://hsdes.intel.com/resource/16018498600","16018498600")</f>
        <v>16018498600</v>
      </c>
      <c r="B531" t="s">
        <v>540</v>
      </c>
      <c r="C531" t="s">
        <v>4</v>
      </c>
      <c r="D531" t="s">
        <v>582</v>
      </c>
      <c r="E531" s="43" t="s">
        <v>585</v>
      </c>
      <c r="F531">
        <v>42</v>
      </c>
      <c r="G531" t="s">
        <v>593</v>
      </c>
      <c r="H531" t="s">
        <v>594</v>
      </c>
      <c r="I531" t="s">
        <v>604</v>
      </c>
    </row>
    <row r="532" spans="1:10" x14ac:dyDescent="0.3">
      <c r="A532" t="str">
        <f>HYPERLINK("https://hsdes.intel.com/resource/16018504899","16018504899")</f>
        <v>16018504899</v>
      </c>
      <c r="B532" s="14" t="s">
        <v>541</v>
      </c>
      <c r="C532" t="s">
        <v>4</v>
      </c>
      <c r="D532" t="s">
        <v>582</v>
      </c>
      <c r="E532" s="44" t="s">
        <v>586</v>
      </c>
      <c r="F532">
        <v>42</v>
      </c>
      <c r="G532" t="s">
        <v>593</v>
      </c>
      <c r="H532" t="s">
        <v>594</v>
      </c>
      <c r="I532" t="s">
        <v>604</v>
      </c>
      <c r="J532" t="s">
        <v>596</v>
      </c>
    </row>
    <row r="533" spans="1:10" x14ac:dyDescent="0.3">
      <c r="A533" t="str">
        <f>HYPERLINK("https://hsdes.intel.com/resource/16018513247","16018513247")</f>
        <v>16018513247</v>
      </c>
      <c r="B533" t="s">
        <v>542</v>
      </c>
      <c r="C533" t="s">
        <v>4</v>
      </c>
      <c r="D533" t="s">
        <v>580</v>
      </c>
      <c r="E533" s="43" t="s">
        <v>585</v>
      </c>
      <c r="F533">
        <v>42</v>
      </c>
      <c r="G533" t="s">
        <v>593</v>
      </c>
      <c r="H533" t="s">
        <v>594</v>
      </c>
      <c r="I533" t="s">
        <v>605</v>
      </c>
    </row>
    <row r="534" spans="1:10" x14ac:dyDescent="0.3">
      <c r="A534" t="str">
        <f>HYPERLINK("https://hsdes.intel.com/resource/16018519950","16018519950")</f>
        <v>16018519950</v>
      </c>
      <c r="B534" t="s">
        <v>543</v>
      </c>
      <c r="C534" t="s">
        <v>22</v>
      </c>
      <c r="D534" t="s">
        <v>582</v>
      </c>
      <c r="E534" s="43" t="s">
        <v>585</v>
      </c>
      <c r="F534">
        <v>42</v>
      </c>
      <c r="G534" t="s">
        <v>593</v>
      </c>
      <c r="H534" t="s">
        <v>594</v>
      </c>
      <c r="I534" t="s">
        <v>604</v>
      </c>
    </row>
    <row r="535" spans="1:10" x14ac:dyDescent="0.3">
      <c r="A535" t="str">
        <f>HYPERLINK("https://hsdes.intel.com/resource/16018529918","16018529918")</f>
        <v>16018529918</v>
      </c>
      <c r="B535" t="s">
        <v>544</v>
      </c>
      <c r="C535" t="s">
        <v>10</v>
      </c>
      <c r="D535" t="s">
        <v>582</v>
      </c>
      <c r="E535" s="43" t="s">
        <v>585</v>
      </c>
      <c r="F535">
        <v>42</v>
      </c>
      <c r="G535" t="s">
        <v>593</v>
      </c>
      <c r="H535" t="s">
        <v>594</v>
      </c>
      <c r="I535" t="s">
        <v>604</v>
      </c>
    </row>
    <row r="536" spans="1:10" x14ac:dyDescent="0.3">
      <c r="A536" t="str">
        <f>HYPERLINK("https://hsdes.intel.com/resource/16018530602","16018530602")</f>
        <v>16018530602</v>
      </c>
      <c r="B536" t="s">
        <v>545</v>
      </c>
      <c r="C536" t="s">
        <v>22</v>
      </c>
      <c r="D536" t="s">
        <v>582</v>
      </c>
      <c r="E536" s="43" t="s">
        <v>585</v>
      </c>
      <c r="F536">
        <v>42</v>
      </c>
      <c r="G536" t="s">
        <v>593</v>
      </c>
      <c r="H536" t="s">
        <v>594</v>
      </c>
      <c r="I536" t="s">
        <v>605</v>
      </c>
    </row>
    <row r="537" spans="1:10" x14ac:dyDescent="0.3">
      <c r="A537" t="str">
        <f>HYPERLINK("https://hsdes.intel.com/resource/16018549183","16018549183")</f>
        <v>16018549183</v>
      </c>
      <c r="B537" t="s">
        <v>546</v>
      </c>
      <c r="C537" t="s">
        <v>4</v>
      </c>
      <c r="D537" t="s">
        <v>580</v>
      </c>
      <c r="E537" s="43" t="s">
        <v>585</v>
      </c>
      <c r="F537">
        <v>42</v>
      </c>
      <c r="G537" t="s">
        <v>593</v>
      </c>
      <c r="H537" t="s">
        <v>594</v>
      </c>
      <c r="I537" t="s">
        <v>605</v>
      </c>
    </row>
    <row r="538" spans="1:10" x14ac:dyDescent="0.3">
      <c r="A538" t="str">
        <f>HYPERLINK("https://hsdes.intel.com/resource/16018585842","16018585842")</f>
        <v>16018585842</v>
      </c>
      <c r="B538" t="s">
        <v>547</v>
      </c>
      <c r="C538" t="s">
        <v>16</v>
      </c>
      <c r="D538" t="s">
        <v>582</v>
      </c>
      <c r="E538" s="43" t="s">
        <v>585</v>
      </c>
      <c r="F538">
        <v>42</v>
      </c>
      <c r="G538" t="s">
        <v>593</v>
      </c>
      <c r="H538" t="s">
        <v>594</v>
      </c>
      <c r="I538" t="s">
        <v>605</v>
      </c>
    </row>
    <row r="539" spans="1:10" x14ac:dyDescent="0.3">
      <c r="A539" t="str">
        <f>HYPERLINK("https://hsdes.intel.com/resource/16018632878","16018632878")</f>
        <v>16018632878</v>
      </c>
      <c r="B539" t="s">
        <v>548</v>
      </c>
      <c r="C539" t="s">
        <v>4</v>
      </c>
      <c r="D539" t="s">
        <v>582</v>
      </c>
      <c r="E539" s="43" t="s">
        <v>585</v>
      </c>
      <c r="F539">
        <v>42</v>
      </c>
      <c r="G539" t="s">
        <v>593</v>
      </c>
      <c r="H539" t="s">
        <v>594</v>
      </c>
      <c r="I539" t="s">
        <v>604</v>
      </c>
    </row>
    <row r="540" spans="1:10" x14ac:dyDescent="0.3">
      <c r="A540" t="str">
        <f>HYPERLINK("https://hsdes.intel.com/resource/16018640644","16018640644")</f>
        <v>16018640644</v>
      </c>
      <c r="B540" t="s">
        <v>549</v>
      </c>
      <c r="C540" t="s">
        <v>4</v>
      </c>
      <c r="D540" t="s">
        <v>580</v>
      </c>
      <c r="E540" s="43" t="s">
        <v>585</v>
      </c>
      <c r="F540">
        <v>42</v>
      </c>
      <c r="G540" t="s">
        <v>593</v>
      </c>
      <c r="H540" t="s">
        <v>594</v>
      </c>
      <c r="I540" t="s">
        <v>604</v>
      </c>
    </row>
    <row r="541" spans="1:10" x14ac:dyDescent="0.3">
      <c r="A541" t="str">
        <f>HYPERLINK("https://hsdes.intel.com/resource/16018688159","16018688159")</f>
        <v>16018688159</v>
      </c>
      <c r="B541" s="14" t="s">
        <v>550</v>
      </c>
      <c r="C541" t="s">
        <v>22</v>
      </c>
      <c r="D541" t="s">
        <v>582</v>
      </c>
      <c r="E541" s="43" t="s">
        <v>585</v>
      </c>
      <c r="F541">
        <v>42</v>
      </c>
      <c r="G541" t="s">
        <v>593</v>
      </c>
      <c r="H541" t="s">
        <v>594</v>
      </c>
      <c r="I541" t="s">
        <v>605</v>
      </c>
    </row>
    <row r="542" spans="1:10" x14ac:dyDescent="0.3">
      <c r="A542" t="str">
        <f>HYPERLINK("https://hsdes.intel.com/resource/16018748517","16018748517")</f>
        <v>16018748517</v>
      </c>
      <c r="B542" t="s">
        <v>551</v>
      </c>
      <c r="C542" t="s">
        <v>4</v>
      </c>
      <c r="D542" t="s">
        <v>580</v>
      </c>
      <c r="E542" s="43" t="s">
        <v>585</v>
      </c>
      <c r="F542">
        <v>42</v>
      </c>
      <c r="G542" t="s">
        <v>593</v>
      </c>
      <c r="H542" t="s">
        <v>594</v>
      </c>
      <c r="I542" t="s">
        <v>605</v>
      </c>
    </row>
    <row r="543" spans="1:10" x14ac:dyDescent="0.3">
      <c r="A543" t="str">
        <f>HYPERLINK("https://hsdes.intel.com/resource/16018751102","16018751102")</f>
        <v>16018751102</v>
      </c>
      <c r="B543" t="s">
        <v>552</v>
      </c>
      <c r="C543" t="s">
        <v>22</v>
      </c>
      <c r="D543" t="s">
        <v>580</v>
      </c>
      <c r="E543" s="43" t="s">
        <v>585</v>
      </c>
      <c r="F543">
        <v>42</v>
      </c>
      <c r="G543" t="s">
        <v>593</v>
      </c>
      <c r="H543" t="s">
        <v>594</v>
      </c>
      <c r="I543" t="s">
        <v>605</v>
      </c>
    </row>
    <row r="544" spans="1:10" x14ac:dyDescent="0.3">
      <c r="A544" t="str">
        <f>HYPERLINK("https://hsdes.intel.com/resource/16018755926","16018755926")</f>
        <v>16018755926</v>
      </c>
      <c r="B544" t="s">
        <v>553</v>
      </c>
      <c r="C544" t="s">
        <v>22</v>
      </c>
      <c r="D544" t="s">
        <v>580</v>
      </c>
      <c r="E544" s="43" t="s">
        <v>585</v>
      </c>
      <c r="F544">
        <v>42</v>
      </c>
      <c r="G544" t="s">
        <v>593</v>
      </c>
      <c r="H544" t="s">
        <v>594</v>
      </c>
      <c r="I544" t="s">
        <v>605</v>
      </c>
    </row>
    <row r="545" spans="1:10" x14ac:dyDescent="0.3">
      <c r="A545" t="str">
        <f>HYPERLINK("https://hsdes.intel.com/resource/16018778591","16018778591")</f>
        <v>16018778591</v>
      </c>
      <c r="B545" t="s">
        <v>554</v>
      </c>
      <c r="C545" t="s">
        <v>22</v>
      </c>
      <c r="D545" t="s">
        <v>582</v>
      </c>
      <c r="E545" s="43" t="s">
        <v>585</v>
      </c>
      <c r="F545">
        <v>42</v>
      </c>
      <c r="G545" t="s">
        <v>593</v>
      </c>
      <c r="H545" t="s">
        <v>594</v>
      </c>
      <c r="I545" t="s">
        <v>605</v>
      </c>
    </row>
    <row r="546" spans="1:10" x14ac:dyDescent="0.3">
      <c r="A546" t="str">
        <f>HYPERLINK("https://hsdes.intel.com/resource/16018781813","16018781813")</f>
        <v>16018781813</v>
      </c>
      <c r="B546" t="s">
        <v>555</v>
      </c>
      <c r="C546" t="s">
        <v>22</v>
      </c>
      <c r="D546" t="s">
        <v>580</v>
      </c>
      <c r="E546" s="43" t="s">
        <v>585</v>
      </c>
      <c r="F546">
        <v>42</v>
      </c>
      <c r="G546" t="s">
        <v>593</v>
      </c>
      <c r="H546" t="s">
        <v>594</v>
      </c>
      <c r="I546" t="s">
        <v>605</v>
      </c>
    </row>
    <row r="547" spans="1:10" x14ac:dyDescent="0.3">
      <c r="A547" t="str">
        <f>HYPERLINK("https://hsdes.intel.com/resource/16018839174","16018839174")</f>
        <v>16018839174</v>
      </c>
      <c r="B547" t="s">
        <v>556</v>
      </c>
      <c r="C547" t="s">
        <v>4</v>
      </c>
      <c r="D547" t="s">
        <v>580</v>
      </c>
      <c r="E547" s="43" t="s">
        <v>585</v>
      </c>
      <c r="F547">
        <v>42</v>
      </c>
      <c r="G547" t="s">
        <v>593</v>
      </c>
      <c r="H547" t="s">
        <v>594</v>
      </c>
      <c r="I547" t="s">
        <v>605</v>
      </c>
    </row>
    <row r="548" spans="1:10" x14ac:dyDescent="0.3">
      <c r="A548" t="str">
        <f>HYPERLINK("https://hsdes.intel.com/resource/16018953788","16018953788")</f>
        <v>16018953788</v>
      </c>
      <c r="B548" t="s">
        <v>557</v>
      </c>
      <c r="C548" t="s">
        <v>22</v>
      </c>
      <c r="D548" t="s">
        <v>583</v>
      </c>
      <c r="E548" s="44" t="s">
        <v>586</v>
      </c>
      <c r="F548">
        <v>42</v>
      </c>
      <c r="G548" t="s">
        <v>593</v>
      </c>
      <c r="H548" t="s">
        <v>594</v>
      </c>
      <c r="I548" t="s">
        <v>604</v>
      </c>
      <c r="J548" s="10" t="s">
        <v>611</v>
      </c>
    </row>
    <row r="549" spans="1:10" x14ac:dyDescent="0.3">
      <c r="A549" t="str">
        <f>HYPERLINK("https://hsdes.intel.com/resource/18016919153","18016919153")</f>
        <v>18016919153</v>
      </c>
      <c r="B549" t="s">
        <v>558</v>
      </c>
      <c r="C549" t="s">
        <v>4</v>
      </c>
      <c r="D549" t="s">
        <v>582</v>
      </c>
      <c r="E549" s="43" t="s">
        <v>585</v>
      </c>
      <c r="F549">
        <v>42</v>
      </c>
      <c r="G549" t="s">
        <v>593</v>
      </c>
      <c r="H549" t="s">
        <v>594</v>
      </c>
      <c r="I549" t="s">
        <v>605</v>
      </c>
    </row>
    <row r="550" spans="1:10" x14ac:dyDescent="0.3">
      <c r="A550" t="str">
        <f>HYPERLINK("https://hsdes.intel.com/resource/18019754202","18019754202")</f>
        <v>18019754202</v>
      </c>
      <c r="B550" t="s">
        <v>559</v>
      </c>
      <c r="C550" t="s">
        <v>6</v>
      </c>
      <c r="D550" t="s">
        <v>582</v>
      </c>
      <c r="E550" s="43" t="s">
        <v>585</v>
      </c>
      <c r="F550">
        <v>42</v>
      </c>
      <c r="G550" t="s">
        <v>593</v>
      </c>
      <c r="H550" t="s">
        <v>594</v>
      </c>
      <c r="I550" t="s">
        <v>605</v>
      </c>
    </row>
    <row r="551" spans="1:10" x14ac:dyDescent="0.3">
      <c r="A551" t="str">
        <f>HYPERLINK("https://hsdes.intel.com/resource/18019783393","18019783393")</f>
        <v>18019783393</v>
      </c>
      <c r="B551" t="s">
        <v>560</v>
      </c>
      <c r="C551" t="s">
        <v>6</v>
      </c>
      <c r="D551" t="s">
        <v>582</v>
      </c>
      <c r="E551" s="43" t="s">
        <v>585</v>
      </c>
      <c r="F551">
        <v>42</v>
      </c>
      <c r="G551" t="s">
        <v>593</v>
      </c>
      <c r="H551" t="s">
        <v>594</v>
      </c>
      <c r="I551" t="s">
        <v>605</v>
      </c>
    </row>
    <row r="552" spans="1:10" x14ac:dyDescent="0.3">
      <c r="A552" t="str">
        <f>HYPERLINK("https://hsdes.intel.com/resource/18020730723","18020730723")</f>
        <v>18020730723</v>
      </c>
      <c r="B552" t="s">
        <v>561</v>
      </c>
      <c r="C552" t="s">
        <v>16</v>
      </c>
      <c r="D552" t="s">
        <v>582</v>
      </c>
      <c r="E552" s="43" t="s">
        <v>585</v>
      </c>
      <c r="F552">
        <v>42</v>
      </c>
      <c r="G552" t="s">
        <v>593</v>
      </c>
      <c r="H552" t="s">
        <v>594</v>
      </c>
      <c r="I552" t="s">
        <v>604</v>
      </c>
    </row>
    <row r="553" spans="1:10" x14ac:dyDescent="0.3">
      <c r="A553" t="str">
        <f>HYPERLINK("https://hsdes.intel.com/resource/18022020222","18022020222")</f>
        <v>18022020222</v>
      </c>
      <c r="B553" t="s">
        <v>562</v>
      </c>
      <c r="C553" t="s">
        <v>22</v>
      </c>
      <c r="D553" t="s">
        <v>582</v>
      </c>
      <c r="E553" s="43" t="s">
        <v>585</v>
      </c>
      <c r="F553">
        <v>42</v>
      </c>
      <c r="G553" t="s">
        <v>593</v>
      </c>
      <c r="H553" t="s">
        <v>594</v>
      </c>
      <c r="I553" t="s">
        <v>604</v>
      </c>
    </row>
    <row r="554" spans="1:10" x14ac:dyDescent="0.3">
      <c r="A554" t="str">
        <f>HYPERLINK("https://hsdes.intel.com/resource/18022504229","18022504229")</f>
        <v>18022504229</v>
      </c>
      <c r="B554" t="s">
        <v>563</v>
      </c>
      <c r="C554" t="s">
        <v>10</v>
      </c>
      <c r="D554" t="s">
        <v>582</v>
      </c>
      <c r="E554" s="44" t="s">
        <v>586</v>
      </c>
      <c r="F554">
        <v>42</v>
      </c>
      <c r="G554" t="s">
        <v>593</v>
      </c>
      <c r="H554" t="s">
        <v>594</v>
      </c>
      <c r="I554" t="s">
        <v>605</v>
      </c>
      <c r="J554" s="6" t="s">
        <v>598</v>
      </c>
    </row>
    <row r="555" spans="1:10" x14ac:dyDescent="0.3">
      <c r="A555" t="str">
        <f>HYPERLINK("https://hsdes.intel.com/resource/18022884525","18022884525")</f>
        <v>18022884525</v>
      </c>
      <c r="B555" t="s">
        <v>564</v>
      </c>
      <c r="C555" t="s">
        <v>4</v>
      </c>
      <c r="D555" t="s">
        <v>582</v>
      </c>
      <c r="E555" s="43" t="s">
        <v>585</v>
      </c>
      <c r="F555">
        <v>42</v>
      </c>
      <c r="G555" t="s">
        <v>593</v>
      </c>
      <c r="H555" t="s">
        <v>594</v>
      </c>
      <c r="I555" t="s">
        <v>604</v>
      </c>
    </row>
    <row r="556" spans="1:10" x14ac:dyDescent="0.3">
      <c r="A556" t="str">
        <f>HYPERLINK("https://hsdes.intel.com/resource/18023447521","18023447521")</f>
        <v>18023447521</v>
      </c>
      <c r="B556" t="s">
        <v>565</v>
      </c>
      <c r="C556" t="s">
        <v>22</v>
      </c>
      <c r="D556" t="s">
        <v>582</v>
      </c>
      <c r="E556" s="43" t="s">
        <v>585</v>
      </c>
      <c r="F556">
        <v>42</v>
      </c>
      <c r="G556" t="s">
        <v>593</v>
      </c>
      <c r="H556" t="s">
        <v>594</v>
      </c>
      <c r="I556" t="s">
        <v>604</v>
      </c>
    </row>
    <row r="557" spans="1:10" x14ac:dyDescent="0.3">
      <c r="A557" t="str">
        <f>HYPERLINK("https://hsdes.intel.com/resource/22011878152","22011878152")</f>
        <v>22011878152</v>
      </c>
      <c r="B557" t="s">
        <v>566</v>
      </c>
      <c r="C557" t="s">
        <v>22</v>
      </c>
      <c r="D557" t="s">
        <v>582</v>
      </c>
      <c r="E557" s="43" t="s">
        <v>585</v>
      </c>
      <c r="F557">
        <v>42</v>
      </c>
      <c r="G557" t="s">
        <v>593</v>
      </c>
      <c r="H557" t="s">
        <v>594</v>
      </c>
      <c r="I557" t="s">
        <v>604</v>
      </c>
    </row>
    <row r="558" spans="1:10" x14ac:dyDescent="0.3">
      <c r="A558" t="str">
        <f>HYPERLINK("https://hsdes.intel.com/resource/22011878195","22011878195")</f>
        <v>22011878195</v>
      </c>
      <c r="B558" t="s">
        <v>567</v>
      </c>
      <c r="C558" t="s">
        <v>16</v>
      </c>
      <c r="D558" t="s">
        <v>582</v>
      </c>
      <c r="E558" s="43" t="s">
        <v>585</v>
      </c>
      <c r="F558">
        <v>42</v>
      </c>
      <c r="G558" t="s">
        <v>593</v>
      </c>
      <c r="H558" t="s">
        <v>594</v>
      </c>
      <c r="I558" t="s">
        <v>605</v>
      </c>
    </row>
    <row r="559" spans="1:10" x14ac:dyDescent="0.3">
      <c r="A559" t="str">
        <f>HYPERLINK("https://hsdes.intel.com/resource/22011879146","22011879146")</f>
        <v>22011879146</v>
      </c>
      <c r="B559" t="s">
        <v>568</v>
      </c>
      <c r="C559" t="s">
        <v>6</v>
      </c>
      <c r="D559" t="s">
        <v>582</v>
      </c>
      <c r="E559" s="43" t="s">
        <v>585</v>
      </c>
      <c r="F559">
        <v>42</v>
      </c>
      <c r="G559" t="s">
        <v>593</v>
      </c>
      <c r="H559" t="s">
        <v>594</v>
      </c>
      <c r="I559" t="s">
        <v>605</v>
      </c>
    </row>
    <row r="560" spans="1:10" x14ac:dyDescent="0.3">
      <c r="A560" t="str">
        <f>HYPERLINK("https://hsdes.intel.com/resource/22011894631","22011894631")</f>
        <v>22011894631</v>
      </c>
      <c r="B560" t="s">
        <v>569</v>
      </c>
      <c r="C560" t="s">
        <v>16</v>
      </c>
      <c r="D560" t="s">
        <v>582</v>
      </c>
      <c r="E560" s="43" t="s">
        <v>585</v>
      </c>
      <c r="F560">
        <v>42</v>
      </c>
      <c r="G560" t="s">
        <v>593</v>
      </c>
      <c r="H560" t="s">
        <v>594</v>
      </c>
      <c r="I560" t="s">
        <v>605</v>
      </c>
    </row>
    <row r="561" spans="1:10" x14ac:dyDescent="0.3">
      <c r="A561" t="str">
        <f>HYPERLINK("https://hsdes.intel.com/resource/22012000707","22012000707")</f>
        <v>22012000707</v>
      </c>
      <c r="B561" t="s">
        <v>570</v>
      </c>
      <c r="C561" t="s">
        <v>8</v>
      </c>
      <c r="D561" t="s">
        <v>582</v>
      </c>
      <c r="E561" s="43" t="s">
        <v>585</v>
      </c>
      <c r="F561">
        <v>42</v>
      </c>
      <c r="G561" t="s">
        <v>593</v>
      </c>
      <c r="H561" t="s">
        <v>594</v>
      </c>
      <c r="I561" t="s">
        <v>604</v>
      </c>
    </row>
    <row r="562" spans="1:10" x14ac:dyDescent="0.3">
      <c r="A562" t="str">
        <f>HYPERLINK("https://hsdes.intel.com/resource/22012003525","22012003525")</f>
        <v>22012003525</v>
      </c>
      <c r="B562" t="s">
        <v>571</v>
      </c>
      <c r="C562" t="s">
        <v>22</v>
      </c>
      <c r="D562" t="s">
        <v>582</v>
      </c>
      <c r="E562" s="43" t="s">
        <v>585</v>
      </c>
      <c r="F562">
        <v>42</v>
      </c>
      <c r="G562" t="s">
        <v>593</v>
      </c>
      <c r="H562" t="s">
        <v>594</v>
      </c>
      <c r="I562" t="s">
        <v>604</v>
      </c>
    </row>
    <row r="563" spans="1:10" x14ac:dyDescent="0.3">
      <c r="A563" t="str">
        <f>HYPERLINK("https://hsdes.intel.com/resource/22012132962","22012132962")</f>
        <v>22012132962</v>
      </c>
      <c r="B563" t="s">
        <v>572</v>
      </c>
      <c r="C563" t="s">
        <v>8</v>
      </c>
      <c r="D563" t="s">
        <v>582</v>
      </c>
      <c r="E563" s="43" t="s">
        <v>585</v>
      </c>
      <c r="F563">
        <v>42</v>
      </c>
      <c r="G563" t="s">
        <v>593</v>
      </c>
      <c r="H563" t="s">
        <v>594</v>
      </c>
      <c r="I563" t="s">
        <v>604</v>
      </c>
    </row>
    <row r="564" spans="1:10" x14ac:dyDescent="0.3">
      <c r="A564" t="str">
        <f>HYPERLINK("https://hsdes.intel.com/resource/22012222551","22012222551")</f>
        <v>22012222551</v>
      </c>
      <c r="B564" t="s">
        <v>573</v>
      </c>
      <c r="C564" t="s">
        <v>16</v>
      </c>
      <c r="D564" t="s">
        <v>582</v>
      </c>
      <c r="E564" s="43" t="s">
        <v>585</v>
      </c>
      <c r="F564">
        <v>42</v>
      </c>
      <c r="G564" t="s">
        <v>593</v>
      </c>
      <c r="H564" t="s">
        <v>594</v>
      </c>
      <c r="I564" t="s">
        <v>604</v>
      </c>
    </row>
    <row r="565" spans="1:10" x14ac:dyDescent="0.3">
      <c r="A565" t="str">
        <f>HYPERLINK("https://hsdes.intel.com/resource/22012239317","22012239317")</f>
        <v>22012239317</v>
      </c>
      <c r="B565" t="s">
        <v>574</v>
      </c>
      <c r="C565" t="s">
        <v>16</v>
      </c>
      <c r="D565" t="s">
        <v>582</v>
      </c>
      <c r="E565" s="43" t="s">
        <v>585</v>
      </c>
      <c r="F565">
        <v>42</v>
      </c>
      <c r="G565" t="s">
        <v>593</v>
      </c>
      <c r="H565" t="s">
        <v>594</v>
      </c>
      <c r="I565" t="s">
        <v>604</v>
      </c>
    </row>
    <row r="566" spans="1:10" x14ac:dyDescent="0.3">
      <c r="A566" t="str">
        <f>HYPERLINK("https://hsdes.intel.com/resource/22012249402","22012249402")</f>
        <v>22012249402</v>
      </c>
      <c r="B566" t="s">
        <v>575</v>
      </c>
      <c r="C566" t="s">
        <v>8</v>
      </c>
      <c r="D566" t="s">
        <v>582</v>
      </c>
      <c r="E566" s="43" t="s">
        <v>585</v>
      </c>
      <c r="F566">
        <v>42</v>
      </c>
      <c r="G566" t="s">
        <v>593</v>
      </c>
      <c r="H566" t="s">
        <v>594</v>
      </c>
      <c r="I566" t="s">
        <v>604</v>
      </c>
    </row>
    <row r="567" spans="1:10" x14ac:dyDescent="0.3">
      <c r="A567" t="str">
        <f>HYPERLINK("https://hsdes.intel.com/resource/22013723207","22013723207")</f>
        <v>22013723207</v>
      </c>
      <c r="B567" t="s">
        <v>576</v>
      </c>
      <c r="C567" t="s">
        <v>4</v>
      </c>
      <c r="D567" t="s">
        <v>582</v>
      </c>
      <c r="E567" s="44" t="s">
        <v>586</v>
      </c>
      <c r="F567">
        <v>42</v>
      </c>
      <c r="G567" t="s">
        <v>593</v>
      </c>
      <c r="H567" t="s">
        <v>594</v>
      </c>
      <c r="I567" t="s">
        <v>604</v>
      </c>
      <c r="J567" t="s">
        <v>596</v>
      </c>
    </row>
    <row r="568" spans="1:10" x14ac:dyDescent="0.3">
      <c r="A568">
        <v>1508604005</v>
      </c>
      <c r="B568" t="s">
        <v>612</v>
      </c>
      <c r="C568" t="s">
        <v>613</v>
      </c>
      <c r="E568" s="43" t="s">
        <v>585</v>
      </c>
    </row>
    <row r="569" spans="1:10" x14ac:dyDescent="0.3">
      <c r="A569">
        <v>1508609913</v>
      </c>
      <c r="B569" t="s">
        <v>614</v>
      </c>
      <c r="C569" t="s">
        <v>613</v>
      </c>
      <c r="E569" s="45" t="s">
        <v>602</v>
      </c>
    </row>
    <row r="570" spans="1:10" x14ac:dyDescent="0.3">
      <c r="A570">
        <v>1508610971</v>
      </c>
      <c r="B570" t="s">
        <v>615</v>
      </c>
      <c r="C570" t="s">
        <v>613</v>
      </c>
      <c r="E570" s="43" t="s">
        <v>585</v>
      </c>
    </row>
    <row r="571" spans="1:10" x14ac:dyDescent="0.3">
      <c r="A571">
        <v>13010034109</v>
      </c>
      <c r="B571" t="s">
        <v>616</v>
      </c>
      <c r="C571" t="s">
        <v>617</v>
      </c>
      <c r="E571" s="43" t="s">
        <v>585</v>
      </c>
    </row>
    <row r="572" spans="1:10" x14ac:dyDescent="0.3">
      <c r="A572">
        <v>15010304123</v>
      </c>
      <c r="B572" t="s">
        <v>618</v>
      </c>
      <c r="C572" t="s">
        <v>617</v>
      </c>
      <c r="E572" s="43" t="s">
        <v>585</v>
      </c>
    </row>
    <row r="573" spans="1:10" x14ac:dyDescent="0.3">
      <c r="A573">
        <v>18014442584</v>
      </c>
      <c r="B573" t="s">
        <v>619</v>
      </c>
      <c r="C573" t="s">
        <v>613</v>
      </c>
      <c r="E573" s="43" t="s">
        <v>585</v>
      </c>
    </row>
    <row r="574" spans="1:10" x14ac:dyDescent="0.3">
      <c r="A574">
        <v>18014542624</v>
      </c>
      <c r="B574" t="s">
        <v>620</v>
      </c>
      <c r="C574" t="s">
        <v>613</v>
      </c>
      <c r="E574" s="43" t="s">
        <v>585</v>
      </c>
    </row>
    <row r="575" spans="1:10" x14ac:dyDescent="0.3">
      <c r="A575">
        <v>18014678990</v>
      </c>
      <c r="B575" t="s">
        <v>621</v>
      </c>
      <c r="C575" t="s">
        <v>613</v>
      </c>
      <c r="E575" s="43" t="s">
        <v>585</v>
      </c>
    </row>
    <row r="576" spans="1:10" x14ac:dyDescent="0.3">
      <c r="A576">
        <v>18017670778</v>
      </c>
      <c r="B576" t="s">
        <v>622</v>
      </c>
      <c r="C576" t="s">
        <v>613</v>
      </c>
      <c r="E576" s="43" t="s">
        <v>585</v>
      </c>
    </row>
    <row r="577" spans="1:5" x14ac:dyDescent="0.3">
      <c r="A577">
        <v>18018018062</v>
      </c>
      <c r="B577" t="s">
        <v>623</v>
      </c>
      <c r="C577" t="s">
        <v>613</v>
      </c>
      <c r="E577" s="43" t="s">
        <v>585</v>
      </c>
    </row>
    <row r="578" spans="1:5" x14ac:dyDescent="0.3">
      <c r="A578">
        <v>18018079443</v>
      </c>
      <c r="B578" t="s">
        <v>624</v>
      </c>
      <c r="C578" t="s">
        <v>613</v>
      </c>
      <c r="E578" s="43" t="s">
        <v>585</v>
      </c>
    </row>
    <row r="579" spans="1:5" x14ac:dyDescent="0.3">
      <c r="A579">
        <v>18018337578</v>
      </c>
      <c r="B579" t="s">
        <v>625</v>
      </c>
      <c r="C579" t="s">
        <v>613</v>
      </c>
      <c r="E579" s="45" t="s">
        <v>602</v>
      </c>
    </row>
    <row r="580" spans="1:5" x14ac:dyDescent="0.3">
      <c r="A580">
        <v>18018447197</v>
      </c>
      <c r="B580" t="s">
        <v>626</v>
      </c>
      <c r="C580" t="s">
        <v>613</v>
      </c>
      <c r="E580" s="43" t="s">
        <v>585</v>
      </c>
    </row>
    <row r="581" spans="1:5" x14ac:dyDescent="0.3">
      <c r="A581">
        <v>18018447269</v>
      </c>
      <c r="B581" t="s">
        <v>627</v>
      </c>
      <c r="C581" t="s">
        <v>613</v>
      </c>
      <c r="E581" s="43" t="s">
        <v>585</v>
      </c>
    </row>
    <row r="582" spans="1:5" x14ac:dyDescent="0.3">
      <c r="A582">
        <v>18019251844</v>
      </c>
      <c r="B582" t="s">
        <v>628</v>
      </c>
      <c r="C582" t="s">
        <v>613</v>
      </c>
      <c r="E582" s="43" t="s">
        <v>585</v>
      </c>
    </row>
    <row r="583" spans="1:5" x14ac:dyDescent="0.3">
      <c r="A583">
        <v>18019377034</v>
      </c>
      <c r="B583" t="s">
        <v>629</v>
      </c>
      <c r="C583" t="s">
        <v>613</v>
      </c>
      <c r="E583" s="44" t="s">
        <v>586</v>
      </c>
    </row>
    <row r="584" spans="1:5" x14ac:dyDescent="0.3">
      <c r="A584">
        <v>18019483594</v>
      </c>
      <c r="B584" t="s">
        <v>630</v>
      </c>
      <c r="C584" t="s">
        <v>613</v>
      </c>
      <c r="E584" s="43" t="s">
        <v>585</v>
      </c>
    </row>
    <row r="585" spans="1:5" x14ac:dyDescent="0.3">
      <c r="A585">
        <v>18020194305</v>
      </c>
      <c r="B585" t="s">
        <v>631</v>
      </c>
      <c r="C585" t="s">
        <v>613</v>
      </c>
      <c r="E585" s="43" t="s">
        <v>585</v>
      </c>
    </row>
    <row r="586" spans="1:5" x14ac:dyDescent="0.3">
      <c r="A586">
        <v>18020233741</v>
      </c>
      <c r="B586" t="s">
        <v>632</v>
      </c>
      <c r="C586" t="s">
        <v>617</v>
      </c>
      <c r="E586" s="45" t="s">
        <v>602</v>
      </c>
    </row>
    <row r="587" spans="1:5" x14ac:dyDescent="0.3">
      <c r="A587">
        <v>18020235609</v>
      </c>
      <c r="B587" t="s">
        <v>633</v>
      </c>
      <c r="C587" t="s">
        <v>617</v>
      </c>
      <c r="E587" s="43" t="s">
        <v>585</v>
      </c>
    </row>
    <row r="588" spans="1:5" x14ac:dyDescent="0.3">
      <c r="A588">
        <v>18020235622</v>
      </c>
      <c r="B588" t="s">
        <v>634</v>
      </c>
      <c r="C588" t="s">
        <v>617</v>
      </c>
      <c r="E588" s="43" t="s">
        <v>585</v>
      </c>
    </row>
    <row r="589" spans="1:5" x14ac:dyDescent="0.3">
      <c r="A589">
        <v>18021181463</v>
      </c>
      <c r="B589" t="s">
        <v>635</v>
      </c>
      <c r="C589" t="s">
        <v>613</v>
      </c>
      <c r="E589" s="43" t="s">
        <v>585</v>
      </c>
    </row>
    <row r="590" spans="1:5" x14ac:dyDescent="0.3">
      <c r="A590">
        <v>18021243112</v>
      </c>
      <c r="B590" t="s">
        <v>636</v>
      </c>
      <c r="C590" t="s">
        <v>613</v>
      </c>
      <c r="E590" s="43" t="s">
        <v>585</v>
      </c>
    </row>
    <row r="591" spans="1:5" x14ac:dyDescent="0.3">
      <c r="A591">
        <v>18022238998</v>
      </c>
      <c r="B591" t="s">
        <v>637</v>
      </c>
      <c r="C591" t="s">
        <v>613</v>
      </c>
      <c r="E591" s="43" t="s">
        <v>585</v>
      </c>
    </row>
    <row r="592" spans="1:5" x14ac:dyDescent="0.3">
      <c r="A592">
        <v>18023259376</v>
      </c>
      <c r="B592" t="s">
        <v>638</v>
      </c>
      <c r="C592" t="s">
        <v>613</v>
      </c>
      <c r="E592" s="43" t="s">
        <v>585</v>
      </c>
    </row>
    <row r="593" spans="1:5" x14ac:dyDescent="0.3">
      <c r="A593">
        <v>22011879396</v>
      </c>
      <c r="B593" t="s">
        <v>639</v>
      </c>
      <c r="C593" t="s">
        <v>613</v>
      </c>
      <c r="E593" s="43" t="s">
        <v>585</v>
      </c>
    </row>
    <row r="594" spans="1:5" x14ac:dyDescent="0.3">
      <c r="A594">
        <v>22011897477</v>
      </c>
      <c r="B594" t="s">
        <v>640</v>
      </c>
      <c r="C594" t="s">
        <v>613</v>
      </c>
      <c r="E594" s="43" t="s">
        <v>585</v>
      </c>
    </row>
    <row r="595" spans="1:5" x14ac:dyDescent="0.3">
      <c r="A595">
        <v>1508603501</v>
      </c>
      <c r="B595" t="s">
        <v>641</v>
      </c>
      <c r="C595" t="s">
        <v>642</v>
      </c>
      <c r="E595" s="43" t="s">
        <v>585</v>
      </c>
    </row>
    <row r="596" spans="1:5" x14ac:dyDescent="0.3">
      <c r="A596" s="8">
        <v>1508605114</v>
      </c>
      <c r="B596" t="s">
        <v>644</v>
      </c>
      <c r="C596" t="s">
        <v>642</v>
      </c>
      <c r="E596" s="45" t="s">
        <v>602</v>
      </c>
    </row>
    <row r="597" spans="1:5" x14ac:dyDescent="0.3">
      <c r="A597" s="8">
        <v>1508605176</v>
      </c>
      <c r="B597" t="s">
        <v>645</v>
      </c>
      <c r="C597" t="s">
        <v>642</v>
      </c>
      <c r="E597" s="43" t="s">
        <v>585</v>
      </c>
    </row>
    <row r="598" spans="1:5" x14ac:dyDescent="0.3">
      <c r="A598" s="8">
        <v>1508605439</v>
      </c>
      <c r="B598" t="s">
        <v>646</v>
      </c>
      <c r="C598" t="s">
        <v>642</v>
      </c>
      <c r="E598" s="43" t="s">
        <v>585</v>
      </c>
    </row>
    <row r="599" spans="1:5" x14ac:dyDescent="0.3">
      <c r="A599" s="8">
        <v>1508605466</v>
      </c>
      <c r="B599" t="s">
        <v>647</v>
      </c>
      <c r="C599" t="s">
        <v>642</v>
      </c>
      <c r="E599" s="43" t="s">
        <v>585</v>
      </c>
    </row>
    <row r="600" spans="1:5" x14ac:dyDescent="0.3">
      <c r="A600" s="8">
        <v>1508605538</v>
      </c>
      <c r="B600" t="s">
        <v>648</v>
      </c>
      <c r="C600" t="s">
        <v>642</v>
      </c>
      <c r="E600" s="43" t="s">
        <v>585</v>
      </c>
    </row>
    <row r="601" spans="1:5" x14ac:dyDescent="0.3">
      <c r="A601" s="8">
        <v>1508606061</v>
      </c>
      <c r="B601" t="s">
        <v>649</v>
      </c>
      <c r="C601" t="s">
        <v>642</v>
      </c>
      <c r="E601" s="43" t="s">
        <v>585</v>
      </c>
    </row>
    <row r="602" spans="1:5" x14ac:dyDescent="0.3">
      <c r="A602" s="8">
        <v>1508606066</v>
      </c>
      <c r="B602" t="s">
        <v>650</v>
      </c>
      <c r="C602" t="s">
        <v>642</v>
      </c>
      <c r="E602" s="43" t="s">
        <v>585</v>
      </c>
    </row>
    <row r="603" spans="1:5" x14ac:dyDescent="0.3">
      <c r="A603" s="8">
        <v>1508606250</v>
      </c>
      <c r="B603" t="s">
        <v>651</v>
      </c>
      <c r="C603" t="s">
        <v>642</v>
      </c>
      <c r="E603" s="43" t="s">
        <v>585</v>
      </c>
    </row>
    <row r="604" spans="1:5" x14ac:dyDescent="0.3">
      <c r="A604" s="8">
        <v>1508606332</v>
      </c>
      <c r="B604" t="s">
        <v>652</v>
      </c>
      <c r="C604" t="s">
        <v>642</v>
      </c>
      <c r="E604" s="43" t="s">
        <v>585</v>
      </c>
    </row>
    <row r="605" spans="1:5" x14ac:dyDescent="0.3">
      <c r="A605" s="8">
        <v>1508607311</v>
      </c>
      <c r="B605" t="s">
        <v>653</v>
      </c>
      <c r="C605" t="s">
        <v>642</v>
      </c>
      <c r="E605" s="43" t="s">
        <v>585</v>
      </c>
    </row>
    <row r="606" spans="1:5" x14ac:dyDescent="0.3">
      <c r="A606" s="8">
        <v>1508608045</v>
      </c>
      <c r="B606" t="s">
        <v>654</v>
      </c>
      <c r="C606" t="s">
        <v>642</v>
      </c>
      <c r="E606" s="43" t="s">
        <v>585</v>
      </c>
    </row>
    <row r="607" spans="1:5" x14ac:dyDescent="0.3">
      <c r="A607" s="8">
        <v>1508608475</v>
      </c>
      <c r="B607" t="s">
        <v>656</v>
      </c>
      <c r="C607" t="s">
        <v>642</v>
      </c>
      <c r="E607" s="43" t="s">
        <v>585</v>
      </c>
    </row>
    <row r="608" spans="1:5" x14ac:dyDescent="0.3">
      <c r="A608" s="8">
        <v>1508608855</v>
      </c>
      <c r="B608" t="s">
        <v>657</v>
      </c>
      <c r="C608" t="s">
        <v>642</v>
      </c>
      <c r="E608" s="43" t="s">
        <v>585</v>
      </c>
    </row>
    <row r="609" spans="1:5" x14ac:dyDescent="0.3">
      <c r="A609" s="8">
        <v>1508609583</v>
      </c>
      <c r="B609" t="s">
        <v>658</v>
      </c>
      <c r="C609" t="s">
        <v>642</v>
      </c>
      <c r="E609" s="43" t="s">
        <v>585</v>
      </c>
    </row>
    <row r="610" spans="1:5" x14ac:dyDescent="0.3">
      <c r="A610" s="8">
        <v>1508611465</v>
      </c>
      <c r="B610" t="s">
        <v>659</v>
      </c>
      <c r="C610" t="s">
        <v>642</v>
      </c>
      <c r="E610" s="43" t="s">
        <v>585</v>
      </c>
    </row>
    <row r="611" spans="1:5" x14ac:dyDescent="0.3">
      <c r="A611" s="8">
        <v>1508611655</v>
      </c>
      <c r="B611" t="s">
        <v>660</v>
      </c>
      <c r="C611" t="s">
        <v>642</v>
      </c>
      <c r="E611" s="45" t="s">
        <v>602</v>
      </c>
    </row>
    <row r="612" spans="1:5" x14ac:dyDescent="0.3">
      <c r="A612" s="8">
        <v>1508611671</v>
      </c>
      <c r="B612" t="s">
        <v>661</v>
      </c>
      <c r="C612" t="s">
        <v>642</v>
      </c>
      <c r="E612" s="44" t="s">
        <v>586</v>
      </c>
    </row>
    <row r="613" spans="1:5" x14ac:dyDescent="0.3">
      <c r="A613" s="8">
        <v>1508611684</v>
      </c>
      <c r="B613" t="s">
        <v>662</v>
      </c>
      <c r="C613" t="s">
        <v>642</v>
      </c>
      <c r="E613" s="44" t="s">
        <v>586</v>
      </c>
    </row>
    <row r="614" spans="1:5" x14ac:dyDescent="0.3">
      <c r="A614" s="8">
        <v>1508611710</v>
      </c>
      <c r="B614" t="s">
        <v>663</v>
      </c>
      <c r="C614" t="s">
        <v>642</v>
      </c>
      <c r="E614" s="44" t="s">
        <v>586</v>
      </c>
    </row>
    <row r="615" spans="1:5" x14ac:dyDescent="0.3">
      <c r="A615" s="8">
        <v>1508611804</v>
      </c>
      <c r="B615" t="s">
        <v>664</v>
      </c>
      <c r="C615" t="s">
        <v>642</v>
      </c>
      <c r="E615" s="43" t="s">
        <v>585</v>
      </c>
    </row>
    <row r="616" spans="1:5" x14ac:dyDescent="0.3">
      <c r="A616" s="8">
        <v>1508613530</v>
      </c>
      <c r="B616" t="s">
        <v>665</v>
      </c>
      <c r="C616" t="s">
        <v>642</v>
      </c>
      <c r="E616" s="44" t="s">
        <v>586</v>
      </c>
    </row>
    <row r="617" spans="1:5" x14ac:dyDescent="0.3">
      <c r="A617" s="8">
        <v>1508613937</v>
      </c>
      <c r="B617" t="s">
        <v>666</v>
      </c>
      <c r="C617" t="s">
        <v>642</v>
      </c>
      <c r="E617" s="44" t="s">
        <v>586</v>
      </c>
    </row>
    <row r="618" spans="1:5" x14ac:dyDescent="0.3">
      <c r="A618" s="8">
        <v>1508614164</v>
      </c>
      <c r="B618" t="s">
        <v>667</v>
      </c>
      <c r="C618" t="s">
        <v>642</v>
      </c>
      <c r="E618" s="44" t="s">
        <v>586</v>
      </c>
    </row>
    <row r="619" spans="1:5" x14ac:dyDescent="0.3">
      <c r="A619" s="8">
        <v>1508615067</v>
      </c>
      <c r="B619" t="s">
        <v>668</v>
      </c>
      <c r="C619" t="s">
        <v>642</v>
      </c>
      <c r="E619" s="43" t="s">
        <v>585</v>
      </c>
    </row>
    <row r="620" spans="1:5" x14ac:dyDescent="0.3">
      <c r="A620" s="8">
        <v>1508615076</v>
      </c>
      <c r="B620" t="s">
        <v>669</v>
      </c>
      <c r="C620" t="s">
        <v>642</v>
      </c>
      <c r="E620" s="43" t="s">
        <v>585</v>
      </c>
    </row>
    <row r="621" spans="1:5" x14ac:dyDescent="0.3">
      <c r="A621" s="8">
        <v>1508615093</v>
      </c>
      <c r="B621" t="s">
        <v>670</v>
      </c>
      <c r="C621" t="s">
        <v>642</v>
      </c>
      <c r="E621" s="43" t="s">
        <v>585</v>
      </c>
    </row>
    <row r="622" spans="1:5" x14ac:dyDescent="0.3">
      <c r="A622" s="8">
        <v>1508615126</v>
      </c>
      <c r="B622" t="s">
        <v>671</v>
      </c>
      <c r="C622" t="s">
        <v>642</v>
      </c>
      <c r="E622" s="43" t="s">
        <v>585</v>
      </c>
    </row>
    <row r="623" spans="1:5" x14ac:dyDescent="0.3">
      <c r="A623" s="8">
        <v>1508615361</v>
      </c>
      <c r="B623" t="s">
        <v>672</v>
      </c>
      <c r="C623" t="s">
        <v>642</v>
      </c>
      <c r="E623" s="44" t="s">
        <v>586</v>
      </c>
    </row>
    <row r="624" spans="1:5" x14ac:dyDescent="0.3">
      <c r="A624" s="8">
        <v>1508615406</v>
      </c>
      <c r="B624" t="s">
        <v>673</v>
      </c>
      <c r="C624" t="s">
        <v>642</v>
      </c>
      <c r="E624" s="43" t="s">
        <v>585</v>
      </c>
    </row>
    <row r="625" spans="1:5" x14ac:dyDescent="0.3">
      <c r="A625" s="8">
        <v>1508615423</v>
      </c>
      <c r="B625" t="s">
        <v>674</v>
      </c>
      <c r="C625" t="s">
        <v>642</v>
      </c>
      <c r="E625" s="43" t="s">
        <v>585</v>
      </c>
    </row>
    <row r="626" spans="1:5" x14ac:dyDescent="0.3">
      <c r="A626" s="8">
        <v>1508615672</v>
      </c>
      <c r="B626" t="s">
        <v>675</v>
      </c>
      <c r="C626" t="s">
        <v>642</v>
      </c>
      <c r="E626" s="43" t="s">
        <v>585</v>
      </c>
    </row>
    <row r="627" spans="1:5" x14ac:dyDescent="0.3">
      <c r="A627" s="8">
        <v>1508616157</v>
      </c>
      <c r="B627" t="s">
        <v>676</v>
      </c>
      <c r="C627" t="s">
        <v>642</v>
      </c>
      <c r="E627" s="43" t="s">
        <v>585</v>
      </c>
    </row>
    <row r="628" spans="1:5" x14ac:dyDescent="0.3">
      <c r="A628" s="8">
        <v>1508616380</v>
      </c>
      <c r="B628" t="s">
        <v>677</v>
      </c>
      <c r="C628" t="s">
        <v>642</v>
      </c>
      <c r="E628" s="43" t="s">
        <v>585</v>
      </c>
    </row>
    <row r="629" spans="1:5" x14ac:dyDescent="0.3">
      <c r="A629" s="8">
        <v>1508620378</v>
      </c>
      <c r="B629" t="s">
        <v>678</v>
      </c>
      <c r="C629" t="s">
        <v>642</v>
      </c>
      <c r="E629" s="43" t="s">
        <v>585</v>
      </c>
    </row>
    <row r="630" spans="1:5" x14ac:dyDescent="0.3">
      <c r="A630" s="8">
        <v>1508689411</v>
      </c>
      <c r="B630" t="s">
        <v>679</v>
      </c>
      <c r="C630" t="s">
        <v>642</v>
      </c>
      <c r="E630" s="43" t="s">
        <v>585</v>
      </c>
    </row>
    <row r="631" spans="1:5" x14ac:dyDescent="0.3">
      <c r="A631" s="8">
        <v>1508690107</v>
      </c>
      <c r="B631" t="s">
        <v>680</v>
      </c>
      <c r="C631" t="s">
        <v>642</v>
      </c>
      <c r="E631" s="43" t="s">
        <v>585</v>
      </c>
    </row>
    <row r="632" spans="1:5" x14ac:dyDescent="0.3">
      <c r="A632" s="8">
        <v>1508690132</v>
      </c>
      <c r="B632" t="s">
        <v>681</v>
      </c>
      <c r="C632" t="s">
        <v>642</v>
      </c>
      <c r="E632" s="43" t="s">
        <v>585</v>
      </c>
    </row>
    <row r="633" spans="1:5" x14ac:dyDescent="0.3">
      <c r="A633" s="8">
        <v>1508690167</v>
      </c>
      <c r="B633" t="s">
        <v>682</v>
      </c>
      <c r="C633" t="s">
        <v>642</v>
      </c>
      <c r="E633" s="43" t="s">
        <v>585</v>
      </c>
    </row>
    <row r="634" spans="1:5" x14ac:dyDescent="0.3">
      <c r="A634" s="8">
        <v>1508690189</v>
      </c>
      <c r="B634" t="s">
        <v>683</v>
      </c>
      <c r="C634" t="s">
        <v>642</v>
      </c>
      <c r="E634" s="43" t="s">
        <v>585</v>
      </c>
    </row>
    <row r="635" spans="1:5" x14ac:dyDescent="0.3">
      <c r="A635" s="8">
        <v>1508754172</v>
      </c>
      <c r="B635" t="s">
        <v>684</v>
      </c>
      <c r="C635" t="s">
        <v>642</v>
      </c>
      <c r="E635" s="43" t="s">
        <v>585</v>
      </c>
    </row>
    <row r="636" spans="1:5" x14ac:dyDescent="0.3">
      <c r="A636" s="8">
        <v>1508916350</v>
      </c>
      <c r="B636" t="s">
        <v>685</v>
      </c>
      <c r="C636" t="s">
        <v>642</v>
      </c>
      <c r="E636" s="43" t="s">
        <v>585</v>
      </c>
    </row>
    <row r="637" spans="1:5" x14ac:dyDescent="0.3">
      <c r="A637" s="8">
        <v>1508939880</v>
      </c>
      <c r="B637" t="s">
        <v>686</v>
      </c>
      <c r="C637" t="s">
        <v>643</v>
      </c>
      <c r="E637" s="43" t="s">
        <v>585</v>
      </c>
    </row>
    <row r="638" spans="1:5" x14ac:dyDescent="0.3">
      <c r="A638" s="8">
        <v>1509046717</v>
      </c>
      <c r="B638" t="s">
        <v>687</v>
      </c>
      <c r="C638" t="s">
        <v>642</v>
      </c>
      <c r="E638" s="43" t="s">
        <v>585</v>
      </c>
    </row>
    <row r="639" spans="1:5" x14ac:dyDescent="0.3">
      <c r="A639" s="8">
        <v>1509113388</v>
      </c>
      <c r="B639" t="s">
        <v>688</v>
      </c>
      <c r="C639" t="s">
        <v>642</v>
      </c>
      <c r="E639" s="43" t="s">
        <v>585</v>
      </c>
    </row>
    <row r="640" spans="1:5" x14ac:dyDescent="0.3">
      <c r="A640" s="8">
        <v>1509113566</v>
      </c>
      <c r="B640" t="s">
        <v>689</v>
      </c>
      <c r="C640" t="s">
        <v>642</v>
      </c>
      <c r="E640" s="43" t="s">
        <v>585</v>
      </c>
    </row>
    <row r="641" spans="1:5" x14ac:dyDescent="0.3">
      <c r="A641" s="8">
        <v>1509425455</v>
      </c>
      <c r="B641" t="s">
        <v>690</v>
      </c>
      <c r="C641" t="s">
        <v>642</v>
      </c>
      <c r="E641" s="43" t="s">
        <v>585</v>
      </c>
    </row>
    <row r="642" spans="1:5" x14ac:dyDescent="0.3">
      <c r="A642" s="8">
        <v>1509458970</v>
      </c>
      <c r="B642" t="s">
        <v>691</v>
      </c>
      <c r="C642" t="s">
        <v>642</v>
      </c>
      <c r="E642" s="43" t="s">
        <v>585</v>
      </c>
    </row>
    <row r="643" spans="1:5" x14ac:dyDescent="0.3">
      <c r="A643" s="8">
        <v>1509646275</v>
      </c>
      <c r="B643" t="s">
        <v>693</v>
      </c>
      <c r="C643" t="s">
        <v>642</v>
      </c>
      <c r="E643" s="43" t="s">
        <v>585</v>
      </c>
    </row>
    <row r="644" spans="1:5" x14ac:dyDescent="0.3">
      <c r="A644" s="8">
        <v>1509775690</v>
      </c>
      <c r="B644" t="s">
        <v>694</v>
      </c>
      <c r="C644" t="s">
        <v>642</v>
      </c>
      <c r="E644" s="43" t="s">
        <v>585</v>
      </c>
    </row>
    <row r="645" spans="1:5" x14ac:dyDescent="0.3">
      <c r="A645" s="8">
        <v>1509916623</v>
      </c>
      <c r="B645" t="s">
        <v>695</v>
      </c>
      <c r="C645" t="s">
        <v>642</v>
      </c>
      <c r="E645" s="43" t="s">
        <v>585</v>
      </c>
    </row>
    <row r="646" spans="1:5" x14ac:dyDescent="0.3">
      <c r="A646" s="8">
        <v>1509935854</v>
      </c>
      <c r="B646" t="s">
        <v>696</v>
      </c>
      <c r="C646" t="s">
        <v>642</v>
      </c>
      <c r="E646" s="43" t="s">
        <v>585</v>
      </c>
    </row>
    <row r="647" spans="1:5" x14ac:dyDescent="0.3">
      <c r="A647" s="8">
        <v>15010281820</v>
      </c>
      <c r="B647" t="s">
        <v>697</v>
      </c>
      <c r="C647" t="s">
        <v>642</v>
      </c>
      <c r="E647" s="44" t="s">
        <v>586</v>
      </c>
    </row>
    <row r="648" spans="1:5" x14ac:dyDescent="0.3">
      <c r="A648" s="8">
        <v>15010344323</v>
      </c>
      <c r="B648" t="s">
        <v>698</v>
      </c>
      <c r="C648" t="s">
        <v>642</v>
      </c>
      <c r="E648" s="43" t="s">
        <v>585</v>
      </c>
    </row>
    <row r="649" spans="1:5" x14ac:dyDescent="0.3">
      <c r="A649" s="8">
        <v>15011014225</v>
      </c>
      <c r="B649" t="s">
        <v>699</v>
      </c>
      <c r="C649" t="s">
        <v>642</v>
      </c>
      <c r="E649" s="43" t="s">
        <v>585</v>
      </c>
    </row>
    <row r="650" spans="1:5" x14ac:dyDescent="0.3">
      <c r="A650" s="8">
        <v>15011131624</v>
      </c>
      <c r="B650" t="s">
        <v>700</v>
      </c>
      <c r="C650" t="s">
        <v>642</v>
      </c>
      <c r="E650" s="43" t="s">
        <v>585</v>
      </c>
    </row>
    <row r="651" spans="1:5" x14ac:dyDescent="0.3">
      <c r="A651" s="8">
        <v>15011704990</v>
      </c>
      <c r="B651" t="s">
        <v>701</v>
      </c>
      <c r="C651" t="s">
        <v>642</v>
      </c>
      <c r="E651" s="43" t="s">
        <v>585</v>
      </c>
    </row>
    <row r="652" spans="1:5" x14ac:dyDescent="0.3">
      <c r="A652" s="8">
        <v>15011704996</v>
      </c>
      <c r="B652" t="s">
        <v>702</v>
      </c>
      <c r="C652" t="s">
        <v>642</v>
      </c>
      <c r="E652" s="43" t="s">
        <v>585</v>
      </c>
    </row>
    <row r="653" spans="1:5" x14ac:dyDescent="0.3">
      <c r="A653" s="8">
        <v>15011705034</v>
      </c>
      <c r="B653" t="s">
        <v>703</v>
      </c>
      <c r="C653" t="s">
        <v>642</v>
      </c>
      <c r="E653" s="43" t="s">
        <v>585</v>
      </c>
    </row>
    <row r="654" spans="1:5" x14ac:dyDescent="0.3">
      <c r="A654" s="8">
        <v>15011925969</v>
      </c>
      <c r="B654" t="s">
        <v>704</v>
      </c>
      <c r="C654" t="s">
        <v>642</v>
      </c>
      <c r="E654" s="43" t="s">
        <v>585</v>
      </c>
    </row>
    <row r="655" spans="1:5" x14ac:dyDescent="0.3">
      <c r="A655" s="8">
        <v>15011925974</v>
      </c>
      <c r="B655" t="s">
        <v>705</v>
      </c>
      <c r="C655" t="s">
        <v>642</v>
      </c>
      <c r="E655" s="43" t="s">
        <v>585</v>
      </c>
    </row>
    <row r="656" spans="1:5" x14ac:dyDescent="0.3">
      <c r="A656" s="8">
        <v>15012112629</v>
      </c>
      <c r="B656" t="s">
        <v>706</v>
      </c>
      <c r="C656" t="s">
        <v>642</v>
      </c>
      <c r="E656" s="43" t="s">
        <v>585</v>
      </c>
    </row>
    <row r="657" spans="1:5" x14ac:dyDescent="0.3">
      <c r="A657" s="8">
        <v>15012147332</v>
      </c>
      <c r="B657" t="s">
        <v>707</v>
      </c>
      <c r="C657" t="s">
        <v>642</v>
      </c>
      <c r="E657" s="45" t="s">
        <v>602</v>
      </c>
    </row>
    <row r="658" spans="1:5" x14ac:dyDescent="0.3">
      <c r="A658" s="8">
        <v>15012147443</v>
      </c>
      <c r="B658" t="s">
        <v>708</v>
      </c>
      <c r="C658" t="s">
        <v>642</v>
      </c>
      <c r="E658" s="43" t="s">
        <v>585</v>
      </c>
    </row>
    <row r="659" spans="1:5" x14ac:dyDescent="0.3">
      <c r="A659" s="8">
        <v>15012148002</v>
      </c>
      <c r="B659" t="s">
        <v>710</v>
      </c>
      <c r="C659" t="s">
        <v>642</v>
      </c>
      <c r="E659" s="45" t="s">
        <v>602</v>
      </c>
    </row>
    <row r="660" spans="1:5" x14ac:dyDescent="0.3">
      <c r="A660" s="8">
        <v>15012148004</v>
      </c>
      <c r="B660" t="s">
        <v>711</v>
      </c>
      <c r="C660" t="s">
        <v>642</v>
      </c>
      <c r="E660" s="45" t="s">
        <v>602</v>
      </c>
    </row>
    <row r="661" spans="1:5" x14ac:dyDescent="0.3">
      <c r="A661" s="8">
        <v>16012239231</v>
      </c>
      <c r="B661" t="s">
        <v>712</v>
      </c>
      <c r="C661" t="s">
        <v>642</v>
      </c>
      <c r="E661" s="43" t="s">
        <v>585</v>
      </c>
    </row>
    <row r="662" spans="1:5" x14ac:dyDescent="0.3">
      <c r="A662" s="8">
        <v>16012239233</v>
      </c>
      <c r="B662" t="s">
        <v>713</v>
      </c>
      <c r="C662" t="s">
        <v>642</v>
      </c>
      <c r="E662" s="43" t="s">
        <v>585</v>
      </c>
    </row>
    <row r="663" spans="1:5" x14ac:dyDescent="0.3">
      <c r="A663" s="8">
        <v>22011877826</v>
      </c>
      <c r="B663" t="s">
        <v>716</v>
      </c>
      <c r="C663" t="s">
        <v>642</v>
      </c>
      <c r="E663" s="43" t="s">
        <v>585</v>
      </c>
    </row>
    <row r="664" spans="1:5" x14ac:dyDescent="0.3">
      <c r="A664" s="8">
        <v>22011877851</v>
      </c>
      <c r="B664" t="s">
        <v>717</v>
      </c>
      <c r="C664" t="s">
        <v>642</v>
      </c>
      <c r="E664" s="45" t="s">
        <v>602</v>
      </c>
    </row>
    <row r="665" spans="1:5" x14ac:dyDescent="0.3">
      <c r="A665" s="8">
        <v>22011893994</v>
      </c>
      <c r="B665" t="s">
        <v>718</v>
      </c>
      <c r="C665" t="s">
        <v>642</v>
      </c>
      <c r="E665" s="45" t="s">
        <v>602</v>
      </c>
    </row>
    <row r="666" spans="1:5" x14ac:dyDescent="0.3">
      <c r="A666" s="8">
        <v>22011894096</v>
      </c>
      <c r="B666" t="s">
        <v>719</v>
      </c>
      <c r="C666" t="s">
        <v>642</v>
      </c>
      <c r="E666" s="45" t="s">
        <v>602</v>
      </c>
    </row>
    <row r="667" spans="1:5" x14ac:dyDescent="0.3">
      <c r="A667" s="8">
        <v>22011894098</v>
      </c>
      <c r="B667" t="s">
        <v>720</v>
      </c>
      <c r="C667" t="s">
        <v>642</v>
      </c>
      <c r="E667" s="45" t="s">
        <v>602</v>
      </c>
    </row>
    <row r="668" spans="1:5" x14ac:dyDescent="0.3">
      <c r="A668" s="8">
        <v>22011894816</v>
      </c>
      <c r="B668" t="s">
        <v>721</v>
      </c>
      <c r="C668" t="s">
        <v>642</v>
      </c>
      <c r="E668" s="43" t="s">
        <v>585</v>
      </c>
    </row>
    <row r="669" spans="1:5" x14ac:dyDescent="0.3">
      <c r="A669" s="8">
        <v>22011895042</v>
      </c>
      <c r="B669" t="s">
        <v>722</v>
      </c>
      <c r="C669" t="s">
        <v>642</v>
      </c>
      <c r="E669" s="44" t="s">
        <v>586</v>
      </c>
    </row>
    <row r="670" spans="1:5" x14ac:dyDescent="0.3">
      <c r="A670" s="8">
        <v>22011895168</v>
      </c>
      <c r="B670" t="s">
        <v>723</v>
      </c>
      <c r="C670" t="s">
        <v>642</v>
      </c>
      <c r="E670" s="43" t="s">
        <v>585</v>
      </c>
    </row>
    <row r="671" spans="1:5" x14ac:dyDescent="0.3">
      <c r="A671" s="8">
        <v>22011895404</v>
      </c>
      <c r="B671" t="s">
        <v>724</v>
      </c>
      <c r="C671" t="s">
        <v>642</v>
      </c>
      <c r="E671" s="44" t="s">
        <v>586</v>
      </c>
    </row>
    <row r="672" spans="1:5" x14ac:dyDescent="0.3">
      <c r="A672" s="8">
        <v>22011895463</v>
      </c>
      <c r="B672" t="s">
        <v>725</v>
      </c>
      <c r="C672" t="s">
        <v>642</v>
      </c>
      <c r="E672" s="43" t="s">
        <v>585</v>
      </c>
    </row>
    <row r="673" spans="1:5" x14ac:dyDescent="0.3">
      <c r="A673" s="8">
        <v>22011895536</v>
      </c>
      <c r="B673" t="s">
        <v>726</v>
      </c>
      <c r="C673" t="s">
        <v>642</v>
      </c>
      <c r="E673" s="43" t="s">
        <v>585</v>
      </c>
    </row>
  </sheetData>
  <customSheetViews>
    <customSheetView guid="{4410AABB-5600-4598-A301-50A53F621E8E}" showAutoFilter="1">
      <pageMargins left="0.7" right="0.7" top="0.75" bottom="0.75" header="0.3" footer="0.3"/>
      <autoFilter ref="A1:K673" xr:uid="{8436B093-BE2A-4640-B115-09A465BFD986}"/>
    </customSheetView>
    <customSheetView guid="{B2153911-4DDF-42E6-AFE5-79196A5783AE}" showAutoFilter="1">
      <selection activeCell="E1" sqref="E1"/>
      <pageMargins left="0.7" right="0.7" top="0.75" bottom="0.75" header="0.3" footer="0.3"/>
      <autoFilter ref="A1:K673" xr:uid="{8EE06888-4445-4BFA-8133-309E97425C96}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2D6C8-48EC-44C3-BF58-126CF4454BF8}">
  <dimension ref="A1:B11"/>
  <sheetViews>
    <sheetView workbookViewId="0">
      <selection activeCell="B5" sqref="B5"/>
    </sheetView>
  </sheetViews>
  <sheetFormatPr defaultRowHeight="14.4" x14ac:dyDescent="0.3"/>
  <cols>
    <col min="2" max="2" width="10.88671875" bestFit="1" customWidth="1"/>
  </cols>
  <sheetData>
    <row r="1" spans="1:2" x14ac:dyDescent="0.3">
      <c r="A1" s="4" t="s">
        <v>600</v>
      </c>
      <c r="B1" s="4" t="s">
        <v>601</v>
      </c>
    </row>
    <row r="2" spans="1:2" x14ac:dyDescent="0.3">
      <c r="A2" s="1" t="s">
        <v>585</v>
      </c>
      <c r="B2" s="1">
        <v>575</v>
      </c>
    </row>
    <row r="3" spans="1:2" x14ac:dyDescent="0.3">
      <c r="A3" s="1" t="s">
        <v>602</v>
      </c>
      <c r="B3" s="1">
        <v>30</v>
      </c>
    </row>
    <row r="4" spans="1:2" x14ac:dyDescent="0.3">
      <c r="A4" s="1" t="s">
        <v>586</v>
      </c>
      <c r="B4" s="1">
        <v>69</v>
      </c>
    </row>
    <row r="5" spans="1:2" x14ac:dyDescent="0.3">
      <c r="A5" s="1" t="s">
        <v>603</v>
      </c>
      <c r="B5" s="1">
        <f>SUM(B2:B4)</f>
        <v>674</v>
      </c>
    </row>
    <row r="7" spans="1:2" ht="15.6" x14ac:dyDescent="0.3">
      <c r="A7" s="32" t="s">
        <v>609</v>
      </c>
      <c r="B7" s="33" t="s">
        <v>610</v>
      </c>
    </row>
    <row r="8" spans="1:2" ht="15.6" x14ac:dyDescent="0.3">
      <c r="A8" s="34" t="s">
        <v>585</v>
      </c>
      <c r="B8" s="35">
        <f>(B2/B5)*100</f>
        <v>85.311572700296736</v>
      </c>
    </row>
    <row r="9" spans="1:2" ht="15.6" x14ac:dyDescent="0.3">
      <c r="A9" s="34" t="s">
        <v>602</v>
      </c>
      <c r="B9" s="35">
        <f>(B3/B5)*100</f>
        <v>4.4510385756676563</v>
      </c>
    </row>
    <row r="10" spans="1:2" ht="15.6" x14ac:dyDescent="0.3">
      <c r="A10" s="34" t="s">
        <v>586</v>
      </c>
      <c r="B10" s="35">
        <f>(B4/B5)*100</f>
        <v>10.237388724035608</v>
      </c>
    </row>
    <row r="11" spans="1:2" ht="15.6" x14ac:dyDescent="0.3">
      <c r="A11" s="36" t="s">
        <v>603</v>
      </c>
      <c r="B11" s="35">
        <f>SUM(B8:B10)</f>
        <v>100</v>
      </c>
    </row>
  </sheetData>
  <customSheetViews>
    <customSheetView guid="{4410AABB-5600-4598-A301-50A53F621E8E}">
      <selection activeCell="B5" sqref="B5"/>
      <pageMargins left="0.7" right="0.7" top="0.75" bottom="0.75" header="0.3" footer="0.3"/>
    </customSheetView>
    <customSheetView guid="{6AEDF1A0-DDA5-4F51-9F1D-CE911E9EB183}">
      <selection activeCell="A6" sqref="A6:XFD6"/>
      <pageMargins left="0.7" right="0.7" top="0.75" bottom="0.75" header="0.3" footer="0.3"/>
    </customSheetView>
    <customSheetView guid="{2C31DEA2-A22A-4165-A60F-5A1619E7CA16}">
      <selection activeCell="A6" sqref="A6:XFD6"/>
      <pageMargins left="0.7" right="0.7" top="0.75" bottom="0.75" header="0.3" footer="0.3"/>
    </customSheetView>
    <customSheetView guid="{EAF019E9-5DEF-40D4-AC2D-D10FF7D05BDF}">
      <selection sqref="A1:B7"/>
      <pageMargins left="0.7" right="0.7" top="0.75" bottom="0.75" header="0.3" footer="0.3"/>
    </customSheetView>
    <customSheetView guid="{DF31E6A7-207C-4E17-884B-D00C7ADE362D}">
      <selection sqref="A1:B7"/>
      <pageMargins left="0.7" right="0.7" top="0.75" bottom="0.75" header="0.3" footer="0.3"/>
    </customSheetView>
    <customSheetView guid="{70F0137E-7212-4C79-BC6C-C2872EBA6A03}">
      <selection activeCell="A6" sqref="A6:XFD6"/>
      <pageMargins left="0.7" right="0.7" top="0.75" bottom="0.75" header="0.3" footer="0.3"/>
    </customSheetView>
    <customSheetView guid="{40F46845-BCAC-4E1F-9F6B-953FEBD6479C}">
      <selection sqref="A1:B7"/>
      <pageMargins left="0.7" right="0.7" top="0.75" bottom="0.75" header="0.3" footer="0.3"/>
    </customSheetView>
    <customSheetView guid="{B2153911-4DDF-42E6-AFE5-79196A5783AE}">
      <selection activeCell="B5" sqref="B5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GNRD_Blue_8_D97</vt:lpstr>
      <vt:lpstr>GNRD_Blue_Eval_Report_8_D97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Mohiuddin, SajjadX</dc:creator>
  <cp:lastModifiedBy>Agarwal, Naman</cp:lastModifiedBy>
  <dcterms:created xsi:type="dcterms:W3CDTF">2022-11-25T11:11:59Z</dcterms:created>
  <dcterms:modified xsi:type="dcterms:W3CDTF">2023-03-28T14:39:25Z</dcterms:modified>
</cp:coreProperties>
</file>