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6E9CC763-3660-4E31-9A5A-E75731EE38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08_D18" sheetId="1" r:id="rId1"/>
    <sheet name="summary" sheetId="2" r:id="rId2"/>
  </sheets>
  <definedNames>
    <definedName name="_xlnm._FilterDatabase" localSheetId="0" hidden="1">GNRD_Orange_08_D18!$A$1:$K$105</definedName>
    <definedName name="Z_23955ABD_0EB7_471E_834B_AC007CDC23C8_.wvu.FilterData" localSheetId="0" hidden="1">GNRD_Orange_08_D18!$A$1:$K$105</definedName>
    <definedName name="Z_3815D727_E378_45BC_81A8_B8C1A3C25A9A_.wvu.FilterData" localSheetId="0" hidden="1">GNRD_Orange_08_D18!$A$1:$K$105</definedName>
    <definedName name="Z_3C4167FC_F16D_443F_8CDE_377AAE3D24ED_.wvu.FilterData" localSheetId="0" hidden="1">GNRD_Orange_08_D18!$A$1:$K$105</definedName>
    <definedName name="Z_3D698A23_2CC8_4989_96C8_038286EBE5A8_.wvu.FilterData" localSheetId="0" hidden="1">GNRD_Orange_08_D18!$A$1:$K$105</definedName>
    <definedName name="Z_414C1EDC_D443_41B0_AE7E_CA256FAB62EA_.wvu.FilterData" localSheetId="0" hidden="1">GNRD_Orange_08_D18!$A$1:$K$105</definedName>
    <definedName name="Z_41C29095_24E9_4DEC_AD98_23FFC20E2BC0_.wvu.FilterData" localSheetId="0" hidden="1">GNRD_Orange_08_D18!$A$1:$K$105</definedName>
    <definedName name="Z_6C941C5A_D3BA_41A8_A557_22F4D8E409BB_.wvu.FilterData" localSheetId="0" hidden="1">GNRD_Orange_08_D18!$A$1:$K$105</definedName>
    <definedName name="Z_9AD28BE8_B3C4_4DE7_A0AD_3C808067BFF9_.wvu.FilterData" localSheetId="0" hidden="1">GNRD_Orange_08_D18!$A$1:$K$105</definedName>
    <definedName name="Z_AD5F0CA4_1811_4B1D_B0A5_E45AD05BDB64_.wvu.FilterData" localSheetId="0" hidden="1">GNRD_Orange_08_D18!$A$1:$K$105</definedName>
    <definedName name="Z_B2F056BA_74F9_4ED6_8799_9E1556CF7FFA_.wvu.FilterData" localSheetId="0" hidden="1">GNRD_Orange_08_D18!$A$1:$K$105</definedName>
    <definedName name="Z_BCCAB475_A171_4F71_BEFD_5DF2FDD87105_.wvu.FilterData" localSheetId="0" hidden="1">GNRD_Orange_08_D18!$A$1:$K$105</definedName>
    <definedName name="Z_C8BC676F_FA3C_4D53_AC93_A76343539CC9_.wvu.FilterData" localSheetId="0" hidden="1">GNRD_Orange_08_D18!$A$1:$K$105</definedName>
  </definedNames>
  <calcPr calcId="191029"/>
  <customWorkbookViews>
    <customWorkbookView name="Mp, Ganesh - Personal View" guid="{AD5F0CA4-1811-4B1D-B0A5-E45AD05BDB64}" mergeInterval="0" personalView="1" maximized="1" xWindow="1912" yWindow="-8" windowWidth="1936" windowHeight="1056" activeSheetId="2"/>
    <customWorkbookView name="Mohiuddin, SajjadX - Personal View" guid="{BCCAB475-A171-4F71-BEFD-5DF2FDD87105}" mergeInterval="0" personalView="1" xWindow="-1" yWindow="16" windowWidth="1920" windowHeight="1020" activeSheetId="1"/>
    <customWorkbookView name="Harikumar, GayathriX - Personal View" guid="{414C1EDC-D443-41B0-AE7E-CA256FAB62EA}" mergeInterval="0" personalView="1" maximized="1" xWindow="-11" yWindow="-11" windowWidth="1942" windowHeight="1042" activeSheetId="1"/>
    <customWorkbookView name="H R, ArpithaX - Personal View" guid="{3D698A23-2CC8-4989-96C8-038286EBE5A8}" mergeInterval="0" personalView="1" maximized="1" xWindow="-11" yWindow="-11" windowWidth="1942" windowHeight="1042" activeSheetId="1"/>
    <customWorkbookView name="C, ChetanaX - Personal View" guid="{C8BC676F-FA3C-4D53-AC93-A76343539CC9}" mergeInterval="0" personalView="1" maximized="1" xWindow="-11" yWindow="-11" windowWidth="1942" windowHeight="1042" activeSheetId="1"/>
    <customWorkbookView name="Shariff, HidayathullaX - Personal View" guid="{6C941C5A-D3BA-41A8-A557-22F4D8E409BB}" mergeInterval="0" personalView="1" maximized="1" xWindow="-9" yWindow="-9" windowWidth="1938" windowHeight="1048" activeSheetId="1"/>
    <customWorkbookView name="Rajubhai, GanganiX utsavbhai - Personal View" guid="{52184794-6E40-4C2C-8050-39AD405B8E1D}" mergeInterval="0" personalView="1" maximized="1" xWindow="-11" yWindow="-11" windowWidth="1847" windowHeight="1102" activeSheetId="1"/>
    <customWorkbookView name="Prasad, Lakshmi G - Personal View" guid="{3815D727-E378-45BC-81A8-B8C1A3C25A9A}" mergeInterval="0" personalView="1" maximized="1" xWindow="-8" yWindow="-8" windowWidth="1936" windowHeight="1056" activeSheetId="1"/>
    <customWorkbookView name="Agarwal, Naman - Personal View" guid="{23955ABD-0EB7-471E-834B-AC007CDC23C8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9" i="2" s="1"/>
  <c r="A44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0" i="2" l="1"/>
  <c r="B11" i="2"/>
</calcChain>
</file>

<file path=xl/sharedStrings.xml><?xml version="1.0" encoding="utf-8"?>
<sst xmlns="http://schemas.openxmlformats.org/spreadsheetml/2006/main" count="653" uniqueCount="165">
  <si>
    <t>component_affected</t>
  </si>
  <si>
    <t>Warm Reset - Windows</t>
  </si>
  <si>
    <t>bios.cpu_pm</t>
  </si>
  <si>
    <t>To verify Hyper-Threading(Enable LP) knob functionality when disabled</t>
  </si>
  <si>
    <t>bios.cpu_pm,bios.platform</t>
  </si>
  <si>
    <t>To validate Warm Reset in EFI Shell</t>
  </si>
  <si>
    <t>bios.platform</t>
  </si>
  <si>
    <t>[Pre-Si  Post-Si]SpeedStep (P-States) from Windows.</t>
  </si>
  <si>
    <t>Verify CPUInfo in OS</t>
  </si>
  <si>
    <t>[Pre and Post Si] [Linux] Validate PCIE CE using EINJ tool with IOMCA option enabled in BIOS</t>
  </si>
  <si>
    <t>bios.ras</t>
  </si>
  <si>
    <t>Support ASPEED BMC in RP UEFI</t>
  </si>
  <si>
    <t>To verify bios F9 reset to default works</t>
  </si>
  <si>
    <t>To verify bios F10 option save works</t>
  </si>
  <si>
    <t>[Post-Si] To check Implement new IFWI ID naming convention</t>
  </si>
  <si>
    <t>BIOSID_005 - Validate Board name is displayed correctly in BIOS setup</t>
  </si>
  <si>
    <t>NA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</si>
  <si>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</si>
  <si>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</si>
  <si>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</si>
  <si>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</si>
  <si>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</si>
  <si>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</si>
  <si>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</si>
  <si>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</si>
  <si>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</si>
  <si>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To validate Cold Reset-EFI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</si>
  <si>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</si>
  <si>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</si>
  <si>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</si>
  <si>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</si>
  <si>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</si>
  <si>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</si>
  <si>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</si>
  <si>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</si>
  <si>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</si>
  <si>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</si>
  <si>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</si>
  <si>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</si>
  <si>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</si>
  <si>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</si>
  <si>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</si>
  <si>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</si>
  <si>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</si>
  <si>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</si>
  <si>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</si>
  <si>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</si>
  <si>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</si>
  <si>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</si>
  <si>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</si>
  <si>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</si>
  <si>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</si>
  <si>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</si>
  <si>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</si>
  <si>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</si>
  <si>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</si>
  <si>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</si>
  <si>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</si>
  <si>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</si>
  <si>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</si>
  <si>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</si>
  <si>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</si>
  <si>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</si>
  <si>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</si>
  <si>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</si>
  <si>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</si>
  <si>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</si>
  <si>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</si>
  <si>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[UCIS] BIOSID_002 - Validate BIOS ID in BIOS setup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</si>
  <si>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</si>
  <si>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</si>
  <si>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</si>
  <si>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</si>
  <si>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</si>
  <si>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</si>
  <si>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</si>
  <si>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</si>
  <si>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</si>
  <si>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bios.platform,fw.ifwi.bios</t>
  </si>
  <si>
    <t>[MKTME][PreSi  PostSi] [Security] Verify 256bit Memory Encryption Engine (with or without integrity)</t>
  </si>
  <si>
    <t>[SGX][MISC Test][GNR]SBFT should co-exit with SGX and PRMRR size should change with SBFT enable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</si>
  <si>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</si>
  <si>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</si>
  <si>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</si>
  <si>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</si>
  <si>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</si>
  <si>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</si>
  <si>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</si>
  <si>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</si>
  <si>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</si>
  <si>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</si>
  <si>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</si>
  <si>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</si>
  <si>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bios.iio,bios.uncore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</si>
  <si>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</si>
  <si>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</si>
  <si>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</si>
  <si>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</si>
  <si>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[GNR-D]Verify Warm Reset and Cold Reset Power Cycle from EFI shell through CF9 Register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</si>
  <si>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</si>
  <si>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</si>
  <si>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</si>
  <si>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</si>
  <si>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</si>
  <si>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</si>
  <si>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</si>
  <si>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</si>
  <si>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</si>
  <si>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</si>
  <si>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</si>
  <si>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</si>
  <si>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</si>
  <si>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</si>
  <si>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</si>
  <si>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</si>
  <si>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</si>
  <si>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</si>
  <si>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</si>
  <si>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</si>
  <si>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</si>
  <si>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</si>
  <si>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Tester</t>
  </si>
  <si>
    <t>Status</t>
  </si>
  <si>
    <t>HSD</t>
  </si>
  <si>
    <t>Cores</t>
  </si>
  <si>
    <t>HCC\MCC</t>
  </si>
  <si>
    <t>Mode</t>
  </si>
  <si>
    <t>IFWI Used</t>
  </si>
  <si>
    <t>Comments</t>
  </si>
  <si>
    <t>Arpitha</t>
  </si>
  <si>
    <t>Gayathri</t>
  </si>
  <si>
    <t>Pass</t>
  </si>
  <si>
    <t>HCC</t>
  </si>
  <si>
    <t>BMOD</t>
  </si>
  <si>
    <t>ReleaseIPClean</t>
  </si>
  <si>
    <t>Chetana</t>
  </si>
  <si>
    <t>Block</t>
  </si>
  <si>
    <t>Fail</t>
  </si>
  <si>
    <t>gangani</t>
  </si>
  <si>
    <t>ReleaseIpClean</t>
  </si>
  <si>
    <t>Debug ipclean</t>
  </si>
  <si>
    <t>Debug ipaclen</t>
  </si>
  <si>
    <t>Release IPClean</t>
  </si>
  <si>
    <t>Debug IPClean</t>
  </si>
  <si>
    <t>DebugIpcLean</t>
  </si>
  <si>
    <t>Debug ip clean</t>
  </si>
  <si>
    <t>MCC</t>
  </si>
  <si>
    <t>Automation</t>
  </si>
  <si>
    <t>Hari</t>
  </si>
  <si>
    <t>Release ip clean</t>
  </si>
  <si>
    <t>chetana</t>
  </si>
  <si>
    <t xml:space="preserve">Status </t>
  </si>
  <si>
    <t xml:space="preserve">Count </t>
  </si>
  <si>
    <t>total</t>
  </si>
  <si>
    <t>Percentage</t>
  </si>
  <si>
    <t>No RAS support in SIMICS</t>
  </si>
  <si>
    <t>No SGX support in SIMICS</t>
  </si>
  <si>
    <t>dTPM is supported for GNRD. Simics FR raised, to be tracked as a blocker as it is a feature request.</t>
  </si>
  <si>
    <t>No CXL support in SIMICS</t>
  </si>
  <si>
    <t>After pressing F9 Serial debug message Level Knob is not setting to default value.
As per latest HSD update, issue is fixed. To be tested in next release.</t>
  </si>
  <si>
    <t>Verified using rhel/centOS</t>
  </si>
  <si>
    <t>Mismatch observed in register values for VMD device. Waiting for confirmation form CLV owner.</t>
  </si>
  <si>
    <t>After giving winsat prepop stress, CPU utilization is not going to 100%, instead it will reach 74%.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</si>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</sst>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top"/>
    </xf>
    <xf numFmtId="2" fontId="0" fillId="0" borderId="1" xfId="0" applyNumberForma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9" Type="http://schemas.openxmlformats.org/officeDocument/2006/relationships/revisionLog" Target="revisionLog9.xml"/><Relationship Id="rId91" Type="http://schemas.openxmlformats.org/officeDocument/2006/relationships/revisionLog" Target="revisionLog1.xml"/><Relationship Id="rId9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6C9BA4-656F-494F-86FA-BB9FF6B398BC}" diskRevisions="1" revisionId="730" version="13">
  <header guid="{7A98EACA-EB15-4F72-A2BD-B64C48FFF901}" dateTime="2022-10-16T13:39:48" maxSheetId="3" userName="Mp, Ganesh" r:id="rId89" minRId="725" maxRId="726">
    <sheetIdMap count="2">
      <sheetId val="1"/>
      <sheetId val="2"/>
    </sheetIdMap>
  </header>
  <header guid="{76570FD6-814E-4B89-8CDF-D00FE946B9E3}" dateTime="2023-03-28T14:39:13" maxSheetId="3" userName="Agarwal, Naman" r:id="rId90" minRId="727" maxRId="728">
    <sheetIdMap count="2">
      <sheetId val="1"/>
      <sheetId val="2"/>
    </sheetIdMap>
  </header>
  <header guid="{176C9BA4-656F-494F-86FA-BB9FF6B398BC}" dateTime="2023-03-28T14:40:24" maxSheetId="3" userName="Agarwal, Naman" r:id="rId91" minRId="73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B1" t="inlineStr">
      <is>
        <t>Title</t>
      </is>
    </oc>
    <nc r="B1" t="inlineStr">
      <is>
        <t>TCD_Title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1">
    <oc r="A1" t="inlineStr">
      <is>
        <t>id</t>
      </is>
    </oc>
    <nc r="A1" t="inlineStr">
      <is>
        <t>TCD_ID</t>
      </is>
    </nc>
  </rcc>
  <rcc rId="728" sId="1">
    <oc r="B1" t="inlineStr">
      <is>
        <t>title</t>
      </is>
    </oc>
    <nc r="B1" t="inlineStr">
      <is>
        <t>Title</t>
      </is>
    </nc>
  </rcc>
  <rdn rId="0" localSheetId="1" customView="1" name="Z_23955ABD_0EB7_471E_834B_AC007CDC23C8_.wvu.FilterData" hidden="1" oldHidden="1">
    <formula>GNRD_Orange_08_D18!$A$1:$K$105</formula>
  </rdn>
  <rcv guid="{23955ABD-0EB7-471E-834B-AC007CDC23C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oc r="B3">
      <v>2</v>
    </oc>
    <nc r="B3">
      <v>1</v>
    </nc>
  </rcc>
  <rcc rId="726" sId="2">
    <oc r="B2">
      <v>93</v>
    </oc>
    <nc r="B2">
      <v>94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A98EACA-EB15-4F72-A2BD-B64C48FFF901}" name="Mp, Ganesh" id="-925273513" dateTime="2022-10-16T09:29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B1" sqref="B1"/>
    </sheetView>
  </sheetViews>
  <sheetFormatPr defaultRowHeight="14.4" x14ac:dyDescent="0.3"/>
  <cols>
    <col min="1" max="1" width="12" bestFit="1" customWidth="1"/>
    <col min="2" max="2" width="42.77734375" style="12" customWidth="1"/>
    <col min="3" max="3" width="24.77734375" customWidth="1"/>
    <col min="6" max="6" width="25.77734375" bestFit="1" customWidth="1"/>
    <col min="10" max="10" width="29.5546875" customWidth="1"/>
    <col min="11" max="11" width="68.77734375" customWidth="1"/>
  </cols>
  <sheetData>
    <row r="1" spans="1:12" x14ac:dyDescent="0.3">
      <c r="A1" s="1" t="s">
        <v>163</v>
      </c>
      <c r="B1" s="10" t="s">
        <v>164</v>
      </c>
      <c r="C1" s="1" t="s">
        <v>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</row>
    <row r="2" spans="1:12" x14ac:dyDescent="0.3">
      <c r="A2" s="1" t="str">
        <f>HYPERLINK("https://hsdes.intel.com/resource/1508602355","1508602355")</f>
        <v>1508602355</v>
      </c>
      <c r="B2" s="1" t="s">
        <v>1</v>
      </c>
      <c r="C2" s="1" t="s">
        <v>2</v>
      </c>
      <c r="D2" s="1" t="s">
        <v>147</v>
      </c>
      <c r="E2" s="4" t="s">
        <v>131</v>
      </c>
      <c r="F2" s="1"/>
      <c r="G2" s="1"/>
      <c r="H2" s="1"/>
      <c r="I2" s="1"/>
      <c r="J2" s="1" t="s">
        <v>143</v>
      </c>
      <c r="K2" s="1"/>
    </row>
    <row r="3" spans="1:12" x14ac:dyDescent="0.3">
      <c r="A3" s="1" t="str">
        <f>HYPERLINK("https://hsdes.intel.com/resource/1508602397","1508602397")</f>
        <v>1508602397</v>
      </c>
      <c r="B3" s="1" t="s">
        <v>3</v>
      </c>
      <c r="C3" s="1" t="s">
        <v>4</v>
      </c>
      <c r="D3" s="1" t="s">
        <v>147</v>
      </c>
      <c r="E3" s="4" t="s">
        <v>131</v>
      </c>
      <c r="F3" s="1"/>
      <c r="G3" s="1"/>
      <c r="H3" s="1"/>
      <c r="I3" s="1"/>
      <c r="J3" s="1" t="s">
        <v>143</v>
      </c>
      <c r="K3" s="1"/>
    </row>
    <row r="4" spans="1:12" x14ac:dyDescent="0.3">
      <c r="A4" s="1" t="str">
        <f>HYPERLINK("https://hsdes.intel.com/resource/1508602432","1508602432")</f>
        <v>1508602432</v>
      </c>
      <c r="B4" s="1" t="s">
        <v>5</v>
      </c>
      <c r="C4" s="1" t="s">
        <v>6</v>
      </c>
      <c r="D4" s="1" t="s">
        <v>147</v>
      </c>
      <c r="E4" s="4" t="s">
        <v>131</v>
      </c>
      <c r="F4" s="1"/>
      <c r="G4" s="1"/>
      <c r="H4" s="1"/>
      <c r="I4" s="1"/>
      <c r="J4" s="1" t="s">
        <v>143</v>
      </c>
      <c r="K4" s="1"/>
    </row>
    <row r="5" spans="1:12" ht="28.8" x14ac:dyDescent="0.3">
      <c r="A5" s="1" t="str">
        <f>HYPERLINK("https://hsdes.intel.com/resource/1508602637","1508602637")</f>
        <v>1508602637</v>
      </c>
      <c r="B5" s="10" t="s">
        <v>7</v>
      </c>
      <c r="C5" s="1" t="s">
        <v>2</v>
      </c>
      <c r="D5" s="1" t="s">
        <v>138</v>
      </c>
      <c r="E5" s="4" t="s">
        <v>131</v>
      </c>
      <c r="F5" s="5"/>
      <c r="G5" s="1">
        <v>42</v>
      </c>
      <c r="H5" s="1" t="s">
        <v>132</v>
      </c>
      <c r="I5" s="1" t="s">
        <v>133</v>
      </c>
      <c r="J5" s="1" t="s">
        <v>149</v>
      </c>
      <c r="K5" s="15" t="s">
        <v>162</v>
      </c>
      <c r="L5" s="11"/>
    </row>
    <row r="6" spans="1:12" x14ac:dyDescent="0.3">
      <c r="A6" s="1" t="str">
        <f>HYPERLINK("https://hsdes.intel.com/resource/1508602684","1508602684")</f>
        <v>1508602684</v>
      </c>
      <c r="B6" s="1" t="s">
        <v>8</v>
      </c>
      <c r="C6" s="1" t="s">
        <v>6</v>
      </c>
      <c r="D6" s="1" t="s">
        <v>135</v>
      </c>
      <c r="E6" s="4" t="s">
        <v>131</v>
      </c>
      <c r="F6" s="1"/>
      <c r="G6" s="1">
        <v>42</v>
      </c>
      <c r="H6" s="1" t="s">
        <v>132</v>
      </c>
      <c r="I6" s="1" t="s">
        <v>133</v>
      </c>
      <c r="J6" s="1" t="s">
        <v>145</v>
      </c>
      <c r="K6" s="1" t="s">
        <v>160</v>
      </c>
    </row>
    <row r="7" spans="1:12" ht="28.8" x14ac:dyDescent="0.3">
      <c r="A7" s="1" t="str">
        <f>HYPERLINK("https://hsdes.intel.com/resource/1508602809","1508602809")</f>
        <v>1508602809</v>
      </c>
      <c r="B7" s="10" t="s">
        <v>9</v>
      </c>
      <c r="C7" s="1" t="s">
        <v>10</v>
      </c>
      <c r="D7" s="1" t="s">
        <v>148</v>
      </c>
      <c r="E7" s="7" t="s">
        <v>136</v>
      </c>
      <c r="F7" s="13">
        <v>16015631966</v>
      </c>
      <c r="G7" s="1">
        <v>42</v>
      </c>
      <c r="H7" s="1" t="s">
        <v>132</v>
      </c>
      <c r="I7" s="1" t="s">
        <v>133</v>
      </c>
      <c r="J7" s="1" t="s">
        <v>145</v>
      </c>
      <c r="K7" s="10" t="s">
        <v>155</v>
      </c>
      <c r="L7" s="11"/>
    </row>
    <row r="8" spans="1:12" x14ac:dyDescent="0.3">
      <c r="A8" s="1" t="str">
        <f>HYPERLINK("https://hsdes.intel.com/resource/1508602932","1508602932")</f>
        <v>1508602932</v>
      </c>
      <c r="B8" s="1" t="s">
        <v>11</v>
      </c>
      <c r="C8" s="1" t="s">
        <v>6</v>
      </c>
      <c r="D8" s="1" t="s">
        <v>147</v>
      </c>
      <c r="E8" s="4" t="s">
        <v>131</v>
      </c>
      <c r="F8" s="1"/>
      <c r="G8" s="1"/>
      <c r="H8" s="1"/>
      <c r="I8" s="1"/>
      <c r="J8" s="1" t="s">
        <v>143</v>
      </c>
      <c r="K8" s="1"/>
    </row>
    <row r="9" spans="1:12" ht="28.8" x14ac:dyDescent="0.3">
      <c r="A9" s="1" t="str">
        <f>HYPERLINK("https://hsdes.intel.com/resource/1508602991","1508602991")</f>
        <v>1508602991</v>
      </c>
      <c r="B9" s="10" t="s">
        <v>12</v>
      </c>
      <c r="C9" s="1" t="s">
        <v>6</v>
      </c>
      <c r="D9" s="1" t="s">
        <v>138</v>
      </c>
      <c r="E9" s="8" t="s">
        <v>137</v>
      </c>
      <c r="F9" s="9">
        <v>16018504789</v>
      </c>
      <c r="G9" s="1">
        <v>42</v>
      </c>
      <c r="H9" s="1" t="s">
        <v>132</v>
      </c>
      <c r="I9" s="1" t="s">
        <v>133</v>
      </c>
      <c r="J9" s="1" t="s">
        <v>140</v>
      </c>
      <c r="K9" s="10" t="s">
        <v>159</v>
      </c>
    </row>
    <row r="10" spans="1:12" x14ac:dyDescent="0.3">
      <c r="A10" s="1" t="str">
        <f>HYPERLINK("https://hsdes.intel.com/resource/1508603005","1508603005")</f>
        <v>1508603005</v>
      </c>
      <c r="B10" s="1" t="s">
        <v>13</v>
      </c>
      <c r="C10" s="1" t="s">
        <v>6</v>
      </c>
      <c r="D10" s="1" t="s">
        <v>138</v>
      </c>
      <c r="E10" s="4" t="s">
        <v>131</v>
      </c>
      <c r="F10" s="1"/>
      <c r="G10" s="1">
        <v>42</v>
      </c>
      <c r="H10" s="1" t="s">
        <v>132</v>
      </c>
      <c r="I10" s="1" t="s">
        <v>133</v>
      </c>
      <c r="J10" s="1" t="s">
        <v>140</v>
      </c>
      <c r="K10" s="1"/>
    </row>
    <row r="11" spans="1:12" x14ac:dyDescent="0.3">
      <c r="A11" s="1" t="str">
        <f>HYPERLINK("https://hsdes.intel.com/resource/1508603037","1508603037")</f>
        <v>1508603037</v>
      </c>
      <c r="B11" s="1" t="s">
        <v>14</v>
      </c>
      <c r="C11" s="1" t="s">
        <v>6</v>
      </c>
      <c r="D11" s="1" t="s">
        <v>147</v>
      </c>
      <c r="E11" s="4" t="s">
        <v>131</v>
      </c>
      <c r="F11" s="1"/>
      <c r="G11" s="1"/>
      <c r="H11" s="1"/>
      <c r="I11" s="1"/>
      <c r="J11" s="1" t="s">
        <v>143</v>
      </c>
      <c r="K11" s="1"/>
    </row>
    <row r="12" spans="1:12" x14ac:dyDescent="0.3">
      <c r="A12" s="1" t="str">
        <f>HYPERLINK("https://hsdes.intel.com/resource/1508603163","1508603163")</f>
        <v>1508603163</v>
      </c>
      <c r="B12" s="1" t="s">
        <v>15</v>
      </c>
      <c r="C12" s="1" t="s">
        <v>6</v>
      </c>
      <c r="D12" s="5" t="s">
        <v>147</v>
      </c>
      <c r="E12" s="4" t="s">
        <v>131</v>
      </c>
      <c r="F12" s="1"/>
      <c r="G12" s="1"/>
      <c r="H12" s="1"/>
      <c r="I12" s="1"/>
      <c r="J12" s="1" t="s">
        <v>143</v>
      </c>
      <c r="K12" s="1"/>
    </row>
    <row r="13" spans="1:12" x14ac:dyDescent="0.3">
      <c r="A13" s="1" t="str">
        <f>HYPERLINK("https://hsdes.intel.com/resource/1508603318","1508603318")</f>
        <v>1508603318</v>
      </c>
      <c r="B13" s="1" t="s">
        <v>17</v>
      </c>
      <c r="C13" s="1" t="s">
        <v>6</v>
      </c>
      <c r="D13" s="1" t="s">
        <v>147</v>
      </c>
      <c r="E13" s="4" t="s">
        <v>131</v>
      </c>
      <c r="F13" s="1"/>
      <c r="G13" s="1"/>
      <c r="H13" s="1"/>
      <c r="I13" s="1"/>
      <c r="J13" s="1" t="s">
        <v>143</v>
      </c>
      <c r="K13" s="1"/>
    </row>
    <row r="14" spans="1:12" x14ac:dyDescent="0.3">
      <c r="A14" s="1" t="str">
        <f>HYPERLINK("https://hsdes.intel.com/resource/1508603398","1508603398")</f>
        <v>1508603398</v>
      </c>
      <c r="B14" s="1" t="s">
        <v>18</v>
      </c>
      <c r="C14" s="1" t="s">
        <v>6</v>
      </c>
      <c r="D14" s="1" t="s">
        <v>147</v>
      </c>
      <c r="E14" s="4" t="s">
        <v>131</v>
      </c>
      <c r="F14" s="1"/>
      <c r="G14" s="1"/>
      <c r="H14" s="1"/>
      <c r="I14" s="1"/>
      <c r="J14" s="1" t="s">
        <v>143</v>
      </c>
      <c r="K14" s="1"/>
    </row>
    <row r="15" spans="1:12" x14ac:dyDescent="0.3">
      <c r="A15" s="1" t="str">
        <f>HYPERLINK("https://hsdes.intel.com/resource/1508603400","1508603400")</f>
        <v>1508603400</v>
      </c>
      <c r="B15" s="1" t="s">
        <v>19</v>
      </c>
      <c r="C15" s="1" t="s">
        <v>6</v>
      </c>
      <c r="D15" s="1" t="s">
        <v>147</v>
      </c>
      <c r="E15" s="4" t="s">
        <v>131</v>
      </c>
      <c r="F15" s="1"/>
      <c r="G15" s="1"/>
      <c r="H15" s="1"/>
      <c r="I15" s="1"/>
      <c r="J15" s="1" t="s">
        <v>143</v>
      </c>
      <c r="K15" s="1"/>
    </row>
    <row r="16" spans="1:12" x14ac:dyDescent="0.3">
      <c r="A16" s="1" t="str">
        <f>HYPERLINK("https://hsdes.intel.com/resource/1508603410","1508603410")</f>
        <v>1508603410</v>
      </c>
      <c r="B16" s="1" t="s">
        <v>20</v>
      </c>
      <c r="C16" s="1" t="s">
        <v>6</v>
      </c>
      <c r="D16" s="1" t="s">
        <v>138</v>
      </c>
      <c r="E16" s="4" t="s">
        <v>131</v>
      </c>
      <c r="F16" s="1"/>
      <c r="G16" s="1">
        <v>42</v>
      </c>
      <c r="H16" s="1" t="s">
        <v>132</v>
      </c>
      <c r="I16" s="1" t="s">
        <v>133</v>
      </c>
      <c r="J16" s="1" t="s">
        <v>149</v>
      </c>
      <c r="K16" s="1"/>
    </row>
    <row r="17" spans="1:11" x14ac:dyDescent="0.3">
      <c r="A17" s="1" t="str">
        <f>HYPERLINK("https://hsdes.intel.com/resource/1508603458","1508603458")</f>
        <v>1508603458</v>
      </c>
      <c r="B17" s="1" t="s">
        <v>21</v>
      </c>
      <c r="C17" s="1" t="s">
        <v>6</v>
      </c>
      <c r="D17" s="1" t="s">
        <v>147</v>
      </c>
      <c r="E17" s="4" t="s">
        <v>131</v>
      </c>
      <c r="F17" s="1"/>
      <c r="G17" s="1"/>
      <c r="H17" s="1"/>
      <c r="I17" s="1"/>
      <c r="J17" s="1" t="s">
        <v>143</v>
      </c>
      <c r="K17" s="1"/>
    </row>
    <row r="18" spans="1:11" x14ac:dyDescent="0.3">
      <c r="A18" s="1" t="str">
        <f>HYPERLINK("https://hsdes.intel.com/resource/1508603543","1508603543")</f>
        <v>1508603543</v>
      </c>
      <c r="B18" s="1" t="s">
        <v>22</v>
      </c>
      <c r="C18" s="1" t="s">
        <v>6</v>
      </c>
      <c r="D18" s="1" t="s">
        <v>150</v>
      </c>
      <c r="E18" s="4" t="s">
        <v>131</v>
      </c>
      <c r="F18" s="1"/>
      <c r="G18" s="1">
        <v>42</v>
      </c>
      <c r="H18" s="1" t="s">
        <v>132</v>
      </c>
      <c r="I18" s="1" t="s">
        <v>133</v>
      </c>
      <c r="J18" s="1" t="s">
        <v>149</v>
      </c>
      <c r="K18" s="1"/>
    </row>
    <row r="19" spans="1:11" x14ac:dyDescent="0.3">
      <c r="A19" s="1" t="str">
        <f>HYPERLINK("https://hsdes.intel.com/resource/1508603774","1508603774")</f>
        <v>1508603774</v>
      </c>
      <c r="B19" s="1" t="s">
        <v>23</v>
      </c>
      <c r="C19" s="1" t="s">
        <v>24</v>
      </c>
      <c r="D19" s="1" t="s">
        <v>147</v>
      </c>
      <c r="E19" s="4" t="s">
        <v>131</v>
      </c>
      <c r="F19" s="1"/>
      <c r="G19" s="1"/>
      <c r="H19" s="1"/>
      <c r="I19" s="1"/>
      <c r="J19" s="1" t="s">
        <v>143</v>
      </c>
      <c r="K19" s="1"/>
    </row>
    <row r="20" spans="1:11" x14ac:dyDescent="0.3">
      <c r="A20" s="1" t="str">
        <f>HYPERLINK("https://hsdes.intel.com/resource/1508603938","1508603938")</f>
        <v>1508603938</v>
      </c>
      <c r="B20" s="1" t="s">
        <v>25</v>
      </c>
      <c r="C20" s="1" t="s">
        <v>6</v>
      </c>
      <c r="D20" s="1" t="s">
        <v>135</v>
      </c>
      <c r="E20" s="4" t="s">
        <v>131</v>
      </c>
      <c r="F20" s="1"/>
      <c r="G20" s="1">
        <v>42</v>
      </c>
      <c r="H20" s="1" t="s">
        <v>132</v>
      </c>
      <c r="I20" s="1" t="s">
        <v>133</v>
      </c>
      <c r="J20" s="1" t="s">
        <v>142</v>
      </c>
      <c r="K20" s="1"/>
    </row>
    <row r="21" spans="1:11" x14ac:dyDescent="0.3">
      <c r="A21" s="1" t="str">
        <f>HYPERLINK("https://hsdes.intel.com/resource/1508603996","1508603996")</f>
        <v>1508603996</v>
      </c>
      <c r="B21" s="1" t="s">
        <v>26</v>
      </c>
      <c r="C21" s="1" t="s">
        <v>6</v>
      </c>
      <c r="D21" s="1" t="s">
        <v>147</v>
      </c>
      <c r="E21" s="4" t="s">
        <v>131</v>
      </c>
      <c r="F21" s="1"/>
      <c r="G21" s="1"/>
      <c r="H21" s="1"/>
      <c r="I21" s="1"/>
      <c r="J21" s="1" t="s">
        <v>143</v>
      </c>
      <c r="K21" s="1"/>
    </row>
    <row r="22" spans="1:11" x14ac:dyDescent="0.3">
      <c r="A22" s="1" t="str">
        <f>HYPERLINK("https://hsdes.intel.com/resource/1508604005","1508604005")</f>
        <v>1508604005</v>
      </c>
      <c r="B22" s="1" t="s">
        <v>27</v>
      </c>
      <c r="C22" s="1" t="s">
        <v>28</v>
      </c>
      <c r="D22" s="1" t="s">
        <v>147</v>
      </c>
      <c r="E22" s="4" t="s">
        <v>131</v>
      </c>
      <c r="F22" s="1"/>
      <c r="G22" s="1"/>
      <c r="H22" s="1"/>
      <c r="I22" s="1"/>
      <c r="J22" s="1" t="s">
        <v>143</v>
      </c>
      <c r="K22" s="1"/>
    </row>
    <row r="23" spans="1:11" x14ac:dyDescent="0.3">
      <c r="A23" s="1" t="str">
        <f>HYPERLINK("https://hsdes.intel.com/resource/1508605022","1508605022")</f>
        <v>1508605022</v>
      </c>
      <c r="B23" s="1" t="s">
        <v>29</v>
      </c>
      <c r="C23" s="1" t="s">
        <v>6</v>
      </c>
      <c r="D23" s="1" t="s">
        <v>147</v>
      </c>
      <c r="E23" s="4" t="s">
        <v>131</v>
      </c>
      <c r="F23" s="1"/>
      <c r="G23" s="1"/>
      <c r="H23" s="1"/>
      <c r="I23" s="1"/>
      <c r="J23" s="1" t="s">
        <v>143</v>
      </c>
      <c r="K23" s="1"/>
    </row>
    <row r="24" spans="1:11" x14ac:dyDescent="0.3">
      <c r="A24" s="1" t="str">
        <f>HYPERLINK("https://hsdes.intel.com/resource/1508605199","1508605199")</f>
        <v>1508605199</v>
      </c>
      <c r="B24" s="1" t="s">
        <v>30</v>
      </c>
      <c r="C24" s="1" t="s">
        <v>31</v>
      </c>
      <c r="D24" s="1" t="s">
        <v>147</v>
      </c>
      <c r="E24" s="4" t="s">
        <v>131</v>
      </c>
      <c r="F24" s="1"/>
      <c r="G24" s="1"/>
      <c r="H24" s="1"/>
      <c r="I24" s="1"/>
      <c r="J24" s="1" t="s">
        <v>143</v>
      </c>
      <c r="K24" s="1"/>
    </row>
    <row r="25" spans="1:11" x14ac:dyDescent="0.3">
      <c r="A25" s="1" t="str">
        <f>HYPERLINK("https://hsdes.intel.com/resource/1508605361","1508605361")</f>
        <v>1508605361</v>
      </c>
      <c r="B25" s="1" t="s">
        <v>32</v>
      </c>
      <c r="C25" s="1" t="s">
        <v>33</v>
      </c>
      <c r="D25" s="1" t="s">
        <v>135</v>
      </c>
      <c r="E25" s="4" t="s">
        <v>131</v>
      </c>
      <c r="F25" s="1"/>
      <c r="G25" s="1">
        <v>42</v>
      </c>
      <c r="H25" s="1" t="s">
        <v>132</v>
      </c>
      <c r="I25" s="1" t="s">
        <v>133</v>
      </c>
      <c r="J25" s="1" t="s">
        <v>149</v>
      </c>
      <c r="K25" s="1"/>
    </row>
    <row r="26" spans="1:11" x14ac:dyDescent="0.3">
      <c r="A26" s="1" t="str">
        <f>HYPERLINK("https://hsdes.intel.com/resource/1508605380","1508605380")</f>
        <v>1508605380</v>
      </c>
      <c r="B26" s="1" t="s">
        <v>34</v>
      </c>
      <c r="C26" s="1" t="s">
        <v>6</v>
      </c>
      <c r="D26" s="1" t="s">
        <v>138</v>
      </c>
      <c r="E26" s="4" t="s">
        <v>131</v>
      </c>
      <c r="F26" s="1"/>
      <c r="G26" s="1">
        <v>42</v>
      </c>
      <c r="H26" s="1" t="s">
        <v>132</v>
      </c>
      <c r="I26" s="1" t="s">
        <v>133</v>
      </c>
      <c r="J26" s="1" t="s">
        <v>140</v>
      </c>
      <c r="K26" s="1"/>
    </row>
    <row r="27" spans="1:11" x14ac:dyDescent="0.3">
      <c r="A27" s="1" t="str">
        <f>HYPERLINK("https://hsdes.intel.com/resource/1508605609","1508605609")</f>
        <v>1508605609</v>
      </c>
      <c r="B27" s="1" t="s">
        <v>35</v>
      </c>
      <c r="C27" s="1" t="s">
        <v>2</v>
      </c>
      <c r="D27" s="1" t="s">
        <v>147</v>
      </c>
      <c r="E27" s="4" t="s">
        <v>131</v>
      </c>
      <c r="F27" s="1"/>
      <c r="G27" s="1"/>
      <c r="H27" s="1"/>
      <c r="I27" s="1"/>
      <c r="J27" s="1" t="s">
        <v>143</v>
      </c>
      <c r="K27" s="1"/>
    </row>
    <row r="28" spans="1:11" x14ac:dyDescent="0.3">
      <c r="A28" s="1" t="str">
        <f>HYPERLINK("https://hsdes.intel.com/resource/1508605646","1508605646")</f>
        <v>1508605646</v>
      </c>
      <c r="B28" s="1" t="s">
        <v>36</v>
      </c>
      <c r="C28" s="1" t="s">
        <v>6</v>
      </c>
      <c r="D28" s="1" t="s">
        <v>147</v>
      </c>
      <c r="E28" s="4" t="s">
        <v>131</v>
      </c>
      <c r="F28" s="1"/>
      <c r="G28" s="1"/>
      <c r="H28" s="1"/>
      <c r="I28" s="1"/>
      <c r="J28" s="1" t="s">
        <v>143</v>
      </c>
      <c r="K28" s="1"/>
    </row>
    <row r="29" spans="1:11" x14ac:dyDescent="0.3">
      <c r="A29" s="1" t="str">
        <f>HYPERLINK("https://hsdes.intel.com/resource/1508605799","1508605799")</f>
        <v>1508605799</v>
      </c>
      <c r="B29" s="1" t="s">
        <v>37</v>
      </c>
      <c r="C29" s="1" t="s">
        <v>31</v>
      </c>
      <c r="D29" s="1" t="s">
        <v>135</v>
      </c>
      <c r="E29" s="4" t="s">
        <v>131</v>
      </c>
      <c r="F29" s="1"/>
      <c r="G29" s="1">
        <v>42</v>
      </c>
      <c r="H29" s="1" t="s">
        <v>132</v>
      </c>
      <c r="I29" s="1" t="s">
        <v>133</v>
      </c>
      <c r="J29" s="1" t="s">
        <v>143</v>
      </c>
      <c r="K29" s="1"/>
    </row>
    <row r="30" spans="1:11" x14ac:dyDescent="0.3">
      <c r="A30" s="1" t="str">
        <f>HYPERLINK("https://hsdes.intel.com/resource/1508605916","1508605916")</f>
        <v>1508605916</v>
      </c>
      <c r="B30" s="1" t="s">
        <v>38</v>
      </c>
      <c r="C30" s="1" t="s">
        <v>6</v>
      </c>
      <c r="D30" s="1" t="s">
        <v>147</v>
      </c>
      <c r="E30" s="4" t="s">
        <v>131</v>
      </c>
      <c r="F30" s="1"/>
      <c r="G30" s="1"/>
      <c r="H30" s="1"/>
      <c r="I30" s="1"/>
      <c r="J30" s="1" t="s">
        <v>143</v>
      </c>
      <c r="K30" s="1"/>
    </row>
    <row r="31" spans="1:11" x14ac:dyDescent="0.3">
      <c r="A31" s="1" t="str">
        <f>HYPERLINK("https://hsdes.intel.com/resource/1508605931","1508605931")</f>
        <v>1508605931</v>
      </c>
      <c r="B31" s="1" t="s">
        <v>39</v>
      </c>
      <c r="C31" s="1" t="s">
        <v>28</v>
      </c>
      <c r="D31" s="1" t="s">
        <v>147</v>
      </c>
      <c r="E31" s="4" t="s">
        <v>131</v>
      </c>
      <c r="F31" s="1"/>
      <c r="G31" s="1"/>
      <c r="H31" s="1"/>
      <c r="I31" s="1"/>
      <c r="J31" s="1" t="s">
        <v>143</v>
      </c>
      <c r="K31" s="1"/>
    </row>
    <row r="32" spans="1:11" x14ac:dyDescent="0.3">
      <c r="A32" s="1" t="str">
        <f>HYPERLINK("https://hsdes.intel.com/resource/1508606165","1508606165")</f>
        <v>1508606165</v>
      </c>
      <c r="B32" s="1" t="s">
        <v>40</v>
      </c>
      <c r="C32" s="1" t="s">
        <v>41</v>
      </c>
      <c r="D32" s="1" t="s">
        <v>147</v>
      </c>
      <c r="E32" s="4" t="s">
        <v>131</v>
      </c>
      <c r="F32" s="1"/>
      <c r="G32" s="1"/>
      <c r="H32" s="1"/>
      <c r="I32" s="1"/>
      <c r="J32" s="1" t="s">
        <v>143</v>
      </c>
      <c r="K32" s="1"/>
    </row>
    <row r="33" spans="1:12" x14ac:dyDescent="0.3">
      <c r="A33" s="1" t="str">
        <f>HYPERLINK("https://hsdes.intel.com/resource/1508606172","1508606172")</f>
        <v>1508606172</v>
      </c>
      <c r="B33" s="1" t="s">
        <v>42</v>
      </c>
      <c r="C33" s="1" t="s">
        <v>6</v>
      </c>
      <c r="D33" s="1" t="s">
        <v>147</v>
      </c>
      <c r="E33" s="4" t="s">
        <v>131</v>
      </c>
      <c r="F33" s="1"/>
      <c r="G33" s="1"/>
      <c r="H33" s="1"/>
      <c r="I33" s="1"/>
      <c r="J33" s="1" t="s">
        <v>143</v>
      </c>
      <c r="K33" s="1"/>
    </row>
    <row r="34" spans="1:12" x14ac:dyDescent="0.3">
      <c r="A34" s="1" t="str">
        <f>HYPERLINK("https://hsdes.intel.com/resource/1508606208","1508606208")</f>
        <v>1508606208</v>
      </c>
      <c r="B34" s="1" t="s">
        <v>43</v>
      </c>
      <c r="C34" s="1" t="s">
        <v>6</v>
      </c>
      <c r="D34" s="1" t="s">
        <v>147</v>
      </c>
      <c r="E34" s="4" t="s">
        <v>131</v>
      </c>
      <c r="F34" s="1"/>
      <c r="G34" s="1"/>
      <c r="H34" s="1"/>
      <c r="I34" s="1"/>
      <c r="J34" s="1" t="s">
        <v>143</v>
      </c>
      <c r="K34" s="1"/>
    </row>
    <row r="35" spans="1:12" x14ac:dyDescent="0.3">
      <c r="A35" s="1" t="str">
        <f>HYPERLINK("https://hsdes.intel.com/resource/1508606240","1508606240")</f>
        <v>1508606240</v>
      </c>
      <c r="B35" s="1" t="s">
        <v>44</v>
      </c>
      <c r="C35" s="1" t="s">
        <v>45</v>
      </c>
      <c r="D35" s="1" t="s">
        <v>147</v>
      </c>
      <c r="E35" s="4" t="s">
        <v>131</v>
      </c>
      <c r="F35" s="1"/>
      <c r="G35" s="1"/>
      <c r="H35" s="1"/>
      <c r="I35" s="1"/>
      <c r="J35" s="1" t="s">
        <v>143</v>
      </c>
      <c r="K35" s="1"/>
    </row>
    <row r="36" spans="1:12" x14ac:dyDescent="0.3">
      <c r="A36" s="1" t="str">
        <f>HYPERLINK("https://hsdes.intel.com/resource/1508606364","1508606364")</f>
        <v>1508606364</v>
      </c>
      <c r="B36" s="1" t="s">
        <v>46</v>
      </c>
      <c r="C36" s="1" t="s">
        <v>47</v>
      </c>
      <c r="D36" s="1" t="s">
        <v>147</v>
      </c>
      <c r="E36" s="4" t="s">
        <v>131</v>
      </c>
      <c r="F36" s="1"/>
      <c r="G36" s="1"/>
      <c r="H36" s="1"/>
      <c r="I36" s="1"/>
      <c r="J36" s="1" t="s">
        <v>143</v>
      </c>
      <c r="K36" s="1"/>
    </row>
    <row r="37" spans="1:12" x14ac:dyDescent="0.3">
      <c r="A37" s="1" t="str">
        <f>HYPERLINK("https://hsdes.intel.com/resource/1508606367","1508606367")</f>
        <v>1508606367</v>
      </c>
      <c r="B37" s="1" t="s">
        <v>48</v>
      </c>
      <c r="C37" s="1" t="s">
        <v>6</v>
      </c>
      <c r="D37" s="1" t="s">
        <v>138</v>
      </c>
      <c r="E37" s="4" t="s">
        <v>131</v>
      </c>
      <c r="F37" s="1"/>
      <c r="G37" s="1">
        <v>42</v>
      </c>
      <c r="H37" s="1" t="s">
        <v>132</v>
      </c>
      <c r="I37" s="1" t="s">
        <v>133</v>
      </c>
      <c r="J37" s="1" t="s">
        <v>145</v>
      </c>
      <c r="K37" s="1"/>
    </row>
    <row r="38" spans="1:12" x14ac:dyDescent="0.3">
      <c r="A38" s="1" t="str">
        <f>HYPERLINK("https://hsdes.intel.com/resource/1508606397","1508606397")</f>
        <v>1508606397</v>
      </c>
      <c r="B38" s="1" t="s">
        <v>49</v>
      </c>
      <c r="C38" s="1" t="s">
        <v>4</v>
      </c>
      <c r="D38" s="1" t="s">
        <v>135</v>
      </c>
      <c r="E38" s="4" t="s">
        <v>131</v>
      </c>
      <c r="F38" s="1"/>
      <c r="G38" s="1">
        <v>42</v>
      </c>
      <c r="H38" s="1" t="s">
        <v>132</v>
      </c>
      <c r="I38" s="1" t="s">
        <v>133</v>
      </c>
      <c r="J38" s="1" t="s">
        <v>149</v>
      </c>
      <c r="K38" s="1"/>
    </row>
    <row r="39" spans="1:12" x14ac:dyDescent="0.3">
      <c r="A39" s="1" t="str">
        <f>HYPERLINK("https://hsdes.intel.com/resource/1508607234","1508607234")</f>
        <v>1508607234</v>
      </c>
      <c r="B39" s="1" t="s">
        <v>50</v>
      </c>
      <c r="C39" s="1" t="s">
        <v>6</v>
      </c>
      <c r="D39" s="1" t="s">
        <v>138</v>
      </c>
      <c r="E39" s="4" t="s">
        <v>131</v>
      </c>
      <c r="F39" s="1"/>
      <c r="G39" s="1">
        <v>42</v>
      </c>
      <c r="H39" s="1" t="s">
        <v>132</v>
      </c>
      <c r="I39" s="1" t="s">
        <v>133</v>
      </c>
      <c r="J39" s="1" t="s">
        <v>140</v>
      </c>
      <c r="K39" s="1"/>
    </row>
    <row r="40" spans="1:12" x14ac:dyDescent="0.3">
      <c r="A40" s="1" t="str">
        <f>HYPERLINK("https://hsdes.intel.com/resource/1508607605","1508607605")</f>
        <v>1508607605</v>
      </c>
      <c r="B40" s="1" t="s">
        <v>51</v>
      </c>
      <c r="C40" s="1" t="s">
        <v>6</v>
      </c>
      <c r="D40" s="1" t="s">
        <v>138</v>
      </c>
      <c r="E40" s="4" t="s">
        <v>131</v>
      </c>
      <c r="F40" s="1"/>
      <c r="G40" s="1">
        <v>42</v>
      </c>
      <c r="H40" s="1" t="s">
        <v>132</v>
      </c>
      <c r="I40" s="1" t="s">
        <v>133</v>
      </c>
      <c r="J40" s="1" t="s">
        <v>140</v>
      </c>
      <c r="K40" s="1"/>
    </row>
    <row r="41" spans="1:12" x14ac:dyDescent="0.3">
      <c r="A41" s="1" t="str">
        <f>HYPERLINK("https://hsdes.intel.com/resource/1508608365","1508608365")</f>
        <v>1508608365</v>
      </c>
      <c r="B41" s="1" t="s">
        <v>52</v>
      </c>
      <c r="C41" s="1" t="s">
        <v>6</v>
      </c>
      <c r="D41" s="1" t="s">
        <v>129</v>
      </c>
      <c r="E41" s="4" t="s">
        <v>131</v>
      </c>
      <c r="F41" s="1"/>
      <c r="G41" s="1">
        <v>42</v>
      </c>
      <c r="H41" s="1" t="s">
        <v>132</v>
      </c>
      <c r="I41" s="1" t="s">
        <v>133</v>
      </c>
      <c r="J41" s="1" t="s">
        <v>134</v>
      </c>
      <c r="K41" s="1"/>
    </row>
    <row r="42" spans="1:12" x14ac:dyDescent="0.3">
      <c r="A42" s="1" t="str">
        <f>HYPERLINK("https://hsdes.intel.com/resource/1508608415","1508608415")</f>
        <v>1508608415</v>
      </c>
      <c r="B42" s="1" t="s">
        <v>53</v>
      </c>
      <c r="C42" s="1" t="s">
        <v>6</v>
      </c>
      <c r="D42" s="1" t="s">
        <v>129</v>
      </c>
      <c r="E42" s="4" t="s">
        <v>131</v>
      </c>
      <c r="F42" s="1"/>
      <c r="G42" s="1">
        <v>42</v>
      </c>
      <c r="H42" s="1" t="s">
        <v>132</v>
      </c>
      <c r="I42" s="1" t="s">
        <v>133</v>
      </c>
      <c r="J42" s="1" t="s">
        <v>134</v>
      </c>
      <c r="K42" s="1"/>
    </row>
    <row r="43" spans="1:12" x14ac:dyDescent="0.3">
      <c r="A43" s="1" t="str">
        <f>HYPERLINK("https://hsdes.intel.com/resource/1508608940","1508608940")</f>
        <v>1508608940</v>
      </c>
      <c r="B43" s="1" t="s">
        <v>54</v>
      </c>
      <c r="C43" s="1" t="s">
        <v>6</v>
      </c>
      <c r="D43" s="1" t="s">
        <v>147</v>
      </c>
      <c r="E43" s="4" t="s">
        <v>131</v>
      </c>
      <c r="F43" s="1"/>
      <c r="G43" s="1"/>
      <c r="H43" s="1"/>
      <c r="I43" s="1"/>
      <c r="J43" s="1" t="s">
        <v>143</v>
      </c>
      <c r="K43" s="1"/>
    </row>
    <row r="44" spans="1:12" x14ac:dyDescent="0.3">
      <c r="A44" s="6" t="str">
        <f>HYPERLINK("https://hsdes.intel.com/resource/1508609176","1508609176")</f>
        <v>1508609176</v>
      </c>
      <c r="B44" s="1" t="s">
        <v>55</v>
      </c>
      <c r="C44" s="1" t="s">
        <v>33</v>
      </c>
      <c r="D44" s="1" t="s">
        <v>130</v>
      </c>
      <c r="E44" s="4" t="s">
        <v>131</v>
      </c>
      <c r="F44" s="1"/>
      <c r="G44" s="1">
        <v>42</v>
      </c>
      <c r="H44" s="1" t="s">
        <v>132</v>
      </c>
      <c r="I44" s="1" t="s">
        <v>133</v>
      </c>
      <c r="J44" s="1" t="s">
        <v>143</v>
      </c>
      <c r="K44" s="1"/>
    </row>
    <row r="45" spans="1:12" x14ac:dyDescent="0.3">
      <c r="A45" s="1" t="str">
        <f>HYPERLINK("https://hsdes.intel.com/resource/1508609419","1508609419")</f>
        <v>1508609419</v>
      </c>
      <c r="B45" s="1" t="s">
        <v>56</v>
      </c>
      <c r="C45" s="1" t="s">
        <v>47</v>
      </c>
      <c r="D45" s="1" t="s">
        <v>147</v>
      </c>
      <c r="E45" s="4" t="s">
        <v>131</v>
      </c>
      <c r="F45" s="1"/>
      <c r="G45" s="1"/>
      <c r="H45" s="1"/>
      <c r="I45" s="1"/>
      <c r="J45" s="1" t="s">
        <v>143</v>
      </c>
      <c r="K45" s="1"/>
    </row>
    <row r="46" spans="1:12" x14ac:dyDescent="0.3">
      <c r="A46" s="1" t="str">
        <f>HYPERLINK("https://hsdes.intel.com/resource/1508609663","1508609663")</f>
        <v>1508609663</v>
      </c>
      <c r="B46" s="1" t="s">
        <v>57</v>
      </c>
      <c r="C46" s="1" t="s">
        <v>6</v>
      </c>
      <c r="D46" s="1" t="s">
        <v>147</v>
      </c>
      <c r="E46" s="4" t="s">
        <v>131</v>
      </c>
      <c r="F46" s="1"/>
      <c r="G46" s="1"/>
      <c r="H46" s="1"/>
      <c r="I46" s="1"/>
      <c r="J46" s="1" t="s">
        <v>143</v>
      </c>
      <c r="K46" s="1"/>
    </row>
    <row r="47" spans="1:12" x14ac:dyDescent="0.3">
      <c r="A47" s="1" t="str">
        <f>HYPERLINK("https://hsdes.intel.com/resource/1508609913","1508609913")</f>
        <v>1508609913</v>
      </c>
      <c r="B47" s="1" t="s">
        <v>58</v>
      </c>
      <c r="C47" s="1" t="s">
        <v>28</v>
      </c>
      <c r="D47" s="1" t="s">
        <v>135</v>
      </c>
      <c r="E47" s="4" t="s">
        <v>131</v>
      </c>
      <c r="F47" s="1"/>
      <c r="G47" s="1">
        <v>42</v>
      </c>
      <c r="H47" s="1" t="s">
        <v>132</v>
      </c>
      <c r="I47" s="1" t="s">
        <v>133</v>
      </c>
      <c r="J47" s="1" t="s">
        <v>143</v>
      </c>
      <c r="K47" s="1"/>
    </row>
    <row r="48" spans="1:12" ht="28.8" x14ac:dyDescent="0.3">
      <c r="A48" s="1" t="str">
        <f>HYPERLINK("https://hsdes.intel.com/resource/1508610481","1508610481")</f>
        <v>1508610481</v>
      </c>
      <c r="B48" s="10" t="s">
        <v>59</v>
      </c>
      <c r="C48" s="1" t="s">
        <v>60</v>
      </c>
      <c r="D48" s="1" t="s">
        <v>129</v>
      </c>
      <c r="E48" s="7" t="s">
        <v>136</v>
      </c>
      <c r="F48" s="13">
        <v>16018507693</v>
      </c>
      <c r="G48" s="1">
        <v>42</v>
      </c>
      <c r="H48" s="1" t="s">
        <v>132</v>
      </c>
      <c r="I48" s="1" t="s">
        <v>133</v>
      </c>
      <c r="J48" s="1" t="s">
        <v>134</v>
      </c>
      <c r="K48" s="10" t="s">
        <v>157</v>
      </c>
      <c r="L48" s="11"/>
    </row>
    <row r="49" spans="1:11" x14ac:dyDescent="0.3">
      <c r="A49" s="1" t="str">
        <f>HYPERLINK("https://hsdes.intel.com/resource/1508610971","1508610971")</f>
        <v>1508610971</v>
      </c>
      <c r="B49" s="1" t="s">
        <v>61</v>
      </c>
      <c r="C49" s="1" t="s">
        <v>28</v>
      </c>
      <c r="D49" s="1" t="s">
        <v>147</v>
      </c>
      <c r="E49" s="4" t="s">
        <v>131</v>
      </c>
      <c r="F49" s="1"/>
      <c r="G49" s="1"/>
      <c r="H49" s="1"/>
      <c r="I49" s="1"/>
      <c r="J49" s="1" t="s">
        <v>143</v>
      </c>
      <c r="K49" s="1"/>
    </row>
    <row r="50" spans="1:11" x14ac:dyDescent="0.3">
      <c r="A50" s="1" t="str">
        <f>HYPERLINK("https://hsdes.intel.com/resource/1508613272","1508613272")</f>
        <v>1508613272</v>
      </c>
      <c r="B50" s="1" t="s">
        <v>62</v>
      </c>
      <c r="C50" s="1" t="s">
        <v>6</v>
      </c>
      <c r="D50" s="1" t="s">
        <v>147</v>
      </c>
      <c r="E50" s="4" t="s">
        <v>131</v>
      </c>
      <c r="F50" s="1"/>
      <c r="G50" s="1"/>
      <c r="H50" s="1"/>
      <c r="I50" s="1"/>
      <c r="J50" s="1" t="s">
        <v>143</v>
      </c>
      <c r="K50" s="1"/>
    </row>
    <row r="51" spans="1:11" x14ac:dyDescent="0.3">
      <c r="A51" s="1" t="str">
        <f>HYPERLINK("https://hsdes.intel.com/resource/1508613279","1508613279")</f>
        <v>1508613279</v>
      </c>
      <c r="B51" s="1" t="s">
        <v>63</v>
      </c>
      <c r="C51" s="1" t="s">
        <v>6</v>
      </c>
      <c r="D51" s="1" t="s">
        <v>138</v>
      </c>
      <c r="E51" s="4" t="s">
        <v>131</v>
      </c>
      <c r="F51" s="1"/>
      <c r="G51" s="1">
        <v>42</v>
      </c>
      <c r="H51" s="1" t="s">
        <v>132</v>
      </c>
      <c r="I51" s="1" t="s">
        <v>133</v>
      </c>
      <c r="J51" s="1" t="s">
        <v>143</v>
      </c>
      <c r="K51" s="1"/>
    </row>
    <row r="52" spans="1:11" x14ac:dyDescent="0.3">
      <c r="A52" s="1" t="str">
        <f>HYPERLINK("https://hsdes.intel.com/resource/1508613284","1508613284")</f>
        <v>1508613284</v>
      </c>
      <c r="B52" s="1" t="s">
        <v>64</v>
      </c>
      <c r="C52" s="1" t="s">
        <v>2</v>
      </c>
      <c r="D52" s="1" t="s">
        <v>138</v>
      </c>
      <c r="E52" s="4" t="s">
        <v>131</v>
      </c>
      <c r="F52" s="1"/>
      <c r="G52" s="1">
        <v>42</v>
      </c>
      <c r="H52" s="1" t="s">
        <v>132</v>
      </c>
      <c r="I52" s="1" t="s">
        <v>133</v>
      </c>
      <c r="J52" s="1" t="s">
        <v>145</v>
      </c>
      <c r="K52" s="1"/>
    </row>
    <row r="53" spans="1:11" x14ac:dyDescent="0.3">
      <c r="A53" s="1" t="str">
        <f>HYPERLINK("https://hsdes.intel.com/resource/1508613290","1508613290")</f>
        <v>1508613290</v>
      </c>
      <c r="B53" s="1" t="s">
        <v>65</v>
      </c>
      <c r="C53" s="1" t="s">
        <v>2</v>
      </c>
      <c r="D53" s="1" t="s">
        <v>147</v>
      </c>
      <c r="E53" s="4" t="s">
        <v>131</v>
      </c>
      <c r="F53" s="1"/>
      <c r="G53" s="1"/>
      <c r="H53" s="1" t="s">
        <v>132</v>
      </c>
      <c r="I53" s="1" t="s">
        <v>133</v>
      </c>
      <c r="J53" s="1" t="s">
        <v>143</v>
      </c>
      <c r="K53" s="1"/>
    </row>
    <row r="54" spans="1:11" x14ac:dyDescent="0.3">
      <c r="A54" s="1" t="str">
        <f>HYPERLINK("https://hsdes.intel.com/resource/1508613312","1508613312")</f>
        <v>1508613312</v>
      </c>
      <c r="B54" s="1" t="s">
        <v>66</v>
      </c>
      <c r="C54" s="1" t="s">
        <v>6</v>
      </c>
      <c r="D54" s="1" t="s">
        <v>147</v>
      </c>
      <c r="E54" s="4" t="s">
        <v>131</v>
      </c>
      <c r="F54" s="1"/>
      <c r="G54" s="1"/>
      <c r="H54" s="1"/>
      <c r="I54" s="1"/>
      <c r="J54" s="1" t="s">
        <v>143</v>
      </c>
      <c r="K54" s="1"/>
    </row>
    <row r="55" spans="1:11" x14ac:dyDescent="0.3">
      <c r="A55" s="1" t="str">
        <f>HYPERLINK("https://hsdes.intel.com/resource/1508613329","1508613329")</f>
        <v>1508613329</v>
      </c>
      <c r="B55" s="1" t="s">
        <v>67</v>
      </c>
      <c r="C55" s="1" t="s">
        <v>6</v>
      </c>
      <c r="D55" s="1" t="s">
        <v>147</v>
      </c>
      <c r="E55" s="4" t="s">
        <v>131</v>
      </c>
      <c r="F55" s="1"/>
      <c r="G55" s="1"/>
      <c r="H55" s="1"/>
      <c r="I55" s="1"/>
      <c r="J55" s="1" t="s">
        <v>143</v>
      </c>
      <c r="K55" s="1"/>
    </row>
    <row r="56" spans="1:11" x14ac:dyDescent="0.3">
      <c r="A56" s="1" t="str">
        <f>HYPERLINK("https://hsdes.intel.com/resource/1508613343","1508613343")</f>
        <v>1508613343</v>
      </c>
      <c r="B56" s="1" t="s">
        <v>68</v>
      </c>
      <c r="C56" s="1" t="s">
        <v>6</v>
      </c>
      <c r="D56" s="1" t="s">
        <v>147</v>
      </c>
      <c r="E56" s="4" t="s">
        <v>131</v>
      </c>
      <c r="F56" s="1"/>
      <c r="G56" s="1"/>
      <c r="H56" s="1"/>
      <c r="I56" s="1"/>
      <c r="J56" s="1" t="s">
        <v>143</v>
      </c>
      <c r="K56" s="1"/>
    </row>
    <row r="57" spans="1:11" x14ac:dyDescent="0.3">
      <c r="A57" s="1" t="str">
        <f>HYPERLINK("https://hsdes.intel.com/resource/1508613347","1508613347")</f>
        <v>1508613347</v>
      </c>
      <c r="B57" s="1" t="s">
        <v>69</v>
      </c>
      <c r="C57" s="1" t="s">
        <v>6</v>
      </c>
      <c r="D57" s="1" t="s">
        <v>147</v>
      </c>
      <c r="E57" s="4" t="s">
        <v>131</v>
      </c>
      <c r="F57" s="1"/>
      <c r="G57" s="1"/>
      <c r="H57" s="1"/>
      <c r="I57" s="1"/>
      <c r="J57" s="1" t="s">
        <v>143</v>
      </c>
      <c r="K57" s="1"/>
    </row>
    <row r="58" spans="1:11" x14ac:dyDescent="0.3">
      <c r="A58" s="1" t="str">
        <f>HYPERLINK("https://hsdes.intel.com/resource/1508613374","1508613374")</f>
        <v>1508613374</v>
      </c>
      <c r="B58" s="1" t="s">
        <v>70</v>
      </c>
      <c r="C58" s="1" t="s">
        <v>6</v>
      </c>
      <c r="D58" s="1" t="s">
        <v>135</v>
      </c>
      <c r="E58" s="4" t="s">
        <v>131</v>
      </c>
      <c r="F58" s="1"/>
      <c r="G58" s="1">
        <v>42</v>
      </c>
      <c r="H58" s="1" t="s">
        <v>132</v>
      </c>
      <c r="I58" s="1" t="s">
        <v>133</v>
      </c>
      <c r="J58" s="1" t="s">
        <v>145</v>
      </c>
      <c r="K58" s="1"/>
    </row>
    <row r="59" spans="1:11" ht="28.8" x14ac:dyDescent="0.3">
      <c r="A59" s="1" t="str">
        <f>HYPERLINK("https://hsdes.intel.com/resource/1508613686","1508613686")</f>
        <v>1508613686</v>
      </c>
      <c r="B59" s="10" t="s">
        <v>71</v>
      </c>
      <c r="C59" s="1" t="s">
        <v>45</v>
      </c>
      <c r="D59" s="1" t="s">
        <v>138</v>
      </c>
      <c r="E59" s="7" t="s">
        <v>136</v>
      </c>
      <c r="F59" s="13">
        <v>15012108594</v>
      </c>
      <c r="G59" s="1">
        <v>42</v>
      </c>
      <c r="H59" s="1" t="s">
        <v>132</v>
      </c>
      <c r="I59" s="1" t="s">
        <v>133</v>
      </c>
      <c r="J59" s="1" t="s">
        <v>140</v>
      </c>
      <c r="K59" s="10" t="s">
        <v>156</v>
      </c>
    </row>
    <row r="60" spans="1:11" x14ac:dyDescent="0.3">
      <c r="A60" s="1" t="str">
        <f>HYPERLINK("https://hsdes.intel.com/resource/1508613698","1508613698")</f>
        <v>1508613698</v>
      </c>
      <c r="B60" s="1" t="s">
        <v>72</v>
      </c>
      <c r="C60" s="1" t="s">
        <v>28</v>
      </c>
      <c r="D60" s="1" t="s">
        <v>147</v>
      </c>
      <c r="E60" s="4" t="s">
        <v>131</v>
      </c>
      <c r="F60" s="2"/>
      <c r="G60" s="1">
        <v>42</v>
      </c>
      <c r="H60" s="1" t="s">
        <v>132</v>
      </c>
      <c r="I60" s="1" t="s">
        <v>133</v>
      </c>
      <c r="J60" s="1" t="s">
        <v>140</v>
      </c>
      <c r="K60" s="1"/>
    </row>
    <row r="61" spans="1:11" x14ac:dyDescent="0.3">
      <c r="A61" s="1" t="str">
        <f>HYPERLINK("https://hsdes.intel.com/resource/1508615757","1508615757")</f>
        <v>1508615757</v>
      </c>
      <c r="B61" s="1" t="s">
        <v>73</v>
      </c>
      <c r="C61" s="1" t="s">
        <v>6</v>
      </c>
      <c r="D61" s="1" t="s">
        <v>135</v>
      </c>
      <c r="E61" s="4" t="s">
        <v>131</v>
      </c>
      <c r="F61" s="2"/>
      <c r="G61" s="1">
        <v>42</v>
      </c>
      <c r="H61" s="1" t="s">
        <v>132</v>
      </c>
      <c r="I61" s="1" t="s">
        <v>133</v>
      </c>
      <c r="J61" s="1" t="s">
        <v>142</v>
      </c>
      <c r="K61" s="1"/>
    </row>
    <row r="62" spans="1:11" x14ac:dyDescent="0.3">
      <c r="A62" s="1" t="str">
        <f>HYPERLINK("https://hsdes.intel.com/resource/1508615765","1508615765")</f>
        <v>1508615765</v>
      </c>
      <c r="B62" s="1" t="s">
        <v>74</v>
      </c>
      <c r="C62" s="1" t="s">
        <v>45</v>
      </c>
      <c r="D62" s="1" t="s">
        <v>130</v>
      </c>
      <c r="E62" s="4" t="s">
        <v>131</v>
      </c>
      <c r="F62" s="2"/>
      <c r="G62" s="1">
        <v>42</v>
      </c>
      <c r="H62" s="1" t="s">
        <v>132</v>
      </c>
      <c r="I62" s="1" t="s">
        <v>133</v>
      </c>
      <c r="J62" s="1" t="s">
        <v>140</v>
      </c>
      <c r="K62" s="1"/>
    </row>
    <row r="63" spans="1:11" x14ac:dyDescent="0.3">
      <c r="A63" s="1" t="str">
        <f>HYPERLINK("https://hsdes.intel.com/resource/1508616312","1508616312")</f>
        <v>1508616312</v>
      </c>
      <c r="B63" s="10" t="s">
        <v>75</v>
      </c>
      <c r="C63" s="1" t="s">
        <v>45</v>
      </c>
      <c r="D63" s="1" t="s">
        <v>138</v>
      </c>
      <c r="E63" s="7" t="s">
        <v>136</v>
      </c>
      <c r="F63" s="13">
        <v>15012108594</v>
      </c>
      <c r="G63" s="1">
        <v>42</v>
      </c>
      <c r="H63" s="1" t="s">
        <v>132</v>
      </c>
      <c r="I63" s="1" t="s">
        <v>133</v>
      </c>
      <c r="J63" s="1" t="s">
        <v>140</v>
      </c>
      <c r="K63" s="10" t="s">
        <v>156</v>
      </c>
    </row>
    <row r="64" spans="1:11" x14ac:dyDescent="0.3">
      <c r="A64" s="1" t="str">
        <f>HYPERLINK("https://hsdes.intel.com/resource/1508888162","1508888162")</f>
        <v>1508888162</v>
      </c>
      <c r="B64" s="1" t="s">
        <v>76</v>
      </c>
      <c r="C64" s="1" t="s">
        <v>2</v>
      </c>
      <c r="D64" s="1" t="s">
        <v>130</v>
      </c>
      <c r="E64" s="4" t="s">
        <v>131</v>
      </c>
      <c r="F64" s="2"/>
      <c r="G64" s="1">
        <v>42</v>
      </c>
      <c r="H64" s="1" t="s">
        <v>132</v>
      </c>
      <c r="I64" s="1" t="s">
        <v>133</v>
      </c>
      <c r="J64" s="1" t="s">
        <v>140</v>
      </c>
      <c r="K64" s="1"/>
    </row>
    <row r="65" spans="1:12" x14ac:dyDescent="0.3">
      <c r="A65" s="1" t="str">
        <f>HYPERLINK("https://hsdes.intel.com/resource/1508891715","1508891715")</f>
        <v>1508891715</v>
      </c>
      <c r="B65" s="1" t="s">
        <v>77</v>
      </c>
      <c r="C65" s="1" t="s">
        <v>78</v>
      </c>
      <c r="D65" s="1" t="s">
        <v>135</v>
      </c>
      <c r="E65" s="4" t="s">
        <v>131</v>
      </c>
      <c r="F65" s="2"/>
      <c r="G65" s="1">
        <v>42</v>
      </c>
      <c r="H65" s="1" t="s">
        <v>132</v>
      </c>
      <c r="I65" s="1" t="s">
        <v>133</v>
      </c>
      <c r="J65" s="1" t="s">
        <v>142</v>
      </c>
      <c r="K65" s="1"/>
    </row>
    <row r="66" spans="1:12" x14ac:dyDescent="0.3">
      <c r="A66" s="1" t="str">
        <f>HYPERLINK("https://hsdes.intel.com/resource/1508916350","1508916350")</f>
        <v>1508916350</v>
      </c>
      <c r="B66" s="1" t="s">
        <v>79</v>
      </c>
      <c r="C66" s="1" t="s">
        <v>45</v>
      </c>
      <c r="D66" s="1" t="s">
        <v>138</v>
      </c>
      <c r="E66" s="4" t="s">
        <v>131</v>
      </c>
      <c r="F66" s="2"/>
      <c r="G66" s="1">
        <v>42</v>
      </c>
      <c r="H66" s="1" t="s">
        <v>132</v>
      </c>
      <c r="I66" s="1" t="s">
        <v>133</v>
      </c>
      <c r="J66" s="1" t="s">
        <v>141</v>
      </c>
      <c r="K66" s="1"/>
    </row>
    <row r="67" spans="1:12" ht="43.2" x14ac:dyDescent="0.3">
      <c r="A67" s="1" t="str">
        <f>HYPERLINK("https://hsdes.intel.com/resource/1508992924","1508992924")</f>
        <v>1508992924</v>
      </c>
      <c r="B67" s="10" t="s">
        <v>80</v>
      </c>
      <c r="C67" s="1" t="s">
        <v>45</v>
      </c>
      <c r="D67" s="1" t="s">
        <v>138</v>
      </c>
      <c r="E67" s="7" t="s">
        <v>136</v>
      </c>
      <c r="F67" s="13">
        <v>15012108594</v>
      </c>
      <c r="G67" s="1">
        <v>42</v>
      </c>
      <c r="H67" s="1" t="s">
        <v>132</v>
      </c>
      <c r="I67" s="1" t="s">
        <v>133</v>
      </c>
      <c r="J67" s="1" t="s">
        <v>141</v>
      </c>
      <c r="K67" s="10" t="s">
        <v>156</v>
      </c>
    </row>
    <row r="68" spans="1:12" x14ac:dyDescent="0.3">
      <c r="A68" s="1" t="str">
        <f>HYPERLINK("https://hsdes.intel.com/resource/1509347883","1509347883")</f>
        <v>1509347883</v>
      </c>
      <c r="B68" s="1" t="s">
        <v>81</v>
      </c>
      <c r="C68" s="1" t="s">
        <v>28</v>
      </c>
      <c r="D68" s="1" t="s">
        <v>135</v>
      </c>
      <c r="E68" s="4" t="s">
        <v>131</v>
      </c>
      <c r="F68" s="1"/>
      <c r="G68" s="1">
        <v>42</v>
      </c>
      <c r="H68" s="1" t="s">
        <v>132</v>
      </c>
      <c r="I68" s="1" t="s">
        <v>133</v>
      </c>
      <c r="J68" s="1" t="s">
        <v>142</v>
      </c>
      <c r="K68" s="1"/>
    </row>
    <row r="69" spans="1:12" x14ac:dyDescent="0.3">
      <c r="A69" s="1" t="str">
        <f>HYPERLINK("https://hsdes.intel.com/resource/14014972315","14014972315")</f>
        <v>14014972315</v>
      </c>
      <c r="B69" s="1" t="s">
        <v>82</v>
      </c>
      <c r="C69" s="1" t="s">
        <v>6</v>
      </c>
      <c r="D69" s="1" t="s">
        <v>129</v>
      </c>
      <c r="E69" s="4" t="s">
        <v>131</v>
      </c>
      <c r="F69" s="1"/>
      <c r="G69" s="1">
        <v>42</v>
      </c>
      <c r="H69" s="1" t="s">
        <v>132</v>
      </c>
      <c r="I69" s="1" t="s">
        <v>133</v>
      </c>
      <c r="J69" s="1" t="s">
        <v>144</v>
      </c>
      <c r="K69" s="1"/>
    </row>
    <row r="70" spans="1:12" x14ac:dyDescent="0.3">
      <c r="A70" s="1" t="str">
        <f>HYPERLINK("https://hsdes.intel.com/resource/16012361932","16012361932")</f>
        <v>16012361932</v>
      </c>
      <c r="B70" s="1" t="s">
        <v>83</v>
      </c>
      <c r="C70" s="1" t="s">
        <v>6</v>
      </c>
      <c r="D70" s="1" t="s">
        <v>130</v>
      </c>
      <c r="E70" s="4" t="s">
        <v>131</v>
      </c>
      <c r="F70" s="1"/>
      <c r="G70" s="1">
        <v>42</v>
      </c>
      <c r="H70" s="1" t="s">
        <v>132</v>
      </c>
      <c r="I70" s="1" t="s">
        <v>133</v>
      </c>
      <c r="J70" s="1" t="s">
        <v>145</v>
      </c>
      <c r="K70" s="1"/>
    </row>
    <row r="71" spans="1:12" x14ac:dyDescent="0.3">
      <c r="A71" s="1" t="str">
        <f>HYPERLINK("https://hsdes.intel.com/resource/16012518713","16012518713")</f>
        <v>16012518713</v>
      </c>
      <c r="B71" s="1" t="s">
        <v>84</v>
      </c>
      <c r="C71" s="1" t="s">
        <v>33</v>
      </c>
      <c r="D71" s="1" t="s">
        <v>130</v>
      </c>
      <c r="E71" s="4" t="s">
        <v>131</v>
      </c>
      <c r="F71" s="1"/>
      <c r="G71" s="1">
        <v>18</v>
      </c>
      <c r="H71" s="1" t="s">
        <v>146</v>
      </c>
      <c r="I71" s="1" t="s">
        <v>133</v>
      </c>
      <c r="J71" s="1" t="s">
        <v>145</v>
      </c>
      <c r="K71" s="1"/>
    </row>
    <row r="72" spans="1:12" x14ac:dyDescent="0.3">
      <c r="A72" s="1" t="str">
        <f>HYPERLINK("https://hsdes.intel.com/resource/16012914559","16012914559")</f>
        <v>16012914559</v>
      </c>
      <c r="B72" s="1" t="s">
        <v>85</v>
      </c>
      <c r="C72" s="1" t="s">
        <v>6</v>
      </c>
      <c r="D72" s="1" t="s">
        <v>130</v>
      </c>
      <c r="E72" s="4" t="s">
        <v>131</v>
      </c>
      <c r="F72" s="1"/>
      <c r="G72" s="1">
        <v>42</v>
      </c>
      <c r="H72" s="1" t="s">
        <v>132</v>
      </c>
      <c r="I72" s="1" t="s">
        <v>133</v>
      </c>
      <c r="J72" s="1" t="s">
        <v>145</v>
      </c>
      <c r="K72" s="1"/>
    </row>
    <row r="73" spans="1:12" x14ac:dyDescent="0.3">
      <c r="A73" s="1" t="str">
        <f>HYPERLINK("https://hsdes.intel.com/resource/16012916976","16012916976")</f>
        <v>16012916976</v>
      </c>
      <c r="B73" s="1" t="s">
        <v>86</v>
      </c>
      <c r="C73" s="1" t="s">
        <v>6</v>
      </c>
      <c r="D73" s="1" t="s">
        <v>130</v>
      </c>
      <c r="E73" s="4" t="s">
        <v>131</v>
      </c>
      <c r="F73" s="1"/>
      <c r="G73" s="1">
        <v>42</v>
      </c>
      <c r="H73" s="1" t="s">
        <v>132</v>
      </c>
      <c r="I73" s="1" t="s">
        <v>133</v>
      </c>
      <c r="J73" s="1" t="s">
        <v>145</v>
      </c>
      <c r="K73" s="1"/>
    </row>
    <row r="74" spans="1:12" x14ac:dyDescent="0.3">
      <c r="A74" s="1" t="str">
        <f>HYPERLINK("https://hsdes.intel.com/resource/16013360414","16013360414")</f>
        <v>16013360414</v>
      </c>
      <c r="B74" s="1" t="s">
        <v>87</v>
      </c>
      <c r="C74" s="1" t="s">
        <v>33</v>
      </c>
      <c r="D74" s="1" t="s">
        <v>147</v>
      </c>
      <c r="E74" s="4" t="s">
        <v>131</v>
      </c>
      <c r="F74" s="1"/>
      <c r="G74" s="1"/>
      <c r="H74" s="1"/>
      <c r="I74" s="1"/>
      <c r="J74" s="1" t="s">
        <v>143</v>
      </c>
      <c r="K74" s="1"/>
    </row>
    <row r="75" spans="1:12" x14ac:dyDescent="0.3">
      <c r="A75" s="1" t="str">
        <f>HYPERLINK("https://hsdes.intel.com/resource/16013360664","16013360664")</f>
        <v>16013360664</v>
      </c>
      <c r="B75" s="1" t="s">
        <v>88</v>
      </c>
      <c r="C75" s="1" t="s">
        <v>33</v>
      </c>
      <c r="D75" s="1" t="s">
        <v>147</v>
      </c>
      <c r="E75" s="4" t="s">
        <v>131</v>
      </c>
      <c r="F75" s="1"/>
      <c r="G75" s="1"/>
      <c r="H75" s="1"/>
      <c r="I75" s="1"/>
      <c r="J75" s="1" t="s">
        <v>143</v>
      </c>
      <c r="K75" s="1"/>
    </row>
    <row r="76" spans="1:12" x14ac:dyDescent="0.3">
      <c r="A76" s="1" t="str">
        <f>HYPERLINK("https://hsdes.intel.com/resource/16013360713","16013360713")</f>
        <v>16013360713</v>
      </c>
      <c r="B76" s="1" t="s">
        <v>89</v>
      </c>
      <c r="C76" s="1" t="s">
        <v>33</v>
      </c>
      <c r="D76" s="1" t="s">
        <v>135</v>
      </c>
      <c r="E76" s="4" t="s">
        <v>131</v>
      </c>
      <c r="F76" s="1"/>
      <c r="G76" s="1">
        <v>42</v>
      </c>
      <c r="H76" s="1" t="s">
        <v>132</v>
      </c>
      <c r="I76" s="1" t="s">
        <v>133</v>
      </c>
      <c r="J76" s="1" t="s">
        <v>145</v>
      </c>
      <c r="K76" s="1"/>
    </row>
    <row r="77" spans="1:12" x14ac:dyDescent="0.3">
      <c r="A77" s="1" t="str">
        <f>HYPERLINK("https://hsdes.intel.com/resource/16013868803","16013868803")</f>
        <v>16013868803</v>
      </c>
      <c r="B77" s="1" t="s">
        <v>90</v>
      </c>
      <c r="C77" s="1" t="s">
        <v>6</v>
      </c>
      <c r="D77" s="1" t="s">
        <v>147</v>
      </c>
      <c r="E77" s="4" t="s">
        <v>131</v>
      </c>
      <c r="F77" s="1"/>
      <c r="G77" s="1"/>
      <c r="H77" s="1"/>
      <c r="I77" s="1"/>
      <c r="J77" s="1" t="s">
        <v>143</v>
      </c>
      <c r="K77" s="1"/>
    </row>
    <row r="78" spans="1:12" x14ac:dyDescent="0.3">
      <c r="A78" s="1" t="str">
        <f>HYPERLINK("https://hsdes.intel.com/resource/16013870138","16013870138")</f>
        <v>16013870138</v>
      </c>
      <c r="B78" s="1" t="s">
        <v>91</v>
      </c>
      <c r="C78" s="1" t="s">
        <v>6</v>
      </c>
      <c r="D78" s="1" t="s">
        <v>147</v>
      </c>
      <c r="E78" s="4" t="s">
        <v>131</v>
      </c>
      <c r="F78" s="1"/>
      <c r="G78" s="1"/>
      <c r="H78" s="1"/>
      <c r="I78" s="1"/>
      <c r="J78" s="1" t="s">
        <v>143</v>
      </c>
      <c r="K78" s="1"/>
    </row>
    <row r="79" spans="1:12" x14ac:dyDescent="0.3">
      <c r="A79" s="1" t="str">
        <f>HYPERLINK("https://hsdes.intel.com/resource/16014428644","16014428644")</f>
        <v>16014428644</v>
      </c>
      <c r="B79" s="1" t="s">
        <v>92</v>
      </c>
      <c r="C79" s="1" t="s">
        <v>93</v>
      </c>
      <c r="D79" s="1" t="s">
        <v>147</v>
      </c>
      <c r="E79" s="4" t="s">
        <v>131</v>
      </c>
      <c r="F79" s="2"/>
      <c r="G79" s="1"/>
      <c r="H79" s="1"/>
      <c r="I79" s="1"/>
      <c r="J79" s="1" t="s">
        <v>143</v>
      </c>
      <c r="K79" s="1"/>
    </row>
    <row r="80" spans="1:12" ht="28.8" x14ac:dyDescent="0.3">
      <c r="A80" s="1" t="str">
        <f>HYPERLINK("https://hsdes.intel.com/resource/16014703824","16014703824")</f>
        <v>16014703824</v>
      </c>
      <c r="B80" s="10" t="s">
        <v>94</v>
      </c>
      <c r="C80" s="1" t="s">
        <v>10</v>
      </c>
      <c r="D80" s="1" t="s">
        <v>148</v>
      </c>
      <c r="E80" s="7" t="s">
        <v>136</v>
      </c>
      <c r="F80" s="13">
        <v>16015631966</v>
      </c>
      <c r="G80" s="1">
        <v>42</v>
      </c>
      <c r="H80" s="1" t="s">
        <v>132</v>
      </c>
      <c r="I80" s="1" t="s">
        <v>133</v>
      </c>
      <c r="J80" s="1" t="s">
        <v>145</v>
      </c>
      <c r="K80" s="10" t="s">
        <v>155</v>
      </c>
      <c r="L80" s="11"/>
    </row>
    <row r="81" spans="1:12" x14ac:dyDescent="0.3">
      <c r="A81" s="1" t="str">
        <f>HYPERLINK("https://hsdes.intel.com/resource/16014733091","16014733091")</f>
        <v>16014733091</v>
      </c>
      <c r="B81" s="1" t="s">
        <v>95</v>
      </c>
      <c r="C81" s="1" t="s">
        <v>60</v>
      </c>
      <c r="D81" s="1" t="s">
        <v>147</v>
      </c>
      <c r="E81" s="4" t="s">
        <v>131</v>
      </c>
      <c r="F81" s="2"/>
      <c r="G81" s="1"/>
      <c r="H81" s="1"/>
      <c r="I81" s="1"/>
      <c r="J81" s="1" t="s">
        <v>143</v>
      </c>
      <c r="K81" s="1"/>
    </row>
    <row r="82" spans="1:12" ht="43.2" x14ac:dyDescent="0.3">
      <c r="A82" s="1" t="str">
        <f>HYPERLINK("https://hsdes.intel.com/resource/16014862615","16014862615")</f>
        <v>16014862615</v>
      </c>
      <c r="B82" s="10" t="s">
        <v>96</v>
      </c>
      <c r="C82" s="1" t="s">
        <v>10</v>
      </c>
      <c r="D82" s="1" t="s">
        <v>148</v>
      </c>
      <c r="E82" s="7" t="s">
        <v>136</v>
      </c>
      <c r="F82" s="13">
        <v>16015631966</v>
      </c>
      <c r="G82" s="1">
        <v>42</v>
      </c>
      <c r="H82" s="1" t="s">
        <v>132</v>
      </c>
      <c r="I82" s="1" t="s">
        <v>133</v>
      </c>
      <c r="J82" s="1" t="s">
        <v>145</v>
      </c>
      <c r="K82" s="10" t="s">
        <v>155</v>
      </c>
      <c r="L82" s="11"/>
    </row>
    <row r="83" spans="1:12" x14ac:dyDescent="0.3">
      <c r="A83" s="1" t="str">
        <f>HYPERLINK("https://hsdes.intel.com/resource/16015036036","16015036036")</f>
        <v>16015036036</v>
      </c>
      <c r="B83" s="1" t="s">
        <v>97</v>
      </c>
      <c r="C83" s="1" t="s">
        <v>6</v>
      </c>
      <c r="D83" s="1" t="s">
        <v>147</v>
      </c>
      <c r="E83" s="4" t="s">
        <v>131</v>
      </c>
      <c r="F83" s="2"/>
      <c r="G83" s="1"/>
      <c r="H83" s="1"/>
      <c r="I83" s="1"/>
      <c r="J83" s="1" t="s">
        <v>143</v>
      </c>
      <c r="K83" s="1"/>
    </row>
    <row r="84" spans="1:12" x14ac:dyDescent="0.3">
      <c r="A84" s="1" t="str">
        <f>HYPERLINK("https://hsdes.intel.com/resource/16018535968","16018535968")</f>
        <v>16018535968</v>
      </c>
      <c r="B84" s="1" t="s">
        <v>98</v>
      </c>
      <c r="C84" s="1" t="s">
        <v>2</v>
      </c>
      <c r="D84" s="1" t="s">
        <v>129</v>
      </c>
      <c r="E84" s="4" t="s">
        <v>131</v>
      </c>
      <c r="F84" s="2"/>
      <c r="G84" s="1">
        <v>42</v>
      </c>
      <c r="H84" s="1" t="s">
        <v>132</v>
      </c>
      <c r="I84" s="1" t="s">
        <v>133</v>
      </c>
      <c r="J84" s="1" t="s">
        <v>140</v>
      </c>
      <c r="K84" s="1"/>
      <c r="L84" s="11"/>
    </row>
    <row r="85" spans="1:12" x14ac:dyDescent="0.3">
      <c r="A85" s="1" t="str">
        <f>HYPERLINK("https://hsdes.intel.com/resource/18014442584","18014442584")</f>
        <v>18014442584</v>
      </c>
      <c r="B85" s="1" t="s">
        <v>99</v>
      </c>
      <c r="C85" s="1" t="s">
        <v>28</v>
      </c>
      <c r="D85" s="1" t="s">
        <v>147</v>
      </c>
      <c r="E85" s="4" t="s">
        <v>131</v>
      </c>
      <c r="F85" s="2"/>
      <c r="G85" s="1"/>
      <c r="H85" s="1"/>
      <c r="I85" s="1"/>
      <c r="J85" s="1" t="s">
        <v>143</v>
      </c>
      <c r="K85" s="1"/>
    </row>
    <row r="86" spans="1:12" x14ac:dyDescent="0.3">
      <c r="A86" s="1" t="str">
        <f>HYPERLINK("https://hsdes.intel.com/resource/18014542624","18014542624")</f>
        <v>18014542624</v>
      </c>
      <c r="B86" s="1" t="s">
        <v>100</v>
      </c>
      <c r="C86" s="1" t="s">
        <v>28</v>
      </c>
      <c r="D86" s="1" t="s">
        <v>147</v>
      </c>
      <c r="E86" s="4" t="s">
        <v>131</v>
      </c>
      <c r="F86" s="2"/>
      <c r="G86" s="1"/>
      <c r="H86" s="1"/>
      <c r="I86" s="1"/>
      <c r="J86" s="1" t="s">
        <v>143</v>
      </c>
      <c r="K86" s="1"/>
    </row>
    <row r="87" spans="1:12" x14ac:dyDescent="0.3">
      <c r="A87" s="1" t="str">
        <f>HYPERLINK("https://hsdes.intel.com/resource/18014678990","18014678990")</f>
        <v>18014678990</v>
      </c>
      <c r="B87" s="1" t="s">
        <v>101</v>
      </c>
      <c r="C87" s="1" t="s">
        <v>28</v>
      </c>
      <c r="D87" s="1" t="s">
        <v>147</v>
      </c>
      <c r="E87" s="4" t="s">
        <v>131</v>
      </c>
      <c r="F87" s="2"/>
      <c r="G87" s="1"/>
      <c r="H87" s="1"/>
      <c r="I87" s="1"/>
      <c r="J87" s="1" t="s">
        <v>143</v>
      </c>
      <c r="K87" s="1"/>
    </row>
    <row r="88" spans="1:12" x14ac:dyDescent="0.3">
      <c r="A88" s="1" t="str">
        <f>HYPERLINK("https://hsdes.intel.com/resource/18017412257","18017412257")</f>
        <v>18017412257</v>
      </c>
      <c r="B88" s="1" t="s">
        <v>102</v>
      </c>
      <c r="C88" s="1" t="s">
        <v>28</v>
      </c>
      <c r="D88" s="1" t="s">
        <v>129</v>
      </c>
      <c r="E88" s="4" t="s">
        <v>131</v>
      </c>
      <c r="F88" s="2"/>
      <c r="G88" s="1">
        <v>42</v>
      </c>
      <c r="H88" s="1" t="s">
        <v>132</v>
      </c>
      <c r="I88" s="1" t="s">
        <v>133</v>
      </c>
      <c r="J88" s="1" t="s">
        <v>134</v>
      </c>
      <c r="K88" s="1"/>
    </row>
    <row r="89" spans="1:12" x14ac:dyDescent="0.3">
      <c r="A89" s="1" t="str">
        <f>HYPERLINK("https://hsdes.intel.com/resource/18017670778","18017670778")</f>
        <v>18017670778</v>
      </c>
      <c r="B89" s="1" t="s">
        <v>103</v>
      </c>
      <c r="C89" s="1" t="s">
        <v>28</v>
      </c>
      <c r="D89" s="1" t="s">
        <v>147</v>
      </c>
      <c r="E89" s="4" t="s">
        <v>131</v>
      </c>
      <c r="F89" s="2"/>
      <c r="G89" s="1"/>
      <c r="H89" s="1"/>
      <c r="I89" s="1"/>
      <c r="J89" s="1" t="s">
        <v>143</v>
      </c>
      <c r="K89" s="1"/>
    </row>
    <row r="90" spans="1:12" x14ac:dyDescent="0.3">
      <c r="A90" s="1" t="str">
        <f>HYPERLINK("https://hsdes.intel.com/resource/18018018062","18018018062")</f>
        <v>18018018062</v>
      </c>
      <c r="B90" s="1" t="s">
        <v>104</v>
      </c>
      <c r="C90" s="1" t="s">
        <v>28</v>
      </c>
      <c r="D90" s="1" t="s">
        <v>147</v>
      </c>
      <c r="E90" s="4" t="s">
        <v>131</v>
      </c>
      <c r="F90" s="2"/>
      <c r="G90" s="1"/>
      <c r="H90" s="1"/>
      <c r="I90" s="1"/>
      <c r="J90" s="1" t="s">
        <v>143</v>
      </c>
      <c r="K90" s="1"/>
    </row>
    <row r="91" spans="1:12" x14ac:dyDescent="0.3">
      <c r="A91" s="1" t="str">
        <f>HYPERLINK("https://hsdes.intel.com/resource/18018198275","18018198275")</f>
        <v>18018198275</v>
      </c>
      <c r="B91" s="1" t="s">
        <v>105</v>
      </c>
      <c r="C91" s="1" t="s">
        <v>93</v>
      </c>
      <c r="D91" s="1" t="s">
        <v>147</v>
      </c>
      <c r="E91" s="4" t="s">
        <v>131</v>
      </c>
      <c r="F91" s="2"/>
      <c r="G91" s="1"/>
      <c r="H91" s="1"/>
      <c r="I91" s="1"/>
      <c r="J91" s="1" t="s">
        <v>143</v>
      </c>
      <c r="K91" s="1"/>
    </row>
    <row r="92" spans="1:12" x14ac:dyDescent="0.3">
      <c r="A92" s="1" t="str">
        <f>HYPERLINK("https://hsdes.intel.com/resource/18018337578","18018337578")</f>
        <v>18018337578</v>
      </c>
      <c r="B92" s="10" t="s">
        <v>106</v>
      </c>
      <c r="C92" s="1" t="s">
        <v>28</v>
      </c>
      <c r="D92" s="1" t="s">
        <v>138</v>
      </c>
      <c r="E92" s="7" t="s">
        <v>136</v>
      </c>
      <c r="F92" s="13">
        <v>16015321565</v>
      </c>
      <c r="G92" s="1"/>
      <c r="H92" s="1"/>
      <c r="I92" s="1"/>
      <c r="J92" s="1"/>
      <c r="K92" s="10" t="s">
        <v>158</v>
      </c>
    </row>
    <row r="93" spans="1:12" x14ac:dyDescent="0.3">
      <c r="A93" s="1" t="str">
        <f>HYPERLINK("https://hsdes.intel.com/resource/18018447197","18018447197")</f>
        <v>18018447197</v>
      </c>
      <c r="B93" s="1" t="s">
        <v>107</v>
      </c>
      <c r="C93" s="1" t="s">
        <v>28</v>
      </c>
      <c r="D93" s="1" t="s">
        <v>147</v>
      </c>
      <c r="E93" s="4" t="s">
        <v>131</v>
      </c>
      <c r="F93" s="2"/>
      <c r="G93" s="1"/>
      <c r="H93" s="1"/>
      <c r="I93" s="1"/>
      <c r="J93" s="1" t="s">
        <v>143</v>
      </c>
      <c r="K93" s="1"/>
    </row>
    <row r="94" spans="1:12" x14ac:dyDescent="0.3">
      <c r="A94" s="1" t="str">
        <f>HYPERLINK("https://hsdes.intel.com/resource/18018447269","18018447269")</f>
        <v>18018447269</v>
      </c>
      <c r="B94" s="1" t="s">
        <v>108</v>
      </c>
      <c r="C94" s="1" t="s">
        <v>28</v>
      </c>
      <c r="D94" s="1" t="s">
        <v>147</v>
      </c>
      <c r="E94" s="4" t="s">
        <v>131</v>
      </c>
      <c r="F94" s="2"/>
      <c r="G94" s="1"/>
      <c r="H94" s="1"/>
      <c r="I94" s="1"/>
      <c r="J94" s="1" t="s">
        <v>143</v>
      </c>
      <c r="K94" s="1"/>
    </row>
    <row r="95" spans="1:12" x14ac:dyDescent="0.3">
      <c r="A95" s="1" t="str">
        <f>HYPERLINK("https://hsdes.intel.com/resource/18019251844","18019251844")</f>
        <v>18019251844</v>
      </c>
      <c r="B95" s="1" t="s">
        <v>109</v>
      </c>
      <c r="C95" s="1" t="s">
        <v>28</v>
      </c>
      <c r="D95" s="1" t="s">
        <v>147</v>
      </c>
      <c r="E95" s="4" t="s">
        <v>131</v>
      </c>
      <c r="F95" s="2"/>
      <c r="G95" s="1"/>
      <c r="H95" s="1"/>
      <c r="I95" s="1"/>
      <c r="J95" s="1" t="s">
        <v>143</v>
      </c>
      <c r="K95" s="1"/>
    </row>
    <row r="96" spans="1:12" x14ac:dyDescent="0.3">
      <c r="A96" s="1" t="str">
        <f>HYPERLINK("https://hsdes.intel.com/resource/18019377034","18019377034")</f>
        <v>18019377034</v>
      </c>
      <c r="B96" s="10" t="s">
        <v>110</v>
      </c>
      <c r="C96" s="1" t="s">
        <v>28</v>
      </c>
      <c r="D96" s="1" t="s">
        <v>135</v>
      </c>
      <c r="E96" s="4" t="s">
        <v>131</v>
      </c>
      <c r="F96" s="2"/>
      <c r="G96" s="1">
        <v>42</v>
      </c>
      <c r="H96" s="1" t="s">
        <v>132</v>
      </c>
      <c r="I96" s="1" t="s">
        <v>133</v>
      </c>
      <c r="J96" s="1" t="s">
        <v>143</v>
      </c>
      <c r="L96" s="11"/>
    </row>
    <row r="97" spans="1:11" x14ac:dyDescent="0.3">
      <c r="A97" s="1" t="str">
        <f>HYPERLINK("https://hsdes.intel.com/resource/18019483594","18019483594")</f>
        <v>18019483594</v>
      </c>
      <c r="B97" s="1" t="s">
        <v>111</v>
      </c>
      <c r="C97" s="1" t="s">
        <v>28</v>
      </c>
      <c r="D97" s="1" t="s">
        <v>147</v>
      </c>
      <c r="E97" s="4" t="s">
        <v>131</v>
      </c>
      <c r="F97" s="1"/>
      <c r="G97" s="1"/>
      <c r="H97" s="1"/>
      <c r="I97" s="1"/>
      <c r="J97" s="1" t="s">
        <v>143</v>
      </c>
      <c r="K97" s="1"/>
    </row>
    <row r="98" spans="1:11" x14ac:dyDescent="0.3">
      <c r="A98" s="1" t="str">
        <f>HYPERLINK("https://hsdes.intel.com/resource/18020194305","18020194305")</f>
        <v>18020194305</v>
      </c>
      <c r="B98" s="1" t="s">
        <v>112</v>
      </c>
      <c r="C98" s="1" t="s">
        <v>28</v>
      </c>
      <c r="D98" s="1" t="s">
        <v>147</v>
      </c>
      <c r="E98" s="4" t="s">
        <v>131</v>
      </c>
      <c r="F98" s="1"/>
      <c r="G98" s="1"/>
      <c r="H98" s="1"/>
      <c r="I98" s="1"/>
      <c r="J98" s="1" t="s">
        <v>143</v>
      </c>
      <c r="K98" s="1"/>
    </row>
    <row r="99" spans="1:11" x14ac:dyDescent="0.3">
      <c r="A99" s="1" t="str">
        <f>HYPERLINK("https://hsdes.intel.com/resource/18020730053","18020730053")</f>
        <v>18020730053</v>
      </c>
      <c r="B99" s="1" t="s">
        <v>113</v>
      </c>
      <c r="C99" s="1" t="s">
        <v>6</v>
      </c>
      <c r="D99" s="1" t="s">
        <v>135</v>
      </c>
      <c r="E99" s="4" t="s">
        <v>131</v>
      </c>
      <c r="F99" s="1"/>
      <c r="G99" s="1">
        <v>42</v>
      </c>
      <c r="H99" s="1" t="s">
        <v>132</v>
      </c>
      <c r="I99" s="1" t="s">
        <v>133</v>
      </c>
      <c r="J99" s="1" t="s">
        <v>134</v>
      </c>
      <c r="K99" s="1"/>
    </row>
    <row r="100" spans="1:11" x14ac:dyDescent="0.3">
      <c r="A100" s="1" t="str">
        <f>HYPERLINK("https://hsdes.intel.com/resource/18020841864","18020841864")</f>
        <v>18020841864</v>
      </c>
      <c r="B100" s="1" t="s">
        <v>114</v>
      </c>
      <c r="C100" s="1" t="s">
        <v>6</v>
      </c>
      <c r="D100" s="1" t="s">
        <v>129</v>
      </c>
      <c r="E100" s="4" t="s">
        <v>131</v>
      </c>
      <c r="F100" s="1"/>
      <c r="G100" s="1">
        <v>42</v>
      </c>
      <c r="H100" s="1" t="s">
        <v>132</v>
      </c>
      <c r="I100" s="1" t="s">
        <v>133</v>
      </c>
      <c r="J100" s="1" t="s">
        <v>134</v>
      </c>
      <c r="K100" s="1"/>
    </row>
    <row r="101" spans="1:11" x14ac:dyDescent="0.3">
      <c r="A101" s="1" t="str">
        <f>HYPERLINK("https://hsdes.intel.com/resource/18022238998","18022238998")</f>
        <v>18022238998</v>
      </c>
      <c r="B101" s="1" t="s">
        <v>115</v>
      </c>
      <c r="C101" s="1" t="s">
        <v>28</v>
      </c>
      <c r="D101" s="1" t="s">
        <v>147</v>
      </c>
      <c r="E101" s="4" t="s">
        <v>131</v>
      </c>
      <c r="F101" s="1"/>
      <c r="G101" s="1"/>
      <c r="H101" s="1"/>
      <c r="I101" s="1"/>
      <c r="J101" s="1" t="s">
        <v>143</v>
      </c>
      <c r="K101" s="1"/>
    </row>
    <row r="102" spans="1:11" x14ac:dyDescent="0.3">
      <c r="A102" s="1" t="str">
        <f>HYPERLINK("https://hsdes.intel.com/resource/22011878933","22011878933")</f>
        <v>22011878933</v>
      </c>
      <c r="B102" s="1" t="s">
        <v>116</v>
      </c>
      <c r="C102" s="1" t="s">
        <v>28</v>
      </c>
      <c r="D102" s="1" t="s">
        <v>138</v>
      </c>
      <c r="E102" s="7" t="s">
        <v>136</v>
      </c>
      <c r="F102" s="13"/>
      <c r="G102" s="1">
        <v>42</v>
      </c>
      <c r="H102" s="1" t="s">
        <v>132</v>
      </c>
      <c r="I102" s="1" t="s">
        <v>133</v>
      </c>
      <c r="J102" s="1" t="s">
        <v>140</v>
      </c>
      <c r="K102" s="1" t="s">
        <v>161</v>
      </c>
    </row>
    <row r="103" spans="1:11" x14ac:dyDescent="0.3">
      <c r="A103" s="1" t="str">
        <f>HYPERLINK("https://hsdes.intel.com/resource/22011879371","22011879371")</f>
        <v>22011879371</v>
      </c>
      <c r="B103" s="1" t="s">
        <v>117</v>
      </c>
      <c r="C103" s="1" t="s">
        <v>118</v>
      </c>
      <c r="D103" s="1" t="s">
        <v>147</v>
      </c>
      <c r="E103" s="4" t="s">
        <v>131</v>
      </c>
      <c r="F103" s="1"/>
      <c r="G103" s="1"/>
      <c r="H103" s="1"/>
      <c r="I103" s="1"/>
      <c r="J103" s="1" t="s">
        <v>143</v>
      </c>
      <c r="K103" s="1"/>
    </row>
    <row r="104" spans="1:11" x14ac:dyDescent="0.3">
      <c r="A104" s="1" t="str">
        <f>HYPERLINK("https://hsdes.intel.com/resource/22011879396","22011879396")</f>
        <v>22011879396</v>
      </c>
      <c r="B104" s="1" t="s">
        <v>119</v>
      </c>
      <c r="C104" s="1" t="s">
        <v>28</v>
      </c>
      <c r="D104" s="1" t="s">
        <v>147</v>
      </c>
      <c r="E104" s="4" t="s">
        <v>131</v>
      </c>
      <c r="F104" s="1"/>
      <c r="G104" s="1">
        <v>42</v>
      </c>
      <c r="H104" s="1" t="s">
        <v>132</v>
      </c>
      <c r="I104" s="1" t="s">
        <v>133</v>
      </c>
      <c r="J104" s="1" t="s">
        <v>139</v>
      </c>
      <c r="K104" s="1"/>
    </row>
    <row r="105" spans="1:11" x14ac:dyDescent="0.3">
      <c r="A105" s="1" t="str">
        <f>HYPERLINK("https://hsdes.intel.com/resource/22011897477","22011897477")</f>
        <v>22011897477</v>
      </c>
      <c r="B105" s="1" t="s">
        <v>120</v>
      </c>
      <c r="C105" s="1" t="s">
        <v>28</v>
      </c>
      <c r="D105" s="1" t="s">
        <v>129</v>
      </c>
      <c r="E105" s="4" t="s">
        <v>131</v>
      </c>
      <c r="F105" s="1"/>
      <c r="G105" s="1">
        <v>42</v>
      </c>
      <c r="H105" s="1" t="s">
        <v>132</v>
      </c>
      <c r="I105" s="1" t="s">
        <v>133</v>
      </c>
      <c r="J105" s="1" t="s">
        <v>139</v>
      </c>
      <c r="K105" s="1"/>
    </row>
  </sheetData>
  <autoFilter ref="A1:K105" xr:uid="{00000000-0001-0000-0000-000000000000}"/>
  <customSheetViews>
    <customSheetView guid="{AD5F0CA4-1811-4B1D-B0A5-E45AD05BDB64}" filter="1" showAutoFilter="1">
      <selection activeCell="E1" sqref="E1:E1048576"/>
      <pageMargins left="0.7" right="0.7" top="0.75" bottom="0.75" header="0.3" footer="0.3"/>
      <pageSetup orientation="portrait" r:id="rId1"/>
      <autoFilter ref="A1:K105" xr:uid="{2D9464D5-9E58-4844-A5B6-3B910A4235B3}">
        <filterColumn colId="4">
          <filters>
            <filter val="Pass"/>
          </filters>
        </filterColumn>
      </autoFilter>
    </customSheetView>
    <customSheetView guid="{BCCAB475-A171-4F71-BEFD-5DF2FDD87105}" filter="1" showAutoFilter="1" topLeftCell="C1">
      <selection activeCell="A80" sqref="A80:K80"/>
      <pageMargins left="0.7" right="0.7" top="0.75" bottom="0.75" header="0.3" footer="0.3"/>
      <autoFilter ref="A1:K108" xr:uid="{0CAE1FB1-987A-4344-8811-CBFDB12B51C2}">
        <filterColumn colId="4">
          <filters>
            <filter val="Block"/>
          </filters>
        </filterColumn>
      </autoFilter>
    </customSheetView>
    <customSheetView guid="{414C1EDC-D443-41B0-AE7E-CA256FAB62EA}" filter="1" showAutoFilter="1">
      <selection activeCell="B112" sqref="B112"/>
      <pageMargins left="0.7" right="0.7" top="0.75" bottom="0.75" header="0.3" footer="0.3"/>
      <pageSetup orientation="portrait" r:id="rId2"/>
      <autoFilter ref="A1:K108" xr:uid="{87CC35D9-28E4-4572-BA9F-2DEDB4E784F3}">
        <filterColumn colId="3">
          <filters>
            <filter val="Gayathri"/>
          </filters>
        </filterColumn>
      </autoFilter>
    </customSheetView>
    <customSheetView guid="{3D698A23-2CC8-4989-96C8-038286EBE5A8}" filter="1" showAutoFilter="1">
      <selection activeCell="C114" sqref="C114"/>
      <pageMargins left="0.7" right="0.7" top="0.75" bottom="0.75" header="0.3" footer="0.3"/>
      <autoFilter ref="A1:K108" xr:uid="{76D72888-AF72-4C0D-9FFE-FA45A1B350FC}">
        <filterColumn colId="2">
          <filters>
            <filter val="bios.cpu_pm"/>
            <filter val="bios.cpu_pm,bios.platform"/>
          </filters>
        </filterColumn>
        <filterColumn colId="3">
          <filters blank="1">
            <filter val="Automation"/>
          </filters>
        </filterColumn>
      </autoFilter>
    </customSheetView>
    <customSheetView guid="{C8BC676F-FA3C-4D53-AC93-A76343539CC9}" filter="1" showAutoFilter="1">
      <selection activeCell="B40" sqref="A1:K108"/>
      <pageMargins left="0.7" right="0.7" top="0.75" bottom="0.75" header="0.3" footer="0.3"/>
      <pageSetup orientation="portrait" r:id="rId3"/>
      <autoFilter ref="A1:K108" xr:uid="{E7FA8EA5-2114-4A75-A570-89B98360F223}">
        <filterColumn colId="2">
          <filters>
            <filter val="bios.cpu_pm,bios.platform"/>
            <filter val="bios.iio,bios.platform"/>
            <filter val="bios.platform"/>
            <filter val="bios.platform,bios.security"/>
            <filter val="bios.platform,bios.uncore"/>
            <filter val="bios.platform,fw.ifwi.bios"/>
          </filters>
        </filterColumn>
        <filterColumn colId="3">
          <filters blank="1"/>
        </filterColumn>
      </autoFilter>
    </customSheetView>
    <customSheetView guid="{6C941C5A-D3BA-41A8-A557-22F4D8E409BB}" filter="1" showAutoFilter="1">
      <selection activeCell="F99" sqref="F99"/>
      <pageMargins left="0.7" right="0.7" top="0.75" bottom="0.75" header="0.3" footer="0.3"/>
      <autoFilter ref="A1:K108" xr:uid="{BE6093DD-4412-4133-8347-B97D184641AB}">
        <filterColumn colId="4">
          <filters blank="1"/>
        </filterColumn>
      </autoFilter>
    </customSheetView>
    <customSheetView guid="{52184794-6E40-4C2C-8050-39AD405B8E1D}" topLeftCell="A91">
      <selection activeCell="E95" sqref="E95"/>
      <pageMargins left="0.7" right="0.7" top="0.75" bottom="0.75" header="0.3" footer="0.3"/>
    </customSheetView>
    <customSheetView guid="{3815D727-E378-45BC-81A8-B8C1A3C25A9A}" filter="1" showAutoFilter="1">
      <selection activeCell="E3" sqref="E3"/>
      <pageMargins left="0.7" right="0.7" top="0.75" bottom="0.75" header="0.3" footer="0.3"/>
      <pageSetup orientation="portrait" r:id="rId4"/>
      <autoFilter ref="A1:K105" xr:uid="{581D9B82-B3F7-44CC-9E74-7FBD112DAE0B}">
        <filterColumn colId="4">
          <filters>
            <filter val="Pass"/>
          </filters>
        </filterColumn>
      </autoFilter>
    </customSheetView>
    <customSheetView guid="{23955ABD-0EB7-471E-834B-AC007CDC23C8}" showAutoFilter="1">
      <selection activeCell="E1" sqref="E1"/>
      <pageMargins left="0.7" right="0.7" top="0.75" bottom="0.75" header="0.3" footer="0.3"/>
      <pageSetup orientation="portrait" r:id="rId5"/>
      <autoFilter ref="A1:K105" xr:uid="{231EA4F8-DFB6-4A45-AF22-ED961BAAA757}"/>
    </customSheetView>
  </customSheetView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8586-FC62-455E-8D34-05FCE33CD37A}">
  <dimension ref="A1:B11"/>
  <sheetViews>
    <sheetView workbookViewId="0">
      <selection activeCell="E6" sqref="E6"/>
    </sheetView>
  </sheetViews>
  <sheetFormatPr defaultRowHeight="14.4" x14ac:dyDescent="0.3"/>
  <cols>
    <col min="4" max="4" width="8.77734375" customWidth="1"/>
  </cols>
  <sheetData>
    <row r="1" spans="1:2" x14ac:dyDescent="0.3">
      <c r="A1" s="3" t="s">
        <v>151</v>
      </c>
      <c r="B1" s="3" t="s">
        <v>152</v>
      </c>
    </row>
    <row r="2" spans="1:2" x14ac:dyDescent="0.3">
      <c r="A2" s="1" t="s">
        <v>131</v>
      </c>
      <c r="B2" s="1">
        <v>94</v>
      </c>
    </row>
    <row r="3" spans="1:2" x14ac:dyDescent="0.3">
      <c r="A3" s="1" t="s">
        <v>137</v>
      </c>
      <c r="B3" s="1">
        <v>1</v>
      </c>
    </row>
    <row r="4" spans="1:2" x14ac:dyDescent="0.3">
      <c r="A4" s="1" t="s">
        <v>136</v>
      </c>
      <c r="B4" s="1">
        <v>9</v>
      </c>
    </row>
    <row r="5" spans="1:2" x14ac:dyDescent="0.3">
      <c r="A5" s="1" t="s">
        <v>16</v>
      </c>
      <c r="B5" s="1">
        <v>0</v>
      </c>
    </row>
    <row r="6" spans="1:2" x14ac:dyDescent="0.3">
      <c r="A6" s="1" t="s">
        <v>153</v>
      </c>
      <c r="B6" s="1">
        <f>SUM(B2:B5)</f>
        <v>104</v>
      </c>
    </row>
    <row r="8" spans="1:2" x14ac:dyDescent="0.3">
      <c r="A8" s="3">
        <v>93</v>
      </c>
      <c r="B8" s="3" t="s">
        <v>154</v>
      </c>
    </row>
    <row r="9" spans="1:2" x14ac:dyDescent="0.3">
      <c r="A9" s="1" t="s">
        <v>131</v>
      </c>
      <c r="B9" s="14">
        <f>(B2/B6)*100</f>
        <v>90.384615384615387</v>
      </c>
    </row>
    <row r="10" spans="1:2" x14ac:dyDescent="0.3">
      <c r="A10" s="1" t="s">
        <v>137</v>
      </c>
      <c r="B10" s="14">
        <f>(B3/B6)*100</f>
        <v>0.96153846153846156</v>
      </c>
    </row>
    <row r="11" spans="1:2" x14ac:dyDescent="0.3">
      <c r="A11" s="1" t="s">
        <v>136</v>
      </c>
      <c r="B11" s="14">
        <f>(B4/B6)*100</f>
        <v>8.6538461538461533</v>
      </c>
    </row>
  </sheetData>
  <customSheetViews>
    <customSheetView guid="{AD5F0CA4-1811-4B1D-B0A5-E45AD05BDB64}">
      <selection activeCell="A8" sqref="A8:B11"/>
      <pageMargins left="0.7" right="0.7" top="0.75" bottom="0.75" header="0.3" footer="0.3"/>
      <pageSetup orientation="portrait" r:id="rId1"/>
    </customSheetView>
    <customSheetView guid="{BCCAB475-A171-4F71-BEFD-5DF2FDD87105}">
      <selection sqref="A1:B6"/>
      <pageMargins left="0.7" right="0.7" top="0.75" bottom="0.75" header="0.3" footer="0.3"/>
    </customSheetView>
    <customSheetView guid="{414C1EDC-D443-41B0-AE7E-CA256FAB62EA}">
      <pageMargins left="0.7" right="0.7" top="0.75" bottom="0.75" header="0.3" footer="0.3"/>
    </customSheetView>
    <customSheetView guid="{3D698A23-2CC8-4989-96C8-038286EBE5A8}">
      <pageMargins left="0.7" right="0.7" top="0.75" bottom="0.75" header="0.3" footer="0.3"/>
    </customSheetView>
    <customSheetView guid="{C8BC676F-FA3C-4D53-AC93-A76343539CC9}">
      <selection activeCell="E25" sqref="E25"/>
      <pageMargins left="0.7" right="0.7" top="0.75" bottom="0.75" header="0.3" footer="0.3"/>
    </customSheetView>
    <customSheetView guid="{6C941C5A-D3BA-41A8-A557-22F4D8E409BB}">
      <selection activeCell="E25" sqref="E25"/>
      <pageMargins left="0.7" right="0.7" top="0.75" bottom="0.75" header="0.3" footer="0.3"/>
    </customSheetView>
    <customSheetView guid="{3815D727-E378-45BC-81A8-B8C1A3C25A9A}">
      <selection sqref="A1:B6"/>
      <pageMargins left="0.7" right="0.7" top="0.75" bottom="0.75" header="0.3" footer="0.3"/>
    </customSheetView>
    <customSheetView guid="{23955ABD-0EB7-471E-834B-AC007CDC23C8}">
      <selection activeCell="E6" sqref="E6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GNRD_Orange_08_D18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Shariff, HidayathullaX</dc:creator>
  <cp:lastModifiedBy>Agarwal, Naman</cp:lastModifiedBy>
  <dcterms:created xsi:type="dcterms:W3CDTF">2015-06-05T18:17:20Z</dcterms:created>
  <dcterms:modified xsi:type="dcterms:W3CDTF">2023-03-28T09:10:24Z</dcterms:modified>
</cp:coreProperties>
</file>