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5DBF91C2-D473-4BDE-AC9B-DC9D674D01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nge_0008_D43" sheetId="1" r:id="rId1"/>
    <sheet name="Summary" sheetId="2" r:id="rId2"/>
  </sheets>
  <definedNames>
    <definedName name="_xlnm._FilterDatabase" localSheetId="0" hidden="1">Orange_0008_D43!$E$1:$E$107</definedName>
    <definedName name="Z_05A39C97_0178_47D7_9CD7_62C0D83C519D_.wvu.FilterData" localSheetId="0" hidden="1">Orange_0008_D43!$A$1:$K$107</definedName>
    <definedName name="Z_0CA7C7D1_7021_493F_A61C_7D7A5C097793_.wvu.FilterData" localSheetId="0" hidden="1">Orange_0008_D43!$A$1:$K$107</definedName>
    <definedName name="Z_0DBB6E89_FDC4_4C48_B619_0D46DF93EB88_.wvu.FilterData" localSheetId="0" hidden="1">Orange_0008_D43!$A$1:$K$107</definedName>
    <definedName name="Z_0F52AB3F_3348_4275_955D_325EF1666EA2_.wvu.FilterData" localSheetId="0" hidden="1">Orange_0008_D43!$A$1:$K$107</definedName>
    <definedName name="Z_200F6A7C_290A_41BF_A09E_C8AC772A23D1_.wvu.FilterData" localSheetId="0" hidden="1">Orange_0008_D43!$A$1:$K$107</definedName>
    <definedName name="Z_21C52468_FBB9_4B57_B7CA_82A816D08E2C_.wvu.FilterData" localSheetId="0" hidden="1">Orange_0008_D43!$A$1:$K$107</definedName>
    <definedName name="Z_236C0BD5_AF86_464B_BE32_5C1D3254D29D_.wvu.FilterData" localSheetId="0" hidden="1">Orange_0008_D43!$A$1:$K$107</definedName>
    <definedName name="Z_3B389DE2_994C_453F_A1A8_66143BFAB3E4_.wvu.FilterData" localSheetId="0" hidden="1">Orange_0008_D43!$A$1:$K$107</definedName>
    <definedName name="Z_3D2F4F02_1684_44DB_B5CE_68469595756C_.wvu.FilterData" localSheetId="0" hidden="1">Orange_0008_D43!$A$1:$K$107</definedName>
    <definedName name="Z_3E1008DC_C6E3_4EB5_890D_7EC5B82087A9_.wvu.FilterData" localSheetId="0" hidden="1">Orange_0008_D43!$A$1:$K$107</definedName>
    <definedName name="Z_43C57291_98FB_4295_9B12_32F55D1869E0_.wvu.FilterData" localSheetId="0" hidden="1">Orange_0008_D43!$A$1:$K$107</definedName>
    <definedName name="Z_452295C7_468D_4FDD_A748_6E3C5C4D87AE_.wvu.FilterData" localSheetId="0" hidden="1">Orange_0008_D43!$A$1:$K$107</definedName>
    <definedName name="Z_4F9255EC_998D_4ED1_8568_D0E9503908B8_.wvu.FilterData" localSheetId="0" hidden="1">Orange_0008_D43!$A$1:$K$107</definedName>
    <definedName name="Z_5882051C_E387_40A0_B215_542879D138BE_.wvu.FilterData" localSheetId="0" hidden="1">Orange_0008_D43!$A$1:$K$107</definedName>
    <definedName name="Z_669D9E1D_353E_48AC_AFAC_4B27009A9805_.wvu.FilterData" localSheetId="0" hidden="1">Orange_0008_D43!$A$1:$K$107</definedName>
    <definedName name="Z_718DC906_4E43_4A10_833C_1D8B784683C2_.wvu.FilterData" localSheetId="0" hidden="1">Orange_0008_D43!$E$1:$E$107</definedName>
    <definedName name="Z_825252E4_6335_4F8D_B355_BDC86CFC3F38_.wvu.FilterData" localSheetId="0" hidden="1">Orange_0008_D43!$A$1:$K$107</definedName>
    <definedName name="Z_9DF00757_CE4E_439F_9BCB_077A4CB01486_.wvu.FilterData" localSheetId="0" hidden="1">Orange_0008_D43!$A$1:$K$107</definedName>
    <definedName name="Z_A30E717E_7EAF_4492_91A1_4E2AF73E3957_.wvu.FilterData" localSheetId="0" hidden="1">Orange_0008_D43!$A$1:$K$107</definedName>
    <definedName name="Z_A6CDBE6E_4FF6_4816_B267_284F620B8954_.wvu.FilterData" localSheetId="0" hidden="1">Orange_0008_D43!$A$1:$K$107</definedName>
    <definedName name="Z_A90E7094_E8BE_4089_8998_D0F838508A92_.wvu.FilterData" localSheetId="0" hidden="1">Orange_0008_D43!$A$1:$K$107</definedName>
    <definedName name="Z_B30D4134_382A_4E7A_B9F4_08B0C44D8A2F_.wvu.FilterData" localSheetId="0" hidden="1">Orange_0008_D43!$A$1:$K$107</definedName>
    <definedName name="Z_B3D811C8_FB5C_464D_8E0D_60E592790FCE_.wvu.FilterData" localSheetId="0" hidden="1">Orange_0008_D43!$A$1:$K$107</definedName>
    <definedName name="Z_D0975798_6472_4D06_BF44_E11D2CB61B7C_.wvu.FilterData" localSheetId="0" hidden="1">Orange_0008_D43!$A$1:$K$107</definedName>
    <definedName name="Z_E1AE6183_DD54_4BEA_B692_4EB98892D752_.wvu.FilterData" localSheetId="0" hidden="1">Orange_0008_D43!$A$1:$K$107</definedName>
    <definedName name="Z_EA77530C_64FA_4651_92E8_31AAE3488EC9_.wvu.FilterData" localSheetId="0" hidden="1">Orange_0008_D43!$E$1:$E$107</definedName>
  </definedNames>
  <calcPr calcId="191029"/>
  <customWorkbookViews>
    <customWorkbookView name="Agarwal, Naman - Personal View" guid="{EA77530C-64FA-4651-92E8-31AAE3488EC9}" mergeInterval="0" personalView="1" maximized="1" xWindow="-9" yWindow="-9" windowWidth="1938" windowHeight="1048" activeSheetId="1"/>
    <customWorkbookView name="H R, ArpithaX - Personal View" guid="{5882051C-E387-40A0-B215-542879D138BE}" mergeInterval="0" personalView="1" maximized="1" xWindow="-11" yWindow="-11" windowWidth="1942" windowHeight="1042" activeSheetId="1"/>
    <customWorkbookView name="Harikumar, GayathriX - Personal View" guid="{669D9E1D-353E-48AC-AFAC-4B27009A9805}" mergeInterval="0" personalView="1" maximized="1" xWindow="-11" yWindow="-11" windowWidth="1942" windowHeight="1042" activeSheetId="1"/>
    <customWorkbookView name="Shariff, HidayathullaX - Personal View" guid="{0F52AB3F-3348-4275-955D-325EF1666EA2}" mergeInterval="0" personalView="1" windowWidth="1920" windowHeight="1030" activeSheetId="1"/>
    <customWorkbookView name="C, ChetanaX - Personal View" guid="{9DF00757-CE4E-439F-9BCB-077A4CB01486}" mergeInterval="0" personalView="1" maximized="1" xWindow="-11" yWindow="-11" windowWidth="1942" windowHeight="1042" activeSheetId="1"/>
    <customWorkbookView name="Mohiuddin, SajjadX - Personal View" guid="{43C57291-98FB-4295-9B12-32F55D1869E0}" mergeInterval="0" personalView="1" yWindow="9" windowWidth="1920" windowHeight="1020" activeSheetId="2"/>
    <customWorkbookView name="Mp, Ganesh - Personal View" guid="{718DC906-4E43-4A10-833C-1D8B784683C2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B9" i="2" l="1"/>
  <c r="B8" i="2"/>
  <c r="A101" i="1"/>
  <c r="A107" i="1" l="1"/>
  <c r="A106" i="1"/>
  <c r="A105" i="1"/>
  <c r="A104" i="1"/>
  <c r="A103" i="1"/>
  <c r="A102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<sst xmlns="http://schemas.openxmlformats.org/spreadsheetml/2006/main" count="780" uniqueCount="159">
  <si>
    <t>Warm Reset - Windows</t>
  </si>
  <si>
    <t>To verify Hyper-Threading(Enable LP) knob functionality when disabled</t>
  </si>
  <si>
    <t>To validate Warm Reset in EFI Shell</t>
  </si>
  <si>
    <t>[Pre-Si  Post-Si]SpeedStep (P-States) from Windows.</t>
  </si>
  <si>
    <t>Verify CPUInfo in OS</t>
  </si>
  <si>
    <t>[Pre and Post Si] [Linux] Validate PCIE CE using EINJ tool with IOMCA option enabled in BIOS</t>
  </si>
  <si>
    <t>Support ASPEED BMC in RP UEFI</t>
  </si>
  <si>
    <t>To verify bios F9 reset to default works</t>
  </si>
  <si>
    <t>To verify bios F10 option save works</t>
  </si>
  <si>
    <t>[Post-Si] To check Implement new IFWI ID naming convention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</si>
  <si>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</si>
  <si>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</si>
  <si>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</si>
  <si>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</si>
  <si>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</si>
  <si>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</si>
  <si>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</si>
  <si>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</si>
  <si>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[PSS  PostSi] - BIOS version visible by OS</t>
  </si>
  <si>
    <t>To validate Cold Reset-EFI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</si>
  <si>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</si>
  <si>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</si>
  <si>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</si>
  <si>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</si>
  <si>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</si>
  <si>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</si>
  <si>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</si>
  <si>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</si>
  <si>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</si>
  <si>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</si>
  <si>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</si>
  <si>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</si>
  <si>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</si>
  <si>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</si>
  <si>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[Pre-Si  Post-Si] To verify DDR Memory Min Population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</si>
  <si>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</si>
  <si>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</si>
  <si>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</si>
  <si>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</si>
  <si>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</si>
  <si>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</si>
  <si>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</si>
  <si>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</si>
  <si>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</si>
  <si>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</si>
  <si>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</si>
  <si>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</si>
  <si>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</si>
  <si>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</si>
  <si>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</si>
  <si>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</si>
  <si>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</si>
  <si>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</si>
  <si>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</si>
  <si>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Validate BIOS ID and UEFI version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</si>
  <si>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</si>
  <si>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</si>
  <si>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</si>
  <si>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</si>
  <si>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</si>
  <si>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</si>
  <si>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</si>
  <si>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</si>
  <si>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</si>
  <si>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[MKTME][PreSi  PostSi] [Security] Verify 256bit Memory Encryption Engine (with or without integrity)</t>
  </si>
  <si>
    <t>To check boot order sequence with bios priority</t>
  </si>
  <si>
    <t>[SGX][MISC Test][GNR/SRF A0]SBFT should co-exit with SGX and PRMRR size should change with SBFT enable</t>
  </si>
  <si>
    <t>Verify PCIe Gen 5 enumeration, speed and width from UEFI shell and OS</t>
  </si>
  <si>
    <t>[Pre and Post-Si] Validate global reset function from EDK shell</t>
  </si>
  <si>
    <t>[SGX][MISC Test][GNR  B0]8M is required in PRMRR0 for SAF/SBFT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</si>
  <si>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</si>
  <si>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</si>
  <si>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</si>
  <si>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</si>
  <si>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</si>
  <si>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</si>
  <si>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</si>
  <si>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</si>
  <si>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</si>
  <si>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BIOS must enumerate OOBMSM</t>
  </si>
  <si>
    <t>To verify booting to UEFI Shell and OS with different IIO Stack combinations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</si>
  <si>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</si>
  <si>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</si>
  <si>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</si>
  <si>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</si>
  <si>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Verify Warm Reset and Cold Reset Power Cycle from EFI shell through CF9 Register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</si>
  <si>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</si>
  <si>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</si>
  <si>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</si>
  <si>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</si>
  <si>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</si>
  <si>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</si>
  <si>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</si>
  <si>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</si>
  <si>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</si>
  <si>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</si>
  <si>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</si>
  <si>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</si>
  <si>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</si>
  <si>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</si>
  <si>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</si>
  <si>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</si>
  <si>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</si>
  <si>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</si>
  <si>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OOB bus ownership verification</t>
  </si>
  <si>
    <t>Bifurcation Verification for GNR</t>
  </si>
  <si>
    <t>component_affected</t>
  </si>
  <si>
    <t>bios.cpu_pm</t>
  </si>
  <si>
    <t>bios.cpu_pm,bios.platform</t>
  </si>
  <si>
    <t>bios.platform</t>
  </si>
  <si>
    <t>bios.ras</t>
  </si>
  <si>
    <t>bios.platform,bios.uncore</t>
  </si>
  <si>
    <t>bios.iio</t>
  </si>
  <si>
    <t>bios.uncore</t>
  </si>
  <si>
    <t>bios.mrc_server</t>
  </si>
  <si>
    <t>bios.iio,bios.platform</t>
  </si>
  <si>
    <t>bios.security</t>
  </si>
  <si>
    <t>bios.mem_decode</t>
  </si>
  <si>
    <t>bios.platform,bios.security</t>
  </si>
  <si>
    <t>bios.platform,fw.ifwi.bios</t>
  </si>
  <si>
    <t>bios.ifs,bios.security</t>
  </si>
  <si>
    <t>bios.iio,bios.uncore</t>
  </si>
  <si>
    <t>bios.pch,bios.platform</t>
  </si>
  <si>
    <t>Tester</t>
  </si>
  <si>
    <t>Status</t>
  </si>
  <si>
    <t>HSD</t>
  </si>
  <si>
    <t>Cores</t>
  </si>
  <si>
    <t>HCC/MCC</t>
  </si>
  <si>
    <t>Mode</t>
  </si>
  <si>
    <t>IFWI Used</t>
  </si>
  <si>
    <t>Comments</t>
  </si>
  <si>
    <t>chetana</t>
  </si>
  <si>
    <t>sajjad</t>
  </si>
  <si>
    <t>Hari</t>
  </si>
  <si>
    <t>Arpitha</t>
  </si>
  <si>
    <t>gayathri</t>
  </si>
  <si>
    <t>Pass</t>
  </si>
  <si>
    <t>HCC</t>
  </si>
  <si>
    <t>BMOD</t>
  </si>
  <si>
    <t>FMOD</t>
  </si>
  <si>
    <t>Gayathri</t>
  </si>
  <si>
    <t>Debug IPClean</t>
  </si>
  <si>
    <t>serial debug trace instead of that trace message</t>
  </si>
  <si>
    <t>Platform: TypKaseyvilleRP</t>
  </si>
  <si>
    <t>Block</t>
  </si>
  <si>
    <t>DebudSv IP Clean</t>
  </si>
  <si>
    <t>Release IP Clean</t>
  </si>
  <si>
    <t>Fail</t>
  </si>
  <si>
    <t xml:space="preserve">Status </t>
  </si>
  <si>
    <t xml:space="preserve">Count </t>
  </si>
  <si>
    <t>total</t>
  </si>
  <si>
    <t>Percentage</t>
  </si>
  <si>
    <t>Observing different out in manual execution. Debug is in progress</t>
  </si>
  <si>
    <t xml:space="preserve">Simics Ras feature block </t>
  </si>
  <si>
    <t xml:space="preserve">Simics TPM feature block </t>
  </si>
  <si>
    <t xml:space="preserve">Simics SGX feature block </t>
  </si>
  <si>
    <t xml:space="preserve">Simics CXL feature block 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</si>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</sst>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5" borderId="1" xfId="0" applyFill="1" applyBorder="1"/>
    <xf numFmtId="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0" fillId="4" borderId="0" xfId="0" applyFont="1" applyFill="1" applyBorder="1"/>
    <xf numFmtId="0" fontId="0" fillId="4" borderId="0" xfId="0" applyFill="1" applyBorder="1"/>
    <xf numFmtId="0" fontId="2" fillId="0" borderId="0" xfId="0" applyFont="1" applyBorder="1"/>
    <xf numFmtId="0" fontId="0" fillId="3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93" Type="http://schemas.openxmlformats.org/officeDocument/2006/relationships/revisionLog" Target="revisionLog14.xml"/><Relationship Id="rId89" Type="http://schemas.openxmlformats.org/officeDocument/2006/relationships/revisionLog" Target="revisionLog10.xml"/><Relationship Id="rId92" Type="http://schemas.openxmlformats.org/officeDocument/2006/relationships/revisionLog" Target="revisionLog13.xml"/><Relationship Id="rId91" Type="http://schemas.openxmlformats.org/officeDocument/2006/relationships/revisionLog" Target="revisionLog12.xml"/><Relationship Id="rId90" Type="http://schemas.openxmlformats.org/officeDocument/2006/relationships/revisionLog" Target="revisionLog11.xml"/><Relationship Id="rId94" Type="http://schemas.openxmlformats.org/officeDocument/2006/relationships/revisionLog" Target="revisionLog1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A0574B9-2023-4743-A596-BC99073BDE81}" diskRevisions="1" revisionId="821" version="17">
  <header guid="{576E1599-D6F4-4A63-872F-937DE541C549}" dateTime="2022-10-28T18:39:23" maxSheetId="3" userName="Mp, Ganesh" r:id="rId89">
    <sheetIdMap count="2">
      <sheetId val="1"/>
      <sheetId val="2"/>
    </sheetIdMap>
  </header>
  <header guid="{DF78B482-8DE2-4391-95DE-830DE0827B8E}" dateTime="2022-10-28T18:52:56" maxSheetId="3" userName="Mp, Ganesh" r:id="rId90" minRId="807" maxRId="814">
    <sheetIdMap count="2">
      <sheetId val="1"/>
      <sheetId val="2"/>
    </sheetIdMap>
  </header>
  <header guid="{25BAF3D3-53FA-4833-AA0F-5B6A54485A4F}" dateTime="2022-10-28T18:53:37" maxSheetId="3" userName="Mp, Ganesh" r:id="rId91" minRId="816">
    <sheetIdMap count="2">
      <sheetId val="1"/>
      <sheetId val="2"/>
    </sheetIdMap>
  </header>
  <header guid="{C86914ED-AA3B-4D49-9E49-8DF9A58A946D}" dateTime="2022-10-28T18:57:06" maxSheetId="3" userName="Mp, Ganesh" r:id="rId92" minRId="817">
    <sheetIdMap count="2">
      <sheetId val="1"/>
      <sheetId val="2"/>
    </sheetIdMap>
  </header>
  <header guid="{D841ED04-AC23-4A55-AE05-11DF72600F6F}" dateTime="2022-10-28T19:02:11" maxSheetId="3" userName="Mp, Ganesh" r:id="rId93">
    <sheetIdMap count="2">
      <sheetId val="1"/>
      <sheetId val="2"/>
    </sheetIdMap>
  </header>
  <header guid="{CA0574B9-2023-4743-A596-BC99073BDE81}" dateTime="2023-03-28T14:47:21" maxSheetId="3" userName="Agarwal, Naman" r:id="rId94" minRId="819" maxRId="820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8DC906-4E43-4A10-833C-1D8B784683C2}" action="delete"/>
  <rdn rId="0" localSheetId="1" customView="1" name="Z_718DC906_4E43_4A10_833C_1D8B784683C2_.wvu.FilterData" hidden="1" oldHidden="1">
    <formula>Orange_0008_D43!$A$1:$K$107</formula>
    <oldFormula>Orange_0008_D43!$A$1:$K$107</oldFormula>
  </rdn>
  <rcv guid="{718DC906-4E43-4A10-833C-1D8B784683C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1" odxf="1" dxf="1">
    <nc r="K7" t="inlineStr">
      <is>
        <t xml:space="preserve">Simics Ras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" sId="1" odxf="1" dxf="1">
    <nc r="K48" t="inlineStr">
      <is>
        <t xml:space="preserve">Simics TPM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" sId="1" odxf="1" dxf="1">
    <nc r="K59" t="inlineStr">
      <is>
        <t xml:space="preserve">Simics SGX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" sId="1" odxf="1" dxf="1">
    <nc r="K63" t="inlineStr">
      <is>
        <t xml:space="preserve">Simics SGX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" sId="1" odxf="1" dxf="1">
    <nc r="K68" t="inlineStr">
      <is>
        <t xml:space="preserve">Simics SGX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2" sId="1" odxf="1" dxf="1">
    <nc r="K71" t="inlineStr">
      <is>
        <t xml:space="preserve">Simics SGX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3" sId="1" odxf="1" dxf="1">
    <nc r="K83" t="inlineStr">
      <is>
        <t xml:space="preserve">Simics Ras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4" sId="1" odxf="1" dxf="1">
    <nc r="K85" t="inlineStr">
      <is>
        <t xml:space="preserve">Simics Ras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718DC906-4E43-4A10-833C-1D8B784683C2}" action="delete"/>
  <rdn rId="0" localSheetId="1" customView="1" name="Z_718DC906_4E43_4A10_833C_1D8B784683C2_.wvu.FilterData" hidden="1" oldHidden="1">
    <formula>Orange_0008_D43!$E$1:$E$107</formula>
    <oldFormula>Orange_0008_D43!$A$1:$K$107</oldFormula>
  </rdn>
  <rcv guid="{718DC906-4E43-4A10-833C-1D8B784683C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1" odxf="1" dxf="1">
    <nc r="K95" t="inlineStr">
      <is>
        <t xml:space="preserve">Simics CXL feature block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1" xfDxf="1" dxf="1">
    <oc r="F48">
      <v>16018422304</v>
    </oc>
    <nc r="F48">
      <v>16018507693</v>
    </nc>
    <ndxf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8DC906-4E43-4A10-833C-1D8B784683C2}" action="delete"/>
  <rdn rId="0" localSheetId="1" customView="1" name="Z_718DC906_4E43_4A10_833C_1D8B784683C2_.wvu.FilterData" hidden="1" oldHidden="1">
    <formula>Orange_0008_D43!$E$1:$E$107</formula>
    <oldFormula>Orange_0008_D43!$E$1:$E$107</oldFormula>
  </rdn>
  <rcv guid="{718DC906-4E43-4A10-833C-1D8B784683C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A1" t="inlineStr">
      <is>
        <t>id</t>
      </is>
    </oc>
    <nc r="A1" t="inlineStr">
      <is>
        <t>TCD_ID</t>
      </is>
    </nc>
  </rcc>
  <rcc rId="820" sId="1">
    <oc r="B1" t="inlineStr">
      <is>
        <t>title</t>
      </is>
    </oc>
    <nc r="B1" t="inlineStr">
      <is>
        <t>TCD_Title</t>
      </is>
    </nc>
  </rcc>
  <rdn rId="0" localSheetId="1" customView="1" name="Z_EA77530C_64FA_4651_92E8_31AAE3488EC9_.wvu.FilterData" hidden="1" oldHidden="1">
    <formula>Orange_0008_D43!$E$1:$E$107</formula>
  </rdn>
  <rcv guid="{EA77530C-64FA-4651-92E8-31AAE3488EC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576E1599-D6F4-4A63-872F-937DE541C549}" name="Mp, Ganesh" id="-925258533" dateTime="2022-10-28T18:30:23"/>
  <userInfo guid="{D841ED04-AC23-4A55-AE05-11DF72600F6F}" name="Mp, Ganesh" id="-925263457" dateTime="2022-10-28T18:46:3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1.77734375" style="4" bestFit="1" customWidth="1"/>
    <col min="2" max="2" width="58.77734375" style="4" customWidth="1"/>
    <col min="3" max="3" width="23.77734375" style="4" customWidth="1"/>
    <col min="4" max="5" width="8.77734375" style="4"/>
    <col min="6" max="6" width="11.77734375" style="4" customWidth="1"/>
    <col min="7" max="7" width="8" style="4" customWidth="1"/>
    <col min="8" max="9" width="8.77734375" style="4"/>
    <col min="10" max="10" width="17" style="4" customWidth="1"/>
    <col min="11" max="11" width="23.88671875" style="4" customWidth="1"/>
    <col min="12" max="16384" width="8.77734375" style="4"/>
  </cols>
  <sheetData>
    <row r="1" spans="1:11" x14ac:dyDescent="0.3">
      <c r="A1" s="4" t="s">
        <v>157</v>
      </c>
      <c r="B1" s="4" t="s">
        <v>158</v>
      </c>
      <c r="C1" s="4" t="s">
        <v>106</v>
      </c>
      <c r="D1" s="1" t="s">
        <v>123</v>
      </c>
      <c r="E1" s="1" t="s">
        <v>124</v>
      </c>
      <c r="F1" s="4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</row>
    <row r="2" spans="1:11" x14ac:dyDescent="0.3">
      <c r="A2" s="4" t="str">
        <f>HYPERLINK("https://hsdes.intel.com/resource/1508602355","1508602355")</f>
        <v>1508602355</v>
      </c>
      <c r="B2" s="4" t="s">
        <v>0</v>
      </c>
      <c r="C2" s="4" t="s">
        <v>107</v>
      </c>
      <c r="D2" s="4" t="s">
        <v>131</v>
      </c>
      <c r="E2" s="5" t="s">
        <v>136</v>
      </c>
      <c r="G2" s="4">
        <v>42</v>
      </c>
      <c r="H2" s="4" t="s">
        <v>137</v>
      </c>
      <c r="I2" s="4" t="s">
        <v>138</v>
      </c>
      <c r="J2" s="4" t="s">
        <v>146</v>
      </c>
    </row>
    <row r="3" spans="1:11" x14ac:dyDescent="0.3">
      <c r="A3" s="4" t="str">
        <f>HYPERLINK("https://hsdes.intel.com/resource/1508602397","1508602397")</f>
        <v>1508602397</v>
      </c>
      <c r="B3" s="4" t="s">
        <v>1</v>
      </c>
      <c r="C3" s="4" t="s">
        <v>108</v>
      </c>
      <c r="D3" s="4" t="s">
        <v>131</v>
      </c>
      <c r="E3" s="5" t="s">
        <v>136</v>
      </c>
      <c r="G3" s="4">
        <v>42</v>
      </c>
      <c r="H3" s="4" t="s">
        <v>137</v>
      </c>
      <c r="I3" s="4" t="s">
        <v>138</v>
      </c>
      <c r="J3" s="4" t="s">
        <v>146</v>
      </c>
    </row>
    <row r="4" spans="1:11" x14ac:dyDescent="0.3">
      <c r="A4" s="4" t="str">
        <f>HYPERLINK("https://hsdes.intel.com/resource/1508602432","1508602432")</f>
        <v>1508602432</v>
      </c>
      <c r="B4" s="4" t="s">
        <v>2</v>
      </c>
      <c r="C4" s="4" t="s">
        <v>109</v>
      </c>
      <c r="D4" s="4" t="s">
        <v>131</v>
      </c>
      <c r="E4" s="5" t="s">
        <v>136</v>
      </c>
      <c r="G4" s="4">
        <v>42</v>
      </c>
      <c r="H4" s="4" t="s">
        <v>137</v>
      </c>
      <c r="I4" s="4" t="s">
        <v>138</v>
      </c>
      <c r="J4" s="4" t="s">
        <v>146</v>
      </c>
    </row>
    <row r="5" spans="1:11" x14ac:dyDescent="0.3">
      <c r="A5" s="4" t="str">
        <f>HYPERLINK("https://hsdes.intel.com/resource/1508602637","1508602637")</f>
        <v>1508602637</v>
      </c>
      <c r="B5" s="4" t="s">
        <v>3</v>
      </c>
      <c r="C5" s="4" t="s">
        <v>107</v>
      </c>
      <c r="D5" s="4" t="s">
        <v>131</v>
      </c>
      <c r="E5" s="5" t="s">
        <v>136</v>
      </c>
      <c r="G5" s="4">
        <v>42</v>
      </c>
      <c r="H5" s="4" t="s">
        <v>137</v>
      </c>
      <c r="I5" s="4" t="s">
        <v>138</v>
      </c>
      <c r="J5" s="4" t="s">
        <v>146</v>
      </c>
    </row>
    <row r="6" spans="1:11" x14ac:dyDescent="0.3">
      <c r="A6" s="4" t="str">
        <f>HYPERLINK("https://hsdes.intel.com/resource/1508602684","1508602684")</f>
        <v>1508602684</v>
      </c>
      <c r="B6" s="4" t="s">
        <v>4</v>
      </c>
      <c r="C6" s="4" t="s">
        <v>109</v>
      </c>
      <c r="D6" s="4" t="s">
        <v>131</v>
      </c>
      <c r="E6" s="5" t="s">
        <v>136</v>
      </c>
      <c r="G6" s="4">
        <v>42</v>
      </c>
      <c r="H6" s="4" t="s">
        <v>137</v>
      </c>
      <c r="I6" s="4" t="s">
        <v>138</v>
      </c>
      <c r="J6" s="4" t="s">
        <v>146</v>
      </c>
    </row>
    <row r="7" spans="1:11" x14ac:dyDescent="0.3">
      <c r="A7" s="4" t="str">
        <f>HYPERLINK("https://hsdes.intel.com/resource/1508602809","1508602809")</f>
        <v>1508602809</v>
      </c>
      <c r="B7" s="4" t="s">
        <v>5</v>
      </c>
      <c r="C7" s="4" t="s">
        <v>110</v>
      </c>
      <c r="D7" s="4" t="s">
        <v>133</v>
      </c>
      <c r="E7" s="6" t="s">
        <v>144</v>
      </c>
      <c r="F7" s="4">
        <v>16015631966</v>
      </c>
      <c r="G7" s="4">
        <v>42</v>
      </c>
      <c r="H7" s="4" t="s">
        <v>137</v>
      </c>
      <c r="I7" s="4" t="s">
        <v>138</v>
      </c>
      <c r="J7" s="4" t="s">
        <v>146</v>
      </c>
      <c r="K7" s="1" t="s">
        <v>153</v>
      </c>
    </row>
    <row r="8" spans="1:11" x14ac:dyDescent="0.3">
      <c r="A8" s="4" t="str">
        <f>HYPERLINK("https://hsdes.intel.com/resource/1508602932","1508602932")</f>
        <v>1508602932</v>
      </c>
      <c r="B8" s="4" t="s">
        <v>6</v>
      </c>
      <c r="C8" s="4" t="s">
        <v>109</v>
      </c>
      <c r="D8" s="4" t="s">
        <v>135</v>
      </c>
      <c r="E8" s="5" t="s">
        <v>136</v>
      </c>
      <c r="G8" s="4">
        <v>42</v>
      </c>
      <c r="H8" s="4" t="s">
        <v>137</v>
      </c>
      <c r="I8" s="4" t="s">
        <v>138</v>
      </c>
      <c r="J8" s="4" t="s">
        <v>146</v>
      </c>
    </row>
    <row r="9" spans="1:11" x14ac:dyDescent="0.3">
      <c r="A9" s="4" t="str">
        <f>HYPERLINK("https://hsdes.intel.com/resource/1508602991","1508602991")</f>
        <v>1508602991</v>
      </c>
      <c r="B9" s="4" t="s">
        <v>7</v>
      </c>
      <c r="C9" s="4" t="s">
        <v>109</v>
      </c>
      <c r="D9" s="4" t="s">
        <v>132</v>
      </c>
      <c r="E9" s="5" t="s">
        <v>136</v>
      </c>
      <c r="G9" s="4">
        <v>42</v>
      </c>
      <c r="H9" s="4" t="s">
        <v>137</v>
      </c>
      <c r="I9" s="4" t="s">
        <v>138</v>
      </c>
      <c r="J9" s="4" t="s">
        <v>146</v>
      </c>
    </row>
    <row r="10" spans="1:11" x14ac:dyDescent="0.3">
      <c r="A10" s="4" t="str">
        <f>HYPERLINK("https://hsdes.intel.com/resource/1508603005","1508603005")</f>
        <v>1508603005</v>
      </c>
      <c r="B10" s="4" t="s">
        <v>8</v>
      </c>
      <c r="C10" s="4" t="s">
        <v>109</v>
      </c>
      <c r="D10" s="4" t="s">
        <v>132</v>
      </c>
      <c r="E10" s="5" t="s">
        <v>136</v>
      </c>
      <c r="G10" s="4">
        <v>42</v>
      </c>
      <c r="H10" s="4" t="s">
        <v>137</v>
      </c>
      <c r="I10" s="4" t="s">
        <v>138</v>
      </c>
      <c r="J10" s="4" t="s">
        <v>146</v>
      </c>
    </row>
    <row r="11" spans="1:11" x14ac:dyDescent="0.3">
      <c r="A11" s="4" t="str">
        <f>HYPERLINK("https://hsdes.intel.com/resource/1508603037","1508603037")</f>
        <v>1508603037</v>
      </c>
      <c r="B11" s="4" t="s">
        <v>9</v>
      </c>
      <c r="C11" s="4" t="s">
        <v>109</v>
      </c>
      <c r="D11" s="4" t="s">
        <v>134</v>
      </c>
      <c r="E11" s="5" t="s">
        <v>136</v>
      </c>
      <c r="G11" s="4">
        <v>42</v>
      </c>
      <c r="H11" s="4" t="s">
        <v>137</v>
      </c>
      <c r="I11" s="4" t="s">
        <v>138</v>
      </c>
      <c r="J11" s="4" t="s">
        <v>141</v>
      </c>
    </row>
    <row r="12" spans="1:11" x14ac:dyDescent="0.3">
      <c r="A12" s="4" t="str">
        <f>HYPERLINK("https://hsdes.intel.com/resource/1508603163","1508603163")</f>
        <v>1508603163</v>
      </c>
      <c r="B12" s="4" t="s">
        <v>10</v>
      </c>
      <c r="C12" s="4" t="s">
        <v>109</v>
      </c>
      <c r="D12" s="4" t="s">
        <v>134</v>
      </c>
      <c r="E12" s="5" t="s">
        <v>136</v>
      </c>
      <c r="G12" s="4">
        <v>42</v>
      </c>
      <c r="H12" s="4" t="s">
        <v>137</v>
      </c>
      <c r="I12" s="4" t="s">
        <v>139</v>
      </c>
      <c r="J12" s="4" t="s">
        <v>141</v>
      </c>
      <c r="K12" s="4" t="s">
        <v>143</v>
      </c>
    </row>
    <row r="13" spans="1:11" x14ac:dyDescent="0.3">
      <c r="A13" s="4" t="str">
        <f>HYPERLINK("https://hsdes.intel.com/resource/1508603318","1508603318")</f>
        <v>1508603318</v>
      </c>
      <c r="B13" s="4" t="s">
        <v>11</v>
      </c>
      <c r="C13" s="4" t="s">
        <v>109</v>
      </c>
      <c r="D13" s="4" t="s">
        <v>134</v>
      </c>
      <c r="E13" s="5" t="s">
        <v>136</v>
      </c>
      <c r="G13" s="4">
        <v>42</v>
      </c>
      <c r="H13" s="4" t="s">
        <v>137</v>
      </c>
      <c r="I13" s="4" t="s">
        <v>138</v>
      </c>
      <c r="J13" s="4" t="s">
        <v>146</v>
      </c>
    </row>
    <row r="14" spans="1:11" x14ac:dyDescent="0.3">
      <c r="A14" s="4" t="str">
        <f>HYPERLINK("https://hsdes.intel.com/resource/1508603398","1508603398")</f>
        <v>1508603398</v>
      </c>
      <c r="B14" s="4" t="s">
        <v>12</v>
      </c>
      <c r="C14" s="4" t="s">
        <v>109</v>
      </c>
      <c r="D14" s="4" t="s">
        <v>134</v>
      </c>
      <c r="E14" s="5" t="s">
        <v>136</v>
      </c>
      <c r="G14" s="4">
        <v>42</v>
      </c>
      <c r="H14" s="4" t="s">
        <v>137</v>
      </c>
      <c r="I14" s="4" t="s">
        <v>138</v>
      </c>
      <c r="J14" s="4" t="s">
        <v>146</v>
      </c>
    </row>
    <row r="15" spans="1:11" x14ac:dyDescent="0.3">
      <c r="A15" s="4" t="str">
        <f>HYPERLINK("https://hsdes.intel.com/resource/1508603400","1508603400")</f>
        <v>1508603400</v>
      </c>
      <c r="B15" s="4" t="s">
        <v>13</v>
      </c>
      <c r="C15" s="4" t="s">
        <v>109</v>
      </c>
      <c r="D15" s="4" t="s">
        <v>134</v>
      </c>
      <c r="E15" s="5" t="s">
        <v>136</v>
      </c>
      <c r="G15" s="4">
        <v>42</v>
      </c>
      <c r="H15" s="4" t="s">
        <v>137</v>
      </c>
      <c r="I15" s="4" t="s">
        <v>138</v>
      </c>
      <c r="J15" s="4" t="s">
        <v>146</v>
      </c>
    </row>
    <row r="16" spans="1:11" x14ac:dyDescent="0.3">
      <c r="A16" s="4" t="str">
        <f>HYPERLINK("https://hsdes.intel.com/resource/1508603410","1508603410")</f>
        <v>1508603410</v>
      </c>
      <c r="B16" s="4" t="s">
        <v>14</v>
      </c>
      <c r="C16" s="4" t="s">
        <v>109</v>
      </c>
      <c r="D16" s="4" t="s">
        <v>134</v>
      </c>
      <c r="E16" s="5" t="s">
        <v>136</v>
      </c>
      <c r="G16" s="4">
        <v>42</v>
      </c>
      <c r="H16" s="4" t="s">
        <v>137</v>
      </c>
      <c r="I16" s="4" t="s">
        <v>138</v>
      </c>
      <c r="J16" s="4" t="s">
        <v>146</v>
      </c>
    </row>
    <row r="17" spans="1:10" x14ac:dyDescent="0.3">
      <c r="A17" s="4" t="str">
        <f>HYPERLINK("https://hsdes.intel.com/resource/1508603458","1508603458")</f>
        <v>1508603458</v>
      </c>
      <c r="B17" s="4" t="s">
        <v>15</v>
      </c>
      <c r="C17" s="4" t="s">
        <v>109</v>
      </c>
      <c r="D17" s="4" t="s">
        <v>134</v>
      </c>
      <c r="E17" s="5" t="s">
        <v>136</v>
      </c>
      <c r="G17" s="4">
        <v>42</v>
      </c>
      <c r="H17" s="4" t="s">
        <v>137</v>
      </c>
      <c r="I17" s="4" t="s">
        <v>138</v>
      </c>
      <c r="J17" s="4" t="s">
        <v>146</v>
      </c>
    </row>
    <row r="18" spans="1:10" x14ac:dyDescent="0.3">
      <c r="A18" s="4" t="str">
        <f>HYPERLINK("https://hsdes.intel.com/resource/1508603543","1508603543")</f>
        <v>1508603543</v>
      </c>
      <c r="B18" s="4" t="s">
        <v>16</v>
      </c>
      <c r="C18" s="4" t="s">
        <v>109</v>
      </c>
      <c r="D18" s="4" t="s">
        <v>134</v>
      </c>
      <c r="E18" s="5" t="s">
        <v>136</v>
      </c>
      <c r="G18" s="4">
        <v>42</v>
      </c>
      <c r="H18" s="4" t="s">
        <v>137</v>
      </c>
      <c r="I18" s="4" t="s">
        <v>138</v>
      </c>
      <c r="J18" s="4" t="s">
        <v>146</v>
      </c>
    </row>
    <row r="19" spans="1:10" x14ac:dyDescent="0.3">
      <c r="A19" s="4" t="str">
        <f>HYPERLINK("https://hsdes.intel.com/resource/1508603774","1508603774")</f>
        <v>1508603774</v>
      </c>
      <c r="B19" s="4" t="s">
        <v>17</v>
      </c>
      <c r="C19" s="4" t="s">
        <v>111</v>
      </c>
      <c r="D19" s="4" t="s">
        <v>131</v>
      </c>
      <c r="E19" s="5" t="s">
        <v>136</v>
      </c>
      <c r="G19" s="4">
        <v>42</v>
      </c>
      <c r="H19" s="4" t="s">
        <v>137</v>
      </c>
      <c r="I19" s="4" t="s">
        <v>138</v>
      </c>
      <c r="J19" s="4" t="s">
        <v>146</v>
      </c>
    </row>
    <row r="20" spans="1:10" x14ac:dyDescent="0.3">
      <c r="A20" s="4" t="str">
        <f>HYPERLINK("https://hsdes.intel.com/resource/1508603938","1508603938")</f>
        <v>1508603938</v>
      </c>
      <c r="B20" s="4" t="s">
        <v>18</v>
      </c>
      <c r="C20" s="4" t="s">
        <v>109</v>
      </c>
      <c r="D20" s="4" t="s">
        <v>134</v>
      </c>
      <c r="E20" s="5" t="s">
        <v>136</v>
      </c>
      <c r="G20" s="4">
        <v>42</v>
      </c>
      <c r="H20" s="4" t="s">
        <v>137</v>
      </c>
      <c r="I20" s="4" t="s">
        <v>138</v>
      </c>
      <c r="J20" s="4" t="s">
        <v>146</v>
      </c>
    </row>
    <row r="21" spans="1:10" x14ac:dyDescent="0.3">
      <c r="A21" s="4" t="str">
        <f>HYPERLINK("https://hsdes.intel.com/resource/1508603996","1508603996")</f>
        <v>1508603996</v>
      </c>
      <c r="B21" s="4" t="s">
        <v>19</v>
      </c>
      <c r="C21" s="4" t="s">
        <v>109</v>
      </c>
      <c r="D21" s="4" t="s">
        <v>134</v>
      </c>
      <c r="E21" s="5" t="s">
        <v>136</v>
      </c>
      <c r="G21" s="4">
        <v>42</v>
      </c>
      <c r="H21" s="4" t="s">
        <v>137</v>
      </c>
      <c r="I21" s="4" t="s">
        <v>138</v>
      </c>
      <c r="J21" s="4" t="s">
        <v>141</v>
      </c>
    </row>
    <row r="22" spans="1:10" x14ac:dyDescent="0.3">
      <c r="A22" s="4" t="str">
        <f>HYPERLINK("https://hsdes.intel.com/resource/1508604005","1508604005")</f>
        <v>1508604005</v>
      </c>
      <c r="B22" s="4" t="s">
        <v>20</v>
      </c>
      <c r="C22" s="4" t="s">
        <v>112</v>
      </c>
      <c r="D22" s="4" t="s">
        <v>131</v>
      </c>
      <c r="E22" s="5" t="s">
        <v>136</v>
      </c>
      <c r="G22" s="4">
        <v>42</v>
      </c>
      <c r="H22" s="4" t="s">
        <v>137</v>
      </c>
      <c r="I22" s="4" t="s">
        <v>138</v>
      </c>
      <c r="J22" s="4" t="s">
        <v>146</v>
      </c>
    </row>
    <row r="23" spans="1:10" x14ac:dyDescent="0.3">
      <c r="A23" s="4" t="str">
        <f>HYPERLINK("https://hsdes.intel.com/resource/1508605022","1508605022")</f>
        <v>1508605022</v>
      </c>
      <c r="B23" s="4" t="s">
        <v>21</v>
      </c>
      <c r="C23" s="4" t="s">
        <v>109</v>
      </c>
      <c r="D23" s="4" t="s">
        <v>134</v>
      </c>
      <c r="E23" s="5" t="s">
        <v>136</v>
      </c>
      <c r="G23" s="4">
        <v>42</v>
      </c>
      <c r="H23" s="4" t="s">
        <v>137</v>
      </c>
      <c r="I23" s="4" t="s">
        <v>139</v>
      </c>
      <c r="J23" s="4" t="s">
        <v>141</v>
      </c>
    </row>
    <row r="24" spans="1:10" x14ac:dyDescent="0.3">
      <c r="A24" s="4" t="str">
        <f>HYPERLINK("https://hsdes.intel.com/resource/1508605199","1508605199")</f>
        <v>1508605199</v>
      </c>
      <c r="B24" s="4" t="s">
        <v>22</v>
      </c>
      <c r="C24" s="4" t="s">
        <v>113</v>
      </c>
      <c r="D24" s="4" t="s">
        <v>134</v>
      </c>
      <c r="E24" s="5" t="s">
        <v>136</v>
      </c>
      <c r="G24" s="4">
        <v>42</v>
      </c>
      <c r="H24" s="4" t="s">
        <v>137</v>
      </c>
      <c r="I24" s="4" t="s">
        <v>139</v>
      </c>
      <c r="J24" s="4" t="s">
        <v>141</v>
      </c>
    </row>
    <row r="25" spans="1:10" x14ac:dyDescent="0.3">
      <c r="A25" s="4" t="str">
        <f>HYPERLINK("https://hsdes.intel.com/resource/1508605361","1508605361")</f>
        <v>1508605361</v>
      </c>
      <c r="B25" s="4" t="s">
        <v>23</v>
      </c>
      <c r="C25" s="4" t="s">
        <v>114</v>
      </c>
      <c r="D25" s="4" t="s">
        <v>131</v>
      </c>
      <c r="E25" s="5" t="s">
        <v>136</v>
      </c>
      <c r="G25" s="4">
        <v>42</v>
      </c>
      <c r="H25" s="4" t="s">
        <v>137</v>
      </c>
      <c r="I25" s="4" t="s">
        <v>138</v>
      </c>
      <c r="J25" s="4" t="s">
        <v>146</v>
      </c>
    </row>
    <row r="26" spans="1:10" x14ac:dyDescent="0.3">
      <c r="A26" s="4" t="str">
        <f>HYPERLINK("https://hsdes.intel.com/resource/1508605380","1508605380")</f>
        <v>1508605380</v>
      </c>
      <c r="B26" s="4" t="s">
        <v>24</v>
      </c>
      <c r="C26" s="4" t="s">
        <v>109</v>
      </c>
      <c r="D26" s="4" t="s">
        <v>131</v>
      </c>
      <c r="E26" s="5" t="s">
        <v>136</v>
      </c>
      <c r="G26" s="4">
        <v>42</v>
      </c>
      <c r="H26" s="4" t="s">
        <v>137</v>
      </c>
      <c r="I26" s="4" t="s">
        <v>138</v>
      </c>
      <c r="J26" s="4" t="s">
        <v>146</v>
      </c>
    </row>
    <row r="27" spans="1:10" x14ac:dyDescent="0.3">
      <c r="A27" s="4" t="str">
        <f>HYPERLINK("https://hsdes.intel.com/resource/1508605609","1508605609")</f>
        <v>1508605609</v>
      </c>
      <c r="B27" s="4" t="s">
        <v>25</v>
      </c>
      <c r="C27" s="4" t="s">
        <v>107</v>
      </c>
      <c r="D27" s="4" t="s">
        <v>131</v>
      </c>
      <c r="E27" s="5" t="s">
        <v>136</v>
      </c>
      <c r="G27" s="4">
        <v>42</v>
      </c>
      <c r="H27" s="4" t="s">
        <v>137</v>
      </c>
      <c r="I27" s="4" t="s">
        <v>138</v>
      </c>
      <c r="J27" s="4" t="s">
        <v>146</v>
      </c>
    </row>
    <row r="28" spans="1:10" x14ac:dyDescent="0.3">
      <c r="A28" s="4" t="str">
        <f>HYPERLINK("https://hsdes.intel.com/resource/1508605646","1508605646")</f>
        <v>1508605646</v>
      </c>
      <c r="B28" s="4" t="s">
        <v>26</v>
      </c>
      <c r="C28" s="4" t="s">
        <v>109</v>
      </c>
      <c r="D28" s="4" t="s">
        <v>135</v>
      </c>
      <c r="E28" s="5" t="s">
        <v>136</v>
      </c>
      <c r="G28" s="4">
        <v>42</v>
      </c>
      <c r="H28" s="4" t="s">
        <v>137</v>
      </c>
      <c r="I28" s="4" t="s">
        <v>138</v>
      </c>
      <c r="J28" s="4" t="s">
        <v>146</v>
      </c>
    </row>
    <row r="29" spans="1:10" x14ac:dyDescent="0.3">
      <c r="A29" s="4" t="str">
        <f>HYPERLINK("https://hsdes.intel.com/resource/1508605799","1508605799")</f>
        <v>1508605799</v>
      </c>
      <c r="B29" s="4" t="s">
        <v>27</v>
      </c>
      <c r="C29" s="4" t="s">
        <v>113</v>
      </c>
      <c r="D29" s="4" t="s">
        <v>131</v>
      </c>
      <c r="E29" s="5" t="s">
        <v>136</v>
      </c>
      <c r="G29" s="4">
        <v>42</v>
      </c>
      <c r="H29" s="4" t="s">
        <v>137</v>
      </c>
      <c r="I29" s="4" t="s">
        <v>138</v>
      </c>
      <c r="J29" s="4" t="s">
        <v>141</v>
      </c>
    </row>
    <row r="30" spans="1:10" x14ac:dyDescent="0.3">
      <c r="A30" s="4" t="str">
        <f>HYPERLINK("https://hsdes.intel.com/resource/1508605916","1508605916")</f>
        <v>1508605916</v>
      </c>
      <c r="B30" s="4" t="s">
        <v>28</v>
      </c>
      <c r="C30" s="4" t="s">
        <v>109</v>
      </c>
      <c r="D30" s="4" t="s">
        <v>131</v>
      </c>
      <c r="E30" s="5" t="s">
        <v>136</v>
      </c>
      <c r="G30" s="4">
        <v>42</v>
      </c>
      <c r="H30" s="4" t="s">
        <v>137</v>
      </c>
      <c r="I30" s="4" t="s">
        <v>138</v>
      </c>
      <c r="J30" s="4" t="s">
        <v>146</v>
      </c>
    </row>
    <row r="31" spans="1:10" x14ac:dyDescent="0.3">
      <c r="A31" s="4" t="str">
        <f>HYPERLINK("https://hsdes.intel.com/resource/1508605931","1508605931")</f>
        <v>1508605931</v>
      </c>
      <c r="B31" s="4" t="s">
        <v>29</v>
      </c>
      <c r="C31" s="4" t="s">
        <v>112</v>
      </c>
      <c r="D31" s="4" t="s">
        <v>134</v>
      </c>
      <c r="E31" s="5" t="s">
        <v>136</v>
      </c>
      <c r="G31" s="4">
        <v>42</v>
      </c>
      <c r="H31" s="4" t="s">
        <v>137</v>
      </c>
      <c r="I31" s="4" t="s">
        <v>138</v>
      </c>
      <c r="J31" s="4" t="s">
        <v>146</v>
      </c>
    </row>
    <row r="32" spans="1:10" x14ac:dyDescent="0.3">
      <c r="A32" s="4" t="str">
        <f>HYPERLINK("https://hsdes.intel.com/resource/1508606165","1508606165")</f>
        <v>1508606165</v>
      </c>
      <c r="B32" s="4" t="s">
        <v>30</v>
      </c>
      <c r="C32" s="4" t="s">
        <v>115</v>
      </c>
      <c r="D32" s="4" t="s">
        <v>133</v>
      </c>
      <c r="E32" s="5" t="s">
        <v>136</v>
      </c>
      <c r="G32" s="4">
        <v>42</v>
      </c>
      <c r="H32" s="4" t="s">
        <v>137</v>
      </c>
      <c r="I32" s="4" t="s">
        <v>138</v>
      </c>
      <c r="J32" s="4" t="s">
        <v>146</v>
      </c>
    </row>
    <row r="33" spans="1:11" x14ac:dyDescent="0.3">
      <c r="A33" s="4" t="str">
        <f>HYPERLINK("https://hsdes.intel.com/resource/1508606172","1508606172")</f>
        <v>1508606172</v>
      </c>
      <c r="B33" s="4" t="s">
        <v>31</v>
      </c>
      <c r="C33" s="4" t="s">
        <v>109</v>
      </c>
      <c r="D33" s="4" t="s">
        <v>134</v>
      </c>
      <c r="E33" s="5" t="s">
        <v>136</v>
      </c>
      <c r="G33" s="4">
        <v>42</v>
      </c>
      <c r="H33" s="4" t="s">
        <v>137</v>
      </c>
      <c r="I33" s="4" t="s">
        <v>138</v>
      </c>
      <c r="J33" s="4" t="s">
        <v>141</v>
      </c>
    </row>
    <row r="34" spans="1:11" x14ac:dyDescent="0.3">
      <c r="A34" s="4" t="str">
        <f>HYPERLINK("https://hsdes.intel.com/resource/1508606208","1508606208")</f>
        <v>1508606208</v>
      </c>
      <c r="B34" s="4" t="s">
        <v>32</v>
      </c>
      <c r="C34" s="4" t="s">
        <v>109</v>
      </c>
      <c r="D34" s="4" t="s">
        <v>134</v>
      </c>
      <c r="E34" s="5" t="s">
        <v>136</v>
      </c>
      <c r="G34" s="4">
        <v>42</v>
      </c>
      <c r="H34" s="4" t="s">
        <v>137</v>
      </c>
      <c r="I34" s="4" t="s">
        <v>138</v>
      </c>
      <c r="J34" s="4" t="s">
        <v>145</v>
      </c>
      <c r="K34" s="4" t="s">
        <v>142</v>
      </c>
    </row>
    <row r="35" spans="1:11" x14ac:dyDescent="0.3">
      <c r="A35" s="4" t="str">
        <f>HYPERLINK("https://hsdes.intel.com/resource/1508606240","1508606240")</f>
        <v>1508606240</v>
      </c>
      <c r="B35" s="4" t="s">
        <v>33</v>
      </c>
      <c r="C35" s="4" t="s">
        <v>116</v>
      </c>
      <c r="D35" s="4" t="s">
        <v>132</v>
      </c>
      <c r="E35" s="5" t="s">
        <v>136</v>
      </c>
      <c r="G35" s="4">
        <v>42</v>
      </c>
      <c r="H35" s="4" t="s">
        <v>137</v>
      </c>
      <c r="I35" s="4" t="s">
        <v>138</v>
      </c>
      <c r="J35" s="4" t="s">
        <v>146</v>
      </c>
    </row>
    <row r="36" spans="1:11" x14ac:dyDescent="0.3">
      <c r="A36" s="4" t="str">
        <f>HYPERLINK("https://hsdes.intel.com/resource/1508606364","1508606364")</f>
        <v>1508606364</v>
      </c>
      <c r="B36" s="4" t="s">
        <v>34</v>
      </c>
      <c r="C36" s="4" t="s">
        <v>117</v>
      </c>
      <c r="D36" s="4" t="s">
        <v>135</v>
      </c>
      <c r="E36" s="5" t="s">
        <v>136</v>
      </c>
      <c r="G36" s="4">
        <v>42</v>
      </c>
      <c r="H36" s="4" t="s">
        <v>137</v>
      </c>
      <c r="I36" s="4" t="s">
        <v>138</v>
      </c>
      <c r="J36" s="4" t="s">
        <v>146</v>
      </c>
    </row>
    <row r="37" spans="1:11" x14ac:dyDescent="0.3">
      <c r="A37" s="4" t="str">
        <f>HYPERLINK("https://hsdes.intel.com/resource/1508606367","1508606367")</f>
        <v>1508606367</v>
      </c>
      <c r="B37" s="4" t="s">
        <v>35</v>
      </c>
      <c r="C37" s="4" t="s">
        <v>109</v>
      </c>
      <c r="D37" s="4" t="s">
        <v>135</v>
      </c>
      <c r="E37" s="5" t="s">
        <v>136</v>
      </c>
      <c r="G37" s="4">
        <v>42</v>
      </c>
      <c r="H37" s="4" t="s">
        <v>137</v>
      </c>
      <c r="I37" s="4" t="s">
        <v>138</v>
      </c>
      <c r="J37" s="4" t="s">
        <v>146</v>
      </c>
    </row>
    <row r="38" spans="1:11" x14ac:dyDescent="0.3">
      <c r="A38" s="4" t="str">
        <f>HYPERLINK("https://hsdes.intel.com/resource/1508606397","1508606397")</f>
        <v>1508606397</v>
      </c>
      <c r="B38" s="4" t="s">
        <v>36</v>
      </c>
      <c r="C38" s="4" t="s">
        <v>108</v>
      </c>
      <c r="D38" s="4" t="s">
        <v>135</v>
      </c>
      <c r="E38" s="5" t="s">
        <v>136</v>
      </c>
      <c r="G38" s="4">
        <v>42</v>
      </c>
      <c r="H38" s="4" t="s">
        <v>137</v>
      </c>
      <c r="I38" s="4" t="s">
        <v>138</v>
      </c>
      <c r="J38" s="4" t="s">
        <v>146</v>
      </c>
    </row>
    <row r="39" spans="1:11" x14ac:dyDescent="0.3">
      <c r="A39" s="4" t="str">
        <f>HYPERLINK("https://hsdes.intel.com/resource/1508607234","1508607234")</f>
        <v>1508607234</v>
      </c>
      <c r="B39" s="4" t="s">
        <v>37</v>
      </c>
      <c r="C39" s="4" t="s">
        <v>109</v>
      </c>
      <c r="D39" s="4" t="s">
        <v>135</v>
      </c>
      <c r="E39" s="5" t="s">
        <v>136</v>
      </c>
      <c r="G39" s="4">
        <v>42</v>
      </c>
      <c r="H39" s="4" t="s">
        <v>137</v>
      </c>
      <c r="I39" s="4" t="s">
        <v>138</v>
      </c>
      <c r="J39" s="4" t="s">
        <v>146</v>
      </c>
    </row>
    <row r="40" spans="1:11" x14ac:dyDescent="0.3">
      <c r="A40" s="4" t="str">
        <f>HYPERLINK("https://hsdes.intel.com/resource/1508607605","1508607605")</f>
        <v>1508607605</v>
      </c>
      <c r="B40" s="4" t="s">
        <v>38</v>
      </c>
      <c r="C40" s="4" t="s">
        <v>109</v>
      </c>
      <c r="D40" s="4" t="s">
        <v>135</v>
      </c>
      <c r="E40" s="5" t="s">
        <v>136</v>
      </c>
      <c r="G40" s="4">
        <v>42</v>
      </c>
      <c r="H40" s="4" t="s">
        <v>137</v>
      </c>
      <c r="I40" s="4" t="s">
        <v>138</v>
      </c>
      <c r="J40" s="4" t="s">
        <v>146</v>
      </c>
    </row>
    <row r="41" spans="1:11" x14ac:dyDescent="0.3">
      <c r="A41" s="4" t="str">
        <f>HYPERLINK("https://hsdes.intel.com/resource/1508608365","1508608365")</f>
        <v>1508608365</v>
      </c>
      <c r="B41" s="4" t="s">
        <v>39</v>
      </c>
      <c r="C41" s="4" t="s">
        <v>109</v>
      </c>
      <c r="D41" s="4" t="s">
        <v>134</v>
      </c>
      <c r="E41" s="5" t="s">
        <v>136</v>
      </c>
      <c r="G41" s="4">
        <v>42</v>
      </c>
      <c r="H41" s="4" t="s">
        <v>137</v>
      </c>
      <c r="I41" s="4" t="s">
        <v>139</v>
      </c>
      <c r="J41" s="4" t="s">
        <v>146</v>
      </c>
    </row>
    <row r="42" spans="1:11" x14ac:dyDescent="0.3">
      <c r="A42" s="4" t="str">
        <f>HYPERLINK("https://hsdes.intel.com/resource/1508608415","1508608415")</f>
        <v>1508608415</v>
      </c>
      <c r="B42" s="4" t="s">
        <v>40</v>
      </c>
      <c r="C42" s="4" t="s">
        <v>109</v>
      </c>
      <c r="D42" s="4" t="s">
        <v>134</v>
      </c>
      <c r="E42" s="5" t="s">
        <v>136</v>
      </c>
      <c r="G42" s="4">
        <v>42</v>
      </c>
      <c r="H42" s="4" t="s">
        <v>137</v>
      </c>
      <c r="I42" s="4" t="s">
        <v>139</v>
      </c>
      <c r="J42" s="4" t="s">
        <v>146</v>
      </c>
    </row>
    <row r="43" spans="1:11" x14ac:dyDescent="0.3">
      <c r="A43" s="4" t="str">
        <f>HYPERLINK("https://hsdes.intel.com/resource/1508608940","1508608940")</f>
        <v>1508608940</v>
      </c>
      <c r="B43" s="4" t="s">
        <v>41</v>
      </c>
      <c r="C43" s="4" t="s">
        <v>109</v>
      </c>
      <c r="D43" s="4" t="s">
        <v>135</v>
      </c>
      <c r="E43" s="5" t="s">
        <v>136</v>
      </c>
      <c r="G43" s="4">
        <v>42</v>
      </c>
      <c r="H43" s="4" t="s">
        <v>137</v>
      </c>
      <c r="I43" s="4" t="s">
        <v>138</v>
      </c>
      <c r="J43" s="4" t="s">
        <v>141</v>
      </c>
    </row>
    <row r="44" spans="1:11" x14ac:dyDescent="0.3">
      <c r="A44" s="4" t="str">
        <f>HYPERLINK("https://hsdes.intel.com/resource/1508609176","1508609176")</f>
        <v>1508609176</v>
      </c>
      <c r="B44" s="4" t="s">
        <v>42</v>
      </c>
      <c r="C44" s="4" t="s">
        <v>114</v>
      </c>
      <c r="D44" s="4" t="s">
        <v>135</v>
      </c>
      <c r="E44" s="5" t="s">
        <v>136</v>
      </c>
      <c r="G44" s="4">
        <v>42</v>
      </c>
      <c r="H44" s="4" t="s">
        <v>137</v>
      </c>
      <c r="I44" s="4" t="s">
        <v>138</v>
      </c>
      <c r="J44" s="4" t="s">
        <v>141</v>
      </c>
    </row>
    <row r="45" spans="1:11" x14ac:dyDescent="0.3">
      <c r="A45" s="4" t="str">
        <f>HYPERLINK("https://hsdes.intel.com/resource/1508609419","1508609419")</f>
        <v>1508609419</v>
      </c>
      <c r="B45" s="4" t="s">
        <v>43</v>
      </c>
      <c r="C45" s="4" t="s">
        <v>117</v>
      </c>
      <c r="D45" s="4" t="s">
        <v>135</v>
      </c>
      <c r="E45" s="5" t="s">
        <v>136</v>
      </c>
      <c r="G45" s="4">
        <v>42</v>
      </c>
      <c r="H45" s="4" t="s">
        <v>137</v>
      </c>
      <c r="I45" s="4" t="s">
        <v>138</v>
      </c>
      <c r="J45" s="4" t="s">
        <v>141</v>
      </c>
    </row>
    <row r="46" spans="1:11" x14ac:dyDescent="0.3">
      <c r="A46" s="4" t="str">
        <f>HYPERLINK("https://hsdes.intel.com/resource/1508609663","1508609663")</f>
        <v>1508609663</v>
      </c>
      <c r="B46" s="4" t="s">
        <v>44</v>
      </c>
      <c r="C46" s="4" t="s">
        <v>109</v>
      </c>
      <c r="D46" s="4" t="s">
        <v>135</v>
      </c>
      <c r="E46" s="5" t="s">
        <v>136</v>
      </c>
      <c r="G46" s="4">
        <v>42</v>
      </c>
      <c r="H46" s="4" t="s">
        <v>137</v>
      </c>
      <c r="I46" s="4" t="s">
        <v>138</v>
      </c>
      <c r="J46" s="4" t="s">
        <v>141</v>
      </c>
    </row>
    <row r="47" spans="1:11" x14ac:dyDescent="0.3">
      <c r="A47" s="4" t="str">
        <f>HYPERLINK("https://hsdes.intel.com/resource/1508609913","1508609913")</f>
        <v>1508609913</v>
      </c>
      <c r="B47" s="4" t="s">
        <v>45</v>
      </c>
      <c r="C47" s="4" t="s">
        <v>112</v>
      </c>
      <c r="D47" s="4" t="s">
        <v>131</v>
      </c>
      <c r="E47" s="5" t="s">
        <v>136</v>
      </c>
      <c r="G47" s="4">
        <v>42</v>
      </c>
      <c r="H47" s="4" t="s">
        <v>137</v>
      </c>
      <c r="I47" s="4" t="s">
        <v>138</v>
      </c>
      <c r="J47" s="4" t="s">
        <v>141</v>
      </c>
    </row>
    <row r="48" spans="1:11" x14ac:dyDescent="0.3">
      <c r="A48" s="4" t="str">
        <f>HYPERLINK("https://hsdes.intel.com/resource/1508610481","1508610481")</f>
        <v>1508610481</v>
      </c>
      <c r="B48" s="4" t="s">
        <v>46</v>
      </c>
      <c r="C48" s="4" t="s">
        <v>118</v>
      </c>
      <c r="D48" s="4" t="s">
        <v>134</v>
      </c>
      <c r="E48" s="6" t="s">
        <v>144</v>
      </c>
      <c r="F48" s="4">
        <v>16018507693</v>
      </c>
      <c r="G48" s="4">
        <v>42</v>
      </c>
      <c r="H48" s="4" t="s">
        <v>137</v>
      </c>
      <c r="I48" s="4" t="s">
        <v>138</v>
      </c>
      <c r="J48" s="4" t="s">
        <v>146</v>
      </c>
      <c r="K48" s="1" t="s">
        <v>154</v>
      </c>
    </row>
    <row r="49" spans="1:11" x14ac:dyDescent="0.3">
      <c r="A49" s="4" t="str">
        <f>HYPERLINK("https://hsdes.intel.com/resource/1508610971","1508610971")</f>
        <v>1508610971</v>
      </c>
      <c r="B49" s="4" t="s">
        <v>47</v>
      </c>
      <c r="C49" s="4" t="s">
        <v>112</v>
      </c>
      <c r="D49" s="4" t="s">
        <v>135</v>
      </c>
      <c r="E49" s="5" t="s">
        <v>136</v>
      </c>
      <c r="G49" s="4">
        <v>42</v>
      </c>
      <c r="H49" s="4" t="s">
        <v>137</v>
      </c>
      <c r="I49" s="4" t="s">
        <v>138</v>
      </c>
      <c r="J49" s="4" t="s">
        <v>141</v>
      </c>
    </row>
    <row r="50" spans="1:11" x14ac:dyDescent="0.3">
      <c r="A50" s="4" t="str">
        <f>HYPERLINK("https://hsdes.intel.com/resource/1508613272","1508613272")</f>
        <v>1508613272</v>
      </c>
      <c r="B50" s="4" t="s">
        <v>48</v>
      </c>
      <c r="C50" s="4" t="s">
        <v>109</v>
      </c>
      <c r="D50" s="4" t="s">
        <v>135</v>
      </c>
      <c r="E50" s="5" t="s">
        <v>136</v>
      </c>
      <c r="G50" s="4">
        <v>42</v>
      </c>
      <c r="H50" s="4" t="s">
        <v>137</v>
      </c>
      <c r="I50" s="4" t="s">
        <v>138</v>
      </c>
      <c r="J50" s="4" t="s">
        <v>146</v>
      </c>
    </row>
    <row r="51" spans="1:11" x14ac:dyDescent="0.3">
      <c r="A51" s="4" t="str">
        <f>HYPERLINK("https://hsdes.intel.com/resource/1508613279","1508613279")</f>
        <v>1508613279</v>
      </c>
      <c r="B51" s="4" t="s">
        <v>49</v>
      </c>
      <c r="C51" s="4" t="s">
        <v>109</v>
      </c>
      <c r="D51" s="4" t="s">
        <v>135</v>
      </c>
      <c r="E51" s="5" t="s">
        <v>136</v>
      </c>
      <c r="G51" s="4">
        <v>42</v>
      </c>
      <c r="H51" s="4" t="s">
        <v>137</v>
      </c>
      <c r="I51" s="4" t="s">
        <v>138</v>
      </c>
      <c r="J51" s="4" t="s">
        <v>141</v>
      </c>
    </row>
    <row r="52" spans="1:11" x14ac:dyDescent="0.3">
      <c r="A52" s="4" t="str">
        <f>HYPERLINK("https://hsdes.intel.com/resource/1508613284","1508613284")</f>
        <v>1508613284</v>
      </c>
      <c r="B52" s="4" t="s">
        <v>50</v>
      </c>
      <c r="C52" s="4" t="s">
        <v>107</v>
      </c>
      <c r="D52" s="4" t="s">
        <v>135</v>
      </c>
      <c r="E52" s="5" t="s">
        <v>136</v>
      </c>
      <c r="G52" s="4">
        <v>42</v>
      </c>
      <c r="H52" s="4" t="s">
        <v>137</v>
      </c>
      <c r="I52" s="4" t="s">
        <v>138</v>
      </c>
      <c r="J52" s="4" t="s">
        <v>146</v>
      </c>
    </row>
    <row r="53" spans="1:11" x14ac:dyDescent="0.3">
      <c r="A53" s="4" t="str">
        <f>HYPERLINK("https://hsdes.intel.com/resource/1508613290","1508613290")</f>
        <v>1508613290</v>
      </c>
      <c r="B53" s="4" t="s">
        <v>51</v>
      </c>
      <c r="C53" s="4" t="s">
        <v>107</v>
      </c>
      <c r="D53" s="4" t="s">
        <v>135</v>
      </c>
      <c r="E53" s="5" t="s">
        <v>136</v>
      </c>
      <c r="G53" s="4">
        <v>42</v>
      </c>
      <c r="H53" s="4" t="s">
        <v>137</v>
      </c>
      <c r="I53" s="4" t="s">
        <v>138</v>
      </c>
      <c r="J53" s="4" t="s">
        <v>146</v>
      </c>
    </row>
    <row r="54" spans="1:11" x14ac:dyDescent="0.3">
      <c r="A54" s="4" t="str">
        <f>HYPERLINK("https://hsdes.intel.com/resource/1508613312","1508613312")</f>
        <v>1508613312</v>
      </c>
      <c r="B54" s="4" t="s">
        <v>52</v>
      </c>
      <c r="C54" s="4" t="s">
        <v>109</v>
      </c>
      <c r="D54" s="4" t="s">
        <v>135</v>
      </c>
      <c r="E54" s="5" t="s">
        <v>136</v>
      </c>
      <c r="G54" s="4">
        <v>42</v>
      </c>
      <c r="H54" s="4" t="s">
        <v>137</v>
      </c>
      <c r="I54" s="4" t="s">
        <v>138</v>
      </c>
      <c r="J54" s="4" t="s">
        <v>141</v>
      </c>
    </row>
    <row r="55" spans="1:11" x14ac:dyDescent="0.3">
      <c r="A55" s="4" t="str">
        <f>HYPERLINK("https://hsdes.intel.com/resource/1508613329","1508613329")</f>
        <v>1508613329</v>
      </c>
      <c r="B55" s="4" t="s">
        <v>53</v>
      </c>
      <c r="C55" s="4" t="s">
        <v>109</v>
      </c>
      <c r="D55" s="4" t="s">
        <v>135</v>
      </c>
      <c r="E55" s="5" t="s">
        <v>136</v>
      </c>
      <c r="G55" s="4">
        <v>42</v>
      </c>
      <c r="H55" s="4" t="s">
        <v>137</v>
      </c>
      <c r="I55" s="4" t="s">
        <v>138</v>
      </c>
      <c r="J55" s="4" t="s">
        <v>141</v>
      </c>
    </row>
    <row r="56" spans="1:11" x14ac:dyDescent="0.3">
      <c r="A56" s="4" t="str">
        <f>HYPERLINK("https://hsdes.intel.com/resource/1508613343","1508613343")</f>
        <v>1508613343</v>
      </c>
      <c r="B56" s="4" t="s">
        <v>54</v>
      </c>
      <c r="C56" s="4" t="s">
        <v>109</v>
      </c>
      <c r="D56" s="4" t="s">
        <v>135</v>
      </c>
      <c r="E56" s="5" t="s">
        <v>136</v>
      </c>
      <c r="G56" s="4">
        <v>42</v>
      </c>
      <c r="H56" s="4" t="s">
        <v>137</v>
      </c>
      <c r="I56" s="4" t="s">
        <v>138</v>
      </c>
      <c r="J56" s="4" t="s">
        <v>146</v>
      </c>
    </row>
    <row r="57" spans="1:11" x14ac:dyDescent="0.3">
      <c r="A57" s="4" t="str">
        <f>HYPERLINK("https://hsdes.intel.com/resource/1508613347","1508613347")</f>
        <v>1508613347</v>
      </c>
      <c r="B57" s="4" t="s">
        <v>55</v>
      </c>
      <c r="C57" s="4" t="s">
        <v>109</v>
      </c>
      <c r="D57" s="4" t="s">
        <v>135</v>
      </c>
      <c r="E57" s="5" t="s">
        <v>136</v>
      </c>
      <c r="G57" s="4">
        <v>42</v>
      </c>
      <c r="H57" s="4" t="s">
        <v>137</v>
      </c>
      <c r="I57" s="4" t="s">
        <v>138</v>
      </c>
      <c r="J57" s="4" t="s">
        <v>146</v>
      </c>
    </row>
    <row r="58" spans="1:11" x14ac:dyDescent="0.3">
      <c r="A58" s="4" t="str">
        <f>HYPERLINK("https://hsdes.intel.com/resource/1508613374","1508613374")</f>
        <v>1508613374</v>
      </c>
      <c r="B58" s="4" t="s">
        <v>56</v>
      </c>
      <c r="C58" s="4" t="s">
        <v>109</v>
      </c>
      <c r="D58" s="4" t="s">
        <v>131</v>
      </c>
      <c r="E58" s="5" t="s">
        <v>136</v>
      </c>
      <c r="G58" s="4">
        <v>42</v>
      </c>
      <c r="H58" s="4" t="s">
        <v>137</v>
      </c>
      <c r="I58" s="4" t="s">
        <v>138</v>
      </c>
      <c r="J58" s="4" t="s">
        <v>146</v>
      </c>
    </row>
    <row r="59" spans="1:11" x14ac:dyDescent="0.3">
      <c r="A59" s="4" t="str">
        <f>HYPERLINK("https://hsdes.intel.com/resource/1508613686","1508613686")</f>
        <v>1508613686</v>
      </c>
      <c r="B59" s="4" t="s">
        <v>57</v>
      </c>
      <c r="C59" s="4" t="s">
        <v>116</v>
      </c>
      <c r="D59" s="4" t="s">
        <v>135</v>
      </c>
      <c r="E59" s="6" t="s">
        <v>144</v>
      </c>
      <c r="F59" s="4">
        <v>15012108594</v>
      </c>
      <c r="G59" s="4">
        <v>42</v>
      </c>
      <c r="H59" s="4" t="s">
        <v>137</v>
      </c>
      <c r="I59" s="4" t="s">
        <v>138</v>
      </c>
      <c r="J59" s="4" t="s">
        <v>146</v>
      </c>
      <c r="K59" s="1" t="s">
        <v>155</v>
      </c>
    </row>
    <row r="60" spans="1:11" x14ac:dyDescent="0.3">
      <c r="A60" s="4" t="str">
        <f>HYPERLINK("https://hsdes.intel.com/resource/1508613698","1508613698")</f>
        <v>1508613698</v>
      </c>
      <c r="B60" s="4" t="s">
        <v>58</v>
      </c>
      <c r="C60" s="4" t="s">
        <v>112</v>
      </c>
      <c r="D60" s="4" t="s">
        <v>131</v>
      </c>
      <c r="E60" s="5" t="s">
        <v>136</v>
      </c>
      <c r="G60" s="4">
        <v>42</v>
      </c>
      <c r="H60" s="4" t="s">
        <v>137</v>
      </c>
      <c r="I60" s="4" t="s">
        <v>138</v>
      </c>
      <c r="J60" s="4" t="s">
        <v>146</v>
      </c>
    </row>
    <row r="61" spans="1:11" x14ac:dyDescent="0.3">
      <c r="A61" s="4" t="str">
        <f>HYPERLINK("https://hsdes.intel.com/resource/1508615757","1508615757")</f>
        <v>1508615757</v>
      </c>
      <c r="B61" s="4" t="s">
        <v>59</v>
      </c>
      <c r="C61" s="4" t="s">
        <v>109</v>
      </c>
      <c r="D61" s="4" t="s">
        <v>131</v>
      </c>
      <c r="E61" s="5" t="s">
        <v>136</v>
      </c>
      <c r="G61" s="4">
        <v>42</v>
      </c>
      <c r="H61" s="4" t="s">
        <v>137</v>
      </c>
      <c r="I61" s="4" t="s">
        <v>138</v>
      </c>
      <c r="J61" s="4" t="s">
        <v>146</v>
      </c>
    </row>
    <row r="62" spans="1:11" x14ac:dyDescent="0.3">
      <c r="A62" s="4" t="str">
        <f>HYPERLINK("https://hsdes.intel.com/resource/1508615765","1508615765")</f>
        <v>1508615765</v>
      </c>
      <c r="B62" s="4" t="s">
        <v>60</v>
      </c>
      <c r="C62" s="4" t="s">
        <v>116</v>
      </c>
      <c r="D62" s="4" t="s">
        <v>140</v>
      </c>
      <c r="E62" s="5" t="s">
        <v>136</v>
      </c>
      <c r="G62" s="4">
        <v>42</v>
      </c>
      <c r="H62" s="4" t="s">
        <v>137</v>
      </c>
      <c r="I62" s="4" t="s">
        <v>138</v>
      </c>
      <c r="J62" s="4" t="s">
        <v>146</v>
      </c>
    </row>
    <row r="63" spans="1:11" x14ac:dyDescent="0.3">
      <c r="A63" s="4" t="str">
        <f>HYPERLINK("https://hsdes.intel.com/resource/1508616312","1508616312")</f>
        <v>1508616312</v>
      </c>
      <c r="B63" s="4" t="s">
        <v>61</v>
      </c>
      <c r="C63" s="4" t="s">
        <v>116</v>
      </c>
      <c r="D63" s="4" t="s">
        <v>132</v>
      </c>
      <c r="E63" s="6" t="s">
        <v>144</v>
      </c>
      <c r="F63" s="4">
        <v>15012108594</v>
      </c>
      <c r="G63" s="4">
        <v>42</v>
      </c>
      <c r="H63" s="4" t="s">
        <v>137</v>
      </c>
      <c r="I63" s="4" t="s">
        <v>138</v>
      </c>
      <c r="J63" s="4" t="s">
        <v>146</v>
      </c>
      <c r="K63" s="1" t="s">
        <v>155</v>
      </c>
    </row>
    <row r="64" spans="1:11" x14ac:dyDescent="0.3">
      <c r="A64" s="4" t="str">
        <f>HYPERLINK("https://hsdes.intel.com/resource/1508888162","1508888162")</f>
        <v>1508888162</v>
      </c>
      <c r="B64" s="4" t="s">
        <v>62</v>
      </c>
      <c r="C64" s="4" t="s">
        <v>107</v>
      </c>
      <c r="D64" s="4" t="s">
        <v>140</v>
      </c>
      <c r="E64" s="5" t="s">
        <v>136</v>
      </c>
      <c r="G64" s="4">
        <v>42</v>
      </c>
      <c r="H64" s="4" t="s">
        <v>137</v>
      </c>
      <c r="I64" s="4" t="s">
        <v>138</v>
      </c>
      <c r="J64" s="4" t="s">
        <v>146</v>
      </c>
    </row>
    <row r="65" spans="1:11" x14ac:dyDescent="0.3">
      <c r="A65" s="4" t="str">
        <f>HYPERLINK("https://hsdes.intel.com/resource/1508891715","1508891715")</f>
        <v>1508891715</v>
      </c>
      <c r="B65" s="4" t="s">
        <v>63</v>
      </c>
      <c r="C65" s="4" t="s">
        <v>119</v>
      </c>
      <c r="D65" s="4" t="s">
        <v>131</v>
      </c>
      <c r="E65" s="5" t="s">
        <v>136</v>
      </c>
      <c r="G65" s="4">
        <v>42</v>
      </c>
      <c r="H65" s="4" t="s">
        <v>137</v>
      </c>
      <c r="I65" s="4" t="s">
        <v>138</v>
      </c>
      <c r="J65" s="4" t="s">
        <v>146</v>
      </c>
    </row>
    <row r="66" spans="1:11" x14ac:dyDescent="0.3">
      <c r="A66" s="4" t="str">
        <f>HYPERLINK("https://hsdes.intel.com/resource/1508916350","1508916350")</f>
        <v>1508916350</v>
      </c>
      <c r="B66" s="4" t="s">
        <v>64</v>
      </c>
      <c r="C66" s="4" t="s">
        <v>116</v>
      </c>
      <c r="D66" s="4" t="s">
        <v>132</v>
      </c>
      <c r="E66" s="5" t="s">
        <v>136</v>
      </c>
      <c r="G66" s="4">
        <v>42</v>
      </c>
      <c r="H66" s="4" t="s">
        <v>137</v>
      </c>
      <c r="I66" s="4" t="s">
        <v>138</v>
      </c>
      <c r="J66" s="4" t="s">
        <v>146</v>
      </c>
    </row>
    <row r="67" spans="1:11" x14ac:dyDescent="0.3">
      <c r="A67" s="4" t="str">
        <f>HYPERLINK("https://hsdes.intel.com/resource/1508964015","1508964015")</f>
        <v>1508964015</v>
      </c>
      <c r="B67" s="4" t="s">
        <v>65</v>
      </c>
      <c r="C67" s="4" t="s">
        <v>109</v>
      </c>
      <c r="D67" s="4" t="s">
        <v>132</v>
      </c>
      <c r="E67" s="5" t="s">
        <v>136</v>
      </c>
      <c r="G67" s="4">
        <v>42</v>
      </c>
      <c r="H67" s="4" t="s">
        <v>137</v>
      </c>
      <c r="I67" s="4" t="s">
        <v>138</v>
      </c>
      <c r="J67" s="4" t="s">
        <v>146</v>
      </c>
    </row>
    <row r="68" spans="1:11" x14ac:dyDescent="0.3">
      <c r="A68" s="4" t="str">
        <f>HYPERLINK("https://hsdes.intel.com/resource/1508992924","1508992924")</f>
        <v>1508992924</v>
      </c>
      <c r="B68" s="4" t="s">
        <v>66</v>
      </c>
      <c r="C68" s="4" t="s">
        <v>120</v>
      </c>
      <c r="D68" s="4" t="s">
        <v>132</v>
      </c>
      <c r="E68" s="7" t="s">
        <v>144</v>
      </c>
      <c r="F68" s="4">
        <v>15012108594</v>
      </c>
      <c r="G68" s="4">
        <v>42</v>
      </c>
      <c r="H68" s="4" t="s">
        <v>137</v>
      </c>
      <c r="I68" s="4" t="s">
        <v>138</v>
      </c>
      <c r="J68" s="4" t="s">
        <v>146</v>
      </c>
      <c r="K68" s="1" t="s">
        <v>155</v>
      </c>
    </row>
    <row r="69" spans="1:11" x14ac:dyDescent="0.3">
      <c r="A69" s="4" t="str">
        <f>HYPERLINK("https://hsdes.intel.com/resource/1509347883","1509347883")</f>
        <v>1509347883</v>
      </c>
      <c r="B69" s="4" t="s">
        <v>67</v>
      </c>
      <c r="C69" s="4" t="s">
        <v>112</v>
      </c>
      <c r="D69" s="4" t="s">
        <v>132</v>
      </c>
      <c r="E69" s="5" t="s">
        <v>136</v>
      </c>
      <c r="G69" s="4">
        <v>42</v>
      </c>
      <c r="H69" s="4" t="s">
        <v>137</v>
      </c>
      <c r="I69" s="4" t="s">
        <v>138</v>
      </c>
      <c r="J69" s="4" t="s">
        <v>146</v>
      </c>
    </row>
    <row r="70" spans="1:11" x14ac:dyDescent="0.3">
      <c r="A70" s="4" t="str">
        <f>HYPERLINK("https://hsdes.intel.com/resource/14014972315","14014972315")</f>
        <v>14014972315</v>
      </c>
      <c r="B70" s="4" t="s">
        <v>68</v>
      </c>
      <c r="C70" s="4" t="s">
        <v>109</v>
      </c>
      <c r="D70" s="4" t="s">
        <v>134</v>
      </c>
      <c r="E70" s="5" t="s">
        <v>136</v>
      </c>
      <c r="G70" s="4">
        <v>42</v>
      </c>
      <c r="H70" s="4" t="s">
        <v>137</v>
      </c>
      <c r="I70" s="4" t="s">
        <v>138</v>
      </c>
      <c r="J70" s="4" t="s">
        <v>146</v>
      </c>
    </row>
    <row r="71" spans="1:11" x14ac:dyDescent="0.3">
      <c r="A71" s="4" t="str">
        <f>HYPERLINK("https://hsdes.intel.com/resource/15012179548","15012179548")</f>
        <v>15012179548</v>
      </c>
      <c r="B71" s="4" t="s">
        <v>69</v>
      </c>
      <c r="C71" s="4" t="s">
        <v>120</v>
      </c>
      <c r="D71" s="4" t="s">
        <v>132</v>
      </c>
      <c r="E71" s="7" t="s">
        <v>144</v>
      </c>
      <c r="F71" s="4">
        <v>15012108594</v>
      </c>
      <c r="G71" s="4">
        <v>42</v>
      </c>
      <c r="H71" s="4" t="s">
        <v>137</v>
      </c>
      <c r="I71" s="4" t="s">
        <v>138</v>
      </c>
      <c r="J71" s="4" t="s">
        <v>146</v>
      </c>
      <c r="K71" s="1" t="s">
        <v>155</v>
      </c>
    </row>
    <row r="72" spans="1:11" x14ac:dyDescent="0.3">
      <c r="A72" s="4" t="str">
        <f>HYPERLINK("https://hsdes.intel.com/resource/16012361932","16012361932")</f>
        <v>16012361932</v>
      </c>
      <c r="B72" s="4" t="s">
        <v>70</v>
      </c>
      <c r="C72" s="4" t="s">
        <v>109</v>
      </c>
      <c r="D72" s="4" t="s">
        <v>133</v>
      </c>
      <c r="E72" s="5" t="s">
        <v>136</v>
      </c>
      <c r="G72" s="4">
        <v>42</v>
      </c>
      <c r="H72" s="4" t="s">
        <v>137</v>
      </c>
      <c r="I72" s="4" t="s">
        <v>138</v>
      </c>
      <c r="J72" s="4" t="s">
        <v>141</v>
      </c>
    </row>
    <row r="73" spans="1:11" x14ac:dyDescent="0.3">
      <c r="A73" s="4" t="str">
        <f>HYPERLINK("https://hsdes.intel.com/resource/16012518713","16012518713")</f>
        <v>16012518713</v>
      </c>
      <c r="B73" s="4" t="s">
        <v>71</v>
      </c>
      <c r="C73" s="4" t="s">
        <v>114</v>
      </c>
      <c r="D73" s="4" t="s">
        <v>133</v>
      </c>
      <c r="E73" s="5" t="s">
        <v>136</v>
      </c>
      <c r="G73" s="4">
        <v>42</v>
      </c>
      <c r="H73" s="4" t="s">
        <v>137</v>
      </c>
      <c r="I73" s="4" t="s">
        <v>138</v>
      </c>
      <c r="J73" s="4" t="s">
        <v>141</v>
      </c>
    </row>
    <row r="74" spans="1:11" x14ac:dyDescent="0.3">
      <c r="A74" s="4" t="str">
        <f>HYPERLINK("https://hsdes.intel.com/resource/16012914559","16012914559")</f>
        <v>16012914559</v>
      </c>
      <c r="B74" s="4" t="s">
        <v>72</v>
      </c>
      <c r="C74" s="4" t="s">
        <v>109</v>
      </c>
      <c r="D74" s="4" t="s">
        <v>133</v>
      </c>
      <c r="E74" s="5" t="s">
        <v>136</v>
      </c>
      <c r="G74" s="4">
        <v>42</v>
      </c>
      <c r="H74" s="4" t="s">
        <v>137</v>
      </c>
      <c r="I74" s="4" t="s">
        <v>138</v>
      </c>
      <c r="J74" s="4" t="s">
        <v>141</v>
      </c>
    </row>
    <row r="75" spans="1:11" x14ac:dyDescent="0.3">
      <c r="A75" s="4" t="str">
        <f>HYPERLINK("https://hsdes.intel.com/resource/16012916976","16012916976")</f>
        <v>16012916976</v>
      </c>
      <c r="B75" s="4" t="s">
        <v>73</v>
      </c>
      <c r="C75" s="4" t="s">
        <v>109</v>
      </c>
      <c r="D75" s="4" t="s">
        <v>133</v>
      </c>
      <c r="E75" s="5" t="s">
        <v>136</v>
      </c>
      <c r="G75" s="8">
        <v>42</v>
      </c>
      <c r="H75" s="8" t="s">
        <v>137</v>
      </c>
      <c r="I75" s="4" t="s">
        <v>138</v>
      </c>
      <c r="J75" s="4" t="s">
        <v>141</v>
      </c>
    </row>
    <row r="76" spans="1:11" x14ac:dyDescent="0.3">
      <c r="A76" s="4" t="str">
        <f>HYPERLINK("https://hsdes.intel.com/resource/16013360414","16013360414")</f>
        <v>16013360414</v>
      </c>
      <c r="B76" s="4" t="s">
        <v>74</v>
      </c>
      <c r="C76" s="4" t="s">
        <v>114</v>
      </c>
      <c r="D76" s="4" t="s">
        <v>133</v>
      </c>
      <c r="E76" s="5" t="s">
        <v>136</v>
      </c>
      <c r="G76" s="4">
        <v>42</v>
      </c>
      <c r="H76" s="4" t="s">
        <v>137</v>
      </c>
      <c r="I76" s="4" t="s">
        <v>138</v>
      </c>
      <c r="J76" s="4" t="s">
        <v>146</v>
      </c>
    </row>
    <row r="77" spans="1:11" x14ac:dyDescent="0.3">
      <c r="A77" s="4" t="str">
        <f>HYPERLINK("https://hsdes.intel.com/resource/16013360664","16013360664")</f>
        <v>16013360664</v>
      </c>
      <c r="B77" s="4" t="s">
        <v>75</v>
      </c>
      <c r="C77" s="4" t="s">
        <v>114</v>
      </c>
      <c r="D77" s="4" t="s">
        <v>133</v>
      </c>
      <c r="E77" s="5" t="s">
        <v>136</v>
      </c>
      <c r="G77" s="4">
        <v>42</v>
      </c>
      <c r="H77" s="4" t="s">
        <v>137</v>
      </c>
      <c r="I77" s="4" t="s">
        <v>138</v>
      </c>
      <c r="J77" s="4" t="s">
        <v>146</v>
      </c>
    </row>
    <row r="78" spans="1:11" x14ac:dyDescent="0.3">
      <c r="A78" s="4" t="str">
        <f>HYPERLINK("https://hsdes.intel.com/resource/16013360713","16013360713")</f>
        <v>16013360713</v>
      </c>
      <c r="B78" s="4" t="s">
        <v>76</v>
      </c>
      <c r="C78" s="4" t="s">
        <v>114</v>
      </c>
      <c r="D78" s="4" t="s">
        <v>131</v>
      </c>
      <c r="E78" s="5" t="s">
        <v>136</v>
      </c>
      <c r="G78" s="4">
        <v>42</v>
      </c>
      <c r="H78" s="4" t="s">
        <v>137</v>
      </c>
      <c r="I78" s="4" t="s">
        <v>138</v>
      </c>
      <c r="J78" s="4" t="s">
        <v>141</v>
      </c>
    </row>
    <row r="79" spans="1:11" x14ac:dyDescent="0.3">
      <c r="A79" s="4" t="str">
        <f>HYPERLINK("https://hsdes.intel.com/resource/16013868803","16013868803")</f>
        <v>16013868803</v>
      </c>
      <c r="B79" s="4" t="s">
        <v>77</v>
      </c>
      <c r="C79" s="4" t="s">
        <v>109</v>
      </c>
      <c r="D79" s="4" t="s">
        <v>133</v>
      </c>
      <c r="E79" s="5" t="s">
        <v>136</v>
      </c>
      <c r="G79" s="4">
        <v>42</v>
      </c>
      <c r="H79" s="4" t="s">
        <v>137</v>
      </c>
      <c r="I79" s="4" t="s">
        <v>138</v>
      </c>
      <c r="J79" s="4" t="s">
        <v>146</v>
      </c>
    </row>
    <row r="80" spans="1:11" x14ac:dyDescent="0.3">
      <c r="A80" s="4" t="str">
        <f>HYPERLINK("https://hsdes.intel.com/resource/16013870138","16013870138")</f>
        <v>16013870138</v>
      </c>
      <c r="B80" s="4" t="s">
        <v>78</v>
      </c>
      <c r="C80" s="4" t="s">
        <v>109</v>
      </c>
      <c r="D80" s="4" t="s">
        <v>133</v>
      </c>
      <c r="E80" s="5" t="s">
        <v>136</v>
      </c>
      <c r="G80" s="4">
        <v>42</v>
      </c>
      <c r="H80" s="4" t="s">
        <v>137</v>
      </c>
      <c r="I80" s="4" t="s">
        <v>138</v>
      </c>
      <c r="J80" s="4" t="s">
        <v>146</v>
      </c>
    </row>
    <row r="81" spans="1:11" x14ac:dyDescent="0.3">
      <c r="A81" s="4" t="str">
        <f>HYPERLINK("https://hsdes.intel.com/resource/16014160290","16014160290")</f>
        <v>16014160290</v>
      </c>
      <c r="B81" s="4" t="s">
        <v>79</v>
      </c>
      <c r="C81" s="4" t="s">
        <v>109</v>
      </c>
      <c r="D81" s="4" t="s">
        <v>133</v>
      </c>
      <c r="E81" s="9" t="s">
        <v>147</v>
      </c>
      <c r="F81" s="4">
        <v>16018610235</v>
      </c>
      <c r="G81" s="4">
        <v>42</v>
      </c>
      <c r="H81" s="4" t="s">
        <v>137</v>
      </c>
      <c r="I81" s="4" t="s">
        <v>138</v>
      </c>
      <c r="J81" s="4" t="s">
        <v>146</v>
      </c>
    </row>
    <row r="82" spans="1:11" x14ac:dyDescent="0.3">
      <c r="A82" s="4" t="str">
        <f>HYPERLINK("https://hsdes.intel.com/resource/16014428644","16014428644")</f>
        <v>16014428644</v>
      </c>
      <c r="B82" s="4" t="s">
        <v>80</v>
      </c>
      <c r="C82" s="4" t="s">
        <v>121</v>
      </c>
      <c r="D82" s="4" t="s">
        <v>133</v>
      </c>
      <c r="E82" s="5" t="s">
        <v>136</v>
      </c>
      <c r="G82" s="4">
        <v>42</v>
      </c>
      <c r="H82" s="4" t="s">
        <v>137</v>
      </c>
      <c r="I82" s="4" t="s">
        <v>138</v>
      </c>
      <c r="J82" s="4" t="s">
        <v>141</v>
      </c>
    </row>
    <row r="83" spans="1:11" x14ac:dyDescent="0.3">
      <c r="A83" s="4" t="str">
        <f>HYPERLINK("https://hsdes.intel.com/resource/16014703824","16014703824")</f>
        <v>16014703824</v>
      </c>
      <c r="B83" s="4" t="s">
        <v>81</v>
      </c>
      <c r="C83" s="4" t="s">
        <v>110</v>
      </c>
      <c r="D83" s="4" t="s">
        <v>133</v>
      </c>
      <c r="E83" s="6" t="s">
        <v>144</v>
      </c>
      <c r="F83" s="4">
        <v>16015631966</v>
      </c>
      <c r="G83" s="4">
        <v>42</v>
      </c>
      <c r="H83" s="4" t="s">
        <v>137</v>
      </c>
      <c r="I83" s="4" t="s">
        <v>138</v>
      </c>
      <c r="J83" s="4" t="s">
        <v>146</v>
      </c>
      <c r="K83" s="1" t="s">
        <v>153</v>
      </c>
    </row>
    <row r="84" spans="1:11" x14ac:dyDescent="0.3">
      <c r="A84" s="4" t="str">
        <f>HYPERLINK("https://hsdes.intel.com/resource/16014733091","16014733091")</f>
        <v>16014733091</v>
      </c>
      <c r="B84" s="4" t="s">
        <v>82</v>
      </c>
      <c r="C84" s="4" t="s">
        <v>118</v>
      </c>
      <c r="D84" s="4" t="s">
        <v>133</v>
      </c>
      <c r="E84" s="5" t="s">
        <v>136</v>
      </c>
      <c r="G84" s="4">
        <v>42</v>
      </c>
      <c r="H84" s="4" t="s">
        <v>127</v>
      </c>
      <c r="I84" s="4" t="s">
        <v>138</v>
      </c>
      <c r="J84" s="4" t="s">
        <v>141</v>
      </c>
    </row>
    <row r="85" spans="1:11" x14ac:dyDescent="0.3">
      <c r="A85" s="4" t="str">
        <f>HYPERLINK("https://hsdes.intel.com/resource/16014862615","16014862615")</f>
        <v>16014862615</v>
      </c>
      <c r="B85" s="4" t="s">
        <v>83</v>
      </c>
      <c r="C85" s="4" t="s">
        <v>110</v>
      </c>
      <c r="D85" s="4" t="s">
        <v>133</v>
      </c>
      <c r="E85" s="6" t="s">
        <v>144</v>
      </c>
      <c r="F85" s="4">
        <v>16015631966</v>
      </c>
      <c r="G85" s="4">
        <v>42</v>
      </c>
      <c r="H85" s="4" t="s">
        <v>137</v>
      </c>
      <c r="I85" s="4" t="s">
        <v>138</v>
      </c>
      <c r="J85" s="4" t="s">
        <v>146</v>
      </c>
      <c r="K85" s="1" t="s">
        <v>153</v>
      </c>
    </row>
    <row r="86" spans="1:11" x14ac:dyDescent="0.3">
      <c r="A86" s="4" t="str">
        <f>HYPERLINK("https://hsdes.intel.com/resource/16015036036","16015036036")</f>
        <v>16015036036</v>
      </c>
      <c r="B86" s="4" t="s">
        <v>84</v>
      </c>
      <c r="C86" s="4" t="s">
        <v>109</v>
      </c>
      <c r="D86" s="4" t="s">
        <v>133</v>
      </c>
      <c r="E86" s="5" t="s">
        <v>136</v>
      </c>
      <c r="G86" s="4">
        <v>42</v>
      </c>
      <c r="H86" s="4" t="s">
        <v>137</v>
      </c>
      <c r="I86" s="4" t="s">
        <v>138</v>
      </c>
      <c r="J86" s="4" t="s">
        <v>146</v>
      </c>
    </row>
    <row r="87" spans="1:11" x14ac:dyDescent="0.3">
      <c r="A87" s="4" t="str">
        <f>HYPERLINK("https://hsdes.intel.com/resource/16018535968","16018535968")</f>
        <v>16018535968</v>
      </c>
      <c r="B87" s="4" t="s">
        <v>85</v>
      </c>
      <c r="C87" s="4" t="s">
        <v>107</v>
      </c>
      <c r="D87" s="4" t="s">
        <v>134</v>
      </c>
      <c r="E87" s="5" t="s">
        <v>136</v>
      </c>
      <c r="G87" s="4">
        <v>42</v>
      </c>
      <c r="H87" s="4" t="s">
        <v>137</v>
      </c>
      <c r="I87" s="4" t="s">
        <v>138</v>
      </c>
      <c r="J87" s="4" t="s">
        <v>141</v>
      </c>
    </row>
    <row r="88" spans="1:11" x14ac:dyDescent="0.3">
      <c r="A88" s="4" t="str">
        <f>HYPERLINK("https://hsdes.intel.com/resource/18014442584","18014442584")</f>
        <v>18014442584</v>
      </c>
      <c r="B88" s="4" t="s">
        <v>86</v>
      </c>
      <c r="C88" s="4" t="s">
        <v>112</v>
      </c>
      <c r="D88" s="4" t="s">
        <v>132</v>
      </c>
      <c r="E88" s="5" t="s">
        <v>136</v>
      </c>
      <c r="G88" s="4">
        <v>42</v>
      </c>
      <c r="H88" s="4" t="s">
        <v>137</v>
      </c>
      <c r="I88" s="4" t="s">
        <v>138</v>
      </c>
      <c r="J88" s="4" t="s">
        <v>146</v>
      </c>
    </row>
    <row r="89" spans="1:11" x14ac:dyDescent="0.3">
      <c r="A89" s="4" t="str">
        <f>HYPERLINK("https://hsdes.intel.com/resource/18014542624","18014542624")</f>
        <v>18014542624</v>
      </c>
      <c r="B89" s="4" t="s">
        <v>87</v>
      </c>
      <c r="C89" s="4" t="s">
        <v>112</v>
      </c>
      <c r="D89" s="4" t="s">
        <v>132</v>
      </c>
      <c r="E89" s="6" t="s">
        <v>144</v>
      </c>
      <c r="G89" s="4">
        <v>42</v>
      </c>
      <c r="H89" s="4" t="s">
        <v>137</v>
      </c>
      <c r="I89" s="4" t="s">
        <v>138</v>
      </c>
      <c r="J89" s="4" t="s">
        <v>146</v>
      </c>
      <c r="K89" s="4" t="s">
        <v>152</v>
      </c>
    </row>
    <row r="90" spans="1:11" x14ac:dyDescent="0.3">
      <c r="A90" s="4" t="str">
        <f>HYPERLINK("https://hsdes.intel.com/resource/18014678990","18014678990")</f>
        <v>18014678990</v>
      </c>
      <c r="B90" s="4" t="s">
        <v>88</v>
      </c>
      <c r="C90" s="4" t="s">
        <v>112</v>
      </c>
      <c r="D90" s="4" t="s">
        <v>132</v>
      </c>
      <c r="E90" s="6" t="s">
        <v>144</v>
      </c>
      <c r="G90" s="4">
        <v>42</v>
      </c>
      <c r="H90" s="4" t="s">
        <v>137</v>
      </c>
      <c r="I90" s="4" t="s">
        <v>138</v>
      </c>
      <c r="J90" s="4" t="s">
        <v>146</v>
      </c>
      <c r="K90" s="4" t="s">
        <v>152</v>
      </c>
    </row>
    <row r="91" spans="1:11" x14ac:dyDescent="0.3">
      <c r="A91" s="4" t="str">
        <f>HYPERLINK("https://hsdes.intel.com/resource/18017412257","18017412257")</f>
        <v>18017412257</v>
      </c>
      <c r="B91" s="4" t="s">
        <v>89</v>
      </c>
      <c r="C91" s="4" t="s">
        <v>112</v>
      </c>
      <c r="D91" s="4" t="s">
        <v>134</v>
      </c>
      <c r="E91" s="5" t="s">
        <v>136</v>
      </c>
      <c r="G91" s="4">
        <v>42</v>
      </c>
      <c r="H91" s="4" t="s">
        <v>137</v>
      </c>
      <c r="I91" s="4" t="s">
        <v>139</v>
      </c>
      <c r="J91" s="4" t="s">
        <v>146</v>
      </c>
    </row>
    <row r="92" spans="1:11" x14ac:dyDescent="0.3">
      <c r="A92" s="4" t="str">
        <f>HYPERLINK("https://hsdes.intel.com/resource/18017670778","18017670778")</f>
        <v>18017670778</v>
      </c>
      <c r="B92" s="4" t="s">
        <v>90</v>
      </c>
      <c r="C92" s="4" t="s">
        <v>112</v>
      </c>
      <c r="D92" s="4" t="s">
        <v>132</v>
      </c>
      <c r="E92" s="6" t="s">
        <v>144</v>
      </c>
      <c r="G92" s="4">
        <v>42</v>
      </c>
      <c r="H92" s="4" t="s">
        <v>137</v>
      </c>
      <c r="I92" s="4" t="s">
        <v>138</v>
      </c>
      <c r="J92" s="4" t="s">
        <v>146</v>
      </c>
      <c r="K92" s="4" t="s">
        <v>152</v>
      </c>
    </row>
    <row r="93" spans="1:11" x14ac:dyDescent="0.3">
      <c r="A93" s="4" t="str">
        <f>HYPERLINK("https://hsdes.intel.com/resource/18018018062","18018018062")</f>
        <v>18018018062</v>
      </c>
      <c r="B93" s="4" t="s">
        <v>91</v>
      </c>
      <c r="C93" s="4" t="s">
        <v>112</v>
      </c>
      <c r="D93" s="4" t="s">
        <v>132</v>
      </c>
      <c r="E93" s="6" t="s">
        <v>144</v>
      </c>
      <c r="G93" s="4">
        <v>42</v>
      </c>
      <c r="H93" s="4" t="s">
        <v>137</v>
      </c>
      <c r="I93" s="4" t="s">
        <v>138</v>
      </c>
      <c r="J93" s="4" t="s">
        <v>146</v>
      </c>
      <c r="K93" s="4" t="s">
        <v>152</v>
      </c>
    </row>
    <row r="94" spans="1:11" x14ac:dyDescent="0.3">
      <c r="A94" s="4" t="str">
        <f>HYPERLINK("https://hsdes.intel.com/resource/18018198275","18018198275")</f>
        <v>18018198275</v>
      </c>
      <c r="B94" s="4" t="s">
        <v>92</v>
      </c>
      <c r="C94" s="4" t="s">
        <v>121</v>
      </c>
      <c r="D94" s="4" t="s">
        <v>132</v>
      </c>
      <c r="E94" s="5" t="s">
        <v>136</v>
      </c>
      <c r="G94" s="4">
        <v>42</v>
      </c>
      <c r="H94" s="4" t="s">
        <v>137</v>
      </c>
      <c r="I94" s="4" t="s">
        <v>138</v>
      </c>
      <c r="J94" s="4" t="s">
        <v>146</v>
      </c>
    </row>
    <row r="95" spans="1:11" x14ac:dyDescent="0.3">
      <c r="A95" s="4" t="str">
        <f>HYPERLINK("https://hsdes.intel.com/resource/18018337578","18018337578")</f>
        <v>18018337578</v>
      </c>
      <c r="B95" s="4" t="s">
        <v>93</v>
      </c>
      <c r="C95" s="4" t="s">
        <v>112</v>
      </c>
      <c r="D95" s="4" t="s">
        <v>132</v>
      </c>
      <c r="E95" s="6" t="s">
        <v>144</v>
      </c>
      <c r="F95" s="4">
        <v>16015321565</v>
      </c>
      <c r="G95" s="4">
        <v>42</v>
      </c>
      <c r="H95" s="4" t="s">
        <v>137</v>
      </c>
      <c r="I95" s="4" t="s">
        <v>138</v>
      </c>
      <c r="J95" s="4" t="s">
        <v>146</v>
      </c>
      <c r="K95" s="1" t="s">
        <v>156</v>
      </c>
    </row>
    <row r="96" spans="1:11" x14ac:dyDescent="0.3">
      <c r="A96" s="4" t="str">
        <f>HYPERLINK("https://hsdes.intel.com/resource/18018447197","18018447197")</f>
        <v>18018447197</v>
      </c>
      <c r="B96" s="4" t="s">
        <v>94</v>
      </c>
      <c r="C96" s="4" t="s">
        <v>112</v>
      </c>
      <c r="D96" s="4" t="s">
        <v>132</v>
      </c>
      <c r="E96" s="5" t="s">
        <v>136</v>
      </c>
      <c r="G96" s="4">
        <v>42</v>
      </c>
      <c r="H96" s="4" t="s">
        <v>137</v>
      </c>
      <c r="I96" s="4" t="s">
        <v>138</v>
      </c>
      <c r="J96" s="4" t="s">
        <v>146</v>
      </c>
    </row>
    <row r="97" spans="1:11" x14ac:dyDescent="0.3">
      <c r="A97" s="4" t="str">
        <f>HYPERLINK("https://hsdes.intel.com/resource/18018447269","18018447269")</f>
        <v>18018447269</v>
      </c>
      <c r="B97" s="4" t="s">
        <v>95</v>
      </c>
      <c r="C97" s="4" t="s">
        <v>112</v>
      </c>
      <c r="D97" s="4" t="s">
        <v>132</v>
      </c>
      <c r="E97" s="6" t="s">
        <v>144</v>
      </c>
      <c r="G97" s="4">
        <v>42</v>
      </c>
      <c r="H97" s="4" t="s">
        <v>137</v>
      </c>
      <c r="I97" s="4" t="s">
        <v>138</v>
      </c>
      <c r="J97" s="4" t="s">
        <v>146</v>
      </c>
      <c r="K97" s="4" t="s">
        <v>152</v>
      </c>
    </row>
    <row r="98" spans="1:11" x14ac:dyDescent="0.3">
      <c r="A98" s="4" t="str">
        <f>HYPERLINK("https://hsdes.intel.com/resource/18019251844","18019251844")</f>
        <v>18019251844</v>
      </c>
      <c r="B98" s="4" t="s">
        <v>96</v>
      </c>
      <c r="C98" s="4" t="s">
        <v>112</v>
      </c>
      <c r="D98" s="4" t="s">
        <v>132</v>
      </c>
      <c r="E98" s="5" t="s">
        <v>136</v>
      </c>
      <c r="G98" s="4">
        <v>42</v>
      </c>
      <c r="H98" s="4" t="s">
        <v>137</v>
      </c>
      <c r="I98" s="4" t="s">
        <v>138</v>
      </c>
      <c r="J98" s="4" t="s">
        <v>146</v>
      </c>
    </row>
    <row r="99" spans="1:11" x14ac:dyDescent="0.3">
      <c r="A99" s="4" t="str">
        <f>HYPERLINK("https://hsdes.intel.com/resource/18019483594","18019483594")</f>
        <v>18019483594</v>
      </c>
      <c r="B99" s="4" t="s">
        <v>97</v>
      </c>
      <c r="C99" s="4" t="s">
        <v>112</v>
      </c>
      <c r="D99" s="4" t="s">
        <v>131</v>
      </c>
      <c r="E99" s="5" t="s">
        <v>136</v>
      </c>
      <c r="G99" s="4">
        <v>42</v>
      </c>
      <c r="H99" s="4" t="s">
        <v>137</v>
      </c>
      <c r="I99" s="4" t="s">
        <v>138</v>
      </c>
      <c r="J99" s="4" t="s">
        <v>141</v>
      </c>
    </row>
    <row r="100" spans="1:11" x14ac:dyDescent="0.3">
      <c r="A100" s="4" t="str">
        <f>HYPERLINK("https://hsdes.intel.com/resource/18020194305","18020194305")</f>
        <v>18020194305</v>
      </c>
      <c r="B100" s="4" t="s">
        <v>98</v>
      </c>
      <c r="C100" s="4" t="s">
        <v>112</v>
      </c>
      <c r="D100" s="4" t="s">
        <v>131</v>
      </c>
      <c r="E100" s="5" t="s">
        <v>136</v>
      </c>
      <c r="G100" s="4">
        <v>42</v>
      </c>
      <c r="H100" s="4" t="s">
        <v>137</v>
      </c>
      <c r="I100" s="4" t="s">
        <v>138</v>
      </c>
      <c r="J100" s="4" t="s">
        <v>141</v>
      </c>
    </row>
    <row r="101" spans="1:11" x14ac:dyDescent="0.3">
      <c r="A101" s="10" t="str">
        <f>HYPERLINK("https://hsdes.intel.com/resource/18020730053","18020730053")</f>
        <v>18020730053</v>
      </c>
      <c r="B101" s="4" t="s">
        <v>99</v>
      </c>
      <c r="C101" s="4" t="s">
        <v>109</v>
      </c>
      <c r="D101" s="4" t="s">
        <v>131</v>
      </c>
      <c r="E101" s="5" t="s">
        <v>136</v>
      </c>
      <c r="G101" s="4">
        <v>42</v>
      </c>
      <c r="H101" s="4" t="s">
        <v>137</v>
      </c>
      <c r="I101" s="4" t="s">
        <v>138</v>
      </c>
      <c r="J101" s="4" t="s">
        <v>146</v>
      </c>
    </row>
    <row r="102" spans="1:11" x14ac:dyDescent="0.3">
      <c r="A102" s="4" t="str">
        <f>HYPERLINK("https://hsdes.intel.com/resource/18020841864","18020841864")</f>
        <v>18020841864</v>
      </c>
      <c r="B102" s="4" t="s">
        <v>100</v>
      </c>
      <c r="C102" s="4" t="s">
        <v>109</v>
      </c>
      <c r="D102" s="4" t="s">
        <v>134</v>
      </c>
      <c r="E102" s="5" t="s">
        <v>136</v>
      </c>
      <c r="G102" s="4">
        <v>42</v>
      </c>
      <c r="H102" s="4" t="s">
        <v>137</v>
      </c>
      <c r="I102" s="4" t="s">
        <v>139</v>
      </c>
      <c r="J102" s="4" t="s">
        <v>146</v>
      </c>
    </row>
    <row r="103" spans="1:11" x14ac:dyDescent="0.3">
      <c r="A103" s="4" t="str">
        <f>HYPERLINK("https://hsdes.intel.com/resource/18022238998","18022238998")</f>
        <v>18022238998</v>
      </c>
      <c r="B103" s="4" t="s">
        <v>101</v>
      </c>
      <c r="C103" s="4" t="s">
        <v>112</v>
      </c>
      <c r="D103" s="4" t="s">
        <v>131</v>
      </c>
      <c r="E103" s="5" t="s">
        <v>136</v>
      </c>
      <c r="G103" s="4">
        <v>42</v>
      </c>
      <c r="H103" s="4" t="s">
        <v>137</v>
      </c>
      <c r="I103" s="4" t="s">
        <v>138</v>
      </c>
      <c r="J103" s="4" t="s">
        <v>141</v>
      </c>
    </row>
    <row r="104" spans="1:11" x14ac:dyDescent="0.3">
      <c r="A104" s="4" t="str">
        <f>HYPERLINK("https://hsdes.intel.com/resource/22011878933","22011878933")</f>
        <v>22011878933</v>
      </c>
      <c r="B104" s="4" t="s">
        <v>102</v>
      </c>
      <c r="C104" s="4" t="s">
        <v>112</v>
      </c>
      <c r="D104" s="4" t="s">
        <v>131</v>
      </c>
      <c r="E104" s="5" t="s">
        <v>136</v>
      </c>
      <c r="G104" s="4">
        <v>42</v>
      </c>
      <c r="H104" s="4" t="s">
        <v>137</v>
      </c>
      <c r="I104" s="4" t="s">
        <v>138</v>
      </c>
      <c r="J104" s="4" t="s">
        <v>146</v>
      </c>
    </row>
    <row r="105" spans="1:11" x14ac:dyDescent="0.3">
      <c r="A105" s="4" t="str">
        <f>HYPERLINK("https://hsdes.intel.com/resource/22011879371","22011879371")</f>
        <v>22011879371</v>
      </c>
      <c r="B105" s="4" t="s">
        <v>103</v>
      </c>
      <c r="C105" s="4" t="s">
        <v>122</v>
      </c>
      <c r="D105" s="4" t="s">
        <v>131</v>
      </c>
      <c r="E105" s="5" t="s">
        <v>136</v>
      </c>
      <c r="G105" s="4">
        <v>42</v>
      </c>
      <c r="H105" s="4" t="s">
        <v>137</v>
      </c>
      <c r="I105" s="4" t="s">
        <v>138</v>
      </c>
      <c r="J105" s="4" t="s">
        <v>146</v>
      </c>
    </row>
    <row r="106" spans="1:11" x14ac:dyDescent="0.3">
      <c r="A106" s="4" t="str">
        <f>HYPERLINK("https://hsdes.intel.com/resource/22011879396","22011879396")</f>
        <v>22011879396</v>
      </c>
      <c r="B106" s="4" t="s">
        <v>104</v>
      </c>
      <c r="C106" s="4" t="s">
        <v>112</v>
      </c>
      <c r="D106" s="4" t="s">
        <v>131</v>
      </c>
      <c r="E106" s="5" t="s">
        <v>136</v>
      </c>
      <c r="G106" s="4">
        <v>42</v>
      </c>
      <c r="H106" s="4" t="s">
        <v>137</v>
      </c>
      <c r="I106" s="4" t="s">
        <v>138</v>
      </c>
      <c r="J106" s="4" t="s">
        <v>141</v>
      </c>
    </row>
    <row r="107" spans="1:11" x14ac:dyDescent="0.3">
      <c r="A107" s="4" t="str">
        <f>HYPERLINK("https://hsdes.intel.com/resource/22011897477","22011897477")</f>
        <v>22011897477</v>
      </c>
      <c r="B107" s="4" t="s">
        <v>105</v>
      </c>
      <c r="C107" s="4" t="s">
        <v>112</v>
      </c>
      <c r="D107" s="4" t="s">
        <v>134</v>
      </c>
      <c r="E107" s="5" t="s">
        <v>136</v>
      </c>
      <c r="G107" s="4">
        <v>42</v>
      </c>
      <c r="H107" s="4" t="s">
        <v>137</v>
      </c>
      <c r="I107" s="4" t="s">
        <v>138</v>
      </c>
      <c r="J107" s="4" t="s">
        <v>146</v>
      </c>
    </row>
  </sheetData>
  <autoFilter ref="E1:E107" xr:uid="{00000000-0001-0000-0000-000000000000}"/>
  <customSheetViews>
    <customSheetView guid="{EA77530C-64FA-4651-92E8-31AAE3488EC9}" showAutoFilter="1">
      <selection activeCell="B1" sqref="B1"/>
      <pageMargins left="0.7" right="0.7" top="0.75" bottom="0.75" header="0.3" footer="0.3"/>
      <pageSetup orientation="portrait" r:id="rId1"/>
      <autoFilter ref="E1:E107" xr:uid="{00000000-0001-0000-0000-000000000000}"/>
    </customSheetView>
    <customSheetView guid="{5882051C-E387-40A0-B215-542879D138BE}" filter="1" showAutoFilter="1" topLeftCell="B17">
      <selection activeCell="H33" sqref="H33"/>
      <pageMargins left="0.7" right="0.7" top="0.75" bottom="0.75" header="0.3" footer="0.3"/>
      <pageSetup orientation="portrait" r:id="rId2"/>
      <autoFilter ref="A1:K110" xr:uid="{028A7AFA-5567-4887-A424-0B64AA1F485D}">
        <filterColumn colId="3">
          <filters>
            <filter val="Arpitha"/>
          </filters>
        </filterColumn>
        <filterColumn colId="4">
          <filters blank="1">
            <filter val="pass"/>
          </filters>
        </filterColumn>
        <sortState xmlns:xlrd2="http://schemas.microsoft.com/office/spreadsheetml/2017/richdata2" ref="A3:K110">
          <sortCondition ref="E1:E110"/>
        </sortState>
      </autoFilter>
    </customSheetView>
    <customSheetView guid="{669D9E1D-353E-48AC-AFAC-4B27009A9805}" filter="1" showAutoFilter="1" topLeftCell="B1">
      <selection activeCell="E8" sqref="E8"/>
      <pageMargins left="0.7" right="0.7" top="0.75" bottom="0.75" header="0.3" footer="0.3"/>
      <autoFilter ref="A1:K110" xr:uid="{DEDC586F-A960-426E-9221-70E6370350DE}">
        <filterColumn colId="3">
          <filters>
            <filter val="gayathri"/>
          </filters>
        </filterColumn>
        <filterColumn colId="4">
          <filters blank="1"/>
        </filterColumn>
      </autoFilter>
    </customSheetView>
    <customSheetView guid="{0F52AB3F-3348-4275-955D-325EF1666EA2}" filter="1" showAutoFilter="1" topLeftCell="A7">
      <selection activeCell="B114" sqref="B114"/>
      <pageMargins left="0.7" right="0.7" top="0.75" bottom="0.75" header="0.3" footer="0.3"/>
      <autoFilter ref="A1:K110" xr:uid="{2D92CCFA-B4A8-4BDF-B438-022AFE5EB63D}">
        <filterColumn colId="3">
          <filters blank="1"/>
        </filterColumn>
      </autoFilter>
    </customSheetView>
    <customSheetView guid="{9DF00757-CE4E-439F-9BCB-077A4CB01486}" scale="70" filter="1" showAutoFilter="1">
      <selection activeCell="E59" sqref="E59"/>
      <pageMargins left="0.7" right="0.7" top="0.75" bottom="0.75" header="0.3" footer="0.3"/>
      <pageSetup orientation="portrait" r:id="rId3"/>
      <autoFilter ref="A1:K110" xr:uid="{9EC20B13-9610-46F5-BB34-C4F49394862F}">
        <filterColumn colId="3">
          <filters>
            <filter val="gayathri"/>
          </filters>
        </filterColumn>
      </autoFilter>
    </customSheetView>
    <customSheetView guid="{43C57291-98FB-4295-9B12-32F55D1869E0}" showAutoFilter="1" topLeftCell="A89">
      <selection activeCell="B2" sqref="B2:B109"/>
      <pageMargins left="0.7" right="0.7" top="0.75" bottom="0.75" header="0.3" footer="0.3"/>
      <pageSetup orientation="portrait" r:id="rId4"/>
      <autoFilter ref="A1:K109" xr:uid="{7DC8C934-7764-4861-9425-BEB26A893D9C}"/>
    </customSheetView>
    <customSheetView guid="{718DC906-4E43-4A10-833C-1D8B784683C2}" showAutoFilter="1">
      <selection activeCell="B7" sqref="B7"/>
      <pageMargins left="0.7" right="0.7" top="0.75" bottom="0.75" header="0.3" footer="0.3"/>
      <pageSetup orientation="portrait" r:id="rId5"/>
      <autoFilter ref="E1:E107" xr:uid="{66784BA4-C1BB-4A51-A0C3-26F698AE58F5}"/>
    </customSheetView>
  </customSheetView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D2CE-77BF-4042-A864-C5739AC3D956}">
  <dimension ref="A1:B10"/>
  <sheetViews>
    <sheetView workbookViewId="0">
      <selection activeCell="B4" sqref="B4"/>
    </sheetView>
  </sheetViews>
  <sheetFormatPr defaultRowHeight="14.4" x14ac:dyDescent="0.3"/>
  <cols>
    <col min="2" max="2" width="14.6640625" customWidth="1"/>
  </cols>
  <sheetData>
    <row r="1" spans="1:2" x14ac:dyDescent="0.3">
      <c r="A1" s="2" t="s">
        <v>148</v>
      </c>
      <c r="B1" s="2" t="s">
        <v>149</v>
      </c>
    </row>
    <row r="2" spans="1:2" x14ac:dyDescent="0.3">
      <c r="A2" s="1" t="s">
        <v>136</v>
      </c>
      <c r="B2" s="1">
        <v>91</v>
      </c>
    </row>
    <row r="3" spans="1:2" x14ac:dyDescent="0.3">
      <c r="A3" s="1" t="s">
        <v>147</v>
      </c>
      <c r="B3" s="1">
        <v>1</v>
      </c>
    </row>
    <row r="4" spans="1:2" x14ac:dyDescent="0.3">
      <c r="A4" s="1" t="s">
        <v>144</v>
      </c>
      <c r="B4" s="1">
        <v>14</v>
      </c>
    </row>
    <row r="5" spans="1:2" x14ac:dyDescent="0.3">
      <c r="A5" s="1" t="s">
        <v>150</v>
      </c>
      <c r="B5" s="1">
        <f>SUM(B2:B4)</f>
        <v>106</v>
      </c>
    </row>
    <row r="7" spans="1:2" x14ac:dyDescent="0.3">
      <c r="A7" s="2" t="s">
        <v>148</v>
      </c>
      <c r="B7" s="2" t="s">
        <v>151</v>
      </c>
    </row>
    <row r="8" spans="1:2" x14ac:dyDescent="0.3">
      <c r="A8" s="1" t="s">
        <v>136</v>
      </c>
      <c r="B8" s="3">
        <f>(B2/B5)*100</f>
        <v>85.84905660377359</v>
      </c>
    </row>
    <row r="9" spans="1:2" x14ac:dyDescent="0.3">
      <c r="A9" s="1" t="s">
        <v>147</v>
      </c>
      <c r="B9" s="3">
        <f>(B3/B5)*100</f>
        <v>0.94339622641509435</v>
      </c>
    </row>
    <row r="10" spans="1:2" x14ac:dyDescent="0.3">
      <c r="A10" s="1" t="s">
        <v>144</v>
      </c>
      <c r="B10" s="3">
        <f>(B4/B5)*100</f>
        <v>13.20754716981132</v>
      </c>
    </row>
  </sheetData>
  <customSheetViews>
    <customSheetView guid="{EA77530C-64FA-4651-92E8-31AAE3488EC9}">
      <selection activeCell="B4" sqref="B4"/>
      <pageMargins left="0.7" right="0.7" top="0.75" bottom="0.75" header="0.3" footer="0.3"/>
    </customSheetView>
    <customSheetView guid="{43C57291-98FB-4295-9B12-32F55D1869E0}">
      <selection activeCell="E16" sqref="E16"/>
      <pageMargins left="0.7" right="0.7" top="0.75" bottom="0.75" header="0.3" footer="0.3"/>
    </customSheetView>
    <customSheetView guid="{718DC906-4E43-4A10-833C-1D8B784683C2}">
      <selection activeCell="B4" sqref="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Orange_0008_D43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2023-03-28T09:17:21Z</dcterms:modified>
</cp:coreProperties>
</file>