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C5F25A39-10AC-4025-AC32-8D5BE79E00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10_D20" sheetId="1" r:id="rId1"/>
    <sheet name="Summary" sheetId="2" r:id="rId2"/>
  </sheets>
  <definedNames>
    <definedName name="_xlnm._FilterDatabase" localSheetId="0" hidden="1">GNRD_Orange_10_D20!$A$1:$J$98</definedName>
    <definedName name="Z_037748C1_33D1_4C92_9A33_1A8860AAA2FA_.wvu.FilterData" localSheetId="0" hidden="1">GNRD_Orange_10_D20!$A$1:$J$96</definedName>
    <definedName name="Z_0854FC4E_4081_4104_BBFF_1A7D6ABB193D_.wvu.FilterData" localSheetId="0" hidden="1">GNRD_Orange_10_D20!$A$1:$J$96</definedName>
    <definedName name="Z_2BD53AD7_E761_45BA_8CD6_7F828B08B2E3_.wvu.FilterData" localSheetId="0" hidden="1">GNRD_Orange_10_D20!$A$1:$J$96</definedName>
    <definedName name="Z_2E2C669F_2A26_4586_9302_3CFA213EF37A_.wvu.FilterData" localSheetId="0" hidden="1">GNRD_Orange_10_D20!$A$1:$J$96</definedName>
    <definedName name="Z_3AAA8378_5DB8_4027_BC89_C5779762960C_.wvu.FilterData" localSheetId="0" hidden="1">GNRD_Orange_10_D20!$A$1:$J$96</definedName>
    <definedName name="Z_62A24981_5F96_4C0B_B3B5_FEBF8FBEC7FD_.wvu.FilterData" localSheetId="0" hidden="1">GNRD_Orange_10_D20!$A$1:$J$96</definedName>
    <definedName name="Z_818A2A54_0E79_4EBA_96A5_BE76D1CD54EC_.wvu.FilterData" localSheetId="0" hidden="1">GNRD_Orange_10_D20!$A$1:$J$96</definedName>
    <definedName name="Z_872688C7_AFA3_4EDE_9EF9_8EC25F8C56A3_.wvu.FilterData" localSheetId="0" hidden="1">GNRD_Orange_10_D20!$A$1:$J$98</definedName>
    <definedName name="Z_A00B28BF_0ABA_45BC_A63B_1249507686C8_.wvu.FilterData" localSheetId="0" hidden="1">GNRD_Orange_10_D20!$A$1:$J$96</definedName>
    <definedName name="Z_A32308B0_DD8E_4003_AA0F_85D73078B429_.wvu.FilterData" localSheetId="0" hidden="1">GNRD_Orange_10_D20!$A$1:$J$96</definedName>
    <definedName name="Z_AF25E17D_06AD_4941_8D53_F1C1DFE93693_.wvu.FilterData" localSheetId="0" hidden="1">GNRD_Orange_10_D20!$A$1:$J$96</definedName>
    <definedName name="Z_B0A39DAB_BB53_47C7_96F1_B9F36DFCD081_.wvu.FilterData" localSheetId="0" hidden="1">GNRD_Orange_10_D20!$A$1:$J$96</definedName>
    <definedName name="Z_B54F95D1_E5D9_42F0_8DD7_AFD14EC88EF1_.wvu.FilterData" localSheetId="0" hidden="1">GNRD_Orange_10_D20!$A$1:$J$96</definedName>
    <definedName name="Z_BE43A75C_48ED_413F_B6BB_60D05455C018_.wvu.FilterData" localSheetId="0" hidden="1">GNRD_Orange_10_D20!$A$1:$J$98</definedName>
    <definedName name="Z_D23AA468_E5EF_4A58_892C_020CC69F91CB_.wvu.FilterData" localSheetId="0" hidden="1">GNRD_Orange_10_D20!$A$1:$J$96</definedName>
    <definedName name="Z_E6A0E763_1853_40B9_BA64_F8C0C71009A9_.wvu.FilterData" localSheetId="0" hidden="1">GNRD_Orange_10_D20!$A$1:$J$98</definedName>
    <definedName name="Z_FD242FFC_A3AE_4DA7_AE5C_E0CB753ED331_.wvu.FilterData" localSheetId="0" hidden="1">GNRD_Orange_10_D20!$A$1:$J$96</definedName>
  </definedNames>
  <calcPr calcId="191029"/>
  <customWorkbookViews>
    <customWorkbookView name="Agarwal, Naman - Personal View" guid="{E6A0E763-1853-40B9-BA64-F8C0C71009A9}" mergeInterval="0" personalView="1" maximized="1" xWindow="-9" yWindow="-9" windowWidth="1938" windowHeight="1048" activeSheetId="1"/>
    <customWorkbookView name="Mp, Ganesh - Personal View" guid="{BE43A75C-48ED-413F-B6BB-60D05455C018}" mergeInterval="0" personalView="1" maximized="1" xWindow="1912" yWindow="-8" windowWidth="1936" windowHeight="1048" activeSheetId="1"/>
    <customWorkbookView name="Shariff, HidayathullaX - Personal View" guid="{0854FC4E-4081-4104-BBFF-1A7D6ABB193D}" mergeInterval="0" personalView="1" maximized="1" xWindow="-9" yWindow="-9" windowWidth="1938" windowHeight="1048" activeSheetId="1"/>
    <customWorkbookView name="H R, ArpithaX - Personal View" guid="{B54F95D1-E5D9-42F0-8DD7-AFD14EC88EF1}" mergeInterval="0" personalView="1" maximized="1" xWindow="-11" yWindow="-11" windowWidth="1942" windowHeight="1030" activeSheetId="1"/>
    <customWorkbookView name="Harikumar, GayathriX - Personal View" guid="{B0A39DAB-BB53-47C7-96F1-B9F36DFCD081}" mergeInterval="0" personalView="1" maximized="1" xWindow="-11" yWindow="-11" windowWidth="1942" windowHeight="1030" activeSheetId="1"/>
    <customWorkbookView name="Rajubhai, GanganiX utsavbhai - Personal View" guid="{62A24981-5F96-4C0B-B3B5-FEBF8FBEC7FD}" mergeInterval="0" personalView="1" maximized="1" xWindow="-11" yWindow="-11" windowWidth="1849" windowHeight="1102" activeSheetId="1"/>
    <customWorkbookView name="C, ChetanaX - Personal View" guid="{037748C1-33D1-4C92-9A33-1A8860AAA2FA}" mergeInterval="0" personalView="1" maximized="1" xWindow="-11" yWindow="-11" windowWidth="1942" windowHeight="1030" activeSheetId="1"/>
    <customWorkbookView name="Mohiuddin, SajjadX - Personal View" guid="{872688C7-AFA3-4EDE-9EF9-8EC25F8C56A3}" mergeInterval="0" personalView="1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A98" i="1"/>
  <c r="A97" i="1"/>
  <c r="A39" i="1"/>
  <c r="A38" i="1"/>
  <c r="B8" i="2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<sst xmlns="http://schemas.openxmlformats.org/spreadsheetml/2006/main" count="604" uniqueCount="132">
  <si>
    <t>Verify warm reset from Windows OS</t>
  </si>
  <si>
    <t>To verify Hyper-Threading(Enable LP) knob functionality when disabled</t>
  </si>
  <si>
    <t>Verify warm reset from EFI Shell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</si>
  <si>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</si>
  <si>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</si>
  <si>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</si>
  <si>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</si>
  <si>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</si>
  <si>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</si>
  <si>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</si>
  <si>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</si>
  <si>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</si>
  <si>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</si>
  <si>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</si>
  <si>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</si>
  <si>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</si>
  <si>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</si>
  <si>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[PSS  PostSi] - BIOS version visible by OS</t>
  </si>
  <si>
    <t>Verify cold reset from 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</si>
  <si>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</si>
  <si>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</si>
  <si>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</si>
  <si>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</si>
  <si>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</si>
  <si>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</si>
  <si>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</si>
  <si>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</si>
  <si>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</si>
  <si>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</si>
  <si>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</si>
  <si>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</si>
  <si>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</si>
  <si>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[Pre-Si  Post-Si] To verify DDR Memory Min Population</t>
  </si>
  <si>
    <t>Verify IP Clean build boot to OS</t>
  </si>
  <si>
    <t>To verify Hyper-Threading(Enable LP) knob functionality when enabled</t>
  </si>
  <si>
    <t>Check the Presence of Release Notes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</si>
  <si>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</si>
  <si>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</si>
  <si>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</si>
  <si>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</si>
  <si>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</si>
  <si>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</si>
  <si>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</si>
  <si>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</si>
  <si>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</si>
  <si>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</si>
  <si>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</si>
  <si>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</si>
  <si>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</si>
  <si>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</si>
  <si>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</si>
  <si>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</si>
  <si>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</si>
  <si>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Verify SpeedStep (PStates) knob option with MSR1A0</t>
  </si>
  <si>
    <t>To Validate Boot to Cent 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</si>
  <si>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</si>
  <si>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</si>
  <si>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</si>
  <si>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</si>
  <si>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</si>
  <si>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</si>
  <si>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</si>
  <si>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</si>
  <si>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</si>
  <si>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</si>
  <si>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</si>
  <si>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</si>
  <si>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</si>
  <si>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</si>
  <si>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</si>
  <si>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</si>
  <si>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</si>
  <si>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</si>
  <si>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</si>
  <si>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</si>
  <si>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</si>
  <si>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</si>
  <si>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</si>
  <si>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</si>
  <si>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</si>
  <si>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</si>
  <si>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</si>
  <si>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</si>
  <si>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</si>
  <si>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</si>
  <si>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</si>
  <si>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</si>
  <si>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</si>
  <si>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</si>
  <si>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</si>
  <si>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</si>
  <si>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OOB bus ownership verification</t>
  </si>
  <si>
    <t>Bifurcation Verification for GNR</t>
  </si>
  <si>
    <t>component_affected</t>
  </si>
  <si>
    <t>bios.cpu_pm</t>
  </si>
  <si>
    <t>bios.cpu_pm,bios.platform</t>
  </si>
  <si>
    <t>bios.platform</t>
  </si>
  <si>
    <t>bios.platform,bios.uncore</t>
  </si>
  <si>
    <t>bios.iio</t>
  </si>
  <si>
    <t>bios.uncore</t>
  </si>
  <si>
    <t>bios.mrc_server</t>
  </si>
  <si>
    <t>bios.iio,bios.platform</t>
  </si>
  <si>
    <t>bios.security</t>
  </si>
  <si>
    <t>bios.mem_decode</t>
  </si>
  <si>
    <t>bios.platform,bios.security</t>
  </si>
  <si>
    <t>bios.platform,fw.ifwi.bios</t>
  </si>
  <si>
    <t>bios.iio,bios.uncore</t>
  </si>
  <si>
    <t>bios.pch,bios.platform</t>
  </si>
  <si>
    <t>Status</t>
  </si>
  <si>
    <t>HSD</t>
  </si>
  <si>
    <t>Cores</t>
  </si>
  <si>
    <t>HCC\MCC</t>
  </si>
  <si>
    <t>BMOD\FMOD</t>
  </si>
  <si>
    <t xml:space="preserve">IFWI used </t>
  </si>
  <si>
    <t>Comments</t>
  </si>
  <si>
    <t>Pass</t>
  </si>
  <si>
    <t>HCC</t>
  </si>
  <si>
    <t>FMOD</t>
  </si>
  <si>
    <t>Release IP Clean</t>
  </si>
  <si>
    <t>Block</t>
  </si>
  <si>
    <t xml:space="preserve">Count </t>
  </si>
  <si>
    <t>Fail</t>
  </si>
  <si>
    <t>Total</t>
  </si>
  <si>
    <t>Percentage</t>
  </si>
  <si>
    <t>Debug IP Clean</t>
  </si>
  <si>
    <t>[PostSi][CPX6][OS]  Cold Reset from UEFI Shell - 10 Cycles</t>
  </si>
  <si>
    <t>[PostSi][CPX6][OS] Warm Reset from UEFI Shell - 10 Cycles</t>
  </si>
  <si>
    <t>[OTA][POST-SI][PSS] OTA in band support for MK-TME feature enable, disable and discovery.</t>
  </si>
  <si>
    <t>[SGX][MISC Test]Verify SGX if is enabled correctly</t>
  </si>
  <si>
    <t>SGX Simics Block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</si>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</sst>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76" Type="http://schemas.openxmlformats.org/officeDocument/2006/relationships/revisionLog" Target="revisionLog76.xml"/><Relationship Id="rId75" Type="http://schemas.openxmlformats.org/officeDocument/2006/relationships/revisionLog" Target="revisionLog7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F003591-1232-4CC6-8CDF-48AE12893C7D}" diskRevisions="1" revisionId="1046" version="2">
  <header guid="{808B3DC7-7565-4475-90F0-D528F9EDDDE5}" dateTime="2023-01-13T12:59:45" maxSheetId="3" userName="Mp, Ganesh" r:id="rId75" minRId="1038" maxRId="1042">
    <sheetIdMap count="2">
      <sheetId val="1"/>
      <sheetId val="2"/>
    </sheetIdMap>
  </header>
  <header guid="{4F003591-1232-4CC6-8CDF-48AE12893C7D}" dateTime="2023-03-28T14:49:11" maxSheetId="3" userName="Agarwal, Naman" r:id="rId76" minRId="1044" maxRId="1045">
    <sheetIdMap count="2">
      <sheetId val="1"/>
      <sheetId val="2"/>
    </sheetIdMap>
  </header>
</header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8" sId="1" ref="A77:XFD77" action="deleteRow">
    <rfmt sheetId="1" xfDxf="1" sqref="A77:XFD77" start="0" length="0"/>
    <rcc rId="0" sId="1" dxf="1">
      <nc r="A77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7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7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39" sId="1" ref="A73:XFD73" action="deleteRow">
    <rfmt sheetId="1" xfDxf="1" sqref="A73:XFD73" start="0" length="0"/>
    <rcc rId="0" sId="1" dxf="1">
      <nc r="A73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3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3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3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3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3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3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0" sId="1" ref="A65:XFD65" action="deleteRow">
    <rfmt sheetId="1" xfDxf="1" sqref="A65:XFD65" start="0" length="0"/>
    <rcc rId="0" sId="1" dxf="1">
      <nc r="A65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5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5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5" t="inlineStr">
        <is>
          <t>NA</t>
        </is>
      </nc>
      <ndxf>
        <fill>
          <patternFill patternType="solid">
            <bgColor rgb="FFFFC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5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5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5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5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K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41" sId="1" ref="D1:D1048576" action="deleteCol">
    <rfmt sheetId="1" xfDxf="1" sqref="D1:D1048576" start="0" length="0"/>
    <rcc rId="0" sId="1" dxf="1">
      <nc r="D1" t="inlineStr">
        <is>
          <t xml:space="preserve">Tester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042" sId="1">
    <nc r="J98" t="inlineStr">
      <is>
        <t>SGX Simics Block</t>
      </is>
    </nc>
  </rcc>
  <rcv guid="{BE43A75C-48ED-413F-B6BB-60D05455C018}" action="delete"/>
  <rdn rId="0" localSheetId="1" customView="1" name="Z_BE43A75C_48ED_413F_B6BB_60D05455C018_.wvu.FilterData" hidden="1" oldHidden="1">
    <formula>GNRD_Orange_10_D20!$A$1:$J$98</formula>
    <oldFormula>GNRD_Orange_10_D20!$A$1:$J$98</oldFormula>
  </rdn>
  <rcv guid="{BE43A75C-48ED-413F-B6BB-60D05455C018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" sId="1">
    <oc r="A1" t="inlineStr">
      <is>
        <t>id</t>
      </is>
    </oc>
    <nc r="A1" t="inlineStr">
      <is>
        <t>TCD_ID</t>
      </is>
    </nc>
  </rcc>
  <rcc rId="1045" sId="1">
    <oc r="B1" t="inlineStr">
      <is>
        <t>title</t>
      </is>
    </oc>
    <nc r="B1" t="inlineStr">
      <is>
        <t>TCD_Title</t>
      </is>
    </nc>
  </rcc>
  <rdn rId="0" localSheetId="1" customView="1" name="Z_E6A0E763_1853_40B9_BA64_F8C0C71009A9_.wvu.FilterData" hidden="1" oldHidden="1">
    <formula>GNRD_Orange_10_D20!$A$1:$J$98</formula>
  </rdn>
  <rcv guid="{E6A0E763-1853-40B9-BA64-F8C0C71009A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808B3DC7-7565-4475-90F0-D528F9EDDDE5}" name="Mp, Ganesh" id="-925246810" dateTime="2023-01-13T13:00:18"/>
  <userInfo guid="{808B3DC7-7565-4475-90F0-D528F9EDDDE5}" name="Mp, Ganesh" id="-925296671" dateTime="2023-01-13T18:19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B1" sqref="B1"/>
    </sheetView>
  </sheetViews>
  <sheetFormatPr defaultRowHeight="14.4" x14ac:dyDescent="0.3"/>
  <cols>
    <col min="1" max="1" width="13.88671875" customWidth="1"/>
    <col min="2" max="2" width="63.109375" customWidth="1"/>
    <col min="3" max="3" width="23.5546875" customWidth="1"/>
    <col min="5" max="5" width="11.77734375" bestFit="1" customWidth="1"/>
    <col min="9" max="9" width="18.33203125" customWidth="1"/>
    <col min="10" max="10" width="17.88671875" customWidth="1"/>
  </cols>
  <sheetData>
    <row r="1" spans="1:10" x14ac:dyDescent="0.3">
      <c r="A1" s="1" t="s">
        <v>130</v>
      </c>
      <c r="B1" s="1" t="s">
        <v>131</v>
      </c>
      <c r="C1" s="1" t="s">
        <v>93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</row>
    <row r="2" spans="1:10" x14ac:dyDescent="0.3">
      <c r="A2" s="1" t="str">
        <f>HYPERLINK("https://hsdes.intel.com/resource/1508602355","1508602355")</f>
        <v>1508602355</v>
      </c>
      <c r="B2" s="1" t="s">
        <v>0</v>
      </c>
      <c r="C2" s="1" t="s">
        <v>94</v>
      </c>
      <c r="D2" s="3" t="s">
        <v>115</v>
      </c>
      <c r="E2" s="1"/>
      <c r="F2" s="1">
        <v>42</v>
      </c>
      <c r="G2" s="1" t="s">
        <v>116</v>
      </c>
      <c r="H2" s="1" t="s">
        <v>117</v>
      </c>
      <c r="I2" s="1" t="s">
        <v>118</v>
      </c>
      <c r="J2" s="1"/>
    </row>
    <row r="3" spans="1:10" x14ac:dyDescent="0.3">
      <c r="A3" s="1" t="str">
        <f>HYPERLINK("https://hsdes.intel.com/resource/1508602397","1508602397")</f>
        <v>1508602397</v>
      </c>
      <c r="B3" s="1" t="s">
        <v>1</v>
      </c>
      <c r="C3" s="1" t="s">
        <v>95</v>
      </c>
      <c r="D3" s="3" t="s">
        <v>115</v>
      </c>
      <c r="E3" s="1"/>
      <c r="F3" s="1">
        <v>42</v>
      </c>
      <c r="G3" s="1" t="s">
        <v>116</v>
      </c>
      <c r="H3" s="1" t="s">
        <v>117</v>
      </c>
      <c r="I3" s="1" t="s">
        <v>124</v>
      </c>
      <c r="J3" s="1"/>
    </row>
    <row r="4" spans="1:10" x14ac:dyDescent="0.3">
      <c r="A4" s="1" t="str">
        <f>HYPERLINK("https://hsdes.intel.com/resource/1508602432","1508602432")</f>
        <v>1508602432</v>
      </c>
      <c r="B4" s="1" t="s">
        <v>2</v>
      </c>
      <c r="C4" s="1" t="s">
        <v>96</v>
      </c>
      <c r="D4" s="3" t="s">
        <v>115</v>
      </c>
      <c r="E4" s="1"/>
      <c r="F4" s="1">
        <v>42</v>
      </c>
      <c r="G4" s="1" t="s">
        <v>116</v>
      </c>
      <c r="H4" s="1" t="s">
        <v>117</v>
      </c>
      <c r="I4" s="1" t="s">
        <v>124</v>
      </c>
      <c r="J4" s="1"/>
    </row>
    <row r="5" spans="1:10" x14ac:dyDescent="0.3">
      <c r="A5" s="1" t="str">
        <f>HYPERLINK("https://hsdes.intel.com/resource/1508602637","1508602637")</f>
        <v>1508602637</v>
      </c>
      <c r="B5" s="1" t="s">
        <v>3</v>
      </c>
      <c r="C5" s="1" t="s">
        <v>94</v>
      </c>
      <c r="D5" s="3" t="s">
        <v>115</v>
      </c>
      <c r="E5" s="1"/>
      <c r="F5" s="1">
        <v>42</v>
      </c>
      <c r="G5" s="1" t="s">
        <v>116</v>
      </c>
      <c r="H5" s="1" t="s">
        <v>117</v>
      </c>
      <c r="I5" s="1" t="s">
        <v>118</v>
      </c>
      <c r="J5" s="1"/>
    </row>
    <row r="6" spans="1:10" x14ac:dyDescent="0.3">
      <c r="A6" s="1" t="str">
        <f>HYPERLINK("https://hsdes.intel.com/resource/1508602684","1508602684")</f>
        <v>1508602684</v>
      </c>
      <c r="B6" s="1" t="s">
        <v>4</v>
      </c>
      <c r="C6" s="1" t="s">
        <v>96</v>
      </c>
      <c r="D6" s="3" t="s">
        <v>115</v>
      </c>
      <c r="E6" s="1"/>
      <c r="F6" s="1">
        <v>42</v>
      </c>
      <c r="G6" s="1" t="s">
        <v>116</v>
      </c>
      <c r="H6" s="1" t="s">
        <v>117</v>
      </c>
      <c r="I6" s="1" t="s">
        <v>118</v>
      </c>
      <c r="J6" s="1"/>
    </row>
    <row r="7" spans="1:10" x14ac:dyDescent="0.3">
      <c r="A7" s="1" t="str">
        <f>HYPERLINK("https://hsdes.intel.com/resource/1508602932","1508602932")</f>
        <v>1508602932</v>
      </c>
      <c r="B7" s="1" t="s">
        <v>5</v>
      </c>
      <c r="C7" s="1" t="s">
        <v>96</v>
      </c>
      <c r="D7" s="3" t="s">
        <v>115</v>
      </c>
      <c r="E7" s="1"/>
      <c r="F7" s="1">
        <v>42</v>
      </c>
      <c r="G7" s="1" t="s">
        <v>116</v>
      </c>
      <c r="H7" s="1" t="s">
        <v>117</v>
      </c>
      <c r="I7" s="1" t="s">
        <v>124</v>
      </c>
      <c r="J7" s="1"/>
    </row>
    <row r="8" spans="1:10" x14ac:dyDescent="0.3">
      <c r="A8" s="1" t="str">
        <f>HYPERLINK("https://hsdes.intel.com/resource/1508602991","1508602991")</f>
        <v>1508602991</v>
      </c>
      <c r="B8" s="1" t="s">
        <v>6</v>
      </c>
      <c r="C8" s="1" t="s">
        <v>96</v>
      </c>
      <c r="D8" s="3" t="s">
        <v>115</v>
      </c>
      <c r="E8" s="1"/>
      <c r="F8" s="1">
        <v>42</v>
      </c>
      <c r="G8" s="1" t="s">
        <v>116</v>
      </c>
      <c r="H8" s="1" t="s">
        <v>117</v>
      </c>
      <c r="I8" s="1" t="s">
        <v>124</v>
      </c>
      <c r="J8" s="1"/>
    </row>
    <row r="9" spans="1:10" x14ac:dyDescent="0.3">
      <c r="A9" s="1" t="str">
        <f>HYPERLINK("https://hsdes.intel.com/resource/1508603005","1508603005")</f>
        <v>1508603005</v>
      </c>
      <c r="B9" s="1" t="s">
        <v>7</v>
      </c>
      <c r="C9" s="1" t="s">
        <v>96</v>
      </c>
      <c r="D9" s="3" t="s">
        <v>115</v>
      </c>
      <c r="E9" s="1"/>
      <c r="F9" s="1">
        <v>42</v>
      </c>
      <c r="G9" s="1" t="s">
        <v>116</v>
      </c>
      <c r="H9" s="1" t="s">
        <v>117</v>
      </c>
      <c r="I9" s="1" t="s">
        <v>124</v>
      </c>
      <c r="J9" s="1"/>
    </row>
    <row r="10" spans="1:10" x14ac:dyDescent="0.3">
      <c r="A10" s="1" t="str">
        <f>HYPERLINK("https://hsdes.intel.com/resource/1508603037","1508603037")</f>
        <v>1508603037</v>
      </c>
      <c r="B10" s="1" t="s">
        <v>8</v>
      </c>
      <c r="C10" s="1" t="s">
        <v>96</v>
      </c>
      <c r="D10" s="3" t="s">
        <v>115</v>
      </c>
      <c r="E10" s="1"/>
      <c r="F10" s="1">
        <v>42</v>
      </c>
      <c r="G10" s="1" t="s">
        <v>116</v>
      </c>
      <c r="H10" s="1" t="s">
        <v>117</v>
      </c>
      <c r="I10" s="1" t="s">
        <v>118</v>
      </c>
      <c r="J10" s="1"/>
    </row>
    <row r="11" spans="1:10" x14ac:dyDescent="0.3">
      <c r="A11" s="1" t="str">
        <f>HYPERLINK("https://hsdes.intel.com/resource/1508603163","1508603163")</f>
        <v>1508603163</v>
      </c>
      <c r="B11" s="1" t="s">
        <v>9</v>
      </c>
      <c r="C11" s="1" t="s">
        <v>96</v>
      </c>
      <c r="D11" s="3" t="s">
        <v>115</v>
      </c>
      <c r="E11" s="1"/>
      <c r="F11" s="1">
        <v>42</v>
      </c>
      <c r="G11" s="1" t="s">
        <v>116</v>
      </c>
      <c r="H11" s="1" t="s">
        <v>117</v>
      </c>
      <c r="I11" s="1" t="s">
        <v>118</v>
      </c>
      <c r="J11" s="1"/>
    </row>
    <row r="12" spans="1:10" x14ac:dyDescent="0.3">
      <c r="A12" s="1" t="str">
        <f>HYPERLINK("https://hsdes.intel.com/resource/1508603318","1508603318")</f>
        <v>1508603318</v>
      </c>
      <c r="B12" s="1" t="s">
        <v>10</v>
      </c>
      <c r="C12" s="1" t="s">
        <v>96</v>
      </c>
      <c r="D12" s="3" t="s">
        <v>115</v>
      </c>
      <c r="E12" s="1"/>
      <c r="F12" s="1">
        <v>42</v>
      </c>
      <c r="G12" s="1" t="s">
        <v>116</v>
      </c>
      <c r="H12" s="1" t="s">
        <v>117</v>
      </c>
      <c r="I12" s="1" t="s">
        <v>124</v>
      </c>
      <c r="J12" s="1"/>
    </row>
    <row r="13" spans="1:10" x14ac:dyDescent="0.3">
      <c r="A13" s="1" t="str">
        <f>HYPERLINK("https://hsdes.intel.com/resource/1508603398","1508603398")</f>
        <v>1508603398</v>
      </c>
      <c r="B13" s="1" t="s">
        <v>11</v>
      </c>
      <c r="C13" s="1" t="s">
        <v>96</v>
      </c>
      <c r="D13" s="3" t="s">
        <v>115</v>
      </c>
      <c r="E13" s="1"/>
      <c r="F13" s="1">
        <v>42</v>
      </c>
      <c r="G13" s="1" t="s">
        <v>116</v>
      </c>
      <c r="H13" s="1" t="s">
        <v>117</v>
      </c>
      <c r="I13" s="1" t="s">
        <v>124</v>
      </c>
      <c r="J13" s="1"/>
    </row>
    <row r="14" spans="1:10" x14ac:dyDescent="0.3">
      <c r="A14" s="1" t="str">
        <f>HYPERLINK("https://hsdes.intel.com/resource/1508603400","1508603400")</f>
        <v>1508603400</v>
      </c>
      <c r="B14" s="1" t="s">
        <v>12</v>
      </c>
      <c r="C14" s="1" t="s">
        <v>96</v>
      </c>
      <c r="D14" s="3" t="s">
        <v>115</v>
      </c>
      <c r="E14" s="1"/>
      <c r="F14" s="1">
        <v>42</v>
      </c>
      <c r="G14" s="1" t="s">
        <v>116</v>
      </c>
      <c r="H14" s="1" t="s">
        <v>117</v>
      </c>
      <c r="I14" s="1" t="s">
        <v>124</v>
      </c>
      <c r="J14" s="1"/>
    </row>
    <row r="15" spans="1:10" x14ac:dyDescent="0.3">
      <c r="A15" s="1" t="str">
        <f>HYPERLINK("https://hsdes.intel.com/resource/1508603410","1508603410")</f>
        <v>1508603410</v>
      </c>
      <c r="B15" s="1" t="s">
        <v>13</v>
      </c>
      <c r="C15" s="1" t="s">
        <v>96</v>
      </c>
      <c r="D15" s="3" t="s">
        <v>115</v>
      </c>
      <c r="E15" s="1"/>
      <c r="F15" s="1">
        <v>42</v>
      </c>
      <c r="G15" s="1" t="s">
        <v>116</v>
      </c>
      <c r="H15" s="1" t="s">
        <v>117</v>
      </c>
      <c r="I15" s="1" t="s">
        <v>124</v>
      </c>
      <c r="J15" s="1"/>
    </row>
    <row r="16" spans="1:10" x14ac:dyDescent="0.3">
      <c r="A16" s="1" t="str">
        <f>HYPERLINK("https://hsdes.intel.com/resource/1508603458","1508603458")</f>
        <v>1508603458</v>
      </c>
      <c r="B16" s="1" t="s">
        <v>14</v>
      </c>
      <c r="C16" s="1" t="s">
        <v>96</v>
      </c>
      <c r="D16" s="3" t="s">
        <v>115</v>
      </c>
      <c r="E16" s="1"/>
      <c r="F16" s="1">
        <v>42</v>
      </c>
      <c r="G16" s="1" t="s">
        <v>116</v>
      </c>
      <c r="H16" s="1" t="s">
        <v>117</v>
      </c>
      <c r="I16" s="1" t="s">
        <v>124</v>
      </c>
      <c r="J16" s="1"/>
    </row>
    <row r="17" spans="1:10" x14ac:dyDescent="0.3">
      <c r="A17" s="1" t="str">
        <f>HYPERLINK("https://hsdes.intel.com/resource/1508603543","1508603543")</f>
        <v>1508603543</v>
      </c>
      <c r="B17" s="1" t="s">
        <v>15</v>
      </c>
      <c r="C17" s="1" t="s">
        <v>96</v>
      </c>
      <c r="D17" s="3" t="s">
        <v>115</v>
      </c>
      <c r="E17" s="1"/>
      <c r="F17" s="1">
        <v>42</v>
      </c>
      <c r="G17" s="1" t="s">
        <v>116</v>
      </c>
      <c r="H17" s="1" t="s">
        <v>117</v>
      </c>
      <c r="I17" s="1" t="s">
        <v>124</v>
      </c>
      <c r="J17" s="1"/>
    </row>
    <row r="18" spans="1:10" x14ac:dyDescent="0.3">
      <c r="A18" s="1" t="str">
        <f>HYPERLINK("https://hsdes.intel.com/resource/1508603774","1508603774")</f>
        <v>1508603774</v>
      </c>
      <c r="B18" s="1" t="s">
        <v>16</v>
      </c>
      <c r="C18" s="1" t="s">
        <v>97</v>
      </c>
      <c r="D18" s="3" t="s">
        <v>115</v>
      </c>
      <c r="E18" s="1"/>
      <c r="F18" s="1">
        <v>42</v>
      </c>
      <c r="G18" s="1" t="s">
        <v>116</v>
      </c>
      <c r="H18" s="1" t="s">
        <v>117</v>
      </c>
      <c r="I18" s="1" t="s">
        <v>118</v>
      </c>
      <c r="J18" s="1"/>
    </row>
    <row r="19" spans="1:10" x14ac:dyDescent="0.3">
      <c r="A19" s="1" t="str">
        <f>HYPERLINK("https://hsdes.intel.com/resource/1508603938","1508603938")</f>
        <v>1508603938</v>
      </c>
      <c r="B19" s="1" t="s">
        <v>17</v>
      </c>
      <c r="C19" s="1" t="s">
        <v>96</v>
      </c>
      <c r="D19" s="3" t="s">
        <v>115</v>
      </c>
      <c r="E19" s="1"/>
      <c r="F19" s="1">
        <v>42</v>
      </c>
      <c r="G19" s="1" t="s">
        <v>116</v>
      </c>
      <c r="H19" s="1" t="s">
        <v>117</v>
      </c>
      <c r="I19" s="1" t="s">
        <v>124</v>
      </c>
      <c r="J19" s="1"/>
    </row>
    <row r="20" spans="1:10" x14ac:dyDescent="0.3">
      <c r="A20" s="1" t="str">
        <f>HYPERLINK("https://hsdes.intel.com/resource/1508603996","1508603996")</f>
        <v>1508603996</v>
      </c>
      <c r="B20" s="1" t="s">
        <v>18</v>
      </c>
      <c r="C20" s="1" t="s">
        <v>96</v>
      </c>
      <c r="D20" s="3" t="s">
        <v>115</v>
      </c>
      <c r="E20" s="1"/>
      <c r="F20" s="1">
        <v>42</v>
      </c>
      <c r="G20" s="1" t="s">
        <v>116</v>
      </c>
      <c r="H20" s="1" t="s">
        <v>117</v>
      </c>
      <c r="I20" s="1" t="s">
        <v>124</v>
      </c>
      <c r="J20" s="1"/>
    </row>
    <row r="21" spans="1:10" x14ac:dyDescent="0.3">
      <c r="A21" s="1" t="str">
        <f>HYPERLINK("https://hsdes.intel.com/resource/1508604005","1508604005")</f>
        <v>1508604005</v>
      </c>
      <c r="B21" s="1" t="s">
        <v>19</v>
      </c>
      <c r="C21" s="1" t="s">
        <v>98</v>
      </c>
      <c r="D21" s="3" t="s">
        <v>115</v>
      </c>
      <c r="E21" s="1"/>
      <c r="F21" s="1">
        <v>42</v>
      </c>
      <c r="G21" s="1" t="s">
        <v>116</v>
      </c>
      <c r="H21" s="1" t="s">
        <v>117</v>
      </c>
      <c r="I21" s="1" t="s">
        <v>118</v>
      </c>
      <c r="J21" s="1"/>
    </row>
    <row r="22" spans="1:10" x14ac:dyDescent="0.3">
      <c r="A22" s="1" t="str">
        <f>HYPERLINK("https://hsdes.intel.com/resource/1508605022","1508605022")</f>
        <v>1508605022</v>
      </c>
      <c r="B22" s="1" t="s">
        <v>20</v>
      </c>
      <c r="C22" s="1" t="s">
        <v>96</v>
      </c>
      <c r="D22" s="3" t="s">
        <v>115</v>
      </c>
      <c r="E22" s="1"/>
      <c r="F22" s="1">
        <v>42</v>
      </c>
      <c r="G22" s="1" t="s">
        <v>116</v>
      </c>
      <c r="H22" s="1" t="s">
        <v>117</v>
      </c>
      <c r="I22" s="1" t="s">
        <v>124</v>
      </c>
      <c r="J22" s="1"/>
    </row>
    <row r="23" spans="1:10" x14ac:dyDescent="0.3">
      <c r="A23" s="1" t="str">
        <f>HYPERLINK("https://hsdes.intel.com/resource/1508605199","1508605199")</f>
        <v>1508605199</v>
      </c>
      <c r="B23" s="1" t="s">
        <v>21</v>
      </c>
      <c r="C23" s="1" t="s">
        <v>99</v>
      </c>
      <c r="D23" s="3" t="s">
        <v>115</v>
      </c>
      <c r="E23" s="1"/>
      <c r="F23" s="1">
        <v>42</v>
      </c>
      <c r="G23" s="1" t="s">
        <v>116</v>
      </c>
      <c r="H23" s="1" t="s">
        <v>117</v>
      </c>
      <c r="I23" s="1" t="s">
        <v>118</v>
      </c>
      <c r="J23" s="1"/>
    </row>
    <row r="24" spans="1:10" x14ac:dyDescent="0.3">
      <c r="A24" s="1" t="str">
        <f>HYPERLINK("https://hsdes.intel.com/resource/1508605361","1508605361")</f>
        <v>1508605361</v>
      </c>
      <c r="B24" s="1" t="s">
        <v>22</v>
      </c>
      <c r="C24" s="1" t="s">
        <v>100</v>
      </c>
      <c r="D24" s="3" t="s">
        <v>115</v>
      </c>
      <c r="E24" s="1"/>
      <c r="F24" s="1">
        <v>42</v>
      </c>
      <c r="G24" s="1" t="s">
        <v>116</v>
      </c>
      <c r="H24" s="1" t="s">
        <v>117</v>
      </c>
      <c r="I24" s="1" t="s">
        <v>118</v>
      </c>
      <c r="J24" s="1"/>
    </row>
    <row r="25" spans="1:10" x14ac:dyDescent="0.3">
      <c r="A25" s="1" t="str">
        <f>HYPERLINK("https://hsdes.intel.com/resource/1508605380","1508605380")</f>
        <v>1508605380</v>
      </c>
      <c r="B25" s="1" t="s">
        <v>23</v>
      </c>
      <c r="C25" s="1" t="s">
        <v>96</v>
      </c>
      <c r="D25" s="3" t="s">
        <v>115</v>
      </c>
      <c r="E25" s="1"/>
      <c r="F25" s="1">
        <v>42</v>
      </c>
      <c r="G25" s="1" t="s">
        <v>116</v>
      </c>
      <c r="H25" s="1" t="s">
        <v>117</v>
      </c>
      <c r="I25" s="1" t="s">
        <v>118</v>
      </c>
      <c r="J25" s="1"/>
    </row>
    <row r="26" spans="1:10" x14ac:dyDescent="0.3">
      <c r="A26" s="1" t="str">
        <f>HYPERLINK("https://hsdes.intel.com/resource/1508605646","1508605646")</f>
        <v>1508605646</v>
      </c>
      <c r="B26" s="1" t="s">
        <v>24</v>
      </c>
      <c r="C26" s="1" t="s">
        <v>96</v>
      </c>
      <c r="D26" s="3" t="s">
        <v>115</v>
      </c>
      <c r="E26" s="1"/>
      <c r="F26" s="1">
        <v>42</v>
      </c>
      <c r="G26" s="1" t="s">
        <v>116</v>
      </c>
      <c r="H26" s="1" t="s">
        <v>117</v>
      </c>
      <c r="I26" s="1" t="s">
        <v>124</v>
      </c>
      <c r="J26" s="1"/>
    </row>
    <row r="27" spans="1:10" x14ac:dyDescent="0.3">
      <c r="A27" s="1" t="str">
        <f>HYPERLINK("https://hsdes.intel.com/resource/1508605799","1508605799")</f>
        <v>1508605799</v>
      </c>
      <c r="B27" s="1" t="s">
        <v>25</v>
      </c>
      <c r="C27" s="1" t="s">
        <v>99</v>
      </c>
      <c r="D27" s="3" t="s">
        <v>115</v>
      </c>
      <c r="E27" s="1"/>
      <c r="F27" s="1">
        <v>42</v>
      </c>
      <c r="G27" s="1" t="s">
        <v>116</v>
      </c>
      <c r="H27" s="1" t="s">
        <v>117</v>
      </c>
      <c r="I27" s="1" t="s">
        <v>124</v>
      </c>
      <c r="J27" s="1"/>
    </row>
    <row r="28" spans="1:10" x14ac:dyDescent="0.3">
      <c r="A28" s="1" t="str">
        <f>HYPERLINK("https://hsdes.intel.com/resource/1508605916","1508605916")</f>
        <v>1508605916</v>
      </c>
      <c r="B28" s="1" t="s">
        <v>26</v>
      </c>
      <c r="C28" s="1" t="s">
        <v>96</v>
      </c>
      <c r="D28" s="3" t="s">
        <v>115</v>
      </c>
      <c r="E28" s="1"/>
      <c r="F28" s="1">
        <v>42</v>
      </c>
      <c r="G28" s="1" t="s">
        <v>116</v>
      </c>
      <c r="H28" s="1" t="s">
        <v>117</v>
      </c>
      <c r="I28" s="1" t="s">
        <v>118</v>
      </c>
      <c r="J28" s="1"/>
    </row>
    <row r="29" spans="1:10" x14ac:dyDescent="0.3">
      <c r="A29" s="1" t="str">
        <f>HYPERLINK("https://hsdes.intel.com/resource/1508605931","1508605931")</f>
        <v>1508605931</v>
      </c>
      <c r="B29" s="1" t="s">
        <v>27</v>
      </c>
      <c r="C29" s="1" t="s">
        <v>98</v>
      </c>
      <c r="D29" s="3" t="s">
        <v>115</v>
      </c>
      <c r="E29" s="1"/>
      <c r="F29" s="1">
        <v>42</v>
      </c>
      <c r="G29" s="1" t="s">
        <v>116</v>
      </c>
      <c r="H29" s="1" t="s">
        <v>117</v>
      </c>
      <c r="I29" s="1" t="s">
        <v>124</v>
      </c>
      <c r="J29" s="1"/>
    </row>
    <row r="30" spans="1:10" x14ac:dyDescent="0.3">
      <c r="A30" s="1" t="str">
        <f>HYPERLINK("https://hsdes.intel.com/resource/1508606165","1508606165")</f>
        <v>1508606165</v>
      </c>
      <c r="B30" s="1" t="s">
        <v>28</v>
      </c>
      <c r="C30" s="1" t="s">
        <v>101</v>
      </c>
      <c r="D30" s="3" t="s">
        <v>115</v>
      </c>
      <c r="E30" s="1"/>
      <c r="F30" s="1">
        <v>42</v>
      </c>
      <c r="G30" s="1" t="s">
        <v>116</v>
      </c>
      <c r="H30" s="1" t="s">
        <v>117</v>
      </c>
      <c r="I30" s="1" t="s">
        <v>124</v>
      </c>
      <c r="J30" s="1"/>
    </row>
    <row r="31" spans="1:10" x14ac:dyDescent="0.3">
      <c r="A31" s="1" t="str">
        <f>HYPERLINK("https://hsdes.intel.com/resource/1508606172","1508606172")</f>
        <v>1508606172</v>
      </c>
      <c r="B31" s="1" t="s">
        <v>29</v>
      </c>
      <c r="C31" s="1" t="s">
        <v>96</v>
      </c>
      <c r="D31" s="3" t="s">
        <v>115</v>
      </c>
      <c r="E31" s="1"/>
      <c r="F31" s="1">
        <v>42</v>
      </c>
      <c r="G31" s="1" t="s">
        <v>116</v>
      </c>
      <c r="H31" s="1" t="s">
        <v>117</v>
      </c>
      <c r="I31" s="1" t="s">
        <v>124</v>
      </c>
      <c r="J31" s="1"/>
    </row>
    <row r="32" spans="1:10" x14ac:dyDescent="0.3">
      <c r="A32" s="1" t="str">
        <f>HYPERLINK("https://hsdes.intel.com/resource/1508606208","1508606208")</f>
        <v>1508606208</v>
      </c>
      <c r="B32" s="1" t="s">
        <v>30</v>
      </c>
      <c r="C32" s="1" t="s">
        <v>96</v>
      </c>
      <c r="D32" s="3" t="s">
        <v>115</v>
      </c>
      <c r="E32" s="1"/>
      <c r="F32" s="1">
        <v>42</v>
      </c>
      <c r="G32" s="1" t="s">
        <v>116</v>
      </c>
      <c r="H32" s="1" t="s">
        <v>117</v>
      </c>
      <c r="I32" s="1" t="s">
        <v>124</v>
      </c>
      <c r="J32" s="1"/>
    </row>
    <row r="33" spans="1:10" x14ac:dyDescent="0.3">
      <c r="A33" s="1" t="str">
        <f>HYPERLINK("https://hsdes.intel.com/resource/1508606240","1508606240")</f>
        <v>1508606240</v>
      </c>
      <c r="B33" s="1" t="s">
        <v>31</v>
      </c>
      <c r="C33" s="1" t="s">
        <v>102</v>
      </c>
      <c r="D33" s="3" t="s">
        <v>115</v>
      </c>
      <c r="E33" s="1"/>
      <c r="F33" s="1">
        <v>42</v>
      </c>
      <c r="G33" s="1" t="s">
        <v>116</v>
      </c>
      <c r="H33" s="1" t="s">
        <v>117</v>
      </c>
      <c r="I33" s="1" t="s">
        <v>124</v>
      </c>
      <c r="J33" s="1"/>
    </row>
    <row r="34" spans="1:10" x14ac:dyDescent="0.3">
      <c r="A34" s="1" t="str">
        <f>HYPERLINK("https://hsdes.intel.com/resource/1508606364","1508606364")</f>
        <v>1508606364</v>
      </c>
      <c r="B34" s="1" t="s">
        <v>32</v>
      </c>
      <c r="C34" s="1" t="s">
        <v>103</v>
      </c>
      <c r="D34" s="3" t="s">
        <v>115</v>
      </c>
      <c r="E34" s="1"/>
      <c r="F34" s="1">
        <v>42</v>
      </c>
      <c r="G34" s="1" t="s">
        <v>116</v>
      </c>
      <c r="H34" s="1" t="s">
        <v>117</v>
      </c>
      <c r="I34" s="1" t="s">
        <v>124</v>
      </c>
      <c r="J34" s="1"/>
    </row>
    <row r="35" spans="1:10" x14ac:dyDescent="0.3">
      <c r="A35" s="1" t="str">
        <f>HYPERLINK("https://hsdes.intel.com/resource/1508606367","1508606367")</f>
        <v>1508606367</v>
      </c>
      <c r="B35" s="1" t="s">
        <v>33</v>
      </c>
      <c r="C35" s="1" t="s">
        <v>96</v>
      </c>
      <c r="D35" s="3" t="s">
        <v>115</v>
      </c>
      <c r="E35" s="1"/>
      <c r="F35" s="1">
        <v>42</v>
      </c>
      <c r="G35" s="1" t="s">
        <v>116</v>
      </c>
      <c r="H35" s="1" t="s">
        <v>117</v>
      </c>
      <c r="I35" s="1" t="s">
        <v>124</v>
      </c>
      <c r="J35" s="1"/>
    </row>
    <row r="36" spans="1:10" x14ac:dyDescent="0.3">
      <c r="A36" s="1" t="str">
        <f>HYPERLINK("https://hsdes.intel.com/resource/1508606397","1508606397")</f>
        <v>1508606397</v>
      </c>
      <c r="B36" s="1" t="s">
        <v>34</v>
      </c>
      <c r="C36" s="1" t="s">
        <v>95</v>
      </c>
      <c r="D36" s="3" t="s">
        <v>115</v>
      </c>
      <c r="E36" s="1"/>
      <c r="F36" s="1">
        <v>42</v>
      </c>
      <c r="G36" s="1" t="s">
        <v>116</v>
      </c>
      <c r="H36" s="1" t="s">
        <v>117</v>
      </c>
      <c r="I36" s="1" t="s">
        <v>124</v>
      </c>
      <c r="J36" s="1"/>
    </row>
    <row r="37" spans="1:10" x14ac:dyDescent="0.3">
      <c r="A37" s="1" t="str">
        <f>HYPERLINK("https://hsdes.intel.com/resource/1508607605","1508607605")</f>
        <v>1508607605</v>
      </c>
      <c r="B37" s="1" t="s">
        <v>35</v>
      </c>
      <c r="C37" s="1" t="s">
        <v>96</v>
      </c>
      <c r="D37" s="3" t="s">
        <v>115</v>
      </c>
      <c r="E37" s="1"/>
      <c r="F37" s="1">
        <v>42</v>
      </c>
      <c r="G37" s="1" t="s">
        <v>116</v>
      </c>
      <c r="H37" s="1" t="s">
        <v>117</v>
      </c>
      <c r="I37" s="1" t="s">
        <v>118</v>
      </c>
      <c r="J37" s="1"/>
    </row>
    <row r="38" spans="1:10" x14ac:dyDescent="0.3">
      <c r="A38" s="1" t="str">
        <f>HYPERLINK("https://hsdes.intel.com/resource/1508608365","1508608365")</f>
        <v>1508608365</v>
      </c>
      <c r="B38" s="1" t="s">
        <v>125</v>
      </c>
      <c r="C38" s="1" t="s">
        <v>96</v>
      </c>
      <c r="D38" s="3" t="s">
        <v>115</v>
      </c>
      <c r="E38" s="1"/>
      <c r="F38" s="1">
        <v>42</v>
      </c>
      <c r="G38" s="1" t="s">
        <v>116</v>
      </c>
      <c r="H38" s="1" t="s">
        <v>117</v>
      </c>
      <c r="I38" s="1" t="s">
        <v>118</v>
      </c>
      <c r="J38" s="1"/>
    </row>
    <row r="39" spans="1:10" x14ac:dyDescent="0.3">
      <c r="A39" s="1" t="str">
        <f>HYPERLINK("https://hsdes.intel.com/resource/1508608415","1508608415")</f>
        <v>1508608415</v>
      </c>
      <c r="B39" s="1" t="s">
        <v>126</v>
      </c>
      <c r="C39" s="1" t="s">
        <v>96</v>
      </c>
      <c r="D39" s="3" t="s">
        <v>115</v>
      </c>
      <c r="E39" s="1"/>
      <c r="F39" s="1">
        <v>42</v>
      </c>
      <c r="G39" s="1" t="s">
        <v>116</v>
      </c>
      <c r="H39" s="1" t="s">
        <v>117</v>
      </c>
      <c r="I39" s="1" t="s">
        <v>118</v>
      </c>
      <c r="J39" s="1"/>
    </row>
    <row r="40" spans="1:10" x14ac:dyDescent="0.3">
      <c r="A40" s="1" t="str">
        <f>HYPERLINK("https://hsdes.intel.com/resource/1508608940","1508608940")</f>
        <v>1508608940</v>
      </c>
      <c r="B40" s="1" t="s">
        <v>36</v>
      </c>
      <c r="C40" s="1" t="s">
        <v>96</v>
      </c>
      <c r="D40" s="3" t="s">
        <v>115</v>
      </c>
      <c r="E40" s="1"/>
      <c r="F40" s="1">
        <v>42</v>
      </c>
      <c r="G40" s="1" t="s">
        <v>116</v>
      </c>
      <c r="H40" s="1" t="s">
        <v>117</v>
      </c>
      <c r="I40" s="1" t="s">
        <v>124</v>
      </c>
      <c r="J40" s="1"/>
    </row>
    <row r="41" spans="1:10" x14ac:dyDescent="0.3">
      <c r="A41" s="1" t="str">
        <f>HYPERLINK("https://hsdes.intel.com/resource/1508609176","1508609176")</f>
        <v>1508609176</v>
      </c>
      <c r="B41" s="1" t="s">
        <v>37</v>
      </c>
      <c r="C41" s="1" t="s">
        <v>100</v>
      </c>
      <c r="D41" s="3" t="s">
        <v>115</v>
      </c>
      <c r="E41" s="1"/>
      <c r="F41" s="1">
        <v>42</v>
      </c>
      <c r="G41" s="1" t="s">
        <v>116</v>
      </c>
      <c r="H41" s="1" t="s">
        <v>117</v>
      </c>
      <c r="I41" s="1" t="s">
        <v>118</v>
      </c>
      <c r="J41" s="1"/>
    </row>
    <row r="42" spans="1:10" x14ac:dyDescent="0.3">
      <c r="A42" s="1" t="str">
        <f>HYPERLINK("https://hsdes.intel.com/resource/1508609419","1508609419")</f>
        <v>1508609419</v>
      </c>
      <c r="B42" s="1" t="s">
        <v>38</v>
      </c>
      <c r="C42" s="1" t="s">
        <v>103</v>
      </c>
      <c r="D42" s="3" t="s">
        <v>115</v>
      </c>
      <c r="E42" s="1"/>
      <c r="F42" s="1">
        <v>42</v>
      </c>
      <c r="G42" s="1" t="s">
        <v>116</v>
      </c>
      <c r="H42" s="1" t="s">
        <v>117</v>
      </c>
      <c r="I42" s="1" t="s">
        <v>124</v>
      </c>
      <c r="J42" s="1"/>
    </row>
    <row r="43" spans="1:10" x14ac:dyDescent="0.3">
      <c r="A43" s="1" t="str">
        <f>HYPERLINK("https://hsdes.intel.com/resource/1508609663","1508609663")</f>
        <v>1508609663</v>
      </c>
      <c r="B43" s="1" t="s">
        <v>39</v>
      </c>
      <c r="C43" s="1" t="s">
        <v>96</v>
      </c>
      <c r="D43" s="3" t="s">
        <v>115</v>
      </c>
      <c r="E43" s="1"/>
      <c r="F43" s="1">
        <v>42</v>
      </c>
      <c r="G43" s="1" t="s">
        <v>116</v>
      </c>
      <c r="H43" s="1" t="s">
        <v>117</v>
      </c>
      <c r="I43" s="1" t="s">
        <v>124</v>
      </c>
      <c r="J43" s="1"/>
    </row>
    <row r="44" spans="1:10" x14ac:dyDescent="0.3">
      <c r="A44" s="1" t="str">
        <f>HYPERLINK("https://hsdes.intel.com/resource/1508609913","1508609913")</f>
        <v>1508609913</v>
      </c>
      <c r="B44" s="1" t="s">
        <v>40</v>
      </c>
      <c r="C44" s="1" t="s">
        <v>98</v>
      </c>
      <c r="D44" s="3" t="s">
        <v>115</v>
      </c>
      <c r="E44" s="1"/>
      <c r="F44" s="1">
        <v>42</v>
      </c>
      <c r="G44" s="1" t="s">
        <v>116</v>
      </c>
      <c r="H44" s="1" t="s">
        <v>117</v>
      </c>
      <c r="I44" s="1" t="s">
        <v>124</v>
      </c>
      <c r="J44" s="1"/>
    </row>
    <row r="45" spans="1:10" x14ac:dyDescent="0.3">
      <c r="A45" s="1" t="str">
        <f>HYPERLINK("https://hsdes.intel.com/resource/1508610481","1508610481")</f>
        <v>1508610481</v>
      </c>
      <c r="B45" s="1" t="s">
        <v>41</v>
      </c>
      <c r="C45" s="1" t="s">
        <v>104</v>
      </c>
      <c r="D45" s="3" t="s">
        <v>115</v>
      </c>
      <c r="E45" s="1"/>
      <c r="F45" s="1">
        <v>42</v>
      </c>
      <c r="G45" s="1" t="s">
        <v>116</v>
      </c>
      <c r="H45" s="1" t="s">
        <v>117</v>
      </c>
      <c r="I45" s="1" t="s">
        <v>124</v>
      </c>
      <c r="J45" s="1"/>
    </row>
    <row r="46" spans="1:10" x14ac:dyDescent="0.3">
      <c r="A46" s="1" t="str">
        <f>HYPERLINK("https://hsdes.intel.com/resource/1508610971","1508610971")</f>
        <v>1508610971</v>
      </c>
      <c r="B46" s="1" t="s">
        <v>42</v>
      </c>
      <c r="C46" s="1" t="s">
        <v>98</v>
      </c>
      <c r="D46" s="3" t="s">
        <v>115</v>
      </c>
      <c r="E46" s="1"/>
      <c r="F46" s="1">
        <v>42</v>
      </c>
      <c r="G46" s="1" t="s">
        <v>116</v>
      </c>
      <c r="H46" s="1" t="s">
        <v>117</v>
      </c>
      <c r="I46" s="1" t="s">
        <v>124</v>
      </c>
      <c r="J46" s="1"/>
    </row>
    <row r="47" spans="1:10" x14ac:dyDescent="0.3">
      <c r="A47" s="1" t="str">
        <f>HYPERLINK("https://hsdes.intel.com/resource/1508613272","1508613272")</f>
        <v>1508613272</v>
      </c>
      <c r="B47" s="1" t="s">
        <v>43</v>
      </c>
      <c r="C47" s="1" t="s">
        <v>96</v>
      </c>
      <c r="D47" s="3" t="s">
        <v>115</v>
      </c>
      <c r="E47" s="1"/>
      <c r="F47" s="1">
        <v>42</v>
      </c>
      <c r="G47" s="1" t="s">
        <v>116</v>
      </c>
      <c r="H47" s="1" t="s">
        <v>117</v>
      </c>
      <c r="I47" s="1" t="s">
        <v>124</v>
      </c>
      <c r="J47" s="1"/>
    </row>
    <row r="48" spans="1:10" x14ac:dyDescent="0.3">
      <c r="A48" s="1" t="str">
        <f>HYPERLINK("https://hsdes.intel.com/resource/1508613279","1508613279")</f>
        <v>1508613279</v>
      </c>
      <c r="B48" s="1" t="s">
        <v>44</v>
      </c>
      <c r="C48" s="1" t="s">
        <v>96</v>
      </c>
      <c r="D48" s="3" t="s">
        <v>115</v>
      </c>
      <c r="E48" s="1"/>
      <c r="F48" s="1">
        <v>42</v>
      </c>
      <c r="G48" s="1" t="s">
        <v>116</v>
      </c>
      <c r="H48" s="1" t="s">
        <v>117</v>
      </c>
      <c r="I48" s="1" t="s">
        <v>124</v>
      </c>
      <c r="J48" s="1"/>
    </row>
    <row r="49" spans="1:10" x14ac:dyDescent="0.3">
      <c r="A49" s="1" t="str">
        <f>HYPERLINK("https://hsdes.intel.com/resource/1508613284","1508613284")</f>
        <v>1508613284</v>
      </c>
      <c r="B49" s="1" t="s">
        <v>45</v>
      </c>
      <c r="C49" s="1" t="s">
        <v>94</v>
      </c>
      <c r="D49" s="3" t="s">
        <v>115</v>
      </c>
      <c r="E49" s="1"/>
      <c r="F49" s="1">
        <v>42</v>
      </c>
      <c r="G49" s="1" t="s">
        <v>116</v>
      </c>
      <c r="H49" s="1" t="s">
        <v>117</v>
      </c>
      <c r="I49" s="1" t="s">
        <v>124</v>
      </c>
      <c r="J49" s="1"/>
    </row>
    <row r="50" spans="1:10" x14ac:dyDescent="0.3">
      <c r="A50" s="1" t="str">
        <f>HYPERLINK("https://hsdes.intel.com/resource/1508613290","1508613290")</f>
        <v>1508613290</v>
      </c>
      <c r="B50" s="1" t="s">
        <v>46</v>
      </c>
      <c r="C50" s="1" t="s">
        <v>94</v>
      </c>
      <c r="D50" s="3" t="s">
        <v>115</v>
      </c>
      <c r="E50" s="1"/>
      <c r="F50" s="1">
        <v>42</v>
      </c>
      <c r="G50" s="1" t="s">
        <v>116</v>
      </c>
      <c r="H50" s="1" t="s">
        <v>117</v>
      </c>
      <c r="I50" s="1" t="s">
        <v>118</v>
      </c>
      <c r="J50" s="1"/>
    </row>
    <row r="51" spans="1:10" x14ac:dyDescent="0.3">
      <c r="A51" s="1" t="str">
        <f>HYPERLINK("https://hsdes.intel.com/resource/1508613312","1508613312")</f>
        <v>1508613312</v>
      </c>
      <c r="B51" s="1" t="s">
        <v>47</v>
      </c>
      <c r="C51" s="1" t="s">
        <v>96</v>
      </c>
      <c r="D51" s="3" t="s">
        <v>115</v>
      </c>
      <c r="E51" s="1"/>
      <c r="F51" s="1">
        <v>42</v>
      </c>
      <c r="G51" s="1" t="s">
        <v>116</v>
      </c>
      <c r="H51" s="1" t="s">
        <v>117</v>
      </c>
      <c r="I51" s="1" t="s">
        <v>124</v>
      </c>
      <c r="J51" s="1"/>
    </row>
    <row r="52" spans="1:10" x14ac:dyDescent="0.3">
      <c r="A52" s="1" t="str">
        <f>HYPERLINK("https://hsdes.intel.com/resource/1508613329","1508613329")</f>
        <v>1508613329</v>
      </c>
      <c r="B52" s="1" t="s">
        <v>48</v>
      </c>
      <c r="C52" s="1" t="s">
        <v>96</v>
      </c>
      <c r="D52" s="3" t="s">
        <v>115</v>
      </c>
      <c r="E52" s="1"/>
      <c r="F52" s="1">
        <v>42</v>
      </c>
      <c r="G52" s="1" t="s">
        <v>116</v>
      </c>
      <c r="H52" s="1" t="s">
        <v>117</v>
      </c>
      <c r="I52" s="1" t="s">
        <v>124</v>
      </c>
      <c r="J52" s="1"/>
    </row>
    <row r="53" spans="1:10" x14ac:dyDescent="0.3">
      <c r="A53" s="1" t="str">
        <f>HYPERLINK("https://hsdes.intel.com/resource/1508613347","1508613347")</f>
        <v>1508613347</v>
      </c>
      <c r="B53" s="1" t="s">
        <v>49</v>
      </c>
      <c r="C53" s="1" t="s">
        <v>96</v>
      </c>
      <c r="D53" s="3" t="s">
        <v>115</v>
      </c>
      <c r="E53" s="1"/>
      <c r="F53" s="1">
        <v>42</v>
      </c>
      <c r="G53" s="1" t="s">
        <v>116</v>
      </c>
      <c r="H53" s="1" t="s">
        <v>117</v>
      </c>
      <c r="I53" s="1" t="s">
        <v>118</v>
      </c>
      <c r="J53" s="1"/>
    </row>
    <row r="54" spans="1:10" x14ac:dyDescent="0.3">
      <c r="A54" s="1" t="str">
        <f>HYPERLINK("https://hsdes.intel.com/resource/1508613374","1508613374")</f>
        <v>1508613374</v>
      </c>
      <c r="B54" s="1" t="s">
        <v>50</v>
      </c>
      <c r="C54" s="1" t="s">
        <v>96</v>
      </c>
      <c r="D54" s="3" t="s">
        <v>115</v>
      </c>
      <c r="E54" s="1"/>
      <c r="F54" s="1">
        <v>42</v>
      </c>
      <c r="G54" s="1" t="s">
        <v>116</v>
      </c>
      <c r="H54" s="1" t="s">
        <v>117</v>
      </c>
      <c r="I54" s="1" t="s">
        <v>124</v>
      </c>
      <c r="J54" s="1"/>
    </row>
    <row r="55" spans="1:10" x14ac:dyDescent="0.3">
      <c r="A55" s="1" t="str">
        <f>HYPERLINK("https://hsdes.intel.com/resource/1508613698","1508613698")</f>
        <v>1508613698</v>
      </c>
      <c r="B55" s="1" t="s">
        <v>51</v>
      </c>
      <c r="C55" s="1" t="s">
        <v>98</v>
      </c>
      <c r="D55" s="3" t="s">
        <v>115</v>
      </c>
      <c r="E55" s="1"/>
      <c r="F55" s="1">
        <v>42</v>
      </c>
      <c r="G55" s="1" t="s">
        <v>116</v>
      </c>
      <c r="H55" s="1" t="s">
        <v>117</v>
      </c>
      <c r="I55" s="1" t="s">
        <v>124</v>
      </c>
      <c r="J55" s="1"/>
    </row>
    <row r="56" spans="1:10" x14ac:dyDescent="0.3">
      <c r="A56" s="1" t="str">
        <f>HYPERLINK("https://hsdes.intel.com/resource/1508615757","1508615757")</f>
        <v>1508615757</v>
      </c>
      <c r="B56" s="1" t="s">
        <v>52</v>
      </c>
      <c r="C56" s="1" t="s">
        <v>96</v>
      </c>
      <c r="D56" s="3" t="s">
        <v>115</v>
      </c>
      <c r="E56" s="1"/>
      <c r="F56" s="1">
        <v>42</v>
      </c>
      <c r="G56" s="1" t="s">
        <v>116</v>
      </c>
      <c r="H56" s="1" t="s">
        <v>117</v>
      </c>
      <c r="I56" s="1" t="s">
        <v>118</v>
      </c>
      <c r="J56" s="1"/>
    </row>
    <row r="57" spans="1:10" x14ac:dyDescent="0.3">
      <c r="A57" s="1" t="str">
        <f>HYPERLINK("https://hsdes.intel.com/resource/1508888162","1508888162")</f>
        <v>1508888162</v>
      </c>
      <c r="B57" s="1" t="s">
        <v>53</v>
      </c>
      <c r="C57" s="1" t="s">
        <v>94</v>
      </c>
      <c r="D57" s="3" t="s">
        <v>115</v>
      </c>
      <c r="E57" s="1"/>
      <c r="F57" s="1">
        <v>42</v>
      </c>
      <c r="G57" s="1" t="s">
        <v>116</v>
      </c>
      <c r="H57" s="1" t="s">
        <v>117</v>
      </c>
      <c r="I57" s="1" t="s">
        <v>118</v>
      </c>
      <c r="J57" s="1"/>
    </row>
    <row r="58" spans="1:10" x14ac:dyDescent="0.3">
      <c r="A58" s="1" t="str">
        <f>HYPERLINK("https://hsdes.intel.com/resource/1508891715","1508891715")</f>
        <v>1508891715</v>
      </c>
      <c r="B58" s="1" t="s">
        <v>54</v>
      </c>
      <c r="C58" s="1" t="s">
        <v>105</v>
      </c>
      <c r="D58" s="3" t="s">
        <v>115</v>
      </c>
      <c r="E58" s="1"/>
      <c r="F58" s="1">
        <v>42</v>
      </c>
      <c r="G58" s="1" t="s">
        <v>116</v>
      </c>
      <c r="H58" s="1" t="s">
        <v>117</v>
      </c>
      <c r="I58" s="1" t="s">
        <v>118</v>
      </c>
      <c r="J58" s="1"/>
    </row>
    <row r="59" spans="1:10" x14ac:dyDescent="0.3">
      <c r="A59" s="1" t="str">
        <f>HYPERLINK("https://hsdes.intel.com/resource/1508916350","1508916350")</f>
        <v>1508916350</v>
      </c>
      <c r="B59" s="1" t="s">
        <v>55</v>
      </c>
      <c r="C59" s="1" t="s">
        <v>102</v>
      </c>
      <c r="D59" s="3" t="s">
        <v>115</v>
      </c>
      <c r="E59" s="1"/>
      <c r="F59" s="1">
        <v>42</v>
      </c>
      <c r="G59" s="1" t="s">
        <v>116</v>
      </c>
      <c r="H59" s="1" t="s">
        <v>117</v>
      </c>
      <c r="I59" s="1" t="s">
        <v>118</v>
      </c>
      <c r="J59" s="1"/>
    </row>
    <row r="60" spans="1:10" x14ac:dyDescent="0.3">
      <c r="A60" s="1" t="str">
        <f>HYPERLINK("https://hsdes.intel.com/resource/1508964015","1508964015")</f>
        <v>1508964015</v>
      </c>
      <c r="B60" s="1" t="s">
        <v>56</v>
      </c>
      <c r="C60" s="1" t="s">
        <v>96</v>
      </c>
      <c r="D60" s="3" t="s">
        <v>115</v>
      </c>
      <c r="E60" s="1"/>
      <c r="F60" s="1">
        <v>42</v>
      </c>
      <c r="G60" s="1" t="s">
        <v>116</v>
      </c>
      <c r="H60" s="1" t="s">
        <v>117</v>
      </c>
      <c r="I60" s="1" t="s">
        <v>118</v>
      </c>
      <c r="J60" s="1"/>
    </row>
    <row r="61" spans="1:10" x14ac:dyDescent="0.3">
      <c r="A61" s="1" t="str">
        <f>HYPERLINK("https://hsdes.intel.com/resource/1509347883","1509347883")</f>
        <v>1509347883</v>
      </c>
      <c r="B61" s="1" t="s">
        <v>57</v>
      </c>
      <c r="C61" s="1" t="s">
        <v>98</v>
      </c>
      <c r="D61" s="3" t="s">
        <v>115</v>
      </c>
      <c r="E61" s="1"/>
      <c r="F61" s="1">
        <v>42</v>
      </c>
      <c r="G61" s="1" t="s">
        <v>116</v>
      </c>
      <c r="H61" s="1" t="s">
        <v>117</v>
      </c>
      <c r="I61" s="1" t="s">
        <v>118</v>
      </c>
      <c r="J61" s="1"/>
    </row>
    <row r="62" spans="1:10" x14ac:dyDescent="0.3">
      <c r="A62" s="1" t="str">
        <f>HYPERLINK("https://hsdes.intel.com/resource/14014972315","14014972315")</f>
        <v>14014972315</v>
      </c>
      <c r="B62" s="1" t="s">
        <v>58</v>
      </c>
      <c r="C62" s="1" t="s">
        <v>96</v>
      </c>
      <c r="D62" s="3" t="s">
        <v>115</v>
      </c>
      <c r="E62" s="1"/>
      <c r="F62" s="1">
        <v>42</v>
      </c>
      <c r="G62" s="1" t="s">
        <v>116</v>
      </c>
      <c r="H62" s="1" t="s">
        <v>117</v>
      </c>
      <c r="I62" s="1" t="s">
        <v>118</v>
      </c>
      <c r="J62" s="1"/>
    </row>
    <row r="63" spans="1:10" x14ac:dyDescent="0.3">
      <c r="A63" s="1" t="str">
        <f>HYPERLINK("https://hsdes.intel.com/resource/16012361932","16012361932")</f>
        <v>16012361932</v>
      </c>
      <c r="B63" s="1" t="s">
        <v>59</v>
      </c>
      <c r="C63" s="1" t="s">
        <v>96</v>
      </c>
      <c r="D63" s="3" t="s">
        <v>115</v>
      </c>
      <c r="E63" s="1"/>
      <c r="F63" s="1">
        <v>42</v>
      </c>
      <c r="G63" s="1" t="s">
        <v>116</v>
      </c>
      <c r="H63" s="1" t="s">
        <v>117</v>
      </c>
      <c r="I63" s="1" t="s">
        <v>124</v>
      </c>
      <c r="J63" s="1"/>
    </row>
    <row r="64" spans="1:10" x14ac:dyDescent="0.3">
      <c r="A64" s="1" t="str">
        <f>HYPERLINK("https://hsdes.intel.com/resource/16012518713","16012518713")</f>
        <v>16012518713</v>
      </c>
      <c r="B64" s="1" t="s">
        <v>60</v>
      </c>
      <c r="C64" s="1" t="s">
        <v>100</v>
      </c>
      <c r="D64" s="3" t="s">
        <v>115</v>
      </c>
      <c r="E64" s="1"/>
      <c r="F64" s="1">
        <v>42</v>
      </c>
      <c r="G64" s="1" t="s">
        <v>116</v>
      </c>
      <c r="H64" s="1" t="s">
        <v>117</v>
      </c>
      <c r="I64" s="1" t="s">
        <v>124</v>
      </c>
      <c r="J64" s="1"/>
    </row>
    <row r="65" spans="1:10" x14ac:dyDescent="0.3">
      <c r="A65" s="1" t="str">
        <f>HYPERLINK("https://hsdes.intel.com/resource/16012914559","16012914559")</f>
        <v>16012914559</v>
      </c>
      <c r="B65" s="1" t="s">
        <v>61</v>
      </c>
      <c r="C65" s="1" t="s">
        <v>96</v>
      </c>
      <c r="D65" s="3" t="s">
        <v>115</v>
      </c>
      <c r="E65" s="1"/>
      <c r="F65" s="1">
        <v>42</v>
      </c>
      <c r="G65" s="1" t="s">
        <v>116</v>
      </c>
      <c r="H65" s="1" t="s">
        <v>117</v>
      </c>
      <c r="I65" s="1" t="s">
        <v>124</v>
      </c>
      <c r="J65" s="1"/>
    </row>
    <row r="66" spans="1:10" x14ac:dyDescent="0.3">
      <c r="A66" s="1" t="str">
        <f>HYPERLINK("https://hsdes.intel.com/resource/16012916976","16012916976")</f>
        <v>16012916976</v>
      </c>
      <c r="B66" s="1" t="s">
        <v>62</v>
      </c>
      <c r="C66" s="1" t="s">
        <v>96</v>
      </c>
      <c r="D66" s="3" t="s">
        <v>115</v>
      </c>
      <c r="E66" s="1"/>
      <c r="F66" s="1">
        <v>42</v>
      </c>
      <c r="G66" s="1" t="s">
        <v>116</v>
      </c>
      <c r="H66" s="1" t="s">
        <v>117</v>
      </c>
      <c r="I66" s="1" t="s">
        <v>124</v>
      </c>
      <c r="J66" s="1"/>
    </row>
    <row r="67" spans="1:10" x14ac:dyDescent="0.3">
      <c r="A67" s="1" t="str">
        <f>HYPERLINK("https://hsdes.intel.com/resource/16013360414","16013360414")</f>
        <v>16013360414</v>
      </c>
      <c r="B67" s="1" t="s">
        <v>63</v>
      </c>
      <c r="C67" s="1" t="s">
        <v>100</v>
      </c>
      <c r="D67" s="3" t="s">
        <v>115</v>
      </c>
      <c r="E67" s="1"/>
      <c r="F67" s="1">
        <v>42</v>
      </c>
      <c r="G67" s="1" t="s">
        <v>116</v>
      </c>
      <c r="H67" s="1" t="s">
        <v>117</v>
      </c>
      <c r="I67" s="1" t="s">
        <v>118</v>
      </c>
      <c r="J67" s="1"/>
    </row>
    <row r="68" spans="1:10" x14ac:dyDescent="0.3">
      <c r="A68" s="1" t="str">
        <f>HYPERLINK("https://hsdes.intel.com/resource/16013360664","16013360664")</f>
        <v>16013360664</v>
      </c>
      <c r="B68" s="1" t="s">
        <v>64</v>
      </c>
      <c r="C68" s="1" t="s">
        <v>100</v>
      </c>
      <c r="D68" s="3" t="s">
        <v>115</v>
      </c>
      <c r="E68" s="1"/>
      <c r="F68" s="1">
        <v>42</v>
      </c>
      <c r="G68" s="1" t="s">
        <v>116</v>
      </c>
      <c r="H68" s="1" t="s">
        <v>117</v>
      </c>
      <c r="I68" s="1" t="s">
        <v>118</v>
      </c>
      <c r="J68" s="1"/>
    </row>
    <row r="69" spans="1:10" x14ac:dyDescent="0.3">
      <c r="A69" s="1" t="str">
        <f>HYPERLINK("https://hsdes.intel.com/resource/16013360713","16013360713")</f>
        <v>16013360713</v>
      </c>
      <c r="B69" s="1" t="s">
        <v>65</v>
      </c>
      <c r="C69" s="1" t="s">
        <v>100</v>
      </c>
      <c r="D69" s="3" t="s">
        <v>115</v>
      </c>
      <c r="E69" s="1"/>
      <c r="F69" s="1">
        <v>42</v>
      </c>
      <c r="G69" s="1" t="s">
        <v>116</v>
      </c>
      <c r="H69" s="1" t="s">
        <v>117</v>
      </c>
      <c r="I69" s="1" t="s">
        <v>124</v>
      </c>
      <c r="J69" s="1"/>
    </row>
    <row r="70" spans="1:10" x14ac:dyDescent="0.3">
      <c r="A70" s="1" t="str">
        <f>HYPERLINK("https://hsdes.intel.com/resource/16013868803","16013868803")</f>
        <v>16013868803</v>
      </c>
      <c r="B70" s="1" t="s">
        <v>66</v>
      </c>
      <c r="C70" s="1" t="s">
        <v>96</v>
      </c>
      <c r="D70" s="3" t="s">
        <v>115</v>
      </c>
      <c r="E70" s="1"/>
      <c r="F70" s="1">
        <v>42</v>
      </c>
      <c r="G70" s="1" t="s">
        <v>116</v>
      </c>
      <c r="H70" s="1" t="s">
        <v>117</v>
      </c>
      <c r="I70" s="1" t="s">
        <v>124</v>
      </c>
      <c r="J70" s="1"/>
    </row>
    <row r="71" spans="1:10" x14ac:dyDescent="0.3">
      <c r="A71" s="1" t="str">
        <f>HYPERLINK("https://hsdes.intel.com/resource/16013870138","16013870138")</f>
        <v>16013870138</v>
      </c>
      <c r="B71" s="1" t="s">
        <v>67</v>
      </c>
      <c r="C71" s="1" t="s">
        <v>96</v>
      </c>
      <c r="D71" s="3" t="s">
        <v>115</v>
      </c>
      <c r="E71" s="1"/>
      <c r="F71" s="1">
        <v>42</v>
      </c>
      <c r="G71" s="1" t="s">
        <v>116</v>
      </c>
      <c r="H71" s="1" t="s">
        <v>117</v>
      </c>
      <c r="I71" s="1" t="s">
        <v>124</v>
      </c>
      <c r="J71" s="1"/>
    </row>
    <row r="72" spans="1:10" x14ac:dyDescent="0.3">
      <c r="A72" s="1" t="str">
        <f>HYPERLINK("https://hsdes.intel.com/resource/16014428644","16014428644")</f>
        <v>16014428644</v>
      </c>
      <c r="B72" s="1" t="s">
        <v>68</v>
      </c>
      <c r="C72" s="1" t="s">
        <v>106</v>
      </c>
      <c r="D72" s="3" t="s">
        <v>115</v>
      </c>
      <c r="E72" s="1"/>
      <c r="F72" s="1">
        <v>42</v>
      </c>
      <c r="G72" s="1" t="s">
        <v>116</v>
      </c>
      <c r="H72" s="1" t="s">
        <v>117</v>
      </c>
      <c r="I72" s="1" t="s">
        <v>124</v>
      </c>
      <c r="J72" s="1"/>
    </row>
    <row r="73" spans="1:10" x14ac:dyDescent="0.3">
      <c r="A73" s="1" t="str">
        <f>HYPERLINK("https://hsdes.intel.com/resource/16014733091","16014733091")</f>
        <v>16014733091</v>
      </c>
      <c r="B73" s="1" t="s">
        <v>69</v>
      </c>
      <c r="C73" s="1" t="s">
        <v>104</v>
      </c>
      <c r="D73" s="3" t="s">
        <v>115</v>
      </c>
      <c r="E73" s="1"/>
      <c r="F73" s="1">
        <v>42</v>
      </c>
      <c r="G73" s="1" t="s">
        <v>116</v>
      </c>
      <c r="H73" s="1" t="s">
        <v>117</v>
      </c>
      <c r="I73" s="1" t="s">
        <v>124</v>
      </c>
      <c r="J73" s="1"/>
    </row>
    <row r="74" spans="1:10" x14ac:dyDescent="0.3">
      <c r="A74" s="1" t="str">
        <f>HYPERLINK("https://hsdes.intel.com/resource/16015036036","16015036036")</f>
        <v>16015036036</v>
      </c>
      <c r="B74" s="1" t="s">
        <v>70</v>
      </c>
      <c r="C74" s="1" t="s">
        <v>96</v>
      </c>
      <c r="D74" s="3" t="s">
        <v>115</v>
      </c>
      <c r="E74" s="1"/>
      <c r="F74" s="1">
        <v>42</v>
      </c>
      <c r="G74" s="1" t="s">
        <v>116</v>
      </c>
      <c r="H74" s="1" t="s">
        <v>117</v>
      </c>
      <c r="I74" s="1" t="s">
        <v>124</v>
      </c>
      <c r="J74" s="1"/>
    </row>
    <row r="75" spans="1:10" x14ac:dyDescent="0.3">
      <c r="A75" s="1" t="str">
        <f>HYPERLINK("https://hsdes.intel.com/resource/16018535968","16018535968")</f>
        <v>16018535968</v>
      </c>
      <c r="B75" s="1" t="s">
        <v>71</v>
      </c>
      <c r="C75" s="1" t="s">
        <v>94</v>
      </c>
      <c r="D75" s="3" t="s">
        <v>115</v>
      </c>
      <c r="E75" s="1"/>
      <c r="F75" s="1">
        <v>42</v>
      </c>
      <c r="G75" s="1" t="s">
        <v>116</v>
      </c>
      <c r="H75" s="1" t="s">
        <v>117</v>
      </c>
      <c r="I75" s="1" t="s">
        <v>124</v>
      </c>
      <c r="J75" s="1"/>
    </row>
    <row r="76" spans="1:10" x14ac:dyDescent="0.3">
      <c r="A76" s="1" t="str">
        <f>HYPERLINK("https://hsdes.intel.com/resource/16018844279","16018844279")</f>
        <v>16018844279</v>
      </c>
      <c r="B76" s="1" t="s">
        <v>72</v>
      </c>
      <c r="C76" s="1" t="s">
        <v>96</v>
      </c>
      <c r="D76" s="3" t="s">
        <v>115</v>
      </c>
      <c r="E76" s="1"/>
      <c r="F76" s="1">
        <v>42</v>
      </c>
      <c r="G76" s="1" t="s">
        <v>116</v>
      </c>
      <c r="H76" s="1" t="s">
        <v>117</v>
      </c>
      <c r="I76" s="1" t="s">
        <v>118</v>
      </c>
      <c r="J76" s="1"/>
    </row>
    <row r="77" spans="1:10" x14ac:dyDescent="0.3">
      <c r="A77" s="1" t="str">
        <f>HYPERLINK("https://hsdes.intel.com/resource/18014442584","18014442584")</f>
        <v>18014442584</v>
      </c>
      <c r="B77" s="1" t="s">
        <v>73</v>
      </c>
      <c r="C77" s="1" t="s">
        <v>98</v>
      </c>
      <c r="D77" s="3" t="s">
        <v>115</v>
      </c>
      <c r="E77" s="1"/>
      <c r="F77" s="1">
        <v>42</v>
      </c>
      <c r="G77" s="1" t="s">
        <v>116</v>
      </c>
      <c r="H77" s="1" t="s">
        <v>117</v>
      </c>
      <c r="I77" s="1" t="s">
        <v>118</v>
      </c>
      <c r="J77" s="1"/>
    </row>
    <row r="78" spans="1:10" x14ac:dyDescent="0.3">
      <c r="A78" s="1" t="str">
        <f>HYPERLINK("https://hsdes.intel.com/resource/18014542624","18014542624")</f>
        <v>18014542624</v>
      </c>
      <c r="B78" s="1" t="s">
        <v>74</v>
      </c>
      <c r="C78" s="1" t="s">
        <v>98</v>
      </c>
      <c r="D78" s="3" t="s">
        <v>115</v>
      </c>
      <c r="E78" s="1"/>
      <c r="F78" s="1">
        <v>42</v>
      </c>
      <c r="G78" s="1" t="s">
        <v>116</v>
      </c>
      <c r="H78" s="1" t="s">
        <v>117</v>
      </c>
      <c r="I78" s="1" t="s">
        <v>118</v>
      </c>
      <c r="J78" s="1"/>
    </row>
    <row r="79" spans="1:10" x14ac:dyDescent="0.3">
      <c r="A79" s="1" t="str">
        <f>HYPERLINK("https://hsdes.intel.com/resource/18014678990","18014678990")</f>
        <v>18014678990</v>
      </c>
      <c r="B79" s="1" t="s">
        <v>75</v>
      </c>
      <c r="C79" s="1" t="s">
        <v>98</v>
      </c>
      <c r="D79" s="3" t="s">
        <v>115</v>
      </c>
      <c r="E79" s="1"/>
      <c r="F79" s="1">
        <v>42</v>
      </c>
      <c r="G79" s="1" t="s">
        <v>116</v>
      </c>
      <c r="H79" s="1" t="s">
        <v>117</v>
      </c>
      <c r="I79" s="1" t="s">
        <v>118</v>
      </c>
      <c r="J79" s="1"/>
    </row>
    <row r="80" spans="1:10" x14ac:dyDescent="0.3">
      <c r="A80" s="1" t="str">
        <f>HYPERLINK("https://hsdes.intel.com/resource/18017412257","18017412257")</f>
        <v>18017412257</v>
      </c>
      <c r="B80" s="1" t="s">
        <v>76</v>
      </c>
      <c r="C80" s="1" t="s">
        <v>98</v>
      </c>
      <c r="D80" s="3" t="s">
        <v>115</v>
      </c>
      <c r="E80" s="1"/>
      <c r="F80" s="1">
        <v>42</v>
      </c>
      <c r="G80" s="1" t="s">
        <v>116</v>
      </c>
      <c r="H80" s="1" t="s">
        <v>117</v>
      </c>
      <c r="I80" s="1" t="s">
        <v>118</v>
      </c>
      <c r="J80" s="1"/>
    </row>
    <row r="81" spans="1:10" x14ac:dyDescent="0.3">
      <c r="A81" s="1" t="str">
        <f>HYPERLINK("https://hsdes.intel.com/resource/18017670778","18017670778")</f>
        <v>18017670778</v>
      </c>
      <c r="B81" s="1" t="s">
        <v>77</v>
      </c>
      <c r="C81" s="1" t="s">
        <v>98</v>
      </c>
      <c r="D81" s="3" t="s">
        <v>115</v>
      </c>
      <c r="E81" s="1"/>
      <c r="F81" s="1">
        <v>42</v>
      </c>
      <c r="G81" s="1" t="s">
        <v>116</v>
      </c>
      <c r="H81" s="1" t="s">
        <v>117</v>
      </c>
      <c r="I81" s="1" t="s">
        <v>118</v>
      </c>
      <c r="J81" s="1"/>
    </row>
    <row r="82" spans="1:10" x14ac:dyDescent="0.3">
      <c r="A82" s="1" t="str">
        <f>HYPERLINK("https://hsdes.intel.com/resource/18018018062","18018018062")</f>
        <v>18018018062</v>
      </c>
      <c r="B82" s="1" t="s">
        <v>78</v>
      </c>
      <c r="C82" s="1" t="s">
        <v>98</v>
      </c>
      <c r="D82" s="3" t="s">
        <v>115</v>
      </c>
      <c r="E82" s="1"/>
      <c r="F82" s="1">
        <v>42</v>
      </c>
      <c r="G82" s="1" t="s">
        <v>116</v>
      </c>
      <c r="H82" s="1" t="s">
        <v>117</v>
      </c>
      <c r="I82" s="1" t="s">
        <v>118</v>
      </c>
      <c r="J82" s="1"/>
    </row>
    <row r="83" spans="1:10" x14ac:dyDescent="0.3">
      <c r="A83" s="1" t="str">
        <f>HYPERLINK("https://hsdes.intel.com/resource/18018198275","18018198275")</f>
        <v>18018198275</v>
      </c>
      <c r="B83" s="1" t="s">
        <v>79</v>
      </c>
      <c r="C83" s="1" t="s">
        <v>106</v>
      </c>
      <c r="D83" s="3" t="s">
        <v>115</v>
      </c>
      <c r="E83" s="1"/>
      <c r="F83" s="1">
        <v>42</v>
      </c>
      <c r="G83" s="1" t="s">
        <v>116</v>
      </c>
      <c r="H83" s="1" t="s">
        <v>117</v>
      </c>
      <c r="I83" s="1" t="s">
        <v>124</v>
      </c>
      <c r="J83" s="1"/>
    </row>
    <row r="84" spans="1:10" x14ac:dyDescent="0.3">
      <c r="A84" s="1" t="str">
        <f>HYPERLINK("https://hsdes.intel.com/resource/18018447197","18018447197")</f>
        <v>18018447197</v>
      </c>
      <c r="B84" s="1" t="s">
        <v>80</v>
      </c>
      <c r="C84" s="1" t="s">
        <v>98</v>
      </c>
      <c r="D84" s="3" t="s">
        <v>115</v>
      </c>
      <c r="E84" s="1"/>
      <c r="F84" s="1">
        <v>42</v>
      </c>
      <c r="G84" s="1" t="s">
        <v>116</v>
      </c>
      <c r="H84" s="1" t="s">
        <v>117</v>
      </c>
      <c r="I84" s="1" t="s">
        <v>118</v>
      </c>
      <c r="J84" s="1"/>
    </row>
    <row r="85" spans="1:10" x14ac:dyDescent="0.3">
      <c r="A85" s="1" t="str">
        <f>HYPERLINK("https://hsdes.intel.com/resource/18018447269","18018447269")</f>
        <v>18018447269</v>
      </c>
      <c r="B85" s="1" t="s">
        <v>81</v>
      </c>
      <c r="C85" s="1" t="s">
        <v>98</v>
      </c>
      <c r="D85" s="3" t="s">
        <v>115</v>
      </c>
      <c r="E85" s="1"/>
      <c r="F85" s="1">
        <v>42</v>
      </c>
      <c r="G85" s="1" t="s">
        <v>116</v>
      </c>
      <c r="H85" s="1" t="s">
        <v>117</v>
      </c>
      <c r="I85" s="1" t="s">
        <v>118</v>
      </c>
      <c r="J85" s="1"/>
    </row>
    <row r="86" spans="1:10" x14ac:dyDescent="0.3">
      <c r="A86" s="1" t="str">
        <f>HYPERLINK("https://hsdes.intel.com/resource/18019251844","18019251844")</f>
        <v>18019251844</v>
      </c>
      <c r="B86" s="1" t="s">
        <v>82</v>
      </c>
      <c r="C86" s="1" t="s">
        <v>98</v>
      </c>
      <c r="D86" s="3" t="s">
        <v>115</v>
      </c>
      <c r="E86" s="1"/>
      <c r="F86" s="1">
        <v>42</v>
      </c>
      <c r="G86" s="1" t="s">
        <v>116</v>
      </c>
      <c r="H86" s="1" t="s">
        <v>117</v>
      </c>
      <c r="I86" s="1" t="s">
        <v>124</v>
      </c>
      <c r="J86" s="1"/>
    </row>
    <row r="87" spans="1:10" x14ac:dyDescent="0.3">
      <c r="A87" s="1" t="str">
        <f>HYPERLINK("https://hsdes.intel.com/resource/18019377034","18019377034")</f>
        <v>18019377034</v>
      </c>
      <c r="B87" s="1" t="s">
        <v>83</v>
      </c>
      <c r="C87" s="1" t="s">
        <v>98</v>
      </c>
      <c r="D87" s="3" t="s">
        <v>115</v>
      </c>
      <c r="E87" s="1"/>
      <c r="F87" s="1">
        <v>42</v>
      </c>
      <c r="G87" s="1" t="s">
        <v>116</v>
      </c>
      <c r="H87" s="1" t="s">
        <v>117</v>
      </c>
      <c r="I87" s="1" t="s">
        <v>118</v>
      </c>
      <c r="J87" s="1"/>
    </row>
    <row r="88" spans="1:10" x14ac:dyDescent="0.3">
      <c r="A88" s="1" t="str">
        <f>HYPERLINK("https://hsdes.intel.com/resource/18019483594","18019483594")</f>
        <v>18019483594</v>
      </c>
      <c r="B88" s="1" t="s">
        <v>84</v>
      </c>
      <c r="C88" s="1" t="s">
        <v>98</v>
      </c>
      <c r="D88" s="3" t="s">
        <v>115</v>
      </c>
      <c r="E88" s="1"/>
      <c r="F88" s="1">
        <v>42</v>
      </c>
      <c r="G88" s="1" t="s">
        <v>116</v>
      </c>
      <c r="H88" s="1" t="s">
        <v>117</v>
      </c>
      <c r="I88" s="1" t="s">
        <v>124</v>
      </c>
      <c r="J88" s="1"/>
    </row>
    <row r="89" spans="1:10" x14ac:dyDescent="0.3">
      <c r="A89" s="1" t="str">
        <f>HYPERLINK("https://hsdes.intel.com/resource/18020194305","18020194305")</f>
        <v>18020194305</v>
      </c>
      <c r="B89" s="1" t="s">
        <v>85</v>
      </c>
      <c r="C89" s="1" t="s">
        <v>98</v>
      </c>
      <c r="D89" s="3" t="s">
        <v>115</v>
      </c>
      <c r="E89" s="1"/>
      <c r="F89" s="1">
        <v>42</v>
      </c>
      <c r="G89" s="1" t="s">
        <v>116</v>
      </c>
      <c r="H89" s="1" t="s">
        <v>117</v>
      </c>
      <c r="I89" s="1" t="s">
        <v>124</v>
      </c>
      <c r="J89" s="1"/>
    </row>
    <row r="90" spans="1:10" x14ac:dyDescent="0.3">
      <c r="A90" s="1" t="str">
        <f>HYPERLINK("https://hsdes.intel.com/resource/18020730053","18020730053")</f>
        <v>18020730053</v>
      </c>
      <c r="B90" s="1" t="s">
        <v>86</v>
      </c>
      <c r="C90" s="1" t="s">
        <v>96</v>
      </c>
      <c r="D90" s="3" t="s">
        <v>115</v>
      </c>
      <c r="E90" s="1"/>
      <c r="F90" s="1">
        <v>42</v>
      </c>
      <c r="G90" s="1" t="s">
        <v>116</v>
      </c>
      <c r="H90" s="1" t="s">
        <v>117</v>
      </c>
      <c r="I90" s="1" t="s">
        <v>118</v>
      </c>
      <c r="J90" s="1"/>
    </row>
    <row r="91" spans="1:10" x14ac:dyDescent="0.3">
      <c r="A91" s="1" t="str">
        <f>HYPERLINK("https://hsdes.intel.com/resource/18020841864","18020841864")</f>
        <v>18020841864</v>
      </c>
      <c r="B91" s="1" t="s">
        <v>87</v>
      </c>
      <c r="C91" s="1" t="s">
        <v>96</v>
      </c>
      <c r="D91" s="3" t="s">
        <v>115</v>
      </c>
      <c r="E91" s="1"/>
      <c r="F91" s="1">
        <v>42</v>
      </c>
      <c r="G91" s="1" t="s">
        <v>116</v>
      </c>
      <c r="H91" s="1" t="s">
        <v>117</v>
      </c>
      <c r="I91" s="1" t="s">
        <v>118</v>
      </c>
      <c r="J91" s="1"/>
    </row>
    <row r="92" spans="1:10" x14ac:dyDescent="0.3">
      <c r="A92" s="1" t="str">
        <f>HYPERLINK("https://hsdes.intel.com/resource/18022238998","18022238998")</f>
        <v>18022238998</v>
      </c>
      <c r="B92" s="1" t="s">
        <v>88</v>
      </c>
      <c r="C92" s="1" t="s">
        <v>98</v>
      </c>
      <c r="D92" s="3" t="s">
        <v>115</v>
      </c>
      <c r="E92" s="1"/>
      <c r="F92" s="1">
        <v>42</v>
      </c>
      <c r="G92" s="1" t="s">
        <v>116</v>
      </c>
      <c r="H92" s="1" t="s">
        <v>117</v>
      </c>
      <c r="I92" s="1" t="s">
        <v>118</v>
      </c>
      <c r="J92" s="1"/>
    </row>
    <row r="93" spans="1:10" x14ac:dyDescent="0.3">
      <c r="A93" s="1" t="str">
        <f>HYPERLINK("https://hsdes.intel.com/resource/22011878933","22011878933")</f>
        <v>22011878933</v>
      </c>
      <c r="B93" s="1" t="s">
        <v>89</v>
      </c>
      <c r="C93" s="1" t="s">
        <v>98</v>
      </c>
      <c r="D93" s="3" t="s">
        <v>115</v>
      </c>
      <c r="E93" s="1"/>
      <c r="F93" s="1">
        <v>42</v>
      </c>
      <c r="G93" s="1" t="s">
        <v>116</v>
      </c>
      <c r="H93" s="1" t="s">
        <v>117</v>
      </c>
      <c r="I93" s="1" t="s">
        <v>118</v>
      </c>
      <c r="J93" s="1"/>
    </row>
    <row r="94" spans="1:10" x14ac:dyDescent="0.3">
      <c r="A94" s="1" t="str">
        <f>HYPERLINK("https://hsdes.intel.com/resource/22011879371","22011879371")</f>
        <v>22011879371</v>
      </c>
      <c r="B94" s="1" t="s">
        <v>90</v>
      </c>
      <c r="C94" s="1" t="s">
        <v>107</v>
      </c>
      <c r="D94" s="3" t="s">
        <v>115</v>
      </c>
      <c r="E94" s="1"/>
      <c r="F94" s="1">
        <v>42</v>
      </c>
      <c r="G94" s="1" t="s">
        <v>116</v>
      </c>
      <c r="H94" s="1" t="s">
        <v>117</v>
      </c>
      <c r="I94" s="1" t="s">
        <v>118</v>
      </c>
      <c r="J94" s="1"/>
    </row>
    <row r="95" spans="1:10" x14ac:dyDescent="0.3">
      <c r="A95" s="1" t="str">
        <f>HYPERLINK("https://hsdes.intel.com/resource/22011879396","22011879396")</f>
        <v>22011879396</v>
      </c>
      <c r="B95" s="1" t="s">
        <v>91</v>
      </c>
      <c r="C95" s="1" t="s">
        <v>98</v>
      </c>
      <c r="D95" s="3" t="s">
        <v>115</v>
      </c>
      <c r="E95" s="1"/>
      <c r="F95" s="1">
        <v>42</v>
      </c>
      <c r="G95" s="1" t="s">
        <v>116</v>
      </c>
      <c r="H95" s="1" t="s">
        <v>117</v>
      </c>
      <c r="I95" s="1" t="s">
        <v>124</v>
      </c>
      <c r="J95" s="1"/>
    </row>
    <row r="96" spans="1:10" x14ac:dyDescent="0.3">
      <c r="A96" s="1" t="str">
        <f>HYPERLINK("https://hsdes.intel.com/resource/22011897477","22011897477")</f>
        <v>22011897477</v>
      </c>
      <c r="B96" s="1" t="s">
        <v>92</v>
      </c>
      <c r="C96" s="1" t="s">
        <v>98</v>
      </c>
      <c r="D96" s="3" t="s">
        <v>115</v>
      </c>
      <c r="E96" s="1"/>
      <c r="F96" s="1">
        <v>42</v>
      </c>
      <c r="G96" s="1" t="s">
        <v>116</v>
      </c>
      <c r="H96" s="1" t="s">
        <v>117</v>
      </c>
      <c r="I96" s="1" t="s">
        <v>118</v>
      </c>
      <c r="J96" s="1"/>
    </row>
    <row r="97" spans="1:10" x14ac:dyDescent="0.3">
      <c r="A97" s="1" t="str">
        <f>HYPERLINK("https://hsdes.intel.com/resource/1508615765","1508615765")</f>
        <v>1508615765</v>
      </c>
      <c r="B97" s="1" t="s">
        <v>127</v>
      </c>
      <c r="C97" s="1" t="s">
        <v>102</v>
      </c>
      <c r="D97" s="3" t="s">
        <v>115</v>
      </c>
      <c r="E97" s="1"/>
      <c r="F97" s="1">
        <v>42</v>
      </c>
      <c r="G97" s="1" t="s">
        <v>116</v>
      </c>
      <c r="H97" s="1" t="s">
        <v>117</v>
      </c>
      <c r="I97" s="1" t="s">
        <v>118</v>
      </c>
      <c r="J97" s="1"/>
    </row>
    <row r="98" spans="1:10" x14ac:dyDescent="0.3">
      <c r="A98" s="1" t="str">
        <f>HYPERLINK("https://hsdes.intel.com/resource/1508616312","1508616312")</f>
        <v>1508616312</v>
      </c>
      <c r="B98" s="1" t="s">
        <v>128</v>
      </c>
      <c r="C98" s="1" t="s">
        <v>102</v>
      </c>
      <c r="D98" s="4" t="s">
        <v>119</v>
      </c>
      <c r="E98" s="5">
        <v>15012108594</v>
      </c>
      <c r="F98" s="1">
        <v>42</v>
      </c>
      <c r="G98" s="1" t="s">
        <v>116</v>
      </c>
      <c r="H98" s="1" t="s">
        <v>117</v>
      </c>
      <c r="I98" s="1" t="s">
        <v>118</v>
      </c>
      <c r="J98" s="1" t="s">
        <v>129</v>
      </c>
    </row>
  </sheetData>
  <customSheetViews>
    <customSheetView guid="{E6A0E763-1853-40B9-BA64-F8C0C71009A9}">
      <selection activeCell="B1" sqref="B1"/>
      <pageMargins left="0.7" right="0.7" top="0.75" bottom="0.75" header="0.3" footer="0.3"/>
      <pageSetup orientation="portrait" r:id="rId1"/>
    </customSheetView>
    <customSheetView guid="{BE43A75C-48ED-413F-B6BB-60D05455C018}" showAutoFilter="1" topLeftCell="A88">
      <selection activeCell="J98" sqref="J98"/>
      <pageMargins left="0.7" right="0.7" top="0.75" bottom="0.75" header="0.3" footer="0.3"/>
      <pageSetup orientation="portrait" r:id="rId2"/>
      <autoFilter ref="A1:J98" xr:uid="{A87E47DA-82EF-4FE9-8EBD-A8D8AFF49107}"/>
    </customSheetView>
    <customSheetView guid="{0854FC4E-4081-4104-BBFF-1A7D6ABB193D}" filter="1" showAutoFilter="1">
      <selection activeCell="B124" sqref="B124"/>
      <pageMargins left="0.7" right="0.7" top="0.75" bottom="0.75" header="0.3" footer="0.3"/>
      <autoFilter ref="A1:K110" xr:uid="{D87347D1-752A-49A5-8EAC-D57018F922EF}">
        <filterColumn colId="4">
          <filters blank="1"/>
        </filterColumn>
      </autoFilter>
    </customSheetView>
    <customSheetView guid="{B54F95D1-E5D9-42F0-8DD7-AFD14EC88EF1}" filter="1" showAutoFilter="1" topLeftCell="A55">
      <selection activeCell="E98" sqref="E98"/>
      <pageMargins left="0.7" right="0.7" top="0.75" bottom="0.75" header="0.3" footer="0.3"/>
      <pageSetup orientation="portrait" r:id="rId3"/>
      <autoFilter ref="A1:K110" xr:uid="{E015FA47-5FE2-41B5-962E-B699EDF47A04}">
        <filterColumn colId="4">
          <filters blank="1"/>
        </filterColumn>
      </autoFilter>
    </customSheetView>
    <customSheetView guid="{B0A39DAB-BB53-47C7-96F1-B9F36DFCD081}" filter="1" showAutoFilter="1" topLeftCell="A7">
      <selection activeCell="D74" sqref="D74"/>
      <pageMargins left="0.7" right="0.7" top="0.75" bottom="0.75" header="0.3" footer="0.3"/>
      <autoFilter ref="A1:K110" xr:uid="{06B782F7-9A5F-48A5-8980-9E2A678476CD}">
        <filterColumn colId="3">
          <filters blank="1"/>
        </filterColumn>
      </autoFilter>
    </customSheetView>
    <customSheetView guid="{62A24981-5F96-4C0B-B3B5-FEBF8FBEC7FD}" showAutoFilter="1" topLeftCell="A68">
      <selection activeCell="D80" sqref="D80"/>
      <pageMargins left="0.7" right="0.7" top="0.75" bottom="0.75" header="0.3" footer="0.3"/>
      <autoFilter ref="A1:K110" xr:uid="{6B04D1E7-9506-4C4A-A73D-3B24DE04B3C2}"/>
    </customSheetView>
    <customSheetView guid="{037748C1-33D1-4C92-9A33-1A8860AAA2FA}" showAutoFilter="1">
      <selection activeCell="E98" sqref="E98"/>
      <pageMargins left="0.7" right="0.7" top="0.75" bottom="0.75" header="0.3" footer="0.3"/>
      <autoFilter ref="A1:K110" xr:uid="{18F20752-18A9-4DF7-9488-4138B7199494}"/>
    </customSheetView>
    <customSheetView guid="{872688C7-AFA3-4EDE-9EF9-8EC25F8C56A3}" showAutoFilter="1">
      <selection activeCell="B2" sqref="B2:B100"/>
      <pageMargins left="0.7" right="0.7" top="0.75" bottom="0.75" header="0.3" footer="0.3"/>
      <pageSetup orientation="portrait" r:id="rId4"/>
      <autoFilter ref="A1:K101" xr:uid="{55F30617-FACD-4447-A1E5-1C8980F8E5CE}"/>
    </customSheetView>
  </customSheetView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532-FE4A-4AD8-8582-1C44DF3E610B}">
  <dimension ref="A1:B10"/>
  <sheetViews>
    <sheetView workbookViewId="0">
      <selection activeCell="D13" sqref="D13"/>
    </sheetView>
  </sheetViews>
  <sheetFormatPr defaultRowHeight="14.4" x14ac:dyDescent="0.3"/>
  <cols>
    <col min="2" max="2" width="10.44140625" style="8" bestFit="1" customWidth="1"/>
  </cols>
  <sheetData>
    <row r="1" spans="1:2" x14ac:dyDescent="0.3">
      <c r="A1" s="2" t="s">
        <v>108</v>
      </c>
      <c r="B1" s="6" t="s">
        <v>120</v>
      </c>
    </row>
    <row r="2" spans="1:2" x14ac:dyDescent="0.3">
      <c r="A2" s="1" t="s">
        <v>115</v>
      </c>
      <c r="B2" s="7">
        <v>96</v>
      </c>
    </row>
    <row r="3" spans="1:2" x14ac:dyDescent="0.3">
      <c r="A3" s="1" t="s">
        <v>121</v>
      </c>
      <c r="B3" s="7">
        <v>0</v>
      </c>
    </row>
    <row r="4" spans="1:2" x14ac:dyDescent="0.3">
      <c r="A4" s="1" t="s">
        <v>119</v>
      </c>
      <c r="B4" s="7">
        <v>1</v>
      </c>
    </row>
    <row r="5" spans="1:2" x14ac:dyDescent="0.3">
      <c r="A5" s="1" t="s">
        <v>122</v>
      </c>
      <c r="B5" s="7">
        <f>SUM(B2:B4)</f>
        <v>97</v>
      </c>
    </row>
    <row r="7" spans="1:2" x14ac:dyDescent="0.3">
      <c r="A7" s="2" t="s">
        <v>108</v>
      </c>
      <c r="B7" s="6" t="s">
        <v>123</v>
      </c>
    </row>
    <row r="8" spans="1:2" x14ac:dyDescent="0.3">
      <c r="A8" s="1" t="s">
        <v>115</v>
      </c>
      <c r="B8" s="9">
        <f>(B2/B5)*100</f>
        <v>98.969072164948457</v>
      </c>
    </row>
    <row r="9" spans="1:2" x14ac:dyDescent="0.3">
      <c r="A9" s="1" t="s">
        <v>121</v>
      </c>
      <c r="B9" s="9">
        <v>0</v>
      </c>
    </row>
    <row r="10" spans="1:2" x14ac:dyDescent="0.3">
      <c r="A10" s="1" t="s">
        <v>119</v>
      </c>
      <c r="B10" s="9">
        <f>(B4/B5)*100</f>
        <v>1.0309278350515463</v>
      </c>
    </row>
  </sheetData>
  <customSheetViews>
    <customSheetView guid="{E6A0E763-1853-40B9-BA64-F8C0C71009A9}">
      <selection activeCell="D13" sqref="D13"/>
      <pageMargins left="0.7" right="0.7" top="0.75" bottom="0.75" header="0.3" footer="0.3"/>
    </customSheetView>
    <customSheetView guid="{BE43A75C-48ED-413F-B6BB-60D05455C018}">
      <selection activeCell="D13" sqref="D13"/>
      <pageMargins left="0.7" right="0.7" top="0.75" bottom="0.75" header="0.3" footer="0.3"/>
    </customSheetView>
    <customSheetView guid="{0854FC4E-4081-4104-BBFF-1A7D6ABB193D}">
      <selection activeCell="E14" sqref="E14"/>
      <pageMargins left="0.7" right="0.7" top="0.75" bottom="0.75" header="0.3" footer="0.3"/>
    </customSheetView>
    <customSheetView guid="{872688C7-AFA3-4EDE-9EF9-8EC25F8C56A3}">
      <selection activeCell="C15" sqref="C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GNRD_Orange_10_D20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2023-03-28T09:19:11Z</dcterms:modified>
</cp:coreProperties>
</file>