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109.xml" ContentType="application/vnd.openxmlformats-officedocument.spreadsheetml.revisionLog+xml"/>
  <Override PartName="/xl/revisions/revisionLog112.xml" ContentType="application/vnd.openxmlformats-officedocument.spreadsheetml.revisionLog+xml"/>
  <Override PartName="/xl/revisions/revisionLog89.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10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92.xml" ContentType="application/vnd.openxmlformats-officedocument.spreadsheetml.revisionLog+xml"/>
  <Override PartName="/xl/revisions/revisionLog71.xml" ContentType="application/vnd.openxmlformats-officedocument.spreadsheetml.revisionLog+xml"/>
  <Override PartName="/xl/revisions/revisionLog107.xml" ContentType="application/vnd.openxmlformats-officedocument.spreadsheetml.revisionLog+xml"/>
  <Override PartName="/xl/revisions/revisionLog102.xml" ContentType="application/vnd.openxmlformats-officedocument.spreadsheetml.revisionLog+xml"/>
  <Override PartName="/xl/revisions/revisionLog79.xml" ContentType="application/vnd.openxmlformats-officedocument.spreadsheetml.revisionLog+xml"/>
  <Override PartName="/xl/revisions/revisionLog74.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115.xml" ContentType="application/vnd.openxmlformats-officedocument.spreadsheetml.revisionLog+xml"/>
  <Override PartName="/xl/revisions/revisionLog11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95.xml" ContentType="application/vnd.openxmlformats-officedocument.spreadsheetml.revisionLog+xml"/>
  <Override PartName="/xl/revisions/revisionLog90.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01.xml" ContentType="application/vnd.openxmlformats-officedocument.spreadsheetml.revisionLog+xml"/>
  <Override PartName="/xl/revisions/revisionLog99.xml" ContentType="application/vnd.openxmlformats-officedocument.spreadsheetml.revisionLog+xml"/>
  <Override PartName="/xl/revisions/revisionLog9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18.xml" ContentType="application/vnd.openxmlformats-officedocument.spreadsheetml.revisionLog+xml"/>
  <Override PartName="/xl/revisions/revisionLog113.xml" ContentType="application/vnd.openxmlformats-officedocument.spreadsheetml.revisionLog+xml"/>
  <Override PartName="/xl/revisions/revisionLog56.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05.xml" ContentType="application/vnd.openxmlformats-officedocument.spreadsheetml.revisionLog+xml"/>
  <Override PartName="/xl/revisions/revisionLog100.xml" ContentType="application/vnd.openxmlformats-officedocument.spreadsheetml.revisionLog+xml"/>
  <Override PartName="/xl/revisions/revisionLog77.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9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08.xml" ContentType="application/vnd.openxmlformats-officedocument.spreadsheetml.revisionLog+xml"/>
  <Override PartName="/xl/revisions/revisionLog103.xml" ContentType="application/vnd.openxmlformats-officedocument.spreadsheetml.revisionLog+xml"/>
  <Override PartName="/xl/revisions/revisionLog67.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116.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11.xml" ContentType="application/vnd.openxmlformats-officedocument.spreadsheetml.revisionLog+xml"/>
  <Override PartName="/xl/revisions/revisionLog88.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3E9CBCA7-25C4-4858-AA78-D571B7114F42}"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suite_Ext_BA'!$A$1:$AM$180</definedName>
    <definedName name="Z_0E705538_EC47_404B_8BCA_2CE3D383F1DB_.wvu.FilterData" localSheetId="0" hidden="1">'RPL_SBGA_IFWI_Test suite_Ext_BA'!$A$1:$AM$180</definedName>
    <definedName name="Z_106B924E_9676_4650_9F1F_CE25A233920E_.wvu.FilterData" localSheetId="0" hidden="1">'RPL_SBGA_IFWI_Test suite_Ext_BA'!$A$1:$AM$180</definedName>
    <definedName name="Z_211F06E1_F140_4D96_9305_50E2A2D12E7C_.wvu.FilterData" localSheetId="0" hidden="1">'RPL_SBGA_IFWI_Test suite_Ext_BA'!$A$1:$AM$180</definedName>
    <definedName name="Z_2C370D12_409B_4EDC_8A0A_AAE8BFB76526_.wvu.FilterData" localSheetId="0" hidden="1">'RPL_SBGA_IFWI_Test suite_Ext_BA'!$A$1:$AM$180</definedName>
    <definedName name="Z_4CBEC841_58BA_42C6_8EAE_C7758EC0CB93_.wvu.FilterData" localSheetId="0" hidden="1">'RPL_SBGA_IFWI_Test suite_Ext_BA'!$A$1:$AM$180</definedName>
    <definedName name="Z_4D03A068_8DC6_4EFB_9556_54087FBA6BFE_.wvu.FilterData" localSheetId="0" hidden="1">'RPL_SBGA_IFWI_Test suite_Ext_BA'!$A$1:$AM$180</definedName>
    <definedName name="Z_4E44B1E5_4AA9_43C7_A84C_33FD133E3B91_.wvu.FilterData" localSheetId="0" hidden="1">'RPL_SBGA_IFWI_Test suite_Ext_BA'!$A$1:$AM$1</definedName>
    <definedName name="Z_6619B884_07D5_4A1B_B6DA_F0368EB541D2_.wvu.FilterData" localSheetId="0" hidden="1">'RPL_SBGA_IFWI_Test suite_Ext_BA'!$A$1:$AM$180</definedName>
    <definedName name="Z_6B102C77_3BBD_40EC_A153_E9A550150CBB_.wvu.FilterData" localSheetId="0" hidden="1">'RPL_SBGA_IFWI_Test suite_Ext_BA'!$A$1:$AM$180</definedName>
    <definedName name="Z_9C5BEA75_3C57_4110_8A9E_8EB35D069CEE_.wvu.FilterData" localSheetId="0" hidden="1">'RPL_SBGA_IFWI_Test suite_Ext_BA'!$A$1:$AM$1</definedName>
    <definedName name="Z_CF241C18_033D_477D_9123_79AF12C8A183_.wvu.FilterData" localSheetId="0" hidden="1">'RPL_SBGA_IFWI_Test suite_Ext_BA'!$A$1:$AM$180</definedName>
    <definedName name="Z_D8B67B9D_57B6_42E9_9AAB_4915FD617580_.wvu.FilterData" localSheetId="0" hidden="1">'RPL_SBGA_IFWI_Test suite_Ext_BA'!$A$1:$AM$180</definedName>
  </definedNames>
  <calcPr calcId="191029"/>
  <customWorkbookViews>
    <customWorkbookView name="Agarwal, Naman - Personal View" guid="{6619B884-07D5-4A1B-B6DA-F0368EB541D2}" mergeInterval="0" personalView="1" maximized="1" xWindow="-9" yWindow="-9" windowWidth="1938" windowHeight="1048" activeSheetId="1"/>
    <customWorkbookView name="Adagoor Revanna, BharathrajX - Personal View" guid="{CF241C18-033D-477D-9123-79AF12C8A183}" mergeInterval="0" personalView="1" maximized="1" xWindow="-9" yWindow="-9" windowWidth="1938" windowHeight="1048" activeSheetId="1"/>
    <customWorkbookView name="Rd, NagashreeX - Personal View" guid="{4CBEC841-58BA-42C6-8EAE-C7758EC0CB93}" mergeInterval="0" personalView="1" maximized="1" xWindow="-11" yWindow="-11" windowWidth="1942" windowHeight="1042" activeSheetId="1"/>
    <customWorkbookView name="Mekap, ChinmayeeX - Personal View" guid="{211F06E1-F140-4D96-9305-50E2A2D12E7C}" mergeInterval="0" personalView="1" maximized="1" xWindow="-9" yWindow="-9" windowWidth="1938" windowHeight="1048" activeSheetId="1"/>
    <customWorkbookView name="P, RanjithX - Personal View" guid="{9C5BEA75-3C57-4110-8A9E-8EB35D069CEE}" mergeInterval="0" personalView="1" maximized="1" xWindow="-9" yWindow="-9" windowWidth="1938" windowHeight="1048" activeSheetId="1"/>
    <customWorkbookView name="Jha, VikramX - Personal View" guid="{2C370D12-409B-4EDC-8A0A-AAE8BFB76526}"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 r="A2" i="1"/>
  <c r="A3" i="1"/>
  <c r="A4" i="1"/>
  <c r="A5" i="1"/>
  <c r="A6" i="1"/>
  <c r="A7" i="1"/>
  <c r="A8" i="1"/>
  <c r="A9" i="1"/>
  <c r="A10" i="1"/>
  <c r="A11" i="1"/>
  <c r="A12" i="1"/>
  <c r="A13" i="1"/>
  <c r="A14" i="1"/>
  <c r="A15" i="1"/>
  <c r="A16" i="1"/>
  <c r="A17" i="1"/>
  <c r="A18" i="1"/>
  <c r="A19" i="1"/>
  <c r="A2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alcChain>
</file>

<file path=xl/sharedStrings.xml><?xml version="1.0" encoding="utf-8"?>
<sst xmlns="http://schemas.openxmlformats.org/spreadsheetml/2006/main" count="5303" uniqueCount="1605">
  <si>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</si>
  <si>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</si>
  <si>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</si>
  <si>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</si>
  <si>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</si>
  <si>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</si>
  <si>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</si>
  <si>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</si>
  <si>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</si>
  <si>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</si>
  <si>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</si>
  <si>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</si>
  <si>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</si>
  <si>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</si>
  <si>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</si>
  <si>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</si>
  <si>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</si>
  <si>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</si>
  <si>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</si>
  <si>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</si>
  <si>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</si>
  <si>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</si>
  <si>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</si>
  <si>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</si>
  <si>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</si>
  <si>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</si>
  <si>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</si>
  <si>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</si>
  <si>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</si>
  <si>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</si>
  <si>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</si>
  <si>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</si>
  <si>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</si>
  <si>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</si>
  <si>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</si>
  <si>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</si>
  <si>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</si>
  <si>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</si>
  <si>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</si>
  <si>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</si>
  <si>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</si>
  <si>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</si>
  <si>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</si>
  <si>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</si>
  <si>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</si>
  <si>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</si>
  <si>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</si>
  <si>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</si>
  <si>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</si>
  <si>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</si>
  <si>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</si>
  <si>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</si>
  <si>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</si>
  <si>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</si>
  <si>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</si>
  <si>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</si>
  <si>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</si>
  <si>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</si>
  <si>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</si>
  <si>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</si>
  <si>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</si>
  <si>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H_PSS_BIOS_BAT,TGL_Focus_Blue_Auto,TGL_PSS_IN_PRODUCTION,TGL_IFWI_FOC_BLUE,PSS_ADL_Automation_In_Production,CML-H_ADP-S_PO_Phase1,ADL-S_TGP-H_PO_Phase1,WCOS_BIOS_EFI_ONLY_TCS,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</si>
  <si>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</si>
  <si>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</si>
  <si>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</si>
  <si>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</si>
  <si>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</si>
  <si>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</si>
  <si>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</si>
  <si>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</si>
  <si>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</si>
  <si>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</si>
  <si>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</si>
  <si>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</si>
  <si>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</si>
  <si>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</si>
  <si>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</si>
  <si>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</si>
  <si>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</si>
  <si>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</si>
  <si>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</si>
  <si>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</si>
  <si>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</si>
  <si>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</si>
  <si>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</si>
  <si>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</si>
  <si>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</si>
  <si>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</si>
  <si>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</si>
  <si>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</si>
  <si>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</si>
  <si>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</si>
  <si>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</si>
  <si>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</si>
  <si>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</si>
  <si>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</si>
  <si>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</si>
  <si>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</si>
  <si>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</si>
  <si>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</si>
  <si>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</si>
  <si>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</si>
  <si>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</si>
  <si>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</si>
  <si>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</si>
  <si>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</si>
  <si>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</si>
  <si>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</si>
  <si>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</si>
  <si>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</si>
  <si>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</si>
  <si>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</si>
  <si>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</si>
  <si>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</si>
  <si>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</si>
  <si>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</si>
  <si>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</si>
  <si>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</si>
  <si>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</si>
  <si>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</si>
  <si>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</si>
  <si>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</si>
  <si>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</si>
  <si>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</si>
  <si>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</si>
  <si>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</si>
  <si>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</si>
  <si>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</si>
  <si>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</si>
  <si>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</si>
  <si>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</si>
  <si>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 ADL_SBGA_3DC4,MTL-M_5SGC1,MTL-M_4SDC1,MTL-M_4SDC2,MTL-M_3SDC3,MTL-M_2SDC4,LNL_M_PSS0.8,MTL_IFWI_CBV_PMC,
MTL IFWI_Payload_Platform-Val,MTL-P_5SGC1,MTL-P_4SDC1,MTL-P_4SDC2,MTL-P_3SDC3,MTL-P_3SDC4,RPL-SBGA_4SC,RPL-SBGA_3SC,MTLSDC2,LNLM5SGC,LNLM3SDC2,MTLSDC2</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</si>
  <si>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</si>
  <si>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</si>
  <si>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</si>
  <si>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</si>
  <si>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</si>
  <si>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</si>
  <si>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</si>
  <si>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</si>
  <si>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</si>
  <si>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</si>
  <si>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</si>
  <si>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</si>
  <si>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</si>
  <si>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</si>
  <si>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</si>
  <si>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</si>
  <si>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</si>
  <si>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</si>
  <si>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</si>
  <si>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</si>
  <si>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</si>
  <si>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</si>
  <si>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</si>
  <si>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</si>
  <si>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</si>
  <si>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</si>
  <si>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</si>
  <si>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</si>
  <si>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</si>
  <si>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</si>
  <si>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</si>
  <si>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</si>
  <si>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</si>
  <si>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ocketlake,bios.tigerlake,bios.whiskeylake,ifwi.arrowlake,ifwi.cannonlake,ifwi.coffeelake,ifwi.cometlake,ifwi.geminilake,ifwi.icelake,ifwi.lakefield,ifwi.lunarlake,ifwi.meteorlake,ifwi.raptorlake,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</si>
  <si>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</si>
  <si>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</si>
  <si>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</si>
  <si>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</si>
  <si>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</si>
  <si>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</si>
  <si>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</si>
  <si>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</si>
  <si>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</si>
  <si>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</si>
  <si>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</si>
  <si>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</si>
  <si>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</si>
  <si>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</si>
  <si>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</si>
  <si>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</si>
  <si>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</si>
  <si>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</si>
  <si>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</si>
  <si>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</si>
  <si>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</si>
  <si>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</si>
  <si>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</si>
  <si>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</si>
  <si>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LNL_M_PSS0.8,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</si>
  <si>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</si>
  <si>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</si>
  <si>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</si>
  <si>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</si>
  <si>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</si>
  <si>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</si>
  <si>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</si>
  <si>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</si>
  <si>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</si>
  <si>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</si>
  <si>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</si>
  <si>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</si>
  <si>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</si>
  <si>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</si>
  <si>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</si>
  <si>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</si>
  <si>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</si>
  <si>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</si>
  <si>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</si>
  <si>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</si>
  <si>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</si>
  <si>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</si>
  <si>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</si>
  <si>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</si>
  <si>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</si>
  <si>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</si>
  <si>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</si>
  <si>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</si>
  <si>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</si>
  <si>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</si>
  <si>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</si>
  <si>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</si>
  <si>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</si>
  <si>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</si>
  <si>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</si>
  <si>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ICL_PSS_BAT_NEW,InProdATMS1.0_03March2018,RKL_PSS0.5,TGL_PSS_IN_PRODUCTION,ADL_S_Dryrun_Done,ADL-S_ADP-S_DDR4_2DPC_PO_Phase3,ADL_P_Automated_TCs,MTL_PSS_0.5,LNL_M_PSS0.5,MTL_PSS_1.0,LNL_M_PSS1.0,ADL-P_ADP-LP_DDR4_PO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</si>
  <si>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</si>
  <si>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</si>
  <si>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</si>
  <si>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</si>
  <si>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</si>
  <si>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</si>
  <si>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</si>
  <si>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</si>
  <si>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</si>
  <si>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</si>
  <si>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</si>
  <si>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</si>
  <si>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</si>
  <si>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</si>
  <si>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</si>
  <si>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</si>
  <si>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</si>
  <si>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</si>
  <si>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</si>
  <si>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</si>
  <si>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</si>
  <si>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</si>
  <si>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</si>
  <si>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</si>
  <si>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</si>
  <si>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</si>
  <si>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</si>
  <si>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</si>
  <si>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</si>
  <si>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</si>
  <si>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</si>
  <si>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</si>
  <si>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</si>
  <si>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</si>
  <si>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</si>
  <si>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</si>
  <si>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</si>
  <si>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</si>
  <si>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</si>
  <si>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</si>
  <si>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</si>
  <si>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</si>
  <si>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</si>
  <si>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</si>
  <si>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</si>
  <si>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</si>
  <si>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</si>
  <si>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</si>
  <si>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LNLM5SGC,LNLM3SDC2,LNLM4SDC1,LNLM3SDC3,LNLM3SDC4,LNLM3SDC5,LNLM2SDC6,RPL-SBGA_3SC</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</si>
  <si>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</si>
  <si>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</si>
  <si>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</si>
  <si>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</si>
  <si>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</si>
  <si>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</si>
  <si>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</si>
  <si>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</si>
  <si>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</si>
  <si>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</si>
  <si>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</si>
  <si>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</si>
  <si>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</si>
  <si>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</si>
  <si>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</si>
  <si>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</si>
  <si>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</si>
  <si>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</si>
  <si>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</si>
  <si>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</si>
  <si>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</si>
  <si>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</si>
  <si>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</si>
  <si>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</si>
  <si>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</si>
  <si>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</si>
  <si>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</si>
  <si>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</si>
  <si>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</si>
  <si>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</si>
  <si>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</si>
  <si>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</si>
  <si>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</si>
  <si>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</si>
  <si>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</si>
  <si>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</si>
  <si>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</si>
  <si>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</si>
  <si>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</si>
  <si>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</si>
  <si>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</si>
  <si>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</si>
  <si>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</si>
  <si>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</si>
  <si>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</si>
  <si>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</si>
  <si>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</si>
  <si>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</si>
  <si>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</si>
  <si>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</si>
  <si>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ocketlake,bios.tigerlake,bios.whiskeylake,ifwi.arrowlake,ifwi.cannonlake,ifwi.coffeelake,ifwi.cometlake,ifwi.icelake,ifwi.kabylake_r,ifwi.lakefield,ifwi.lunarlake,ifwi.meteorlake,ifwi.raptorlake,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</si>
  <si>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</si>
  <si>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</si>
  <si>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</si>
  <si>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</si>
  <si>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</si>
  <si>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</si>
  <si>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</si>
  <si>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</si>
  <si>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</si>
  <si>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</si>
  <si>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</si>
  <si>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</si>
  <si>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</si>
  <si>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</si>
  <si>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</si>
  <si>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</si>
  <si>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</si>
  <si>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</si>
  <si>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ocketlake,bios.tigerlake,bios.whiskeylake,ifwi.arrowlake,ifwi.cannonlake,ifwi.coffeelake,ifwi.cometlake,ifwi.geminilake,ifwi.icelake,ifwi.kabylake_r,ifwi.lakefield,ifwi.lunarlake,ifwi.meteorlake,ifwi.raptorlake,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</si>
  <si>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</si>
  <si>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</si>
  <si>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</si>
  <si>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</si>
  <si>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</si>
  <si>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</si>
  <si>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</si>
  <si>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</si>
  <si>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</si>
  <si>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</si>
  <si>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</si>
  <si>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</si>
  <si>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</si>
  <si>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</si>
  <si>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</si>
  <si>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</si>
  <si>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</si>
  <si>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</si>
  <si>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</si>
  <si>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</si>
  <si>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</si>
  <si>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</si>
  <si>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</si>
  <si>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</si>
  <si>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</si>
  <si>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</si>
  <si>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</si>
  <si>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</si>
  <si>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</si>
  <si>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</si>
  <si>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</si>
  <si>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</si>
  <si>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</si>
  <si>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</si>
  <si>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</si>
  <si>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</si>
  <si>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</si>
  <si>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</si>
  <si>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</si>
  <si>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</si>
  <si>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</si>
  <si>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</si>
  <si>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</si>
  <si>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</si>
  <si>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</si>
  <si>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</si>
  <si>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</si>
  <si>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</si>
  <si>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</si>
  <si>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</si>
  <si>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</si>
  <si>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</si>
  <si>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</si>
  <si>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</si>
  <si>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</si>
  <si>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</si>
  <si>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</si>
  <si>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</si>
  <si>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</si>
  <si>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</si>
  <si>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</si>
  <si>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</si>
  <si>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</si>
  <si>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</si>
  <si>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</si>
  <si>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</si>
  <si>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</si>
  <si>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</si>
  <si>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</si>
  <si>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</si>
  <si>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</si>
  <si>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</si>
  <si>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</si>
  <si>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</si>
  <si>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</si>
  <si>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</si>
  <si>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</si>
  <si>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</si>
  <si>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</si>
  <si>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</si>
  <si>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</si>
  <si>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</si>
  <si>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</si>
  <si>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</si>
  <si>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</si>
  <si>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</si>
  <si>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</si>
  <si>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</si>
  <si>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</si>
  <si>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</si>
  <si>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</si>
  <si>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</si>
  <si>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</si>
  <si>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</si>
  <si>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</si>
  <si>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</si>
  <si>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</si>
  <si>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</si>
  <si>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</si>
  <si>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</si>
  <si>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</si>
  <si>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</si>
  <si>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</si>
  <si>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</si>
  <si>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</si>
  <si>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</si>
  <si>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</si>
  <si>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</si>
  <si>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</si>
  <si>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</si>
  <si>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</si>
  <si>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</si>
  <si>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</si>
  <si>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</si>
  <si>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</si>
  <si>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</si>
  <si>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</si>
  <si>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</si>
  <si>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</si>
  <si>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</si>
  <si>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tigerlake,ifwi.arrowlake,ifwi.cannonlake,ifwi.coffeelake,ifwi.geminilake,ifwi.icelake,ifwi.kabylake,ifwi.kabylake_r,ifwi.lakefield,ifwi.raptorlake</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</si>
  <si>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</si>
  <si>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</si>
  <si>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</si>
  <si>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</si>
  <si>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</si>
  <si>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</si>
  <si>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</si>
  <si>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</si>
  <si>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</si>
  <si>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</si>
  <si>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</si>
  <si>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</si>
  <si>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</si>
  <si>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</si>
  <si>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</si>
  <si>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</si>
  <si>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</si>
  <si>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</si>
  <si>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</si>
  <si>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</si>
  <si>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ocketlake,bios.tigerlake,ifwi.arrowlake,ifwi.cannonlake,ifwi.coffeelake,ifwi.cometlake,ifwi.icelake,ifwi.lunarlake,ifwi.meteorlake,ifwi.raptorlake,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</si>
  <si>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</si>
  <si>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</si>
  <si>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</si>
  <si>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</si>
  <si>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</si>
  <si>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</si>
  <si>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</si>
  <si>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</si>
  <si>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</si>
  <si>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</si>
  <si>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bios.alderlake,bios.arrowlake,bios.meteorlake,bios.raptorlake,bios.rocketlake,bios.tigerlake,ifwi.arrowlake,ifwi.lunarlake,ifwi.meteorlake,ifwi.raptorlake</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</si>
  <si>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</si>
  <si>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RPL-SBGA_4SC,MTLSGC1,MTLSDC4,MTLSDC5</t>
  </si>
  <si>
    <t>Verify Gen4 HG card basic functionality on x4 PCIe Gen4 slot post S3 cycles with HDMI display connected in SUT</t>
  </si>
  <si>
    <t>CSS-IVE-118930</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</si>
  <si>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</si>
  <si>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</si>
  <si>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</si>
  <si>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bios.alderlake,bios.arrowlake,bios.meteorlake,bios.raptorlake,bios.rocketlake,bios.tigerlake,ifwi.arrowlake,ifwi.meteorlake,ifwi.raptorlake</t>
  </si>
  <si>
    <t>bios.alderlake,bios.raptorlake,bios.tigerlake,ifwi.meteorlake,ifwi.raptorlake</t>
  </si>
  <si>
    <t>UTR_SYNC,MTL_Test_Suite,IFWI_FOC_BAT_EXT,IFWI_COMMON_UNIFIED,IFWI_TEST_SUITE,MTL_P_MATSER,RPL_S_NA,ADL-P_5SGC2,ADL-P_2SDC3,MTL_IFWI_CBV_PMC,MTL_IFWI_CBV_SPHY,RPL-SBGA_3SC,RPL-SBGA_4SC,RPL-P_4SDC1,RPL-P_2SDC3</t>
  </si>
  <si>
    <t>Verify Gen4 HG card basic functionality on x4 PCIe Gen4 slot post S3 cycles with DP display connected in SUT</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</si>
  <si>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</si>
  <si>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</si>
  <si>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</si>
  <si>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bios.alderlake,bios.arrowlake,bios.meteorlake,bios.raptorlake,bios.tigerlake,ifwi.arrowlake,ifwi.lunarlake,ifwi.raptorlake</t>
  </si>
  <si>
    <t>bios.alderlake,bios.raptorlake,bios.tigerlake,ifwi.raptorlake</t>
  </si>
  <si>
    <t>UTR_SYNC,MTL_Test_Suite,IFWI_FOC_BAT,IFWI_COMMON_UNIFIED,IFWI_TEST_SUITE,RPL_S_NA,ADL-P_5SGC2,ADL-P_2SDC3,RPL-SBGA_3SC,RPL-SBGA_4SC,RPL-P_4SDC1,RPL-P_2SDC3</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</si>
  <si>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</si>
  <si>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</si>
  <si>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</si>
  <si>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</si>
  <si>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</si>
  <si>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</si>
  <si>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</si>
  <si>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</si>
  <si>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</si>
  <si>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</si>
  <si>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</si>
  <si>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</si>
  <si>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</si>
  <si>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</si>
  <si>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</si>
  <si>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</si>
  <si>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</si>
  <si>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</si>
  <si>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</si>
  <si>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</si>
  <si>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</si>
  <si>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</si>
  <si>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</si>
  <si>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</si>
  <si>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</si>
  <si>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</si>
  <si>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</si>
  <si>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</si>
  <si>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</si>
  <si>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</si>
  <si>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</si>
  <si>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</si>
  <si>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</si>
  <si>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</si>
  <si>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</si>
  <si>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</si>
  <si>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</si>
  <si>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</si>
  <si>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</si>
  <si>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</si>
  <si>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</si>
  <si>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</si>
  <si>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</si>
  <si>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</si>
  <si>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</si>
  <si>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</si>
  <si>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</si>
  <si>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</si>
  <si>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</si>
  <si>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</si>
  <si>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</si>
  <si>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The BIOS should be able to change,append and remove devices from the boot order.</t>
  </si>
  <si>
    <t>BIOS_BAT_QRC,ICL_BAT_NEW,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 MTLSDC4,MTLSDC2,MTLSDC1,MTLSDC5,MTLSDC3</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</si>
  <si>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</si>
  <si>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</si>
  <si>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</si>
  <si>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</si>
  <si>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</si>
  <si>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</si>
  <si>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</si>
  <si>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</si>
  <si>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</si>
  <si>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</si>
  <si>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</si>
  <si>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</si>
  <si>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</si>
  <si>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</si>
  <si>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</si>
  <si>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</si>
  <si>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</si>
  <si>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</si>
  <si>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</si>
  <si>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</si>
  <si>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</si>
  <si>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</si>
  <si>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Verify Gen1 to Gen4 speed check with PCIe Gen4 device connected over PCIe Gen4 supported X16 PEG slot</t>
  </si>
  <si>
    <t>CSS-IVE-119077</t>
  </si>
  <si>
    <t>Hybrid Gfx,PCIe-Gen4</t>
  </si>
  <si>
    <t>BC-RQTBC-15172</t>
  </si>
  <si>
    <t>Gen1 to Gen4 speed check with PCIe Gen4 device connected over PCIe Gen4 supported X16 slot should be achieved</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</si>
  <si>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</si>
  <si>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</si>
  <si>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</si>
  <si>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</si>
  <si>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</si>
  <si>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</si>
  <si>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</si>
  <si>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</si>
  <si>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Gen1 to Gen4 speed check with PCIe Gen3 NVMe SSD connected over PCIe Gen4 supported X16 slot should be achieved</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</si>
  <si>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</si>
  <si>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</si>
  <si>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</si>
  <si>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</si>
  <si>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</si>
  <si>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</si>
  <si>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</si>
  <si>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</si>
  <si>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</si>
  <si>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</si>
  <si>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</si>
  <si>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bios.alderlake,bios.arrowlake,bios.lunarlake,bios.meteorlake,bios.raptorlake,bios.rocketlake,bios.tigerlake,ifwi.arrowlake,ifwi.lunarlake,ifwi.meteorlake,ifwi.raptorlake</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</si>
  <si>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</si>
  <si>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</si>
  <si>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</si>
  <si>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</si>
  <si>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</si>
  <si>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</si>
  <si>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</si>
  <si>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</si>
  <si>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</si>
  <si>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</si>
  <si>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</si>
  <si>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</si>
  <si>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</si>
  <si>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</si>
  <si>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</si>
  <si>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</si>
  <si>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</si>
  <si>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</si>
  <si>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</si>
  <si>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</si>
  <si>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</si>
  <si>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</si>
  <si>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</si>
  <si>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</si>
  <si>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</si>
  <si>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</si>
  <si>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</si>
  <si>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</si>
  <si>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</si>
  <si>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</si>
  <si>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</si>
  <si>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</si>
  <si>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</si>
  <si>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</si>
  <si>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</si>
  <si>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</si>
  <si>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</si>
  <si>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</si>
  <si>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</si>
  <si>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</si>
  <si>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</si>
  <si>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</si>
  <si>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</si>
  <si>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</si>
  <si>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</si>
  <si>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</si>
  <si>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</si>
  <si>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LNL_M_PSS0.8,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</si>
  <si>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</si>
  <si>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</si>
  <si>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</si>
  <si>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</si>
  <si>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</si>
  <si>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</si>
  <si>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</si>
  <si>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</si>
  <si>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</si>
  <si>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</si>
  <si>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</si>
  <si>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</si>
  <si>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</si>
  <si>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</si>
  <si>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</si>
  <si>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</si>
  <si>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</si>
  <si>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</si>
  <si>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</si>
  <si>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</si>
  <si>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</si>
  <si>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</si>
  <si>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bios.alderlake,bios.arrowlake,bios.jasperlake,bios.lunarlake,bios.meteorlake,bios.raptorlake,bios.rocketlake,ifwi.alderlake,ifwi.arrowlake,ifwi.lunarlake,ifwi.meteorlake,ifwi.raptorlake</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</si>
  <si>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</si>
  <si>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</si>
  <si>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</si>
  <si>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</si>
  <si>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</si>
  <si>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</si>
  <si>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</si>
  <si>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</si>
  <si>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</si>
  <si>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</si>
  <si>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</si>
  <si>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</si>
  <si>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</si>
  <si>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</si>
  <si>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</si>
  <si>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</si>
  <si>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</si>
  <si>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</si>
  <si>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</si>
  <si>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</si>
  <si>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</si>
  <si>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</si>
  <si>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</si>
  <si>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</si>
  <si>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</si>
  <si>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</si>
  <si>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</si>
  <si>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</si>
  <si>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</si>
  <si>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</si>
  <si>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</si>
  <si>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</si>
  <si>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</si>
  <si>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</si>
  <si>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</si>
  <si>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</si>
  <si>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</si>
  <si>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</si>
  <si>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</si>
  <si>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</si>
  <si>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</si>
  <si>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</si>
  <si>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</si>
  <si>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</si>
  <si>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</si>
  <si>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</si>
  <si>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</si>
  <si>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</si>
  <si>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</si>
  <si>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</si>
  <si>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</si>
  <si>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</si>
  <si>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</si>
  <si>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</si>
  <si>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</si>
  <si>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</si>
  <si>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</si>
  <si>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</si>
  <si>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</si>
  <si>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</si>
  <si>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</si>
  <si>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</si>
  <si>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</si>
  <si>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</si>
  <si>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</si>
  <si>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</si>
  <si>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</si>
  <si>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</si>
  <si>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</si>
  <si>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</si>
  <si>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</si>
  <si>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</si>
  <si>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</si>
  <si>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</si>
  <si>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</si>
  <si>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</si>
  <si>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</si>
  <si>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</si>
  <si>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</si>
  <si>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</si>
  <si>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</si>
  <si>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</si>
  <si>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</si>
  <si>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</si>
  <si>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</si>
  <si>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</si>
  <si>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</si>
  <si>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</si>
  <si>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</si>
  <si>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</si>
  <si>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ocketlake,bios.skylake,bios.tigerlake,bios.whiskeylake,ifwi.amberlake,ifwi.arrowlake,ifwi.cannonlake,ifwi.coffeelake,ifwi.cometlake,ifwi.icelake,ifwi.kabylake,ifwi.kabylake_r,ifwi.lakefield,ifwi.lunarlake,ifwi.meteorlake,ifwi.raptor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</si>
  <si>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</si>
  <si>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</si>
  <si>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</si>
  <si>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</si>
  <si>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</si>
  <si>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</si>
  <si>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</si>
  <si>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</si>
  <si>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</si>
  <si>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</si>
  <si>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</si>
  <si>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</si>
  <si>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</si>
  <si>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</si>
  <si>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</si>
  <si>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</si>
  <si>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</si>
  <si>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WCOS_BIOS_EFI_ONLY_TCS,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</si>
  <si>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</si>
  <si>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</si>
  <si>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</si>
  <si>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</si>
  <si>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</si>
  <si>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</si>
  <si>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RPL-SBGA_4SC,EC-NA,EC-REVIEW,ICL-ArchReview-PostSi,LKF_ERB_PO,LKF_PO_Phase3,TGL_ERB_PO,OBC-CNL-PCH-XDCI-USBC_Audio,OBC-CFL-PCH-XDCI-USBC_Audio,OBC-LKF-CPU-IOM-TCSS-USBC_Audio,OBC-ICL-CPU-IOM-TCSS-USBC_Audio,OBC-TGL-CPU-IOM-TCSS-USBC_Audio,TGL_BIOS_PO_P2,TGL_IFWI_PO_P2,TGL_NEW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</si>
  <si>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</si>
  <si>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</si>
  <si>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</si>
  <si>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</si>
  <si>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</si>
  <si>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</si>
  <si>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</si>
  <si>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</si>
  <si>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PSS_IN_PRODUCTION,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</si>
  <si>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</si>
  <si>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</si>
  <si>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</si>
  <si>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</si>
  <si>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</si>
  <si>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</si>
  <si>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LKF_WCOS_BIOS_BAT_NEW,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</si>
  <si>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</si>
  <si>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</si>
  <si>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</si>
  <si>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</si>
  <si>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</si>
  <si>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</si>
  <si>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</si>
  <si>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</si>
  <si>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</si>
  <si>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</si>
  <si>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</si>
  <si>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</si>
  <si>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</si>
  <si>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</si>
  <si>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</si>
  <si>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</si>
  <si>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</si>
  <si>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</si>
  <si>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</si>
  <si>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</si>
  <si>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</si>
  <si>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</si>
  <si>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</si>
  <si>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</si>
  <si>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</si>
  <si>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</si>
  <si>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</si>
  <si>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</si>
  <si>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</si>
  <si>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</si>
  <si>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</si>
  <si>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</si>
  <si>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</si>
  <si>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</si>
  <si>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</si>
  <si>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</si>
  <si>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</si>
  <si>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</si>
  <si>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</si>
  <si>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</si>
  <si>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</si>
  <si>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</si>
  <si>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</si>
  <si>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</si>
  <si>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</si>
  <si>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</si>
  <si>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</si>
  <si>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</si>
  <si>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</si>
  <si>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</si>
  <si>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</si>
  <si>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</si>
  <si>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</si>
  <si>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</si>
  <si>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</si>
  <si>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</si>
  <si>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</si>
  <si>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</si>
  <si>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ocketlake,bios.skylake,bios.tigerlake,bios.whiskeylake,ifwi.amberlake,ifwi.apollolake,ifwi.arrowlake,ifwi.broxton,ifwi.cannonlake,ifwi.cometlake,ifwi.geminilake,ifwi.icelake,ifwi.kabylake,ifwi.kabylake_r,ifwi.lunarlake,ifwi.meteorlake,ifwi.raptorlake,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</si>
  <si>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</si>
  <si>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ARL_FT_BL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</si>
  <si>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</si>
  <si>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</si>
  <si>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</si>
  <si>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</si>
  <si>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</si>
  <si>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</si>
  <si>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</si>
  <si>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</si>
  <si>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</si>
  <si>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</si>
  <si>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</si>
  <si>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</si>
  <si>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</si>
  <si>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</si>
  <si>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</si>
  <si>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</si>
  <si>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</si>
  <si>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</si>
  <si>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</si>
  <si>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</si>
  <si>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</si>
  <si>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</si>
  <si>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</si>
  <si>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</si>
  <si>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</si>
  <si>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</si>
  <si>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</si>
  <si>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</si>
  <si>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</si>
  <si>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</si>
  <si>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</si>
  <si>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</si>
  <si>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</si>
  <si>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</si>
  <si>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</si>
  <si>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</si>
  <si>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</si>
  <si>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</si>
  <si>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</si>
  <si>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</si>
  <si>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</si>
  <si>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</si>
  <si>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</si>
  <si>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</si>
  <si>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</si>
  <si>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</si>
  <si>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</si>
  <si>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</si>
  <si>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</si>
  <si>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</si>
  <si>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</si>
  <si>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</si>
  <si>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</si>
  <si>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</si>
  <si>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</si>
  <si>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</si>
  <si>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</si>
  <si>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</si>
  <si>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</si>
  <si>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</si>
  <si>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</si>
  <si>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</si>
  <si>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</si>
  <si>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</si>
  <si>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</si>
  <si>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</si>
  <si>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</si>
  <si>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WCOS_BIOS_EFI_ONLY_TCS,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</si>
  <si>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</si>
  <si>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</si>
  <si>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</si>
  <si>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</si>
  <si>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</si>
  <si>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</si>
  <si>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</si>
  <si>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</si>
  <si>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</si>
  <si>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</si>
  <si>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</si>
  <si>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</si>
  <si>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</si>
  <si>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</si>
  <si>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</si>
  <si>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</si>
  <si>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</si>
  <si>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</si>
  <si>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</si>
  <si>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</si>
  <si>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</si>
  <si>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</si>
  <si>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</si>
  <si>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</si>
  <si>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</si>
  <si>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</si>
  <si>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</si>
  <si>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</si>
  <si>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</si>
  <si>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</si>
  <si>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GLK-FW-PO,GLK_eSPI_Sanity_inprod,BIOS_BAT_QRC,ICL_BAT_NEW,CFL_Automation_Production,BIOS_EXT_BAT,PSE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</si>
  <si>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</si>
  <si>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</si>
  <si>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</si>
  <si>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</si>
  <si>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</si>
  <si>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</si>
  <si>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</si>
  <si>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</si>
  <si>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</si>
  <si>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</si>
  <si>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</si>
  <si>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</si>
  <si>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</si>
  <si>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</si>
  <si>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</si>
  <si>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</si>
  <si>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</si>
  <si>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</si>
  <si>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</si>
  <si>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</si>
  <si>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</si>
  <si>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</si>
  <si>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</si>
  <si>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</si>
  <si>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</si>
  <si>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</si>
  <si>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</si>
  <si>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</si>
  <si>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ocketlake,bios.skylake,bios.tigerlake,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</si>
  <si>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</si>
  <si>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</si>
  <si>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WCOS_BIOS_EFI_ONLY_TCS,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</si>
  <si>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</si>
  <si>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</si>
  <si>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</si>
  <si>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</si>
  <si>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</si>
  <si>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</si>
  <si>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</si>
  <si>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</si>
  <si>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</si>
  <si>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</si>
  <si>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</si>
  <si>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</si>
  <si>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</si>
  <si>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</si>
  <si>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</si>
  <si>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</si>
  <si>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</si>
  <si>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</si>
  <si>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</si>
  <si>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</si>
  <si>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</si>
  <si>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</si>
  <si>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</si>
  <si>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</si>
  <si>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</si>
  <si>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</si>
  <si>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</si>
  <si>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</si>
  <si>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</si>
  <si>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</si>
  <si>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</si>
  <si>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</si>
  <si>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</si>
  <si>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</si>
  <si>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</si>
  <si>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</si>
  <si>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</si>
  <si>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</si>
  <si>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</si>
  <si>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</si>
  <si>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</si>
  <si>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</si>
  <si>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</si>
  <si>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</si>
  <si>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</si>
  <si>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</si>
  <si>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</si>
  <si>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</si>
  <si>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</si>
  <si>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</si>
  <si>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</si>
  <si>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</si>
  <si>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</si>
  <si>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</si>
  <si>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</si>
  <si>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</si>
  <si>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</si>
  <si>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</si>
  <si>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</si>
  <si>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</si>
  <si>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</si>
  <si>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</si>
  <si>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</si>
  <si>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</si>
  <si>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</si>
  <si>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</si>
  <si>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</si>
  <si>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</si>
  <si>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</si>
  <si>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</si>
  <si>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</si>
  <si>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</si>
  <si>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</si>
  <si>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t>
  </si>
  <si>
    <t>fw.ifwi.bios,fw.ifwi.ec</t>
  </si>
  <si>
    <t>Client-IFWI</t>
  </si>
  <si>
    <t>ifwi.alderlake,ifwi.arrowlake,ifwi.lunarlake,ifwi.meteorlake,ifwi.raptorlake</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</si>
  <si>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</si>
  <si>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</si>
  <si>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</si>
  <si>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</si>
  <si>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</si>
  <si>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</si>
  <si>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</si>
  <si>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</si>
  <si>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</si>
  <si>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</si>
  <si>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</si>
  <si>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</si>
  <si>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</si>
  <si>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</si>
  <si>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</si>
  <si>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</si>
  <si>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</si>
  <si>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</si>
  <si>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</si>
  <si>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</si>
  <si>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</si>
  <si>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</si>
  <si>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</si>
  <si>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</si>
  <si>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</si>
  <si>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</si>
  <si>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</si>
  <si>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</si>
  <si>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</si>
  <si>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</si>
  <si>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</si>
  <si>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2SDC4,RPL-P_3SDC3,RPL-P_PNP_GC,ADL_SBGA_3SDC1,MTL-M_5SGC1,MTL-M_4SDC1,MTL-M_4SDC2,MTL-M_3SDC3,MTL-M_2SDC4,MTL-M_2SDC5,MTL-M_2SDC6,MTL_IFWI_CBV_PMC,ADL_N_IFWI_IEC_PMC,RPL-SBGA_5SC,RPL-SBGA_4SC,RPL-SBGA_3SC,RPL-SBGA_2SC1,RPL-SBGA_2SC2,RPL-P_4SDC1,IFWI_COVERAGE_DELTA,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</si>
  <si>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</si>
  <si>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</si>
  <si>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</si>
  <si>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</si>
  <si>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</si>
  <si>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</si>
  <si>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</si>
  <si>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</si>
  <si>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</si>
  <si>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</si>
  <si>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</si>
  <si>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</si>
  <si>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</si>
  <si>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</si>
  <si>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</si>
  <si>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</si>
  <si>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</si>
  <si>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</si>
  <si>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</si>
  <si>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</si>
  <si>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</si>
  <si>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</si>
  <si>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</si>
  <si>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</si>
  <si>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</si>
  <si>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</si>
  <si>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</si>
  <si>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</si>
  <si>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</si>
  <si>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</si>
  <si>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</si>
  <si>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</si>
  <si>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</si>
  <si>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</si>
  <si>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</si>
  <si>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</si>
  <si>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</si>
  <si>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</si>
  <si>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</si>
  <si>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</si>
  <si>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</si>
  <si>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</si>
  <si>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</si>
  <si>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</si>
  <si>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</si>
  <si>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</si>
  <si>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</si>
  <si>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</si>
  <si>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</si>
  <si>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</si>
  <si>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ISH,S-states</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</si>
  <si>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</si>
  <si>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</si>
  <si>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</si>
  <si>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</si>
  <si>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</si>
  <si>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</si>
  <si>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</si>
  <si>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</si>
  <si>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</si>
  <si>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</si>
  <si>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</si>
  <si>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</si>
  <si>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</si>
  <si>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</si>
  <si>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</si>
  <si>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</si>
  <si>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</si>
  <si>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</si>
  <si>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</si>
  <si>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</si>
  <si>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</si>
  <si>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</si>
  <si>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</si>
  <si>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</si>
  <si>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</si>
  <si>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</si>
  <si>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</si>
  <si>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</si>
  <si>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</si>
  <si>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</si>
  <si>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</si>
  <si>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</si>
  <si>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</si>
  <si>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</si>
  <si>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</si>
  <si>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</si>
  <si>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</si>
  <si>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</si>
  <si>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</si>
  <si>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</si>
  <si>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</si>
  <si>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</si>
  <si>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</si>
  <si>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</si>
  <si>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</si>
  <si>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</si>
  <si>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</si>
  <si>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</si>
  <si>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</si>
  <si>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</si>
  <si>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</si>
  <si>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</si>
  <si>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</si>
  <si>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</si>
  <si>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</si>
  <si>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</si>
  <si>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</si>
  <si>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</si>
  <si>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</si>
  <si>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</si>
  <si>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</si>
  <si>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</si>
  <si>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</si>
  <si>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</si>
  <si>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</si>
  <si>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</si>
  <si>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</si>
  <si>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</si>
  <si>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</si>
  <si>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</si>
  <si>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</si>
  <si>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</si>
  <si>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</si>
  <si>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</si>
  <si>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</si>
  <si>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</si>
  <si>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</si>
  <si>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</si>
  <si>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</si>
  <si>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</si>
  <si>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</si>
  <si>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</si>
  <si>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</si>
  <si>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</si>
  <si>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</si>
  <si>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</si>
  <si>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</si>
  <si>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</si>
  <si>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</si>
  <si>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</si>
  <si>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</si>
  <si>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</si>
  <si>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</si>
  <si>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</si>
  <si>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</si>
  <si>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</si>
  <si>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</si>
  <si>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</si>
  <si>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</si>
  <si>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</si>
  <si>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</si>
  <si>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</si>
  <si>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</si>
  <si>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</si>
  <si>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</si>
  <si>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</si>
  <si>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</si>
  <si>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</si>
  <si>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</si>
  <si>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</si>
  <si>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</si>
  <si>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</si>
  <si>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detection of External Graphics card connected over the PCIe-slot</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</si>
  <si>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</si>
  <si>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</si>
  <si>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</si>
  <si>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</si>
  <si>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</si>
  <si>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</si>
  <si>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P_2SDC4,RPL_S_NA,ADL-P_Sanity_GC2_IFWI_New,ADL_P_GC1_NA,RPL-SBGA_3SC,RPL-P_4SDC1,RPL-P_2SDC3,RPL-P_2SDC4</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</si>
  <si>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</si>
  <si>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</si>
  <si>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</si>
  <si>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</si>
  <si>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</si>
  <si>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</si>
  <si>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</si>
  <si>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</si>
  <si>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</si>
  <si>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</si>
  <si>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</si>
  <si>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</si>
  <si>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</si>
  <si>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</si>
  <si>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</si>
  <si>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</si>
  <si>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</si>
  <si>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</si>
  <si>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</si>
  <si>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</si>
  <si>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</si>
  <si>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</si>
  <si>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</si>
  <si>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</si>
  <si>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</si>
  <si>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</si>
  <si>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</si>
  <si>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</si>
  <si>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</si>
  <si>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</si>
  <si>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</si>
  <si>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</si>
  <si>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</si>
  <si>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</si>
  <si>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</si>
  <si>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</si>
  <si>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</si>
  <si>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</si>
  <si>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</si>
  <si>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</si>
  <si>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</si>
  <si>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</si>
  <si>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</si>
  <si>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</si>
  <si>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</si>
  <si>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</si>
  <si>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</si>
  <si>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</si>
  <si>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</si>
  <si>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</si>
  <si>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</si>
  <si>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</si>
  <si>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</si>
  <si>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</si>
  <si>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</si>
  <si>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</si>
  <si>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</si>
  <si>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</si>
  <si>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</si>
  <si>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</si>
  <si>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</si>
  <si>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</si>
  <si>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</si>
  <si>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</si>
  <si>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</si>
  <si>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</si>
  <si>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</si>
  <si>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</si>
  <si>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</si>
  <si>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</si>
  <si>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</si>
  <si>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</si>
  <si>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</si>
  <si>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</si>
  <si>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</si>
  <si>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</si>
  <si>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</si>
  <si>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</si>
  <si>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</si>
  <si>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</si>
  <si>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</si>
  <si>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</si>
  <si>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</si>
  <si>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</si>
  <si>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</si>
  <si>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</si>
  <si>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</si>
  <si>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</si>
  <si>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</si>
  <si>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</si>
  <si>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</si>
  <si>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</si>
  <si>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</si>
  <si>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</si>
  <si>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</si>
  <si>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</si>
  <si>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</si>
  <si>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</si>
  <si>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</si>
  <si>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</si>
  <si>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</si>
  <si>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</si>
  <si>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</si>
  <si>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</si>
  <si>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</si>
  <si>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</si>
  <si>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</si>
  <si>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</si>
  <si>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</si>
  <si>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</si>
  <si>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</si>
  <si>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</si>
  <si>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</si>
  <si>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</si>
  <si>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</si>
  <si>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</si>
  <si>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</si>
  <si>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</si>
  <si>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</si>
  <si>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</si>
  <si>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</si>
  <si>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</si>
  <si>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</si>
  <si>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</si>
  <si>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</si>
  <si>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</si>
  <si>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</si>
  <si>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</si>
  <si>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</si>
  <si>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</si>
  <si>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</si>
  <si>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</si>
  <si>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</si>
  <si>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</si>
  <si>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</si>
  <si>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</si>
  <si>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</si>
  <si>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</si>
  <si>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</si>
  <si>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</si>
  <si>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</si>
  <si>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</si>
  <si>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</si>
  <si>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</si>
  <si>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</si>
  <si>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</si>
  <si>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</si>
  <si>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</si>
  <si>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</si>
  <si>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</si>
  <si>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</si>
  <si>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</si>
  <si>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</si>
  <si>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</si>
  <si>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</si>
  <si>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</si>
  <si>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</si>
  <si>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</si>
  <si>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</si>
  <si>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</si>
  <si>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</si>
  <si>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</si>
  <si>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</si>
  <si>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</si>
  <si>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</si>
  <si>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</si>
  <si>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</si>
  <si>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</si>
  <si>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</si>
  <si>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</si>
  <si>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</si>
  <si>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</si>
  <si>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</si>
  <si>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bios.amberlake,bios.coffeelake,bios.kabylake,bios.lunarlake,bios.meteorlake,ifwi.alderlake,ifwi.arrowlake,ifwi.jasperlake,ifwi.lunarlake,ifwi.meteorlake,ifwi.raptorlake,ifwi.rocketlake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</si>
  <si>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</si>
  <si>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</si>
  <si>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</si>
  <si>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</si>
  <si>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</si>
  <si>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</si>
  <si>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</si>
  <si>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</si>
  <si>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</si>
  <si>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</si>
  <si>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</si>
  <si>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</si>
  <si>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</si>
  <si>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</si>
  <si>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</si>
  <si>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</si>
  <si>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</si>
  <si>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</si>
  <si>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</si>
  <si>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</si>
  <si>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</si>
  <si>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</si>
  <si>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</si>
  <si>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</si>
  <si>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</si>
  <si>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</si>
  <si>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</si>
  <si>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</si>
  <si>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</si>
  <si>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</si>
  <si>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</si>
  <si>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</si>
  <si>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</si>
  <si>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</si>
  <si>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</si>
  <si>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</si>
  <si>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</si>
  <si>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</si>
  <si>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</si>
  <si>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</si>
  <si>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</si>
  <si>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</si>
  <si>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</si>
  <si>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</si>
  <si>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</si>
  <si>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</si>
  <si>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</si>
  <si>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</si>
  <si>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</si>
  <si>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</si>
  <si>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</si>
  <si>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</si>
  <si>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</si>
  <si>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</si>
  <si>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</si>
  <si>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</si>
  <si>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</si>
  <si>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</si>
  <si>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ARL_S_IFWI_0.8PSS,MTLSGC1,MTLSDC1,MTLSDC2,MTLSDC3,MTLSDC4</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</si>
  <si>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</si>
  <si>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</si>
  <si>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</si>
  <si>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</si>
  <si>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</si>
  <si>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</si>
  <si>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</si>
  <si>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</si>
  <si>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MTLSDC4,ARL_S_IFWI_0.8PSS,MTL_S_IFWI_SOC-IOE-PMC_Payload,RPL-SBGA_3SC,MTLSGC1,MTLSDC1,MTLSDC2,MTLSDC3,MTLSDC4</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</si>
  <si>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</si>
  <si>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</si>
  <si>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</si>
  <si>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</si>
  <si>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</si>
  <si>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</si>
  <si>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</si>
  <si>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</si>
  <si>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</si>
  <si>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</si>
  <si>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</si>
  <si>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</si>
  <si>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</si>
  <si>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</si>
  <si>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</si>
  <si>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</si>
  <si>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</si>
  <si>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</si>
  <si>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</si>
  <si>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</si>
  <si>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</si>
  <si>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</si>
  <si>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</si>
  <si>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</si>
  <si>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</si>
  <si>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</si>
  <si>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</si>
  <si>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</si>
  <si>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</si>
  <si>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</si>
  <si>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</si>
  <si>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</si>
  <si>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</si>
  <si>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Gen4 HG card basic functionality on x4 PCIe Gen4 slot post S5 cycles with HDMI display conneted in SUT</t>
  </si>
  <si>
    <t>CSS-IVE-133887</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</si>
  <si>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</si>
  <si>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BC-RQTBC-2631
BC-RQTBC-10642
BC-RQTBC-13723
BC-RQTBC-13131
BC-RQTBC-14495
BC-RQTBCTL-555
BC-RQTBCTL-2617</t>
  </si>
  <si>
    <t> 
HG configuration should work without issues. Able to play Full HD video file on media player without issues.
 </t>
  </si>
  <si>
    <t>Verify Gen4 HG card basic functionality on x4 PCIe Gen4 slot post S5 cycles</t>
  </si>
  <si>
    <t>IFWI_TEST_SUITE,ADL/RKL/JSL,MTL_Test_Suite,IFWI_SYNC,IFWI_COVERAGE_DELTA,ADL_M_NA,IFWI_FOC_BAT_EXT,RPL_S_NA,ADL-P_5SGC2,ADL-P_3SDC5,RPL-P_2SDC4,ADL-P_2SDC3,MTL_IFWI_CBV_PMC,MTL_IFWI_CBV_SPHY,RPL-SBGA_3SC,RPL-SBGA_4SC,RPL-P_4SDC1,RPL-P_2SDC3</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</si>
  <si>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</si>
  <si>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</si>
  <si>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</si>
  <si>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</si>
  <si>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</si>
  <si>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</si>
  <si>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</si>
  <si>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</si>
  <si>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</si>
  <si>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</si>
  <si>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</si>
  <si>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</si>
  <si>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</si>
  <si>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</si>
  <si>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</si>
  <si>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</si>
  <si>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</si>
  <si>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</si>
  <si>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</si>
  <si>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ocketlake,bios.skylake,bios.tigerlake,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</si>
  <si>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</si>
  <si>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</si>
  <si>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TGL_IFWI_FOC_BLUE,CML-H_ADP-S_PO_Phase2,LKF_WCOS_BIOS_BAT_NEW,COMMON_QRC_BAT,ADL_S_QRCBAT,IFWI_Payload_BIOS,IFWI_Payload_PMC,IFWI_Payload_EC,ADL-S_Delta1,ADL-S_Delta2,ADL-S_Delta3,RKL-S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</si>
  <si>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</si>
  <si>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Failed</t>
  </si>
  <si>
    <t>Passed</t>
  </si>
  <si>
    <t>16016329281: [RPL-HX][PO][D&amp;T] CATERR observed while Reset Press button or while giving "itp.resettarget" with the debug probes.</t>
  </si>
  <si>
    <t>16016454765:[ADL_N][RPL-Hx][IFWI] [ES0] [LP5]: System flashed IFWI image getting memory error on SPINOR</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</si>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</sst>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109" Type="http://schemas.openxmlformats.org/officeDocument/2006/relationships/revisionLog" Target="revisionLog109.xml"/><Relationship Id="rId112" Type="http://schemas.openxmlformats.org/officeDocument/2006/relationships/revisionLog" Target="revisionLog112.xml"/><Relationship Id="rId89" Type="http://schemas.openxmlformats.org/officeDocument/2006/relationships/revisionLog" Target="revisionLog89.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104" Type="http://schemas.openxmlformats.org/officeDocument/2006/relationships/revisionLog" Target="revisionLog10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xml"/><Relationship Id="rId92" Type="http://schemas.openxmlformats.org/officeDocument/2006/relationships/revisionLog" Target="revisionLog92.xml"/><Relationship Id="rId71" Type="http://schemas.openxmlformats.org/officeDocument/2006/relationships/revisionLog" Target="revisionLog71.xml"/><Relationship Id="rId107" Type="http://schemas.openxmlformats.org/officeDocument/2006/relationships/revisionLog" Target="revisionLog107.xml"/><Relationship Id="rId102" Type="http://schemas.openxmlformats.org/officeDocument/2006/relationships/revisionLog" Target="revisionLog102.xml"/><Relationship Id="rId79" Type="http://schemas.openxmlformats.org/officeDocument/2006/relationships/revisionLog" Target="revisionLog79.xml"/><Relationship Id="rId74" Type="http://schemas.openxmlformats.org/officeDocument/2006/relationships/revisionLog" Target="revisionLog74.xml"/><Relationship Id="rId53" Type="http://schemas.openxmlformats.org/officeDocument/2006/relationships/revisionLog" Target="revisionLog53.xml"/><Relationship Id="rId58" Type="http://schemas.openxmlformats.org/officeDocument/2006/relationships/revisionLog" Target="revisionLog58.xml"/><Relationship Id="rId115" Type="http://schemas.openxmlformats.org/officeDocument/2006/relationships/revisionLog" Target="revisionLog115.xml"/><Relationship Id="rId110" Type="http://schemas.openxmlformats.org/officeDocument/2006/relationships/revisionLog" Target="revisionLog11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95" Type="http://schemas.openxmlformats.org/officeDocument/2006/relationships/revisionLog" Target="revisionLog95.xml"/><Relationship Id="rId90" Type="http://schemas.openxmlformats.org/officeDocument/2006/relationships/revisionLog" Target="revisionLog90.xml"/><Relationship Id="rId61" Type="http://schemas.openxmlformats.org/officeDocument/2006/relationships/revisionLog" Target="revisionLog61.xml"/><Relationship Id="rId82" Type="http://schemas.openxmlformats.org/officeDocument/2006/relationships/revisionLog" Target="revisionLog82.xml"/><Relationship Id="rId57" Type="http://schemas.openxmlformats.org/officeDocument/2006/relationships/revisionLog" Target="revisionLog57.xml"/><Relationship Id="rId106" Type="http://schemas.openxmlformats.org/officeDocument/2006/relationships/revisionLog" Target="revisionLog106.xml"/><Relationship Id="rId49" Type="http://schemas.openxmlformats.org/officeDocument/2006/relationships/revisionLog" Target="revisionLog49.xml"/><Relationship Id="rId114" Type="http://schemas.openxmlformats.org/officeDocument/2006/relationships/revisionLog" Target="revisionLog114.xml"/><Relationship Id="rId119" Type="http://schemas.openxmlformats.org/officeDocument/2006/relationships/revisionLog" Target="revisionLog119.xml"/><Relationship Id="rId101" Type="http://schemas.openxmlformats.org/officeDocument/2006/relationships/revisionLog" Target="revisionLog101.xml"/><Relationship Id="rId99" Type="http://schemas.openxmlformats.org/officeDocument/2006/relationships/revisionLog" Target="revisionLog99.xml"/><Relationship Id="rId94" Type="http://schemas.openxmlformats.org/officeDocument/2006/relationships/revisionLog" Target="revisionLog9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118" Type="http://schemas.openxmlformats.org/officeDocument/2006/relationships/revisionLog" Target="revisionLog118.xml"/><Relationship Id="rId113" Type="http://schemas.openxmlformats.org/officeDocument/2006/relationships/revisionLog" Target="revisionLog113.xml"/><Relationship Id="rId56" Type="http://schemas.openxmlformats.org/officeDocument/2006/relationships/revisionLog" Target="revisionLog56.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05" Type="http://schemas.openxmlformats.org/officeDocument/2006/relationships/revisionLog" Target="revisionLog105.xml"/><Relationship Id="rId100" Type="http://schemas.openxmlformats.org/officeDocument/2006/relationships/revisionLog" Target="revisionLog100.xml"/><Relationship Id="rId77" Type="http://schemas.openxmlformats.org/officeDocument/2006/relationships/revisionLog" Target="revisionLog77.xml"/><Relationship Id="rId80" Type="http://schemas.openxmlformats.org/officeDocument/2006/relationships/revisionLog" Target="revisionLog80.xml"/><Relationship Id="rId85" Type="http://schemas.openxmlformats.org/officeDocument/2006/relationships/revisionLog" Target="revisionLog85.xml"/><Relationship Id="rId98" Type="http://schemas.openxmlformats.org/officeDocument/2006/relationships/revisionLog" Target="revisionLog9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08" Type="http://schemas.openxmlformats.org/officeDocument/2006/relationships/revisionLog" Target="revisionLog108.xml"/><Relationship Id="rId103" Type="http://schemas.openxmlformats.org/officeDocument/2006/relationships/revisionLog" Target="revisionLog103.xml"/><Relationship Id="rId67" Type="http://schemas.openxmlformats.org/officeDocument/2006/relationships/revisionLog" Target="revisionLog67.xml"/><Relationship Id="rId46" Type="http://schemas.openxmlformats.org/officeDocument/2006/relationships/revisionLog" Target="revisionLog46.xml"/><Relationship Id="rId59" Type="http://schemas.openxmlformats.org/officeDocument/2006/relationships/revisionLog" Target="revisionLog59.xml"/><Relationship Id="rId116" Type="http://schemas.openxmlformats.org/officeDocument/2006/relationships/revisionLog" Target="revisionLog116.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88" Type="http://schemas.openxmlformats.org/officeDocument/2006/relationships/revisionLog" Target="revisionLog88.xml"/><Relationship Id="rId62" Type="http://schemas.openxmlformats.org/officeDocument/2006/relationships/revisionLog" Target="revisionLog62.xml"/><Relationship Id="rId83" Type="http://schemas.openxmlformats.org/officeDocument/2006/relationships/revisionLog" Target="revisionLog8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F6EFE4E-72F0-4809-8463-7447B9015B9F}" diskRevisions="1" revisionId="371" version="120">
  <header guid="{90443704-A26B-4078-938A-C398A201A04A}" dateTime="2022-08-05T11:32:13" maxSheetId="2" userName="Rd, NagashreeX" r:id="rId45" minRId="166">
    <sheetIdMap count="1">
      <sheetId val="1"/>
    </sheetIdMap>
  </header>
  <header guid="{0E6CE571-7C6C-4A6D-B26D-930CECFC0B67}" dateTime="2022-08-11T10:28:32" maxSheetId="2" userName="Rd, NagashreeX" r:id="rId46" minRId="167">
    <sheetIdMap count="1">
      <sheetId val="1"/>
    </sheetIdMap>
  </header>
  <header guid="{054DA289-9E1C-456C-A6BF-CD12F70A0121}" dateTime="2022-08-11T10:29:26" maxSheetId="2" userName="Rd, NagashreeX" r:id="rId47" minRId="168" maxRId="169">
    <sheetIdMap count="1">
      <sheetId val="1"/>
    </sheetIdMap>
  </header>
  <header guid="{C76122E1-59FD-4B59-9E84-044D5C3BE713}" dateTime="2022-08-11T11:17:20" maxSheetId="2" userName="Rd, NagashreeX" r:id="rId48" minRId="170">
    <sheetIdMap count="1">
      <sheetId val="1"/>
    </sheetIdMap>
  </header>
  <header guid="{3D254473-172D-4EF9-A9D9-95DDD5466D4A}" dateTime="2022-08-11T11:17:42" maxSheetId="2" userName="Rd, NagashreeX" r:id="rId49" minRId="171">
    <sheetIdMap count="1">
      <sheetId val="1"/>
    </sheetIdMap>
  </header>
  <header guid="{655B0E46-FD98-4F01-AF43-12756B773AEC}" dateTime="2022-08-11T11:17:52" maxSheetId="2" userName="Rd, NagashreeX" r:id="rId50" minRId="172">
    <sheetIdMap count="1">
      <sheetId val="1"/>
    </sheetIdMap>
  </header>
  <header guid="{0C912881-68CD-4205-B3F6-ADD4644B485F}" dateTime="2022-08-11T11:19:30" maxSheetId="2" userName="Rd, NagashreeX" r:id="rId51" minRId="173">
    <sheetIdMap count="1">
      <sheetId val="1"/>
    </sheetIdMap>
  </header>
  <header guid="{C4732C2B-099C-4A27-9BDB-E3386FB7677E}" dateTime="2022-08-11T12:24:09" maxSheetId="2" userName="Rd, NagashreeX" r:id="rId52" minRId="174">
    <sheetIdMap count="1">
      <sheetId val="1"/>
    </sheetIdMap>
  </header>
  <header guid="{D85DFDAB-241B-4CE8-960C-64BD80AAA727}" dateTime="2022-08-11T12:24:45" maxSheetId="2" userName="Rd, NagashreeX" r:id="rId53" minRId="175">
    <sheetIdMap count="1">
      <sheetId val="1"/>
    </sheetIdMap>
  </header>
  <header guid="{F4EE261F-21F3-41FB-9A17-B477D22FB469}" dateTime="2022-08-11T12:47:16" maxSheetId="2" userName="Rd, NagashreeX" r:id="rId54" minRId="176" maxRId="178">
    <sheetIdMap count="1">
      <sheetId val="1"/>
    </sheetIdMap>
  </header>
  <header guid="{C149304A-5B5D-4D44-8BF8-355E432F6581}" dateTime="2022-08-11T12:49:40" maxSheetId="2" userName="Rd, NagashreeX" r:id="rId55" minRId="179">
    <sheetIdMap count="1">
      <sheetId val="1"/>
    </sheetIdMap>
  </header>
  <header guid="{34EF67CA-2FA6-41A3-A336-25909B46AB05}" dateTime="2022-08-11T12:54:58" maxSheetId="2" userName="Rd, NagashreeX" r:id="rId56" minRId="180">
    <sheetIdMap count="1">
      <sheetId val="1"/>
    </sheetIdMap>
  </header>
  <header guid="{62E4EDAF-1B72-4027-AC12-F033EE77386C}" dateTime="2022-08-11T13:00:27" maxSheetId="2" userName="Rd, NagashreeX" r:id="rId57" minRId="181" maxRId="182">
    <sheetIdMap count="1">
      <sheetId val="1"/>
    </sheetIdMap>
  </header>
  <header guid="{A17AAAC0-1B90-470F-B12F-193AEE63E47C}" dateTime="2022-08-11T13:03:20" maxSheetId="2" userName="Rd, NagashreeX" r:id="rId58" minRId="183">
    <sheetIdMap count="1">
      <sheetId val="1"/>
    </sheetIdMap>
  </header>
  <header guid="{D4083E69-0F90-4D97-B8AC-76717477B9CE}" dateTime="2022-08-11T14:30:01" maxSheetId="2" userName="Rd, NagashreeX" r:id="rId59" minRId="184">
    <sheetIdMap count="1">
      <sheetId val="1"/>
    </sheetIdMap>
  </header>
  <header guid="{A5F1CE40-52DA-4183-8B10-02CE60205D26}" dateTime="2022-08-11T14:31:39" maxSheetId="2" userName="Rd, NagashreeX" r:id="rId60" minRId="185">
    <sheetIdMap count="1">
      <sheetId val="1"/>
    </sheetIdMap>
  </header>
  <header guid="{ED48241E-CE8E-4656-A901-7A4204A82C79}" dateTime="2022-08-11T14:41:28" maxSheetId="2" userName="Rd, NagashreeX" r:id="rId61" minRId="186">
    <sheetIdMap count="1">
      <sheetId val="1"/>
    </sheetIdMap>
  </header>
  <header guid="{036AA7F2-BF3E-4927-A37D-513114FB52FB}" dateTime="2022-08-11T14:43:10" maxSheetId="2" userName="Rd, NagashreeX" r:id="rId62" minRId="187">
    <sheetIdMap count="1">
      <sheetId val="1"/>
    </sheetIdMap>
  </header>
  <header guid="{1B9367D7-A54F-4C50-8CC9-0EA54B44B306}" dateTime="2022-08-11T15:07:35" maxSheetId="2" userName="Rd, NagashreeX" r:id="rId63" minRId="188">
    <sheetIdMap count="1">
      <sheetId val="1"/>
    </sheetIdMap>
  </header>
  <header guid="{845BF275-7FA0-4EDF-9B88-339DC46B1F33}" dateTime="2022-08-11T15:15:33" maxSheetId="2" userName="Rd, NagashreeX" r:id="rId64" minRId="189">
    <sheetIdMap count="1">
      <sheetId val="1"/>
    </sheetIdMap>
  </header>
  <header guid="{14BC9C58-2D7D-402F-B62C-3EEF0DD8FBFD}" dateTime="2022-08-11T15:33:30" maxSheetId="2" userName="Rd, NagashreeX" r:id="rId65" minRId="190" maxRId="192">
    <sheetIdMap count="1">
      <sheetId val="1"/>
    </sheetIdMap>
  </header>
  <header guid="{AC1A1546-287E-4D05-8829-52E65343C42A}" dateTime="2022-08-11T15:34:07" maxSheetId="2" userName="Rd, NagashreeX" r:id="rId66" minRId="193">
    <sheetIdMap count="1">
      <sheetId val="1"/>
    </sheetIdMap>
  </header>
  <header guid="{48AEC986-1726-4E49-80A5-FFB650044DA5}" dateTime="2022-08-11T15:36:23" maxSheetId="2" userName="Mekap, ChinmayeeX" r:id="rId67">
    <sheetIdMap count="1">
      <sheetId val="1"/>
    </sheetIdMap>
  </header>
  <header guid="{3E81AA39-87B0-49B7-8D0B-A4267B0CCE30}" dateTime="2022-08-11T15:37:37" maxSheetId="2" userName="Rd, NagashreeX" r:id="rId68" minRId="195" maxRId="203">
    <sheetIdMap count="1">
      <sheetId val="1"/>
    </sheetIdMap>
  </header>
  <header guid="{ECF9C95E-EB6D-4DCC-A56D-CCF3561D6DAD}" dateTime="2022-08-11T15:39:43" maxSheetId="2" userName="Rd, NagashreeX" r:id="rId69" minRId="204">
    <sheetIdMap count="1">
      <sheetId val="1"/>
    </sheetIdMap>
  </header>
  <header guid="{1E297DA5-E9F5-4B8C-BE7A-CEC9C9556166}" dateTime="2022-08-11T15:47:24" maxSheetId="2" userName="Rd, NagashreeX" r:id="rId70" minRId="205">
    <sheetIdMap count="1">
      <sheetId val="1"/>
    </sheetIdMap>
  </header>
  <header guid="{ABAC9B94-59D3-4604-BABC-A300804FB57F}" dateTime="2022-08-11T15:56:23" maxSheetId="2" userName="Rd, NagashreeX" r:id="rId71" minRId="206">
    <sheetIdMap count="1">
      <sheetId val="1"/>
    </sheetIdMap>
  </header>
  <header guid="{56125AC5-0576-4C10-BD68-E28251A2135C}" dateTime="2022-08-11T16:08:00" maxSheetId="2" userName="Rd, NagashreeX" r:id="rId72" minRId="207">
    <sheetIdMap count="1">
      <sheetId val="1"/>
    </sheetIdMap>
  </header>
  <header guid="{465D7A95-E717-42E8-A26B-98A8ACA6F0F6}" dateTime="2022-08-11T16:09:50" maxSheetId="2" userName="Rd, NagashreeX" r:id="rId73" minRId="208" maxRId="209">
    <sheetIdMap count="1">
      <sheetId val="1"/>
    </sheetIdMap>
  </header>
  <header guid="{2B45EA1E-2790-45CD-A1D4-E56484CCACF1}" dateTime="2022-08-11T16:15:56" maxSheetId="2" userName="Rd, NagashreeX" r:id="rId74" minRId="210" maxRId="213">
    <sheetIdMap count="1">
      <sheetId val="1"/>
    </sheetIdMap>
  </header>
  <header guid="{C54DFF87-ED0B-4591-9A67-D1B235B7C761}" dateTime="2022-08-11T16:17:58" maxSheetId="2" userName="Rd, NagashreeX" r:id="rId75" minRId="214">
    <sheetIdMap count="1">
      <sheetId val="1"/>
    </sheetIdMap>
  </header>
  <header guid="{344A9FAD-921B-4A27-882B-AB4723FF7D83}" dateTime="2022-08-11T17:10:27" maxSheetId="2" userName="Rd, NagashreeX" r:id="rId76" minRId="215">
    <sheetIdMap count="1">
      <sheetId val="1"/>
    </sheetIdMap>
  </header>
  <header guid="{FFC31C47-3A75-4EC7-A5D7-01D6A8E5A0F2}" dateTime="2022-08-11T17:26:16" maxSheetId="2" userName="Rd, NagashreeX" r:id="rId77" minRId="216">
    <sheetIdMap count="1">
      <sheetId val="1"/>
    </sheetIdMap>
  </header>
  <header guid="{B8B4286C-D147-4AFE-B09C-D9E971867B4E}" dateTime="2022-08-11T17:27:31" maxSheetId="2" userName="Rd, NagashreeX" r:id="rId78" minRId="217">
    <sheetIdMap count="1">
      <sheetId val="1"/>
    </sheetIdMap>
  </header>
  <header guid="{0E210C58-3C5A-43A9-AB8D-5ABA13AE8D75}" dateTime="2022-08-11T17:38:57" maxSheetId="2" userName="Rd, NagashreeX" r:id="rId79" minRId="218">
    <sheetIdMap count="1">
      <sheetId val="1"/>
    </sheetIdMap>
  </header>
  <header guid="{BDA4523D-6533-4330-A3DF-3770E740A930}" dateTime="2022-08-11T17:52:28" maxSheetId="2" userName="Rd, NagashreeX" r:id="rId80" minRId="219">
    <sheetIdMap count="1">
      <sheetId val="1"/>
    </sheetIdMap>
  </header>
  <header guid="{90AC3E5F-4768-4F46-B7DA-A91E2697E4B1}" dateTime="2022-08-12T09:53:50" maxSheetId="2" userName="Rd, NagashreeX" r:id="rId81" minRId="220" maxRId="225">
    <sheetIdMap count="1">
      <sheetId val="1"/>
    </sheetIdMap>
  </header>
  <header guid="{1429D90D-6206-4992-B843-5EDD99C909F2}" dateTime="2022-08-12T09:55:18" maxSheetId="2" userName="Rd, NagashreeX" r:id="rId82" minRId="226" maxRId="239">
    <sheetIdMap count="1">
      <sheetId val="1"/>
    </sheetIdMap>
  </header>
  <header guid="{3BDADDAC-313C-49CB-87A7-1B8EE29E54ED}" dateTime="2022-08-12T09:55:54" maxSheetId="2" userName="Rd, NagashreeX" r:id="rId83" minRId="240" maxRId="241">
    <sheetIdMap count="1">
      <sheetId val="1"/>
    </sheetIdMap>
  </header>
  <header guid="{6E049681-BA6B-468C-B3DA-3445CDBB31B1}" dateTime="2022-08-12T10:02:35" maxSheetId="2" userName="Rd, NagashreeX" r:id="rId84" minRId="242">
    <sheetIdMap count="1">
      <sheetId val="1"/>
    </sheetIdMap>
  </header>
  <header guid="{28BD3BD2-9143-49CD-8BAC-0BA4A82A9188}" dateTime="2022-08-12T10:03:14" maxSheetId="2" userName="Rd, NagashreeX" r:id="rId85" minRId="244">
    <sheetIdMap count="1">
      <sheetId val="1"/>
    </sheetIdMap>
  </header>
  <header guid="{FAB854B3-728E-4CA0-8CEB-2D796F2F3C20}" dateTime="2022-08-12T10:05:42" maxSheetId="2" userName="Rd, NagashreeX" r:id="rId86" minRId="245">
    <sheetIdMap count="1">
      <sheetId val="1"/>
    </sheetIdMap>
  </header>
  <header guid="{CF94A760-E5EA-40A6-9152-203BD37691C3}" dateTime="2022-08-12T10:08:15" maxSheetId="2" userName="Rd, NagashreeX" r:id="rId87" minRId="246" maxRId="247">
    <sheetIdMap count="1">
      <sheetId val="1"/>
    </sheetIdMap>
  </header>
  <header guid="{56FE486D-9087-49E6-8A62-CC6820A893C8}" dateTime="2022-08-12T10:40:29" maxSheetId="2" userName="Rd, NagashreeX" r:id="rId88" minRId="248" maxRId="249">
    <sheetIdMap count="1">
      <sheetId val="1"/>
    </sheetIdMap>
  </header>
  <header guid="{B9A4069D-1C7E-4B0C-88E4-44FD30D0EB21}" dateTime="2022-08-12T11:02:04" maxSheetId="2" userName="Mekap, ChinmayeeX" r:id="rId89" minRId="250" maxRId="251">
    <sheetIdMap count="1">
      <sheetId val="1"/>
    </sheetIdMap>
  </header>
  <header guid="{8F8884EB-6162-4201-A7AA-6DF940BDC014}" dateTime="2022-08-12T11:35:09" maxSheetId="2" userName="Mekap, ChinmayeeX" r:id="rId90" minRId="252">
    <sheetIdMap count="1">
      <sheetId val="1"/>
    </sheetIdMap>
  </header>
  <header guid="{3786C308-E3BF-4335-BF9B-3F5DE8B3C5A6}" dateTime="2022-08-12T11:41:05" maxSheetId="2" userName="Mekap, ChinmayeeX" r:id="rId91" minRId="254">
    <sheetIdMap count="1">
      <sheetId val="1"/>
    </sheetIdMap>
  </header>
  <header guid="{495E6636-1A02-49F5-84C7-C1EA4104C5CD}" dateTime="2022-08-12T11:55:32" maxSheetId="2" userName="Rd, NagashreeX" r:id="rId92" minRId="255">
    <sheetIdMap count="1">
      <sheetId val="1"/>
    </sheetIdMap>
  </header>
  <header guid="{6DB78329-280C-4654-98CC-5837A6A22252}" dateTime="2022-08-12T12:35:55" maxSheetId="2" userName="Rd, NagashreeX" r:id="rId93" minRId="256" maxRId="258">
    <sheetIdMap count="1">
      <sheetId val="1"/>
    </sheetIdMap>
  </header>
  <header guid="{6B2A4917-3902-49BE-AE5B-0E25AA24E69C}" dateTime="2022-08-12T12:40:35" maxSheetId="2" userName="Mekap, ChinmayeeX" r:id="rId94" minRId="260" maxRId="264">
    <sheetIdMap count="1">
      <sheetId val="1"/>
    </sheetIdMap>
  </header>
  <header guid="{702AA056-A7D9-41C3-AF56-1D6EF2F0879C}" dateTime="2022-08-12T12:54:41" maxSheetId="2" userName="Rd, NagashreeX" r:id="rId95" minRId="266">
    <sheetIdMap count="1">
      <sheetId val="1"/>
    </sheetIdMap>
  </header>
  <header guid="{5868380A-7372-4979-9D5D-64BF216F9685}" dateTime="2022-08-12T12:59:22" maxSheetId="2" userName="Mekap, ChinmayeeX" r:id="rId96" minRId="267">
    <sheetIdMap count="1">
      <sheetId val="1"/>
    </sheetIdMap>
  </header>
  <header guid="{6AAE4F85-20D0-4CC5-9EB2-4F3A1B36F9C8}" dateTime="2022-08-12T13:03:38" maxSheetId="2" userName="Rd, NagashreeX" r:id="rId97" minRId="268">
    <sheetIdMap count="1">
      <sheetId val="1"/>
    </sheetIdMap>
  </header>
  <header guid="{75B4D8C0-EAE6-486B-8DFB-13AFDA9165EF}" dateTime="2022-08-12T13:14:24" maxSheetId="2" userName="Mekap, ChinmayeeX" r:id="rId98" minRId="269">
    <sheetIdMap count="1">
      <sheetId val="1"/>
    </sheetIdMap>
  </header>
  <header guid="{1569D205-97FA-41A0-B67C-672524FD0EAD}" dateTime="2022-08-12T14:30:56" maxSheetId="2" userName="Rd, NagashreeX" r:id="rId99" minRId="270">
    <sheetIdMap count="1">
      <sheetId val="1"/>
    </sheetIdMap>
  </header>
  <header guid="{12F00C03-8845-492E-9A1B-E4DCD52EF962}" dateTime="2022-08-12T14:51:54" maxSheetId="2" userName="Rd, NagashreeX" r:id="rId100" minRId="271">
    <sheetIdMap count="1">
      <sheetId val="1"/>
    </sheetIdMap>
  </header>
  <header guid="{56DF690F-AB3A-4E71-A473-622DFE81C866}" dateTime="2022-08-12T14:53:52" maxSheetId="2" userName="Rd, NagashreeX" r:id="rId101" minRId="272">
    <sheetIdMap count="1">
      <sheetId val="1"/>
    </sheetIdMap>
  </header>
  <header guid="{037B9DBF-7A22-4002-9428-9F3FA82B4DD6}" dateTime="2022-08-12T15:06:50" maxSheetId="2" userName="Rd, NagashreeX" r:id="rId102" minRId="273" maxRId="274">
    <sheetIdMap count="1">
      <sheetId val="1"/>
    </sheetIdMap>
  </header>
  <header guid="{12BACADD-2EC6-4C83-8835-BDD9A1870EAD}" dateTime="2022-08-12T15:07:37" maxSheetId="2" userName="Rd, NagashreeX" r:id="rId103" minRId="275">
    <sheetIdMap count="1">
      <sheetId val="1"/>
    </sheetIdMap>
  </header>
  <header guid="{A801C996-9F17-45E1-A1EE-E8768FA87067}" dateTime="2022-08-12T15:09:32" maxSheetId="2" userName="Rd, NagashreeX" r:id="rId104" minRId="276">
    <sheetIdMap count="1">
      <sheetId val="1"/>
    </sheetIdMap>
  </header>
  <header guid="{368408D6-10D2-4F2B-B476-C95D0B810F2B}" dateTime="2022-08-12T15:40:27" maxSheetId="2" userName="Rd, NagashreeX" r:id="rId105" minRId="277">
    <sheetIdMap count="1">
      <sheetId val="1"/>
    </sheetIdMap>
  </header>
  <header guid="{8397C4FD-05ED-4BD2-A3CE-6CA348A42483}" dateTime="2022-08-12T16:12:10" maxSheetId="2" userName="Rd, NagashreeX" r:id="rId106" minRId="278">
    <sheetIdMap count="1">
      <sheetId val="1"/>
    </sheetIdMap>
  </header>
  <header guid="{EB68ACBE-B7E8-4DDB-A6ED-245A233CDBCA}" dateTime="2022-08-12T16:18:18" maxSheetId="2" userName="Rd, NagashreeX" r:id="rId107" minRId="280" maxRId="281">
    <sheetIdMap count="1">
      <sheetId val="1"/>
    </sheetIdMap>
  </header>
  <header guid="{C26666B7-5DDE-4240-9B52-C5D4FF78EC04}" dateTime="2022-08-12T16:42:34" maxSheetId="2" userName="Rd, NagashreeX" r:id="rId108" minRId="283">
    <sheetIdMap count="1">
      <sheetId val="1"/>
    </sheetIdMap>
  </header>
  <header guid="{46B43FC7-3217-4506-A754-B7877154F050}" dateTime="2022-08-12T16:54:51" maxSheetId="2" userName="Rd, NagashreeX" r:id="rId109" minRId="284" maxRId="285">
    <sheetIdMap count="1">
      <sheetId val="1"/>
    </sheetIdMap>
  </header>
  <header guid="{12BF65A2-EED8-4005-812F-E226685D9FA9}" dateTime="2022-08-12T17:06:13" maxSheetId="2" userName="Rd, NagashreeX" r:id="rId110" minRId="286">
    <sheetIdMap count="1">
      <sheetId val="1"/>
    </sheetIdMap>
  </header>
  <header guid="{ED547BFD-FAC7-4A14-A565-84A93A47101D}" dateTime="2022-08-12T17:07:40" maxSheetId="2" userName="Rd, NagashreeX" r:id="rId111" minRId="287">
    <sheetIdMap count="1">
      <sheetId val="1"/>
    </sheetIdMap>
  </header>
  <header guid="{A2D9B9D9-EBFD-45DD-A8BE-682E52C597F5}" dateTime="2022-08-12T17:29:36" maxSheetId="2" userName="Rd, NagashreeX" r:id="rId112" minRId="288" maxRId="289">
    <sheetIdMap count="1">
      <sheetId val="1"/>
    </sheetIdMap>
  </header>
  <header guid="{C6B20457-795C-4DF3-B593-A41277C456EE}" dateTime="2022-08-16T15:35:32" maxSheetId="2" userName="Rd, NagashreeX" r:id="rId113" minRId="290">
    <sheetIdMap count="1">
      <sheetId val="1"/>
    </sheetIdMap>
  </header>
  <header guid="{99439D47-4DA4-47F7-B440-EBD23E5C6962}" dateTime="2022-08-16T15:37:11" maxSheetId="2" userName="Rd, NagashreeX" r:id="rId114" minRId="291" maxRId="297">
    <sheetIdMap count="1">
      <sheetId val="1"/>
    </sheetIdMap>
  </header>
  <header guid="{3261BD02-CB3B-4FEF-9C34-7AB36548A021}" dateTime="2022-08-16T15:38:41" maxSheetId="2" userName="Rd, NagashreeX" r:id="rId115" minRId="299" maxRId="316">
    <sheetIdMap count="1">
      <sheetId val="1"/>
    </sheetIdMap>
  </header>
  <header guid="{455A58E9-480E-4FE0-B8D2-C34DF6708225}" dateTime="2022-08-16T15:38:53" maxSheetId="2" userName="Rd, NagashreeX" r:id="rId116" minRId="317">
    <sheetIdMap count="1">
      <sheetId val="1"/>
    </sheetIdMap>
  </header>
  <header guid="{4A1E8A61-A13A-4674-BE43-AD41661D7BDA}" dateTime="2022-08-16T15:44:32" maxSheetId="2" userName="Mekap, ChinmayeeX" r:id="rId117" minRId="318" maxRId="320">
    <sheetIdMap count="1">
      <sheetId val="1"/>
    </sheetIdMap>
  </header>
  <header guid="{873B40E6-BB08-46BD-85E3-284A0D0A2714}" dateTime="2022-08-26T22:11:33" maxSheetId="2" userName="Adagoor Revanna, BharathrajX" r:id="rId118" minRId="321" maxRId="365">
    <sheetIdMap count="1">
      <sheetId val="1"/>
    </sheetIdMap>
  </header>
  <header guid="{9EA1E1FC-9C48-4E24-8C83-98E789B3614A}" dateTime="2022-09-12T12:10:38" maxSheetId="2" userName="Jha, VikramX" r:id="rId119">
    <sheetIdMap count="1">
      <sheetId val="1"/>
    </sheetIdMap>
  </header>
  <header guid="{EF6EFE4E-72F0-4809-8463-7447B9015B9F}" dateTime="2022-12-05T09:30:08" maxSheetId="2" userName="Agarwal, Naman" r:id="rId120" minRId="368" maxRId="37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oc r="A1" t="inlineStr">
      <is>
        <t>id</t>
      </is>
    </oc>
    <nc r="A1" t="inlineStr">
      <is>
        <t>TCD_ID</t>
      </is>
    </nc>
  </rcc>
  <rcc rId="369" sId="1">
    <oc r="B1" t="inlineStr">
      <is>
        <t>title</t>
      </is>
    </oc>
    <nc r="B1" t="inlineStr">
      <is>
        <t>TCD_Title</t>
      </is>
    </nc>
  </rcc>
  <rcc rId="370" sId="1">
    <oc r="C1" t="inlineStr">
      <is>
        <t>status</t>
      </is>
    </oc>
    <nc r="C1" t="inlineStr">
      <is>
        <t>Status</t>
      </is>
    </nc>
  </rcc>
  <rdn rId="0" localSheetId="1" customView="1" name="Z_6619B884_07D5_4A1B_B6DA_F0368EB541D2_.wvu.FilterData" hidden="1" oldHidden="1">
    <formula>'RPL_SBGA_IFWI_Test suite_Ext_BA'!$A$1:$AM$180</formula>
  </rdn>
  <rcv guid="{6619B884-07D5-4A1B-B6DA-F0368EB541D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6" t="inlineStr">
      <is>
        <t>Failed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70" t="inlineStr">
      <is>
        <t>Passed</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54" t="inlineStr">
      <is>
        <t>Passed</t>
      </is>
    </nc>
  </rcc>
  <rcc rId="274" sId="1">
    <nc r="C182"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odxf="1" dxf="1">
    <nc r="D2" t="inlineStr">
      <is>
        <t>16017355319: [IFWI][RPL-Hx B1 Production][DDR5][DDR4]: PCH SKU reads undefined in BIOS page under PCH information</t>
      </is>
    </nc>
    <odxf>
      <alignment vertical="top"/>
    </odxf>
    <ndxf>
      <alignment vertical="center"/>
    </ndxf>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dxf="1">
    <nc r="D123" t="inlineStr">
      <is>
        <t>16016329281: [RPL-HX][PO][D&amp;T] CATERR observed while Reset Press button or while giving "itp.resettarget" with the debug probes.</t>
      </is>
    </nc>
    <odxf/>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C79"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C72"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6" start="0" length="0">
    <dxf>
      <font>
        <sz val="7"/>
        <color rgb="FF4F52B2"/>
        <name val="Segoe UI"/>
        <family val="2"/>
        <scheme val="none"/>
      </font>
    </dxf>
  </rfmt>
  <rfmt sheetId="1" xfDxf="1" sqref="D6" start="0" length="0">
    <dxf>
      <font>
        <sz val="7"/>
        <color rgb="FF4F52B2"/>
        <name val="Segoe UI"/>
        <scheme val="none"/>
      </font>
    </dxf>
  </rfmt>
  <rfmt sheetId="1" sqref="D6" start="0" length="2147483647">
    <dxf>
      <font>
        <b/>
      </font>
    </dxf>
  </rfmt>
  <rfmt sheetId="1" sqref="D6" start="0" length="2147483647">
    <dxf>
      <font>
        <name val="Abadi Extra Light"/>
      </font>
    </dxf>
  </rfmt>
  <rcc rId="280" sId="1" xfDxf="1" dxf="1">
    <nc r="B224" t="inlineStr">
      <is>
        <t>16017665894: [IFWI][RPL-HX B1 Production][DDR5][DDR4]: Observing multiple errors after running latest selftest tool v140</t>
      </is>
    </nc>
  </rcc>
  <rfmt sheetId="1" sqref="D6" start="0" length="2147483647">
    <dxf>
      <font>
        <name val="Calibri"/>
        <scheme val="minor"/>
      </font>
    </dxf>
  </rfmt>
  <rfmt sheetId="1" sqref="D6" start="0" length="2147483647">
    <dxf>
      <font>
        <sz val="11"/>
      </font>
    </dxf>
  </rfmt>
  <rm rId="281" sheetId="1" source="B224" destination="D6" sourceSheetId="1">
    <rfmt sheetId="1" sqref="D6" start="0" length="0">
      <dxf>
        <font>
          <b/>
          <sz val="11"/>
          <color rgb="FF4F52B2"/>
          <name val="Calibri"/>
          <family val="2"/>
          <scheme val="minor"/>
        </font>
      </dxf>
    </rfmt>
  </rm>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nc r="D113" t="inlineStr">
      <is>
        <t>Camera not applicable for RPL-SBGA-DDR4</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nc r="D215" t="inlineStr">
      <is>
        <t xml:space="preserve">NA:simics not applicable </t>
      </is>
    </nc>
  </rcc>
  <rcc rId="285" sId="1">
    <nc r="D216" t="inlineStr">
      <is>
        <t xml:space="preserve">NA:simics not applicable </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nc r="D139" t="inlineStr">
      <is>
        <t>NA:not applicable for RPL-SBGA-DDR4</t>
      </is>
    </nc>
  </rcc>
  <rfmt sheetId="1" sqref="D139">
    <dxf>
      <alignment horizontal="general" vertical="bottom" textRotation="0" wrapText="0" indent="0" justifyLastLine="0" shrinkToFit="0" readingOrder="0"/>
    </dxf>
  </rfmt>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D66" t="inlineStr">
      <is>
        <t>NA:not applicable for RPL-SBGA-DDR4</t>
      </is>
    </nc>
  </rcc>
  <rfmt sheetId="1" sqref="D66">
    <dxf>
      <alignment horizontal="general" vertical="bottom" textRotation="0" wrapText="0" indent="0" justifyLastLine="0" shrinkToFit="0" readingOrder="0"/>
    </dxf>
  </rfmt>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oc r="C68" t="inlineStr">
      <is>
        <t>chin</t>
      </is>
    </oc>
    <nc r="C68" t="inlineStr">
      <is>
        <t>Passed</t>
      </is>
    </nc>
  </rcc>
  <rcc rId="289" sId="1">
    <oc r="C67" t="inlineStr">
      <is>
        <t>chin</t>
      </is>
    </oc>
    <nc r="C67"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D21" t="inlineStr">
      <is>
        <t>CS not applicable for DC2</t>
      </is>
    </oc>
    <nc r="D21" t="inlineStr">
      <is>
        <t>NA:CS not applicable for DC2</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D27" t="inlineStr">
      <is>
        <t>CS not applicable for DC2</t>
      </is>
    </oc>
    <nc r="D27" t="inlineStr">
      <is>
        <t>NA:CS not applicable for DC2</t>
      </is>
    </nc>
  </rcc>
  <rcc rId="292" sId="1">
    <oc r="D31" t="inlineStr">
      <is>
        <t>CS not applicable for DC2</t>
      </is>
    </oc>
    <nc r="D31" t="inlineStr">
      <is>
        <t>NA:CS not applicable for DC2</t>
      </is>
    </nc>
  </rcc>
  <rcc rId="293" sId="1">
    <oc r="D38" t="inlineStr">
      <is>
        <t>CS not applicable for DC2</t>
      </is>
    </oc>
    <nc r="D38" t="inlineStr">
      <is>
        <t>NA:CS not applicable for DC2</t>
      </is>
    </nc>
  </rcc>
  <rcc rId="294" sId="1">
    <oc r="D47" t="inlineStr">
      <is>
        <t>CS not applicable for DC2</t>
      </is>
    </oc>
    <nc r="D47" t="inlineStr">
      <is>
        <t>NA:CS not applicable for DC2</t>
      </is>
    </nc>
  </rcc>
  <rcc rId="295" sId="1">
    <oc r="D110" t="inlineStr">
      <is>
        <t>CS not applicable for DC2</t>
      </is>
    </oc>
    <nc r="D110" t="inlineStr">
      <is>
        <t>NA:CS not applicable for DC2</t>
      </is>
    </nc>
  </rcc>
  <rcc rId="296" sId="1">
    <oc r="D122" t="inlineStr">
      <is>
        <t>CS not applicable for DC2</t>
      </is>
    </oc>
    <nc r="D122" t="inlineStr">
      <is>
        <t>NA:CS not applicable for DC2</t>
      </is>
    </nc>
  </rcc>
  <rcc rId="297" sId="1">
    <oc r="D212" t="inlineStr">
      <is>
        <t>CS not applicable for DC2</t>
      </is>
    </oc>
    <nc r="D212" t="inlineStr">
      <is>
        <t>NA:CS not applicable for DC2</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oc r="D23" t="inlineStr">
      <is>
        <t>DC is not applicable for RPL-SBGA DDR4</t>
      </is>
    </oc>
    <nc r="D23" t="inlineStr">
      <is>
        <t>NA:DC is not applicable for RPL-SBGA DDR4</t>
      </is>
    </nc>
  </rcc>
  <rcc rId="300" sId="1">
    <oc r="D25" t="inlineStr">
      <is>
        <t>DC is not applicable for RPL-SBGA DDR4</t>
      </is>
    </oc>
    <nc r="D25" t="inlineStr">
      <is>
        <t>NA:DC is not applicable for RPL-SBGA DDR4</t>
      </is>
    </nc>
  </rcc>
  <rcc rId="301" sId="1">
    <oc r="D41" t="inlineStr">
      <is>
        <t>DC is not applicable for RPL-SBGA DDR4</t>
      </is>
    </oc>
    <nc r="D41" t="inlineStr">
      <is>
        <t>NA:DC is not applicable for RPL-SBGA DDR4</t>
      </is>
    </nc>
  </rcc>
  <rcc rId="302" sId="1">
    <oc r="D42" t="inlineStr">
      <is>
        <t>DC is not applicable for RPL-SBGA DDR4</t>
      </is>
    </oc>
    <nc r="D42" t="inlineStr">
      <is>
        <t>NA:DC is not applicable for RPL-SBGA DDR4</t>
      </is>
    </nc>
  </rcc>
  <rcc rId="303" sId="1">
    <oc r="D49" t="inlineStr">
      <is>
        <t>DC is not applicable for RPL-SBGA DDR4</t>
      </is>
    </oc>
    <nc r="D49" t="inlineStr">
      <is>
        <t>NA:DC is not applicable for RPL-SBGA DDR4</t>
      </is>
    </nc>
  </rcc>
  <rcc rId="304" sId="1">
    <oc r="D50" t="inlineStr">
      <is>
        <t>DC is not applicable for RPL-SBGA DDR4</t>
      </is>
    </oc>
    <nc r="D50" t="inlineStr">
      <is>
        <t>NA:DC is not applicable for RPL-SBGA DDR4</t>
      </is>
    </nc>
  </rcc>
  <rcc rId="305" sId="1">
    <oc r="D51" t="inlineStr">
      <is>
        <t>DC is not applicable for RPL-SBGA DDR4</t>
      </is>
    </oc>
    <nc r="D51" t="inlineStr">
      <is>
        <t>NA:DC is not applicable for RPL-SBGA DDR4</t>
      </is>
    </nc>
  </rcc>
  <rcc rId="306" sId="1">
    <oc r="D52" t="inlineStr">
      <is>
        <t>DC is not applicable for RPL-SBGA DDR4</t>
      </is>
    </oc>
    <nc r="D52" t="inlineStr">
      <is>
        <t>NA:DC is not applicable for RPL-SBGA DDR4</t>
      </is>
    </nc>
  </rcc>
  <rcc rId="307" sId="1">
    <oc r="D55" t="inlineStr">
      <is>
        <t>DC is not applicable for RPL-SBGA DDR4</t>
      </is>
    </oc>
    <nc r="D55" t="inlineStr">
      <is>
        <t>NA:DC is not applicable for RPL-SBGA DDR4</t>
      </is>
    </nc>
  </rcc>
  <rcc rId="308" sId="1">
    <oc r="D56" t="inlineStr">
      <is>
        <t>DC is not applicable for RPL-SBGA DDR4</t>
      </is>
    </oc>
    <nc r="D56" t="inlineStr">
      <is>
        <t>NA:DC is not applicable for RPL-SBGA DDR4</t>
      </is>
    </nc>
  </rcc>
  <rcc rId="309" sId="1">
    <oc r="D93" t="inlineStr">
      <is>
        <t>DC is not applicable for RPL-SBGA DDR4</t>
      </is>
    </oc>
    <nc r="D93" t="inlineStr">
      <is>
        <t>NA:DC is not applicable for RPL-SBGA DDR4</t>
      </is>
    </nc>
  </rcc>
  <rcc rId="310" sId="1">
    <oc r="D98" t="inlineStr">
      <is>
        <t>DC is not applicable for RPL-SBGA DDR4</t>
      </is>
    </oc>
    <nc r="D98" t="inlineStr">
      <is>
        <t>NA:DC is not applicable for RPL-SBGA DDR4</t>
      </is>
    </nc>
  </rcc>
  <rcc rId="311" sId="1">
    <oc r="D107" t="inlineStr">
      <is>
        <t>DC is not applicable for RPL-SBGA DDR4</t>
      </is>
    </oc>
    <nc r="D107" t="inlineStr">
      <is>
        <t>NA:DC is not applicable for RPL-SBGA DDR4</t>
      </is>
    </nc>
  </rcc>
  <rcc rId="312" sId="1">
    <oc r="D109" t="inlineStr">
      <is>
        <t>DC is not applicable for RPL-SBGA DDR4</t>
      </is>
    </oc>
    <nc r="D109" t="inlineStr">
      <is>
        <t>NA:DC is not applicable for RPL-SBGA DDR4</t>
      </is>
    </nc>
  </rcc>
  <rcc rId="313" sId="1">
    <oc r="D133" t="inlineStr">
      <is>
        <t>DC is not applicable for RPL-SBGA DDR4</t>
      </is>
    </oc>
    <nc r="D133" t="inlineStr">
      <is>
        <t>NA:DC is not applicable for RPL-SBGA DDR4</t>
      </is>
    </nc>
  </rcc>
  <rcc rId="314" sId="1">
    <oc r="D138" t="inlineStr">
      <is>
        <t>DC is not applicable for RPL-SBGA DDR4</t>
      </is>
    </oc>
    <nc r="D138" t="inlineStr">
      <is>
        <t>NA:DC is not applicable for RPL-SBGA DDR4</t>
      </is>
    </nc>
  </rcc>
  <rcc rId="315" sId="1">
    <oc r="D173" t="inlineStr">
      <is>
        <t>DC is not applicable for RPL-SBGA DDR4</t>
      </is>
    </oc>
    <nc r="D173" t="inlineStr">
      <is>
        <t>NA:DC is not applicable for RPL-SBGA DDR4</t>
      </is>
    </nc>
  </rcc>
  <rcc rId="316" sId="1">
    <oc r="D210" t="inlineStr">
      <is>
        <t>DC is not applicable for RPL-SBGA DDR4</t>
      </is>
    </oc>
    <nc r="D210" t="inlineStr">
      <is>
        <t>NA:DC is not applicable for RPL-SBGA DDR4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oc r="D113" t="inlineStr">
      <is>
        <t>Camera not applicable for RPL-SBGA-DDR4</t>
      </is>
    </oc>
    <nc r="D113" t="inlineStr">
      <is>
        <t>NA:Camera not applicable for RPL-SBGA-DDR4</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D58" t="inlineStr">
      <is>
        <t>Inventory Block:8k display not available</t>
      </is>
    </oc>
    <nc r="D58"/>
  </rcc>
  <rcc rId="319" sId="1">
    <oc r="C58" t="inlineStr">
      <is>
        <t>Blocked</t>
      </is>
    </oc>
    <nc r="C58" t="inlineStr">
      <is>
        <t>Passed</t>
      </is>
    </nc>
  </rcc>
  <rcc rId="320" sId="1">
    <oc r="D66" t="inlineStr">
      <is>
        <t>NA:not applicable for RPL-SBGA-DDR4</t>
      </is>
    </oc>
    <nc r="D66" t="inlineStr">
      <is>
        <t>NA:Embedded keyboardnot applicable for RPL-SBGA-DDR4</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1" sId="1" ref="A215:XFD215" action="deleteRow">
    <rfmt sheetId="1" xfDxf="1" sqref="A215:XFD215" start="0" length="0"/>
    <rcc rId="0" sId="1">
      <nc r="A215">
        <f>HYPERLINK("https://hsdes.intel.com/resource/16012993037","16012993037")</f>
      </nc>
    </rcc>
    <rcc rId="0" sId="1">
      <nc r="B215" t="inlineStr">
        <is>
          <t>Verify Deep Sx disabled straps configured as "Enabled"</t>
        </is>
      </nc>
    </rcc>
    <rcc rId="0" sId="1">
      <nc r="C215" t="inlineStr">
        <is>
          <t>Blocked</t>
        </is>
      </nc>
    </rcc>
    <rcc rId="0" sId="1">
      <nc r="D215" t="inlineStr">
        <is>
          <t xml:space="preserve">NA:simics not applicable </t>
        </is>
      </nc>
    </rcc>
    <rcc rId="0" sId="1">
      <nc r="F215" t="inlineStr">
        <is>
          <t>rohith2x</t>
        </is>
      </nc>
    </rcc>
    <rcc rId="0" sId="1">
      <nc r="G215" t="inlineStr">
        <is>
          <t>common</t>
        </is>
      </nc>
    </rcc>
    <rcc rId="0" sId="1">
      <nc r="H215" t="inlineStr">
        <is>
          <t>Ingredient</t>
        </is>
      </nc>
    </rcc>
    <rcc rId="0" sId="1">
      <nc r="I215" t="inlineStr">
        <is>
          <t>Not Evaluated</t>
        </is>
      </nc>
    </rcc>
    <rcc rId="0" sId="1">
      <nc r="J215" t="inlineStr">
        <is>
          <t>Intel Confidential</t>
        </is>
      </nc>
    </rcc>
    <rcc rId="0" sId="1">
      <nc r="K215" t="inlineStr">
        <is>
          <t>fw.ifwi.softstraps</t>
        </is>
      </nc>
    </rcc>
    <rcc rId="0" sId="1">
      <nc r="L215">
        <v>15</v>
      </nc>
    </rcc>
    <rcc rId="0" sId="1">
      <nc r="M215">
        <v>10</v>
      </nc>
    </rcc>
    <rcc rId="0" sId="1">
      <nc r="N215" t="inlineStr">
        <is>
          <t>CSS-IVE-71684</t>
        </is>
      </nc>
    </rcc>
    <rcc rId="0" sId="1">
      <nc r="O215" t="inlineStr">
        <is>
          <t>Power Management</t>
        </is>
      </nc>
    </rcc>
    <rcc rId="0" sId="1">
      <nc r="P215"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15" t="inlineStr">
        <is>
          <t>DeepSX,Real Battery Management</t>
        </is>
      </nc>
    </rcc>
    <rcc rId="0" sId="1">
      <nc r="R215" t="inlineStr">
        <is>
          <t>BC-RQTBC-2880,BC-RQTBC-12847
ICL:BC-RQTBC-15321
TGL: BC-RQTBCTL-1145, BC-RQTBCTL-1146
JSL : 1607196207 , 2205167115 , 2205168024</t>
        </is>
      </nc>
    </rcc>
    <rcc rId="0" sId="1">
      <nc r="S215" t="inlineStr">
        <is>
          <t>CSS-IVE-71684</t>
        </is>
      </nc>
    </rcc>
    <rcc rId="0" sId="1">
      <nc r="T215" t="inlineStr">
        <is>
          <t>Consumer,Corporate_vPro,Slim</t>
        </is>
      </nc>
    </rcc>
    <rcc rId="0" sId="1">
      <nc r="U215" t="inlineStr">
        <is>
          <t>windows.20h2_vibranium.x64</t>
        </is>
      </nc>
    </rcc>
    <rcc rId="0" sId="1">
      <nc r="V215" t="inlineStr">
        <is>
          <t>reddyv5x</t>
        </is>
      </nc>
    </rcc>
    <rcc rId="0" sId="1">
      <nc r="W215" t="inlineStr">
        <is>
          <t>Able to create the DeepSx strap enabled using FIT tool and create IFWI successfully then verify output value by reading the strap value in Simics console is matching.</t>
        </is>
      </nc>
    </rcc>
    <rcc rId="0" sId="1">
      <nc r="X215" t="inlineStr">
        <is>
          <t>Client-IFWI</t>
        </is>
      </nc>
    </rcc>
    <rcc rId="0" sId="1">
      <nc r="Y215" t="inlineStr">
        <is>
          <t>2-high</t>
        </is>
      </nc>
    </rcc>
    <rcc rId="0" sId="1">
      <nc r="Z215" t="inlineStr">
        <is>
          <t>ifwi.arrowlake,ifwi.lunarlake,ifwi.meteorlake,ifwi.raptorlake</t>
        </is>
      </nc>
    </rcc>
    <rcc rId="0" sId="1">
      <nc r="AA215" t="inlineStr">
        <is>
          <t>ifwi.meteorlake,ifwi.raptorlake</t>
        </is>
      </nc>
    </rcc>
    <rcc rId="0" sId="1">
      <nc r="AC215" t="inlineStr">
        <is>
          <t>product</t>
        </is>
      </nc>
    </rcc>
    <rcc rId="0" sId="1">
      <nc r="AD215" t="inlineStr">
        <is>
          <t>open.test_update_phase</t>
        </is>
      </nc>
    </rcc>
    <rcc rId="0" sId="1">
      <nc r="AF215" t="inlineStr">
        <is>
          <t>Low</t>
        </is>
      </nc>
    </rcc>
    <rcc rId="0" sId="1">
      <nc r="AG215" t="inlineStr">
        <is>
          <t>L2 Mandatory-BAT</t>
        </is>
      </nc>
    </rcc>
    <rcc rId="0" sId="1">
      <nc r="AJ215" t="inlineStr">
        <is>
          <t>Integration</t>
        </is>
      </nc>
    </rcc>
    <rcc rId="0" sId="1">
      <nc r="AK215" t="inlineStr">
        <is>
          <t>FIT (FW integration and configuration Tool)</t>
        </is>
      </nc>
    </rcc>
    <rcc rId="0" sId="1">
      <nc r="AL215" t="inlineStr">
        <is>
          <t xml:space="preserve">Testcase is to verify DeepSx disabled straps configured as "Enabled" via FIT tool 
</t>
        </is>
      </nc>
    </rcc>
    <rcc rId="0" sId="1">
      <nc r="AM215" t="inlineStr">
        <is>
          <t>IFWI_COVERAGE_DELTA,IFWI_NEW,IFWI_FIT_STRAP,IFWI_SYNC,RPL_P_Master,DESKTOP_ONLY,MTL_IFWI_PSS_BLOCK,MTL_IFWI_CBV_PMC,MTL_IFWI_CBV_EC,MTL_IFWI_CBV_Straps,RPL-SBGA_3SC</t>
        </is>
      </nc>
    </rcc>
  </rrc>
  <rrc rId="322" sId="1" ref="A215:XFD215" action="deleteRow">
    <rfmt sheetId="1" xfDxf="1" sqref="A215:XFD215" start="0" length="0"/>
    <rcc rId="0" sId="1">
      <nc r="A215">
        <f>HYPERLINK("https://hsdes.intel.com/resource/16012993061","16012993061")</f>
      </nc>
    </rcc>
    <rcc rId="0" sId="1">
      <nc r="B215" t="inlineStr">
        <is>
          <t>Verify Deep Sx straps configured as "Disabled"</t>
        </is>
      </nc>
    </rcc>
    <rcc rId="0" sId="1">
      <nc r="C215" t="inlineStr">
        <is>
          <t>Blocked</t>
        </is>
      </nc>
    </rcc>
    <rcc rId="0" sId="1">
      <nc r="D215" t="inlineStr">
        <is>
          <t xml:space="preserve">NA:simics not applicable </t>
        </is>
      </nc>
    </rcc>
    <rcc rId="0" sId="1">
      <nc r="F215" t="inlineStr">
        <is>
          <t>rohith2x</t>
        </is>
      </nc>
    </rcc>
    <rcc rId="0" sId="1">
      <nc r="G215" t="inlineStr">
        <is>
          <t>common</t>
        </is>
      </nc>
    </rcc>
    <rcc rId="0" sId="1">
      <nc r="H215" t="inlineStr">
        <is>
          <t>Ingredient</t>
        </is>
      </nc>
    </rcc>
    <rcc rId="0" sId="1">
      <nc r="I215" t="inlineStr">
        <is>
          <t>Not Evaluated</t>
        </is>
      </nc>
    </rcc>
    <rcc rId="0" sId="1">
      <nc r="J215" t="inlineStr">
        <is>
          <t>Intel Confidential</t>
        </is>
      </nc>
    </rcc>
    <rcc rId="0" sId="1">
      <nc r="K215" t="inlineStr">
        <is>
          <t>fw.ifwi.softstraps</t>
        </is>
      </nc>
    </rcc>
    <rcc rId="0" sId="1">
      <nc r="L215">
        <v>15</v>
      </nc>
    </rcc>
    <rcc rId="0" sId="1">
      <nc r="M215">
        <v>10</v>
      </nc>
    </rcc>
    <rcc rId="0" sId="1">
      <nc r="N215" t="inlineStr">
        <is>
          <t>CSS-IVE-71684</t>
        </is>
      </nc>
    </rcc>
    <rcc rId="0" sId="1">
      <nc r="O215" t="inlineStr">
        <is>
          <t>Power Management</t>
        </is>
      </nc>
    </rcc>
    <rcc rId="0" sId="1">
      <nc r="P215"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15" t="inlineStr">
        <is>
          <t>DeepSX,Real Battery Management</t>
        </is>
      </nc>
    </rcc>
    <rcc rId="0" sId="1">
      <nc r="R215" t="inlineStr">
        <is>
          <t>BC-RQTBC-2880,BC-RQTBC-12847
ICL:BC-RQTBC-15321
TGL: BC-RQTBCTL-1145, BC-RQTBCTL-1146
JSL : 1607196207 , 2205167115 , 2205168024</t>
        </is>
      </nc>
    </rcc>
    <rcc rId="0" sId="1">
      <nc r="S215" t="inlineStr">
        <is>
          <t>CSS-IVE-71684</t>
        </is>
      </nc>
    </rcc>
    <rcc rId="0" sId="1">
      <nc r="T215" t="inlineStr">
        <is>
          <t>Consumer,Corporate_vPro,Slim</t>
        </is>
      </nc>
    </rcc>
    <rcc rId="0" sId="1">
      <nc r="U215" t="inlineStr">
        <is>
          <t>windows.20h2_vibranium.x64</t>
        </is>
      </nc>
    </rcc>
    <rcc rId="0" sId="1">
      <nc r="V215" t="inlineStr">
        <is>
          <t>reddyv5x</t>
        </is>
      </nc>
    </rcc>
    <rcc rId="0" sId="1">
      <nc r="W215" t="inlineStr">
        <is>
          <t>Able to create the DeepSx disabled strap using FIT tool and create IFWI successfully then verify output value by reading the strap value in Simics console is matching.</t>
        </is>
      </nc>
    </rcc>
    <rcc rId="0" sId="1">
      <nc r="X215" t="inlineStr">
        <is>
          <t>Client-IFWI</t>
        </is>
      </nc>
    </rcc>
    <rcc rId="0" sId="1">
      <nc r="Y215" t="inlineStr">
        <is>
          <t>2-high</t>
        </is>
      </nc>
    </rcc>
    <rcc rId="0" sId="1">
      <nc r="Z215" t="inlineStr">
        <is>
          <t>ifwi.arrowlake,ifwi.lunarlake,ifwi.meteorlake,ifwi.raptorlake</t>
        </is>
      </nc>
    </rcc>
    <rcc rId="0" sId="1">
      <nc r="AA215" t="inlineStr">
        <is>
          <t>ifwi.meteorlake,ifwi.raptorlake</t>
        </is>
      </nc>
    </rcc>
    <rcc rId="0" sId="1">
      <nc r="AC215" t="inlineStr">
        <is>
          <t>product</t>
        </is>
      </nc>
    </rcc>
    <rcc rId="0" sId="1">
      <nc r="AD215" t="inlineStr">
        <is>
          <t>open.test_update_phase</t>
        </is>
      </nc>
    </rcc>
    <rcc rId="0" sId="1">
      <nc r="AF215" t="inlineStr">
        <is>
          <t>Low</t>
        </is>
      </nc>
    </rcc>
    <rcc rId="0" sId="1">
      <nc r="AG215" t="inlineStr">
        <is>
          <t>L2 Mandatory-BAT</t>
        </is>
      </nc>
    </rcc>
    <rcc rId="0" sId="1">
      <nc r="AJ215" t="inlineStr">
        <is>
          <t>Integration</t>
        </is>
      </nc>
    </rcc>
    <rcc rId="0" sId="1">
      <nc r="AK215" t="inlineStr">
        <is>
          <t>FIT (FW integration and configuration Tool)</t>
        </is>
      </nc>
    </rcc>
    <rcc rId="0" sId="1">
      <nc r="AL215" t="inlineStr">
        <is>
          <t xml:space="preserve">Testcase is to verify DeepSx straps configured as "Disabled" via FIT tool 
</t>
        </is>
      </nc>
    </rcc>
    <rcc rId="0" sId="1">
      <nc r="AM215" t="inlineStr">
        <is>
          <t>IFWI_COVERAGE_DELTA,IFWI_NEW,IFWI_FIT_STRAP,IFWI_SYNC,RPL_P_Master,DESKTOP_ONLY,MTL_IFWI_PSS_BLOCK,MTL_IFWI_CBV_PMC,MTL_IFWI_CBV_EC,MTL_IFWI_CBV_Straps,RPL-SBGA_3SC</t>
        </is>
      </nc>
    </rcc>
  </rrc>
  <rrc rId="323" sId="1" ref="A212:XFD212" action="deleteRow">
    <rfmt sheetId="1" xfDxf="1" sqref="A212:XFD212" start="0" length="0"/>
    <rcc rId="0" sId="1">
      <nc r="A212">
        <f>HYPERLINK("https://hsdes.intel.com/resource/14013187884","14013187884")</f>
      </nc>
    </rcc>
    <rcc rId="0" sId="1">
      <nc r="B212" t="inlineStr">
        <is>
          <t>Verify SLP_S0 assertion before and after S5 cycle with fast startup enabled</t>
        </is>
      </nc>
    </rcc>
    <rcc rId="0" sId="1">
      <nc r="C212" t="inlineStr">
        <is>
          <t>Blocked</t>
        </is>
      </nc>
    </rcc>
    <rcc rId="0" sId="1">
      <nc r="D212" t="inlineStr">
        <is>
          <t>NA:CS not applicable for DC2</t>
        </is>
      </nc>
    </rcc>
    <rcc rId="0" sId="1">
      <nc r="F212" t="inlineStr">
        <is>
          <t>rohith2x</t>
        </is>
      </nc>
    </rcc>
    <rcc rId="0" sId="1">
      <nc r="G212" t="inlineStr">
        <is>
          <t>common</t>
        </is>
      </nc>
    </rcc>
    <rcc rId="0" sId="1">
      <nc r="H212" t="inlineStr">
        <is>
          <t>Ingredient</t>
        </is>
      </nc>
    </rcc>
    <rcc rId="0" sId="1">
      <nc r="I212" t="inlineStr">
        <is>
          <t>Automatable</t>
        </is>
      </nc>
    </rcc>
    <rcc rId="0" sId="1">
      <nc r="J212" t="inlineStr">
        <is>
          <t>Intel Confidential</t>
        </is>
      </nc>
    </rcc>
    <rcc rId="0" sId="1">
      <nc r="K212" t="inlineStr">
        <is>
          <t>fw.ifwi.pmc</t>
        </is>
      </nc>
    </rcc>
    <rcc rId="0" sId="1">
      <nc r="L212">
        <v>50</v>
      </nc>
    </rcc>
    <rcc rId="0" sId="1">
      <nc r="M212">
        <v>10</v>
      </nc>
    </rcc>
    <rcc rId="0" sId="1">
      <nc r="N212" t="inlineStr">
        <is>
          <t>CSS-IVE-144382</t>
        </is>
      </nc>
    </rcc>
    <rcc rId="0" sId="1">
      <nc r="O212" t="inlineStr">
        <is>
          <t>Power Management</t>
        </is>
      </nc>
    </rcc>
    <rcc rId="0" sId="1">
      <nc r="P212"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212" t="inlineStr">
        <is>
          <t>SLP_S0,S-states</t>
        </is>
      </nc>
    </rcc>
    <rcc rId="0" sId="1">
      <nc r="R212">
        <v>1604638265</v>
      </nc>
    </rcc>
    <rcc rId="0" sId="1">
      <nc r="S212" t="inlineStr">
        <is>
          <t>CSS-IVE-144382</t>
        </is>
      </nc>
    </rcc>
    <rcc rId="0" sId="1">
      <nc r="T212" t="inlineStr">
        <is>
          <t>Consumer,Corporate_vPro,Slim</t>
        </is>
      </nc>
    </rcc>
    <rcc rId="0" sId="1">
      <nc r="U212" t="inlineStr">
        <is>
          <t>windows.20h2_vibranium.x64</t>
        </is>
      </nc>
    </rcc>
    <rcc rId="0" sId="1">
      <nc r="V212" t="inlineStr">
        <is>
          <t>reddyv5x</t>
        </is>
      </nc>
    </rcc>
    <rcc rId="0" sId="1">
      <nc r="W212" t="inlineStr">
        <is>
          <t>SLP-S0 should be reach 90% before and after S4</t>
        </is>
      </nc>
    </rcc>
    <rcc rId="0" sId="1">
      <nc r="X212" t="inlineStr">
        <is>
          <t>Client-IFWI</t>
        </is>
      </nc>
    </rcc>
    <rcc rId="0" sId="1">
      <nc r="Y212" t="inlineStr">
        <is>
          <t>3-medium</t>
        </is>
      </nc>
    </rcc>
    <rcc rId="0" sId="1">
      <nc r="Z212" t="inlineStr">
        <is>
          <t>ifwi.alderlake,ifwi.arrowlake,ifwi.jasperlake,ifwi.lunarlake,ifwi.meteorlake,ifwi.raptorlake,ifwi.rocketlake</t>
        </is>
      </nc>
    </rcc>
    <rcc rId="0" sId="1">
      <nc r="AA212" t="inlineStr">
        <is>
          <t>ifwi.alderlake,ifwi.jasperlake,ifwi.meteorlake,ifwi.raptorlake,ifwi.rocketlake</t>
        </is>
      </nc>
    </rcc>
    <rcc rId="0" sId="1">
      <nc r="AC212" t="inlineStr">
        <is>
          <t>product</t>
        </is>
      </nc>
    </rcc>
    <rcc rId="0" sId="1">
      <nc r="AD212" t="inlineStr">
        <is>
          <t>open.test_update_phase</t>
        </is>
      </nc>
    </rcc>
    <rcc rId="0" sId="1">
      <nc r="AF212" t="inlineStr">
        <is>
          <t>Low</t>
        </is>
      </nc>
    </rcc>
    <rcc rId="0" sId="1">
      <nc r="AG212" t="inlineStr">
        <is>
          <t>L2 Mandatory-BAT</t>
        </is>
      </nc>
    </rcc>
    <rcc rId="0" sId="1">
      <nc r="AJ212" t="inlineStr">
        <is>
          <t>Functional</t>
        </is>
      </nc>
    </rcc>
    <rcc rId="0" sId="1">
      <nc r="AK212" t="inlineStr">
        <is>
          <t>na</t>
        </is>
      </nc>
    </rcc>
    <rcc rId="0" sId="1">
      <nc r="AL212" t="inlineStr">
        <is>
          <t>Intention of the testcase is to verify SLP_S0 assertion before and after S5 cycle with fast startup enabled</t>
        </is>
      </nc>
    </rcc>
    <rcc rId="0" sId="1">
      <nc r="AM212"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is>
      </nc>
    </rcc>
  </rrc>
  <rrc rId="324" sId="1" ref="A210:XFD210" action="deleteRow">
    <rfmt sheetId="1" xfDxf="1" sqref="A210:XFD210" start="0" length="0"/>
    <rcc rId="0" sId="1">
      <nc r="A210">
        <f>HYPERLINK("https://hsdes.intel.com/resource/14013187797","14013187797")</f>
      </nc>
    </rcc>
    <rcc rId="0" sId="1">
      <nc r="B210" t="inlineStr">
        <is>
          <t>Verify SUT getting charged with dead batteries connected whenACadapter plug-in</t>
        </is>
      </nc>
    </rcc>
    <rcc rId="0" sId="1">
      <nc r="C210" t="inlineStr">
        <is>
          <t>Blocked</t>
        </is>
      </nc>
    </rcc>
    <rcc rId="0" sId="1">
      <nc r="D210" t="inlineStr">
        <is>
          <t>NA:DC is not applicable for RPL-SBGA DDR4</t>
        </is>
      </nc>
    </rcc>
    <rcc rId="0" sId="1">
      <nc r="F210" t="inlineStr">
        <is>
          <t>msalaudx</t>
        </is>
      </nc>
    </rcc>
    <rcc rId="0" sId="1">
      <nc r="G210" t="inlineStr">
        <is>
          <t>common</t>
        </is>
      </nc>
    </rcc>
    <rcc rId="0" sId="1">
      <nc r="H210" t="inlineStr">
        <is>
          <t>Ingredient</t>
        </is>
      </nc>
    </rcc>
    <rcc rId="0" sId="1">
      <nc r="I210" t="inlineStr">
        <is>
          <t>Automatable</t>
        </is>
      </nc>
    </rcc>
    <rcc rId="0" sId="1">
      <nc r="J210" t="inlineStr">
        <is>
          <t>Intel Confidential</t>
        </is>
      </nc>
    </rcc>
    <rcc rId="0" sId="1">
      <nc r="K210" t="inlineStr">
        <is>
          <t>fw.ifwi.bios,fw.ifwi.ec</t>
        </is>
      </nc>
    </rcc>
    <rcc rId="0" sId="1">
      <nc r="L210">
        <v>15</v>
      </nc>
    </rcc>
    <rcc rId="0" sId="1">
      <nc r="M210">
        <v>4</v>
      </nc>
    </rcc>
    <rcc rId="0" sId="1">
      <nc r="N210" t="inlineStr">
        <is>
          <t>CSS-IVE-132884</t>
        </is>
      </nc>
    </rcc>
    <rcc rId="0" sId="1">
      <nc r="O210" t="inlineStr">
        <is>
          <t>Embedded controller and Power sources</t>
        </is>
      </nc>
    </rcc>
    <rcc rId="0" sId="1">
      <nc r="P210"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210" t="inlineStr">
        <is>
          <t>Charging modes,Real Battery Management</t>
        </is>
      </nc>
    </rcc>
    <rcc rId="0" sId="1">
      <nc r="R210" t="inlineStr">
        <is>
          <t>BC-RQTBC-2820,BC-RQTBC-13985
Use case: IceLake-UCIS-719
1209949952
BC-RQTBC-16768
2201759420
RKL: 1209848288</t>
        </is>
      </nc>
    </rcc>
    <rcc rId="0" sId="1">
      <nc r="S210" t="inlineStr">
        <is>
          <t>CSS-IVE-132884</t>
        </is>
      </nc>
    </rcc>
    <rcc rId="0" sId="1">
      <nc r="T210" t="inlineStr">
        <is>
          <t>Consumer,Corporate_vPro,Slim</t>
        </is>
      </nc>
    </rcc>
    <rcc rId="0" sId="1">
      <nc r="V210" t="inlineStr">
        <is>
          <t>raghav3x</t>
        </is>
      </nc>
    </rcc>
    <rcc rId="0" sId="1">
      <nc r="W210" t="inlineStr">
        <is>
          <t>Dead Battery get charged with AC supply plugged in</t>
        </is>
      </nc>
    </rcc>
    <rcc rId="0" sId="1">
      <nc r="X210" t="inlineStr">
        <is>
          <t>Client-IFWI</t>
        </is>
      </nc>
    </rcc>
    <rcc rId="0" sId="1">
      <nc r="Y210" t="inlineStr">
        <is>
          <t>1-showstopper</t>
        </is>
      </nc>
    </rcc>
    <rcc rId="0" sId="1">
      <nc r="Z210" t="inlineStr">
        <is>
          <t>ifwi.alderlake,ifwi.arrowlake,ifwi.jasperlake,ifwi.lunarlake,ifwi.meteorlake,ifwi.raptorlake</t>
        </is>
      </nc>
    </rcc>
    <rcc rId="0" sId="1">
      <nc r="AA210" t="inlineStr">
        <is>
          <t>ifwi.alderlake,ifwi.jasperlake,ifwi.meteorlake,ifwi.raptorlake</t>
        </is>
      </nc>
    </rcc>
    <rcc rId="0" sId="1">
      <nc r="AC210" t="inlineStr">
        <is>
          <t>product</t>
        </is>
      </nc>
    </rcc>
    <rcc rId="0" sId="1">
      <nc r="AD210" t="inlineStr">
        <is>
          <t>open.test_update_phase</t>
        </is>
      </nc>
    </rcc>
    <rcc rId="0" sId="1">
      <nc r="AF210" t="inlineStr">
        <is>
          <t>Low</t>
        </is>
      </nc>
    </rcc>
    <rcc rId="0" sId="1">
      <nc r="AG210" t="inlineStr">
        <is>
          <t>L2 Mandatory-BAT</t>
        </is>
      </nc>
    </rcc>
    <rcc rId="0" sId="1">
      <nc r="AJ210" t="inlineStr">
        <is>
          <t>Functional</t>
        </is>
      </nc>
    </rcc>
    <rcc rId="0" sId="1">
      <nc r="AK210" t="inlineStr">
        <is>
          <t>na</t>
        </is>
      </nc>
    </rcc>
    <rcc rId="0" sId="1">
      <nc r="AL210" t="inlineStr">
        <is>
          <t>Intention of the test case to check the dead battery getting charged successfully with AC adapter</t>
        </is>
      </nc>
    </rcc>
    <rcc rId="0" sId="1">
      <nc r="AM210"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is>
      </nc>
    </rcc>
  </rrc>
  <rrc rId="325" sId="1" ref="A208:XFD208" action="deleteRow">
    <rfmt sheetId="1" xfDxf="1" sqref="A208:XFD208" start="0" length="0"/>
    <rcc rId="0" sId="1">
      <nc r="A208">
        <f>HYPERLINK("https://hsdes.intel.com/resource/14013187780","14013187780")</f>
      </nc>
    </rcc>
    <rcc rId="0" sId="1">
      <nc r="B208" t="inlineStr">
        <is>
          <t>ISH Sensor Functionality - Hall effect Sensor</t>
        </is>
      </nc>
    </rcc>
    <rcc rId="0" sId="1">
      <nc r="C208" t="inlineStr">
        <is>
          <t>Blocked</t>
        </is>
      </nc>
    </rcc>
    <rcc rId="0" sId="1">
      <nc r="D208" t="inlineStr">
        <is>
          <t>NA:hall effect sensor not applicable for RPL_SBGA</t>
        </is>
      </nc>
    </rcc>
    <rcc rId="0" sId="1">
      <nc r="F208" t="inlineStr">
        <is>
          <t>sumith2x</t>
        </is>
      </nc>
    </rcc>
    <rcc rId="0" sId="1">
      <nc r="G208" t="inlineStr">
        <is>
          <t>common</t>
        </is>
      </nc>
    </rcc>
    <rcc rId="0" sId="1">
      <nc r="H208" t="inlineStr">
        <is>
          <t>Ingredient</t>
        </is>
      </nc>
    </rcc>
    <rcc rId="0" sId="1">
      <nc r="I208" t="inlineStr">
        <is>
          <t>Automatable</t>
        </is>
      </nc>
    </rcc>
    <rcc rId="0" sId="1">
      <nc r="J208" t="inlineStr">
        <is>
          <t>Intel Confidential</t>
        </is>
      </nc>
    </rcc>
    <rcc rId="0" sId="1">
      <nc r="K208" t="inlineStr">
        <is>
          <t>fw.ifwi.ish</t>
        </is>
      </nc>
    </rcc>
    <rcc rId="0" sId="1">
      <nc r="L208">
        <v>5</v>
      </nc>
    </rcc>
    <rcc rId="0" sId="1">
      <nc r="M208">
        <v>4</v>
      </nc>
    </rcc>
    <rcc rId="0" sId="1">
      <nc r="N208" t="inlineStr">
        <is>
          <t>CSS-IVE-132807</t>
        </is>
      </nc>
    </rcc>
    <rcc rId="0" sId="1">
      <nc r="O208" t="inlineStr">
        <is>
          <t>Touch &amp; Sensing</t>
        </is>
      </nc>
    </rcc>
    <rcc rId="0" sId="1">
      <nc r="Q208" t="inlineStr">
        <is>
          <t>ISH</t>
        </is>
      </nc>
    </rcc>
    <rcc rId="0" sId="1">
      <nc r="R208" t="inlineStr">
        <is>
          <t>RKL FR:1209949825
MTL FR::1408878546</t>
        </is>
      </nc>
    </rcc>
    <rcc rId="0" sId="1">
      <nc r="S208" t="inlineStr">
        <is>
          <t>CSS-IVE-132807</t>
        </is>
      </nc>
    </rcc>
    <rcc rId="0" sId="1">
      <nc r="T208" t="inlineStr">
        <is>
          <t>Consumer,Corporate_vPro</t>
        </is>
      </nc>
    </rcc>
    <rcc rId="0" sId="1">
      <nc r="U208" t="inlineStr">
        <is>
          <t>windows.cobalt.client</t>
        </is>
      </nc>
    </rcc>
    <rcc rId="0" sId="1">
      <nc r="V208" t="inlineStr">
        <is>
          <t>sumith2x</t>
        </is>
      </nc>
    </rcc>
    <rcc rId="0" sId="1">
      <nc r="W208" t="inlineStr">
        <is>
          <t>Hall effect Sensor should be functional</t>
        </is>
      </nc>
    </rcc>
    <rcc rId="0" sId="1">
      <nc r="X208" t="inlineStr">
        <is>
          <t>Client-IFWI</t>
        </is>
      </nc>
    </rcc>
    <rcc rId="0" sId="1">
      <nc r="Y208" t="inlineStr">
        <is>
          <t>1-showstopper</t>
        </is>
      </nc>
    </rcc>
    <rcc rId="0" sId="1">
      <nc r="Z208" t="inlineStr">
        <is>
          <t>ifwi.alderlake,ifwi.arrowlake,ifwi.lunarlake,ifwi.meteorlake,ifwi.raptorlake</t>
        </is>
      </nc>
    </rcc>
    <rcc rId="0" sId="1">
      <nc r="AA208" t="inlineStr">
        <is>
          <t>ifwi.alderlake,ifwi.meteorlake,ifwi.raptorlake</t>
        </is>
      </nc>
    </rcc>
    <rcc rId="0" sId="1">
      <nc r="AC208" t="inlineStr">
        <is>
          <t>product</t>
        </is>
      </nc>
    </rcc>
    <rcc rId="0" sId="1">
      <nc r="AD208" t="inlineStr">
        <is>
          <t>open.test_update_phase</t>
        </is>
      </nc>
    </rcc>
    <rcc rId="0" sId="1">
      <nc r="AF208" t="inlineStr">
        <is>
          <t>Low</t>
        </is>
      </nc>
    </rcc>
    <rcc rId="0" sId="1">
      <nc r="AG208" t="inlineStr">
        <is>
          <t>L2 Mandatory-BAT</t>
        </is>
      </nc>
    </rcc>
    <rcc rId="0" sId="1">
      <nc r="AJ208" t="inlineStr">
        <is>
          <t>Functional</t>
        </is>
      </nc>
    </rcc>
    <rcc rId="0" sId="1">
      <nc r="AK208" t="inlineStr">
        <is>
          <t>Sensor Viewer</t>
        </is>
      </nc>
    </rcc>
    <rcc rId="0" sId="1">
      <nc r="AL208" t="inlineStr">
        <is>
          <t>Intention of the testcase is to verify Gsensor functionality</t>
        </is>
      </nc>
    </rcc>
    <rcc rId="0" sId="1">
      <nc r="AM208"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is>
      </nc>
    </rcc>
  </rrc>
  <rrc rId="326" sId="1" ref="A173:XFD173" action="deleteRow">
    <rfmt sheetId="1" xfDxf="1" sqref="A173:XFD173" start="0" length="0"/>
    <rcc rId="0" sId="1">
      <nc r="A173">
        <f>HYPERLINK("https://hsdes.intel.com/resource/14013186809","14013186809")</f>
      </nc>
    </rcc>
    <rcc rId="0" sId="1">
      <nc r="B173" t="inlineStr">
        <is>
          <t>Validate Fuel Gauge update &amp; battery charge status</t>
        </is>
      </nc>
    </rcc>
    <rcc rId="0" sId="1">
      <nc r="C173" t="inlineStr">
        <is>
          <t>Blocked</t>
        </is>
      </nc>
    </rcc>
    <rcc rId="0" sId="1">
      <nc r="D173" t="inlineStr">
        <is>
          <t>NA:DC is not applicable for RPL-SBGA DDR4</t>
        </is>
      </nc>
    </rcc>
    <rcc rId="0" sId="1">
      <nc r="F173" t="inlineStr">
        <is>
          <t>msalaudx</t>
        </is>
      </nc>
    </rcc>
    <rcc rId="0" sId="1">
      <nc r="G173" t="inlineStr">
        <is>
          <t>common</t>
        </is>
      </nc>
    </rcc>
    <rcc rId="0" sId="1">
      <nc r="H173" t="inlineStr">
        <is>
          <t>Ingredient</t>
        </is>
      </nc>
    </rcc>
    <rcc rId="0" sId="1">
      <nc r="I173" t="inlineStr">
        <is>
          <t>Automatable</t>
        </is>
      </nc>
    </rcc>
    <rcc rId="0" sId="1">
      <nc r="J173" t="inlineStr">
        <is>
          <t>Intel Confidential</t>
        </is>
      </nc>
    </rcc>
    <rcc rId="0" sId="1">
      <nc r="K173" t="inlineStr">
        <is>
          <t>fw.ifwi.bios,fw.ifwi.ec</t>
        </is>
      </nc>
    </rcc>
    <rcc rId="0" sId="1">
      <nc r="L173">
        <v>10</v>
      </nc>
    </rcc>
    <rcc rId="0" sId="1">
      <nc r="M173">
        <v>3</v>
      </nc>
    </rcc>
    <rcc rId="0" sId="1">
      <nc r="N173" t="inlineStr">
        <is>
          <t>CSS-IVE-131831</t>
        </is>
      </nc>
    </rcc>
    <rcc rId="0" sId="1">
      <nc r="O173" t="inlineStr">
        <is>
          <t>Embedded controller and Power sources</t>
        </is>
      </nc>
    </rcc>
    <rcc rId="0" sId="1">
      <nc r="P17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73" t="inlineStr">
        <is>
          <t>Charging modes,EC-Lite,Real Battery Management,S-states,USB PD,USB-TypeC</t>
        </is>
      </nc>
    </rcc>
    <rcc rId="0" sId="1">
      <nc r="R173" t="inlineStr">
        <is>
          <t>BC-RQTBC-10006
BC-RQTBC-9976  BC-RQTBC-9987
Use case id: IceLake-UCIS-719
IceLake-UCIS-899
LKF usecase: 4_335-UCIS-1965
1209950686
2201759419
4_335-UCIS-2531
IceLake-UCIS-899
RKL: 2203202943
JSLP: 2203202943</t>
        </is>
      </nc>
    </rcc>
    <rcc rId="0" sId="1">
      <nc r="S173" t="inlineStr">
        <is>
          <t>CSS-IVE-131831</t>
        </is>
      </nc>
    </rcc>
    <rcc rId="0" sId="1">
      <nc r="T173" t="inlineStr">
        <is>
          <t>Consumer,Corporate_vPro,Slim</t>
        </is>
      </nc>
    </rcc>
    <rcc rId="0" sId="1">
      <nc r="V173" t="inlineStr">
        <is>
          <t>raghav3x</t>
        </is>
      </nc>
    </rcc>
    <rcc rId="0" sId="1">
      <nc r="W173" t="inlineStr">
        <is>
          <t>battery notification should display properly(Charging, Plugged in, not charging, Fully charged).</t>
        </is>
      </nc>
    </rcc>
    <rcc rId="0" sId="1">
      <nc r="X173" t="inlineStr">
        <is>
          <t>Client-IFWI</t>
        </is>
      </nc>
    </rcc>
    <rcc rId="0" sId="1">
      <nc r="Y173" t="inlineStr">
        <is>
          <t>2-high</t>
        </is>
      </nc>
    </rcc>
    <rcc rId="0" sId="1">
      <nc r="Z173" t="inlineStr">
        <is>
          <t>ifwi.alderlake,ifwi.arrowlake,ifwi.jasperlake,ifwi.lunarlake,ifwi.meteorlake,ifwi.raptorlake</t>
        </is>
      </nc>
    </rcc>
    <rcc rId="0" sId="1">
      <nc r="AA173" t="inlineStr">
        <is>
          <t>ifwi.alderlake,ifwi.jasperlake,ifwi.meteorlake,ifwi.raptorlake</t>
        </is>
      </nc>
    </rcc>
    <rcc rId="0" sId="1">
      <nc r="AC173" t="inlineStr">
        <is>
          <t>product</t>
        </is>
      </nc>
    </rcc>
    <rcc rId="0" sId="1">
      <nc r="AD173" t="inlineStr">
        <is>
          <t>open.test_update_phase</t>
        </is>
      </nc>
    </rcc>
    <rcc rId="0" sId="1">
      <nc r="AF173" t="inlineStr">
        <is>
          <t>Low</t>
        </is>
      </nc>
    </rcc>
    <rcc rId="0" sId="1">
      <nc r="AG173" t="inlineStr">
        <is>
          <t>L1 DailyCI-Basic-Sanity</t>
        </is>
      </nc>
    </rcc>
    <rcc rId="0" sId="1">
      <nc r="AJ173" t="inlineStr">
        <is>
          <t>Functional</t>
        </is>
      </nc>
    </rcc>
    <rcc rId="0" sId="1">
      <nc r="AK173" t="inlineStr">
        <is>
          <t>MSR-RW</t>
        </is>
      </nc>
    </rcc>
    <rcc rId="0" sId="1">
      <nc r="AL173" t="inlineStr">
        <is>
          <t>Intention of the testcase is to verify fuel guage update</t>
        </is>
      </nc>
    </rcc>
    <rcc rId="0" sId="1">
      <nc r="AM173" t="inlineStr">
        <is>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t>
        </is>
      </nc>
    </rcc>
  </rrc>
  <rrc rId="327" sId="1" ref="A149:XFD149" action="deleteRow">
    <rfmt sheetId="1" xfDxf="1" sqref="A149:XFD149" start="0" length="0"/>
    <rcc rId="0" sId="1">
      <nc r="A149">
        <f>HYPERLINK("https://hsdes.intel.com/resource/14013186405","14013186405")</f>
      </nc>
    </rcc>
    <rcc rId="0" sId="1">
      <nc r="B149" t="inlineStr">
        <is>
          <t>Verify Altimeter sensor enumeration pre and post Sx cycle</t>
        </is>
      </nc>
    </rcc>
    <rcc rId="0" sId="1">
      <nc r="C149" t="inlineStr">
        <is>
          <t>Blocked</t>
        </is>
      </nc>
    </rcc>
    <rcc rId="0" sId="1">
      <nc r="D149" t="inlineStr">
        <is>
          <t>NA: BOM1 sensor is not applicable for RPL-SBGA DDR4</t>
        </is>
      </nc>
    </rcc>
    <rcc rId="0" sId="1">
      <nc r="F149" t="inlineStr">
        <is>
          <t>sumith2x</t>
        </is>
      </nc>
    </rcc>
    <rcc rId="0" sId="1">
      <nc r="G149" t="inlineStr">
        <is>
          <t>common</t>
        </is>
      </nc>
    </rcc>
    <rcc rId="0" sId="1">
      <nc r="H149" t="inlineStr">
        <is>
          <t>Ingredient</t>
        </is>
      </nc>
    </rcc>
    <rcc rId="0" sId="1">
      <nc r="I149" t="inlineStr">
        <is>
          <t>Automatable</t>
        </is>
      </nc>
    </rcc>
    <rcc rId="0" sId="1">
      <nc r="J149" t="inlineStr">
        <is>
          <t>Intel Confidential</t>
        </is>
      </nc>
    </rcc>
    <rcc rId="0" sId="1">
      <nc r="K149" t="inlineStr">
        <is>
          <t>fw.ifwi.ish</t>
        </is>
      </nc>
    </rcc>
    <rcc rId="0" sId="1">
      <nc r="L149">
        <v>10</v>
      </nc>
    </rcc>
    <rcc rId="0" sId="1">
      <nc r="M149">
        <v>8</v>
      </nc>
    </rcc>
    <rcc rId="0" sId="1">
      <nc r="N149" t="inlineStr">
        <is>
          <t>CSS-IVE-131338</t>
        </is>
      </nc>
    </rcc>
    <rcc rId="0" sId="1">
      <nc r="O149" t="inlineStr">
        <is>
          <t>Touch &amp; Sensing</t>
        </is>
      </nc>
    </rcc>
    <rcc rId="0" sId="1">
      <nc r="P14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49" t="inlineStr">
        <is>
          <t>ISH,S-states</t>
        </is>
      </nc>
    </rcc>
    <rcc rId="0" sId="1">
      <nc r="R149" t="inlineStr">
        <is>
          <t>BC-RQTBC-623, IceLake-UCIS-3262
TGL Requirement coverage: 220195225,RKL:2203201744</t>
        </is>
      </nc>
    </rcc>
    <rcc rId="0" sId="1">
      <nc r="S149" t="inlineStr">
        <is>
          <t>CSS-IVE-131338</t>
        </is>
      </nc>
    </rcc>
    <rcc rId="0" sId="1">
      <nc r="T149" t="inlineStr">
        <is>
          <t>Consumer,Corporate_vPro</t>
        </is>
      </nc>
    </rcc>
    <rcc rId="0" sId="1">
      <nc r="U149" t="inlineStr">
        <is>
          <t>windows.cobalt.client</t>
        </is>
      </nc>
    </rcc>
    <rcc rId="0" sId="1">
      <nc r="V149" t="inlineStr">
        <is>
          <t>sumith2x</t>
        </is>
      </nc>
    </rcc>
    <rcc rId="0" sId="1">
      <nc r="W149" t="inlineStr">
        <is>
          <t>Altimeter Sensor should get enumerated in Sensor Viewer pre and post S3 cycle</t>
        </is>
      </nc>
    </rcc>
    <rcc rId="0" sId="1">
      <nc r="X149" t="inlineStr">
        <is>
          <t>Client-IFWI</t>
        </is>
      </nc>
    </rcc>
    <rcc rId="0" sId="1">
      <nc r="Y149" t="inlineStr">
        <is>
          <t>2-high</t>
        </is>
      </nc>
    </rcc>
    <rcc rId="0" sId="1">
      <nc r="Z149" t="inlineStr">
        <is>
          <t>ifwi.alderlake,ifwi.arrowlake,ifwi.lunarlake,ifwi.meteorlake,ifwi.raptorlake</t>
        </is>
      </nc>
    </rcc>
    <rcc rId="0" sId="1">
      <nc r="AA149" t="inlineStr">
        <is>
          <t>ifwi.alderlake,ifwi.meteorlake,ifwi.raptorlake</t>
        </is>
      </nc>
    </rcc>
    <rcc rId="0" sId="1">
      <nc r="AC149" t="inlineStr">
        <is>
          <t>product</t>
        </is>
      </nc>
    </rcc>
    <rcc rId="0" sId="1">
      <nc r="AD149" t="inlineStr">
        <is>
          <t>open.test_update_phase</t>
        </is>
      </nc>
    </rcc>
    <rcc rId="0" sId="1">
      <nc r="AF149" t="inlineStr">
        <is>
          <t>Low</t>
        </is>
      </nc>
    </rcc>
    <rcc rId="0" sId="1">
      <nc r="AG149" t="inlineStr">
        <is>
          <t>L2 Mandatory-BAT</t>
        </is>
      </nc>
    </rcc>
    <rcc rId="0" sId="1">
      <nc r="AJ149" t="inlineStr">
        <is>
          <t>Functional</t>
        </is>
      </nc>
    </rcc>
    <rcc rId="0" sId="1">
      <nc r="AK149" t="inlineStr">
        <is>
          <t>Sensor Viewer</t>
        </is>
      </nc>
    </rcc>
    <rcc rId="0" sId="1">
      <nc r="AL149" t="inlineStr">
        <is>
          <t>Altimeter Sensor should be enumerated in Sensor Viewer App pre and post Sx Cycle.</t>
        </is>
      </nc>
    </rcc>
    <rcc rId="0" sId="1">
      <nc r="AM149"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is>
      </nc>
    </rcc>
  </rrc>
  <rrc rId="328" sId="1" ref="A149:XFD149" action="deleteRow">
    <rfmt sheetId="1" xfDxf="1" sqref="A149:XFD149" start="0" length="0"/>
    <rcc rId="0" sId="1">
      <nc r="A149">
        <f>HYPERLINK("https://hsdes.intel.com/resource/14013186406","14013186406")</f>
      </nc>
    </rcc>
    <rcc rId="0" sId="1">
      <nc r="B149" t="inlineStr">
        <is>
          <t>ISH Sensor Functionality - Altimeter</t>
        </is>
      </nc>
    </rcc>
    <rcc rId="0" sId="1">
      <nc r="C149" t="inlineStr">
        <is>
          <t>Blocked</t>
        </is>
      </nc>
    </rcc>
    <rcc rId="0" sId="1">
      <nc r="D149" t="inlineStr">
        <is>
          <t>NA: BOM1 sensor is not applicable for RPL-SBGA DDR4</t>
        </is>
      </nc>
    </rcc>
    <rcc rId="0" sId="1">
      <nc r="F149" t="inlineStr">
        <is>
          <t>sumith2x</t>
        </is>
      </nc>
    </rcc>
    <rcc rId="0" sId="1">
      <nc r="G149" t="inlineStr">
        <is>
          <t>common</t>
        </is>
      </nc>
    </rcc>
    <rcc rId="0" sId="1">
      <nc r="H149" t="inlineStr">
        <is>
          <t>Ingredient</t>
        </is>
      </nc>
    </rcc>
    <rcc rId="0" sId="1">
      <nc r="I149" t="inlineStr">
        <is>
          <t>Automatable</t>
        </is>
      </nc>
    </rcc>
    <rcc rId="0" sId="1">
      <nc r="J149" t="inlineStr">
        <is>
          <t>Intel Confidential</t>
        </is>
      </nc>
    </rcc>
    <rcc rId="0" sId="1">
      <nc r="K149" t="inlineStr">
        <is>
          <t>fw.ifwi.ish</t>
        </is>
      </nc>
    </rcc>
    <rcc rId="0" sId="1">
      <nc r="L149">
        <v>6</v>
      </nc>
    </rcc>
    <rcc rId="0" sId="1">
      <nc r="M149">
        <v>4</v>
      </nc>
    </rcc>
    <rcc rId="0" sId="1">
      <nc r="N149" t="inlineStr">
        <is>
          <t>CSS-IVE-131341</t>
        </is>
      </nc>
    </rcc>
    <rcc rId="0" sId="1">
      <nc r="O149" t="inlineStr">
        <is>
          <t>Touch &amp; Sensing</t>
        </is>
      </nc>
    </rcc>
    <rcc rId="0" sId="1">
      <nc r="P14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49" t="inlineStr">
        <is>
          <t>ISH</t>
        </is>
      </nc>
    </rcc>
    <rcc rId="0" sId="1">
      <nc r="R149" t="inlineStr">
        <is>
          <t>BC-RQTBC-623, IceLake-UCIS-3262
TGL Requirement coverage: 220195225
4_335-UCIS-1909,RKL:2203201744</t>
        </is>
      </nc>
    </rcc>
    <rcc rId="0" sId="1">
      <nc r="S149" t="inlineStr">
        <is>
          <t>CSS-IVE-131341</t>
        </is>
      </nc>
    </rcc>
    <rcc rId="0" sId="1">
      <nc r="T149" t="inlineStr">
        <is>
          <t>Consumer,Corporate_vPro</t>
        </is>
      </nc>
    </rcc>
    <rcc rId="0" sId="1">
      <nc r="U149" t="inlineStr">
        <is>
          <t>windows.cobalt.client</t>
        </is>
      </nc>
    </rcc>
    <rcc rId="0" sId="1">
      <nc r="V149" t="inlineStr">
        <is>
          <t>sumith2x</t>
        </is>
      </nc>
    </rcc>
    <rcc rId="0" sId="1">
      <nc r="W149" t="inlineStr">
        <is>
          <t>Altimeter Sensor should be functional by displaying readings/values in sensor Viewer tool</t>
        </is>
      </nc>
    </rcc>
    <rcc rId="0" sId="1">
      <nc r="X149" t="inlineStr">
        <is>
          <t>Client-IFWI</t>
        </is>
      </nc>
    </rcc>
    <rcc rId="0" sId="1">
      <nc r="Y149" t="inlineStr">
        <is>
          <t>2-high</t>
        </is>
      </nc>
    </rcc>
    <rcc rId="0" sId="1">
      <nc r="Z149" t="inlineStr">
        <is>
          <t>ifwi.alderlake,ifwi.arrowlake,ifwi.lunarlake,ifwi.meteorlake,ifwi.raptorlake</t>
        </is>
      </nc>
    </rcc>
    <rcc rId="0" sId="1">
      <nc r="AA149" t="inlineStr">
        <is>
          <t>ifwi.alderlake,ifwi.meteorlake,ifwi.raptorlake</t>
        </is>
      </nc>
    </rcc>
    <rcc rId="0" sId="1">
      <nc r="AC149" t="inlineStr">
        <is>
          <t>product</t>
        </is>
      </nc>
    </rcc>
    <rcc rId="0" sId="1">
      <nc r="AD149" t="inlineStr">
        <is>
          <t>open.test_update_phase</t>
        </is>
      </nc>
    </rcc>
    <rcc rId="0" sId="1">
      <nc r="AF149" t="inlineStr">
        <is>
          <t>Low</t>
        </is>
      </nc>
    </rcc>
    <rcc rId="0" sId="1">
      <nc r="AG149" t="inlineStr">
        <is>
          <t>L2 Mandatory-BAT</t>
        </is>
      </nc>
    </rcc>
    <rcc rId="0" sId="1">
      <nc r="AJ149" t="inlineStr">
        <is>
          <t>Functional</t>
        </is>
      </nc>
    </rcc>
    <rcc rId="0" sId="1">
      <nc r="AK149" t="inlineStr">
        <is>
          <t>Sensor Viewer</t>
        </is>
      </nc>
    </rcc>
    <rcc rId="0" sId="1">
      <nc r="AL149" t="inlineStr">
        <is>
          <t>Altimeter Sensor should be enumerated and Functional in Sensor Viewer App.</t>
        </is>
      </nc>
    </rcc>
    <rcc rId="0" sId="1">
      <nc r="AM149"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is>
      </nc>
    </rcc>
  </rrc>
  <rrc rId="329" sId="1" ref="A138:XFD138" action="deleteRow">
    <rfmt sheetId="1" xfDxf="1" sqref="A138:XFD138" start="0" length="0"/>
    <rcc rId="0" sId="1">
      <nc r="A138">
        <f>HYPERLINK("https://hsdes.intel.com/resource/14013185879","14013185879")</f>
      </nc>
    </rcc>
    <rcc rId="0" sId="1">
      <nc r="B138" t="inlineStr">
        <is>
          <t>Virtual Battery should not work when real battery is present</t>
        </is>
      </nc>
    </rcc>
    <rcc rId="0" sId="1">
      <nc r="C138" t="inlineStr">
        <is>
          <t>Blocked</t>
        </is>
      </nc>
    </rcc>
    <rcc rId="0" sId="1">
      <nc r="D138" t="inlineStr">
        <is>
          <t>NA:DC is not applicable for RPL-SBGA DDR4</t>
        </is>
      </nc>
    </rcc>
    <rcc rId="0" sId="1">
      <nc r="F138" t="inlineStr">
        <is>
          <t>msalaudx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fw.ifwi.bios,fw.ifwi.ec</t>
        </is>
      </nc>
    </rcc>
    <rcc rId="0" sId="1">
      <nc r="L138">
        <v>10</v>
      </nc>
    </rcc>
    <rcc rId="0" sId="1">
      <nc r="M138">
        <v>5</v>
      </nc>
    </rcc>
    <rcc rId="0" sId="1">
      <nc r="N138" t="inlineStr">
        <is>
          <t>CSS-IVE-130066</t>
        </is>
      </nc>
    </rcc>
    <rcc rId="0" sId="1">
      <nc r="O138" t="inlineStr">
        <is>
          <t>Embedded controller and Power sources</t>
        </is>
      </nc>
    </rcc>
    <rcc rId="0" sId="1">
      <nc r="P13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38" t="inlineStr">
        <is>
          <t>Real Battery Management,USB PD,Virtual Battery Management</t>
        </is>
      </nc>
    </rcc>
    <rcc rId="0" sId="1">
      <nc r="R138" t="inlineStr">
        <is>
          <t>BC-RQTBC-2859,BC-RQTBC-14012
BC-RQTBCTL-1209
BC-RQTBC-16799
JSLP: 2203202860</t>
        </is>
      </nc>
    </rcc>
    <rcc rId="0" sId="1">
      <nc r="S138" t="inlineStr">
        <is>
          <t>CSS-IVE-130066</t>
        </is>
      </nc>
    </rcc>
    <rcc rId="0" sId="1">
      <nc r="T138" t="inlineStr">
        <is>
          <t>Consumer,Corporate_vPro,Slim</t>
        </is>
      </nc>
    </rcc>
    <rcc rId="0" sId="1">
      <nc r="V138" t="inlineStr">
        <is>
          <t>raghav3x</t>
        </is>
      </nc>
    </rcc>
    <rcc rId="0" sId="1">
      <nc r="W138" t="inlineStr">
        <is>
          <t>Virtual battery should be disabled when battery is connected.Windows battery meter should show the percentages of real battery</t>
        </is>
      </nc>
    </rcc>
    <rcc rId="0" sId="1">
      <nc r="X138" t="inlineStr">
        <is>
          <t>Client-IFWI</t>
        </is>
      </nc>
    </rcc>
    <rcc rId="0" sId="1">
      <nc r="Y138" t="inlineStr">
        <is>
          <t>1-showstopper</t>
        </is>
      </nc>
    </rcc>
    <rcc rId="0" sId="1">
      <nc r="Z138" t="inlineStr">
        <is>
          <t>ifwi.alderlake,ifwi.arrowlake,ifwi.jasperlake,ifwi.lunarlake,ifwi.meteorlake,ifwi.raptorlake</t>
        </is>
      </nc>
    </rcc>
    <rcc rId="0" sId="1">
      <nc r="AA138" t="inlineStr">
        <is>
          <t>ifwi.alderlake,ifwi.jasperlake,ifwi.meteorlake,ifwi.raptorlake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na</t>
        </is>
      </nc>
    </rcc>
    <rcc rId="0" sId="1">
      <nc r="AL138" t="inlineStr">
        <is>
          <t>Non functionality of virtual  battery when real battery is present
Should be carried out with PS2 keyboard</t>
        </is>
      </nc>
    </rcc>
    <rcc rId="0" sId="1">
      <nc r="AM13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is>
      </nc>
    </rcc>
  </rrc>
  <rrc rId="330" sId="1" ref="A138:XFD138" action="deleteRow">
    <rfmt sheetId="1" xfDxf="1" sqref="A138:XFD138" start="0" length="0"/>
    <rcc rId="0" sId="1">
      <nc r="A138">
        <f>HYPERLINK("https://hsdes.intel.com/resource/14013185888","14013185888")</f>
      </nc>
    </rcc>
    <rcc rId="0" sId="1">
      <nc r="B138" t="inlineStr">
        <is>
          <t>Verify the basic functionality of Tablet mode using onboard switch</t>
        </is>
      </nc>
    </rcc>
    <rcc rId="0" sId="1">
      <nc r="C138" t="inlineStr">
        <is>
          <t>Blocked</t>
        </is>
      </nc>
    </rcc>
    <rcc rId="0" sId="1">
      <nc r="D138" t="inlineStr">
        <is>
          <t>NA:not applicable for RPL-SBGA-DDR4</t>
        </is>
      </nc>
    </rcc>
    <rcc rId="0" sId="1">
      <nc r="F138" t="inlineStr">
        <is>
          <t>msalaudx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fw.ifwi.bios,fw.ifwi.ec</t>
        </is>
      </nc>
    </rcc>
    <rcc rId="0" sId="1">
      <nc r="L138">
        <v>10</v>
      </nc>
    </rcc>
    <rcc rId="0" sId="1">
      <nc r="M138">
        <v>5</v>
      </nc>
    </rcc>
    <rcc rId="0" sId="1">
      <nc r="N138" t="inlineStr">
        <is>
          <t>CSS-IVE-130078</t>
        </is>
      </nc>
    </rcc>
    <rcc rId="0" sId="1">
      <nc r="O138" t="inlineStr">
        <is>
          <t>Embedded controller and Power sources</t>
        </is>
      </nc>
    </rcc>
    <rcc rId="0" sId="1">
      <nc r="P138"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38" t="inlineStr">
        <is>
          <t>Virtual Battery Management</t>
        </is>
      </nc>
    </rcc>
    <rcc rId="0" sId="1">
      <nc r="R138" t="inlineStr">
        <is>
          <t>Derived from Tops documents.
HSD id: 1604735630</t>
        </is>
      </nc>
    </rcc>
    <rcc rId="0" sId="1">
      <nc r="S138" t="inlineStr">
        <is>
          <t>CSS-IVE-130078</t>
        </is>
      </nc>
    </rcc>
    <rcc rId="0" sId="1">
      <nc r="T138" t="inlineStr">
        <is>
          <t>Consumer,Corporate_vPro,Slim</t>
        </is>
      </nc>
    </rcc>
    <rcc rId="0" sId="1">
      <nc r="V138" t="inlineStr">
        <is>
          <t>raghav3x</t>
        </is>
      </nc>
    </rcc>
    <rcc rId="0" sId="1">
      <nc r="W138" t="inlineStr">
        <is>
          <t>Onboard tablet mode switch functionality should be successfully validated</t>
        </is>
      </nc>
    </rcc>
    <rcc rId="0" sId="1">
      <nc r="X138" t="inlineStr">
        <is>
          <t>Client-IFWI</t>
        </is>
      </nc>
    </rcc>
    <rcc rId="0" sId="1">
      <nc r="Y138" t="inlineStr">
        <is>
          <t>1-showstopper</t>
        </is>
      </nc>
    </rcc>
    <rcc rId="0" sId="1">
      <nc r="Z138" t="inlineStr">
        <is>
          <t>ifwi.alderlake,ifwi.arrowlake,ifwi.lunarlake,ifwi.meteorlake,ifwi.raptorlake</t>
        </is>
      </nc>
    </rcc>
    <rcc rId="0" sId="1">
      <nc r="AA138" t="inlineStr">
        <is>
          <t>ifwi.alderlake,ifwi.meteorlake,ifwi.raptorlake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na</t>
        </is>
      </nc>
    </rcc>
    <rcc rId="0" sId="1">
      <nc r="AL138" t="inlineStr">
        <is>
          <t>Intention of the test case is to verify below requirement.
Verify the tablet switch is closed or opened, EC FW shall notify the change to host.</t>
        </is>
      </nc>
    </rcc>
    <rcc rId="0" sId="1">
      <nc r="AM13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RPL-Px_5SGC1,RPL-Px_3SDC1,ADL-N_REV1,ADL_SBGA_5GC,RPL-P_5SGC2,RPL-P_3SDC2,RPL-P_2SDC3,MTL_IFWI_PSS_BLOCK,RPL-P_3SDC3,RPL-P_2SDC4,RPL-P_PNP_GC,RPL-Px_4SDC1,RPL-Px_3SDC2,MTL_IFWI_IAC_EC,RPL-SBGA_5SC,RPL-SBGA_4SC,RPL-P_2SDC5,RPL-P_2SDC6,RPL-SBGA_2SC1,RPL-SBGA_2SC2,RPL-SBGA_3SC-2,RPL-SBGA_3SC</t>
        </is>
      </nc>
    </rcc>
  </rrc>
  <rrc rId="331" sId="1" ref="A133:XFD133" action="deleteRow">
    <rfmt sheetId="1" xfDxf="1" sqref="A133:XFD133" start="0" length="0"/>
    <rcc rId="0" sId="1">
      <nc r="A133">
        <f>HYPERLINK("https://hsdes.intel.com/resource/14013185837","14013185837")</f>
      </nc>
    </rcc>
    <rcc rId="0" sId="1">
      <nc r="B133" t="inlineStr">
        <is>
          <t>Verify charging during pre and post S4, S5, warm and cold reboot cycles</t>
        </is>
      </nc>
    </rcc>
    <rcc rId="0" sId="1">
      <nc r="C133" t="inlineStr">
        <is>
          <t>Blocked</t>
        </is>
      </nc>
    </rcc>
    <rcc rId="0" sId="1">
      <nc r="D133" t="inlineStr">
        <is>
          <t>NA:DC is not applicable for RPL-SBGA DDR4</t>
        </is>
      </nc>
    </rcc>
    <rcc rId="0" sId="1">
      <nc r="F133" t="inlineStr">
        <is>
          <t>msalaudx</t>
        </is>
      </nc>
    </rcc>
    <rcc rId="0" sId="1">
      <nc r="G133" t="inlineStr">
        <is>
          <t>common,emulation.ip,silicon,simulation.ip</t>
        </is>
      </nc>
    </rcc>
    <rcc rId="0" sId="1">
      <nc r="H133" t="inlineStr">
        <is>
          <t>Ingredient</t>
        </is>
      </nc>
    </rcc>
    <rcc rId="0" sId="1">
      <nc r="I133" t="inlineStr">
        <is>
          <t>Automatable</t>
        </is>
      </nc>
    </rcc>
    <rcc rId="0" sId="1">
      <nc r="J133" t="inlineStr">
        <is>
          <t>Intel Confidential</t>
        </is>
      </nc>
    </rcc>
    <rcc rId="0" sId="1">
      <nc r="K133" t="inlineStr">
        <is>
          <t>bios.pch,fw.ifwi.bios,fw.ifwi.ec,fw.ifwi.pchc</t>
        </is>
      </nc>
    </rcc>
    <rcc rId="0" sId="1">
      <nc r="L133">
        <v>25</v>
      </nc>
    </rcc>
    <rcc rId="0" sId="1">
      <nc r="M133">
        <v>22</v>
      </nc>
    </rcc>
    <rcc rId="0" sId="1">
      <nc r="N133" t="inlineStr">
        <is>
          <t>CSS-IVE-145291</t>
        </is>
      </nc>
    </rcc>
    <rcc rId="0" sId="1">
      <nc r="O133" t="inlineStr">
        <is>
          <t>Embedded controller and Power sources</t>
        </is>
      </nc>
    </rcc>
    <rcc rId="0" sId="1">
      <nc r="P133"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33" t="inlineStr">
        <is>
          <t>Charging modes,G3-State,Real Battery Management,S-states</t>
        </is>
      </nc>
    </rcc>
    <rcc rId="0" sId="1">
      <nc r="R133" t="inlineStr">
        <is>
          <t>JSLP: 2203202841</t>
        </is>
      </nc>
    </rcc>
    <rcc rId="0" sId="1">
      <nc r="S133" t="inlineStr">
        <is>
          <t>CSS-IVE-145291</t>
        </is>
      </nc>
    </rcc>
    <rcc rId="0" sId="1">
      <nc r="T133" t="inlineStr">
        <is>
          <t>Consumer,Corporate_vPro,Slim</t>
        </is>
      </nc>
    </rcc>
    <rcc rId="0" sId="1">
      <nc r="V133" t="inlineStr">
        <is>
          <t>raghav3x</t>
        </is>
      </nc>
    </rcc>
    <rcc rId="0" sId="1">
      <nc r="W133" t="inlineStr">
        <is>
          <t>SUT should get charged up during OS</t>
        </is>
      </nc>
    </rcc>
    <rcc rId="0" sId="1">
      <nc r="X133" t="inlineStr">
        <is>
          <t>Client-BIOS</t>
        </is>
      </nc>
    </rcc>
    <rcc rId="0" sId="1">
      <nc r="Y133" t="inlineStr">
        <is>
          <t>1-showstopper</t>
        </is>
      </nc>
    </rcc>
    <rcc rId="0" sId="1">
      <nc r="Z133"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133" t="inlineStr">
        <is>
          <t>bios.alderlake,bios.arrowlake,bios.jasperlake,bios.lunarlake,bios.raptorlake,bios.tigerlake,ifwi.meteorlake,ifwi.raptorlake,ifwi.tigerlake</t>
        </is>
      </nc>
    </rcc>
    <rcc rId="0" sId="1">
      <nc r="AC133" t="inlineStr">
        <is>
          <t>product</t>
        </is>
      </nc>
    </rcc>
    <rcc rId="0" sId="1">
      <nc r="AD133" t="inlineStr">
        <is>
          <t>complete.ready_for_production</t>
        </is>
      </nc>
    </rcc>
    <rcc rId="0" sId="1">
      <nc r="AF133" t="inlineStr">
        <is>
          <t>Medium</t>
        </is>
      </nc>
    </rcc>
    <rcc rId="0" sId="1">
      <nc r="AG133" t="inlineStr">
        <is>
          <t>L2 Mandatory-BAT</t>
        </is>
      </nc>
    </rcc>
    <rcc rId="0" sId="1">
      <nc r="AJ133" t="inlineStr">
        <is>
          <t>Functional</t>
        </is>
      </nc>
    </rcc>
    <rcc rId="0" sId="1">
      <nc r="AK133" t="inlineStr">
        <is>
          <t>na</t>
        </is>
      </nc>
    </rcc>
    <rcc rId="0" sId="1">
      <nc r="AL133" t="inlineStr">
        <is>
          <t>This test is to verify charging functionality during Post OS pre and post Power cycles</t>
        </is>
      </nc>
    </rcc>
    <rcc rId="0" sId="1">
      <nc r="AM133" t="inlineStr">
        <is>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2" sId="1" ref="A122:XFD122" action="deleteRow">
    <rfmt sheetId="1" xfDxf="1" sqref="A122:XFD122" start="0" length="0"/>
    <rcc rId="0" sId="1">
      <nc r="A122">
        <f>HYPERLINK("https://hsdes.intel.com/resource/14013185276","14013185276")</f>
      </nc>
    </rcc>
    <rcc rId="0" sId="1">
      <nc r="B122" t="inlineStr">
        <is>
          <t>Verify CPU turbo boost functionality post CMS/S0i3 cycle</t>
        </is>
      </nc>
    </rcc>
    <rcc rId="0" sId="1">
      <nc r="C122" t="inlineStr">
        <is>
          <t>Blocked</t>
        </is>
      </nc>
    </rcc>
    <rcc rId="0" sId="1">
      <nc r="D122" t="inlineStr">
        <is>
          <t>NA:CS not applicable for DC2</t>
        </is>
      </nc>
    </rcc>
    <rcc rId="0" sId="1">
      <nc r="F122" t="inlineStr">
        <is>
          <t>rohith2x</t>
        </is>
      </nc>
    </rcc>
    <rcc rId="0" sId="1">
      <nc r="G122" t="inlineStr">
        <is>
          <t>common</t>
        </is>
      </nc>
    </rcc>
    <rcc rId="0" sId="1">
      <nc r="H122" t="inlineStr">
        <is>
          <t>Ingredient</t>
        </is>
      </nc>
    </rcc>
    <rcc rId="0" sId="1">
      <nc r="I122" t="inlineStr">
        <is>
          <t>Automatable</t>
        </is>
      </nc>
    </rcc>
    <rcc rId="0" sId="1">
      <nc r="J122" t="inlineStr">
        <is>
          <t>Intel Confidential</t>
        </is>
      </nc>
    </rcc>
    <rcc rId="0" sId="1">
      <nc r="K122" t="inlineStr">
        <is>
          <t>bios.cpu_pm,fw.ifwi.pmc</t>
        </is>
      </nc>
    </rcc>
    <rcc rId="0" sId="1">
      <nc r="L122">
        <v>18</v>
      </nc>
    </rcc>
    <rcc rId="0" sId="1">
      <nc r="M122">
        <v>8</v>
      </nc>
    </rcc>
    <rcc rId="0" sId="1">
      <nc r="N122" t="inlineStr">
        <is>
          <t>CSS-IVE-90932</t>
        </is>
      </nc>
    </rcc>
    <rcc rId="0" sId="1">
      <nc r="O122" t="inlineStr">
        <is>
          <t>Power Management</t>
        </is>
      </nc>
    </rcc>
    <rcc rId="0" sId="1">
      <nc r="P12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is>
      </nc>
    </rcc>
    <rcc rId="0" sId="1">
      <nc r="Q122" t="inlineStr">
        <is>
          <t>MoS (Modern Standby),S0ix-states,Turbo</t>
        </is>
      </nc>
    </rcc>
    <rcc rId="0" sId="1">
      <nc r="R122" t="inlineStr">
        <is>
          <t>BC-RQTBC-9701 
JSLP : 1607196257</t>
        </is>
      </nc>
    </rcc>
    <rcc rId="0" sId="1">
      <nc r="S122" t="inlineStr">
        <is>
          <t>CSS-IVE-90932</t>
        </is>
      </nc>
    </rcc>
    <rcc rId="0" sId="1">
      <nc r="T122" t="inlineStr">
        <is>
          <t>Consumer,Corporate_vPro,Slim</t>
        </is>
      </nc>
    </rcc>
    <rcc rId="0" sId="1">
      <nc r="U122" t="inlineStr">
        <is>
          <t>windows.20h2_vibranium.x64</t>
        </is>
      </nc>
    </rcc>
    <rcc rId="0" sId="1">
      <nc r="V122" t="inlineStr">
        <is>
          <t>reddyv5x</t>
        </is>
      </nc>
    </rcc>
    <rcc rId="0" sId="1">
      <nc r="W122" t="inlineStr">
        <is>
          <t>CPU turbo boost should be functional post S0i3(Modern Standby) cycle</t>
        </is>
      </nc>
    </rcc>
    <rcc rId="0" sId="1">
      <nc r="X122" t="inlineStr">
        <is>
          <t>Client-BIOS</t>
        </is>
      </nc>
    </rcc>
    <rcc rId="0" sId="1">
      <nc r="Y122" t="inlineStr">
        <is>
          <t>1-showstopper</t>
        </is>
      </nc>
    </rcc>
    <rcc rId="0" sId="1">
      <nc r="Z122" t="inlineStr">
        <is>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is>
      </nc>
    </rcc>
    <rcc rId="0" sId="1">
      <nc r="AA122" t="inlineStr">
        <is>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is>
      </nc>
    </rcc>
    <rcc rId="0" sId="1">
      <nc r="AC122" t="inlineStr">
        <is>
          <t>product</t>
        </is>
      </nc>
    </rcc>
    <rcc rId="0" sId="1">
      <nc r="AD122" t="inlineStr">
        <is>
          <t>complete.ready_for_production</t>
        </is>
      </nc>
    </rcc>
    <rcc rId="0" sId="1">
      <nc r="AF122" t="inlineStr">
        <is>
          <t>Low</t>
        </is>
      </nc>
    </rcc>
    <rcc rId="0" sId="1">
      <nc r="AG122" t="inlineStr">
        <is>
          <t>L2 Mandatory-BAT</t>
        </is>
      </nc>
    </rcc>
    <rcc rId="0" sId="1">
      <nc r="AJ122" t="inlineStr">
        <is>
          <t>Functional</t>
        </is>
      </nc>
    </rcc>
    <rcc rId="0" sId="1">
      <nc r="AK122" t="inlineStr">
        <is>
          <t>na</t>
        </is>
      </nc>
    </rcc>
    <rcc rId="0" sId="1">
      <nc r="AL122" t="inlineStr">
        <is>
          <t>Intention of the testcase is to verify CPU turbo boost functionality post CMS/S0i3 cycle</t>
        </is>
      </nc>
    </rcc>
    <rcc rId="0" sId="1">
      <nc r="AM122" t="inlineStr">
        <is>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is>
      </nc>
    </rcc>
  </rrc>
  <rrc rId="333" sId="1" ref="A113:XFD113" action="deleteRow">
    <rfmt sheetId="1" xfDxf="1" sqref="A113:XFD113" start="0" length="0"/>
    <rcc rId="0" sId="1">
      <nc r="A113">
        <f>HYPERLINK("https://hsdes.intel.com/resource/14013184540","14013184540")</f>
      </nc>
    </rcc>
    <rcc rId="0" sId="1">
      <nc r="B113" t="inlineStr">
        <is>
          <t>Verify Basic Video recording and AV-sync functionality validation</t>
        </is>
      </nc>
    </rcc>
    <rcc rId="0" sId="1">
      <nc r="C113" t="inlineStr">
        <is>
          <t>Blocked</t>
        </is>
      </nc>
    </rcc>
    <rcc rId="0" sId="1">
      <nc r="D113" t="inlineStr">
        <is>
          <t>NA:Camera not applicable for RPL-SBGA-DDR4</t>
        </is>
      </nc>
    </rcc>
    <rcc rId="0" sId="1">
      <nc r="F113" t="inlineStr">
        <is>
          <t>vchenthx</t>
        </is>
      </nc>
    </rcc>
    <rcc rId="0" sId="1">
      <nc r="G113" t="inlineStr">
        <is>
          <t>common,emulation.ip,silicon,simulation.ip</t>
        </is>
      </nc>
    </rcc>
    <rcc rId="0" sId="1">
      <nc r="H113" t="inlineStr">
        <is>
          <t>Ingredient</t>
        </is>
      </nc>
    </rcc>
    <rcc rId="0" sId="1">
      <nc r="I113" t="inlineStr">
        <is>
          <t>Automatable</t>
        </is>
      </nc>
    </rcc>
    <rcc rId="0" sId="1">
      <nc r="J113" t="inlineStr">
        <is>
          <t>Intel Confidential</t>
        </is>
      </nc>
    </rcc>
    <rcc rId="0" sId="1">
      <nc r="K113" t="inlineStr">
        <is>
          <t>bios.sa,fw.ifwi.bios</t>
        </is>
      </nc>
    </rcc>
    <rcc rId="0" sId="1">
      <nc r="L113">
        <v>15</v>
      </nc>
    </rcc>
    <rcc rId="0" sId="1">
      <nc r="M113">
        <v>5</v>
      </nc>
    </rcc>
    <rcc rId="0" sId="1">
      <nc r="N113" t="inlineStr">
        <is>
          <t>CSS-IVE-76596</t>
        </is>
      </nc>
    </rcc>
    <rcc rId="0" sId="1">
      <nc r="O113" t="inlineStr">
        <is>
          <t>Display, Graphics, Video and Audio</t>
        </is>
      </nc>
    </rcc>
    <rcc rId="0" sId="1">
      <nc r="P113"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113" t="inlineStr">
        <is>
          <t>Camera - 2D imaging (integrated and discrete ISP),IPU,USB-Camera</t>
        </is>
      </nc>
    </rcc>
    <rcc rId="0" sId="1">
      <nc r="R113" t="inlineStr">
        <is>
          <t>BC-RQTBC-3195, 
IceLake-UCIS-1054
BC-RQTBCLF-318
TGL HSD ES ID:220997175</t>
        </is>
      </nc>
    </rcc>
    <rcc rId="0" sId="1">
      <nc r="S113" t="inlineStr">
        <is>
          <t>CSS-IVE-76596</t>
        </is>
      </nc>
    </rcc>
    <rcc rId="0" sId="1">
      <nc r="T113" t="inlineStr">
        <is>
          <t>Consumer,Corporate_vPro</t>
        </is>
      </nc>
    </rcc>
    <rcc rId="0" sId="1">
      <nc r="V113" t="inlineStr">
        <is>
          <t>pke</t>
        </is>
      </nc>
    </rcc>
    <rcc rId="0" sId="1">
      <nc r="W113" t="inlineStr">
        <is>
          <t>Video recording should be successful for 10 mins </t>
        </is>
      </nc>
    </rcc>
    <rcc rId="0" sId="1">
      <nc r="X113" t="inlineStr">
        <is>
          <t>Client-BIOS</t>
        </is>
      </nc>
    </rcc>
    <rcc rId="0" sId="1">
      <nc r="Y113" t="inlineStr">
        <is>
          <t>1-showstopper</t>
        </is>
      </nc>
    </rcc>
    <rcc rId="0" sId="1">
      <nc r="Z113" t="inlineStr">
        <is>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lderlake,ifwi.amberlake,ifwi.apollolake,ifwi.arrowlake,ifwi.broxton,ifwi.cannonlake,ifwi.coffeelake,ifwi.cometlake,ifwi.geminilake,ifwi.icelake,ifwi.kabylake,ifwi.kabylake_r,ifwi.lakefield,ifwi.lunarlake,ifwi.meteorlake,ifwi.raptorlake,ifwi.tigerlake,ifwi.whiskeylake</t>
        </is>
      </nc>
    </rcc>
    <rcc rId="0" sId="1">
      <nc r="AA113" t="inlineStr">
        <is>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is>
      </nc>
    </rcc>
    <rcc rId="0" sId="1">
      <nc r="AC113" t="inlineStr">
        <is>
          <t>product</t>
        </is>
      </nc>
    </rcc>
    <rcc rId="0" sId="1">
      <nc r="AD113" t="inlineStr">
        <is>
          <t>complete.ready_for_production</t>
        </is>
      </nc>
    </rcc>
    <rcc rId="0" sId="1">
      <nc r="AF113" t="inlineStr">
        <is>
          <t>Low</t>
        </is>
      </nc>
    </rcc>
    <rcc rId="0" sId="1">
      <nc r="AG113" t="inlineStr">
        <is>
          <t>L2 Mandatory-BAT</t>
        </is>
      </nc>
    </rcc>
    <rcc rId="0" sId="1">
      <nc r="AJ113" t="inlineStr">
        <is>
          <t>Functional</t>
        </is>
      </nc>
    </rcc>
    <rcc rId="0" sId="1">
      <nc r="AK113" t="inlineStr">
        <is>
          <t>na</t>
        </is>
      </nc>
    </rcc>
    <rcc rId="0" sId="1">
      <nc r="AL113" t="inlineStr">
        <is>
          <t>This test is to verify Basic Video recording functionality using Camera.
Android OS related steps:
1. Boot to AOS with camera module connected to device
2. Capture video for ten mins.
Expected Results:
Should be able to capture video without any issues.</t>
        </is>
      </nc>
    </rcc>
    <rcc rId="0" sId="1">
      <nc r="AM113" t="inlineStr">
        <is>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t>
        </is>
      </nc>
    </rcc>
  </rrc>
  <rrc rId="334" sId="1" ref="A109:XFD109" action="deleteRow">
    <rfmt sheetId="1" xfDxf="1" sqref="A109:XFD109" start="0" length="0"/>
    <rcc rId="0" sId="1">
      <nc r="A109">
        <f>HYPERLINK("https://hsdes.intel.com/resource/14013184170","14013184170")</f>
      </nc>
    </rcc>
    <rcc rId="0" sId="1">
      <nc r="B109" t="inlineStr">
        <is>
          <t>Verify system wakes from sleep using Lid Action as Wake Source</t>
        </is>
      </nc>
    </rcc>
    <rcc rId="0" sId="1">
      <nc r="C109" t="inlineStr">
        <is>
          <t>Blocked</t>
        </is>
      </nc>
    </rcc>
    <rcc rId="0" sId="1">
      <nc r="D109" t="inlineStr">
        <is>
          <t>NA:DC is not applicable for RPL-SBGA DDR4</t>
        </is>
      </nc>
    </rcc>
    <rcc rId="0" sId="1">
      <nc r="F109" t="inlineStr">
        <is>
          <t>rohith2x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bios.platform,fw.ifwi.pmc</t>
        </is>
      </nc>
    </rcc>
    <rcc rId="0" sId="1">
      <nc r="L109">
        <v>5</v>
      </nc>
    </rcc>
    <rcc rId="0" sId="1">
      <nc r="M109">
        <v>3</v>
      </nc>
    </rcc>
    <rcc rId="0" sId="1">
      <nc r="N109" t="inlineStr">
        <is>
          <t>CSS-IVE-77149</t>
        </is>
      </nc>
    </rcc>
    <rcc rId="0" sId="1">
      <nc r="O109" t="inlineStr">
        <is>
          <t>Power Management</t>
        </is>
      </nc>
    </rcc>
    <rcc rId="0" sId="1">
      <nc r="P109"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is>
      </nc>
    </rcc>
    <rcc rId="0" sId="1">
      <nc r="Q109" t="inlineStr">
        <is>
          <t>S-states,Virtual Lid</t>
        </is>
      </nc>
    </rcc>
    <rcc rId="0" sId="1">
      <nc r="R109" t="inlineStr">
        <is>
          <t>BC-RQTBC-9988
TGL: BC-RQTBCTL-1134
JSL : BC-RQTBC-16710 , 1607196202
RKL:2203202813
ADL : 2203202813
MTL : 16011187692, 16011327487</t>
        </is>
      </nc>
    </rcc>
    <rcc rId="0" sId="1">
      <nc r="S109" t="inlineStr">
        <is>
          <t>CSS-IVE-77149</t>
        </is>
      </nc>
    </rcc>
    <rcc rId="0" sId="1">
      <nc r="T109" t="inlineStr">
        <is>
          <t>Consumer,Corporate_vPro,Slim</t>
        </is>
      </nc>
    </rcc>
    <rcc rId="0" sId="1">
      <nc r="U109" t="inlineStr">
        <is>
          <t>windows.20h2_vibranium.x64</t>
        </is>
      </nc>
    </rcc>
    <rcc rId="0" sId="1">
      <nc r="V109" t="inlineStr">
        <is>
          <t>reddyv5x</t>
        </is>
      </nc>
    </rcc>
    <rcc rId="0" sId="1">
      <nc r="W109" t="inlineStr">
        <is>
          <t>System should wake from Sleep via LID_ACTION</t>
        </is>
      </nc>
    </rcc>
    <rcc rId="0" sId="1">
      <nc r="X109" t="inlineStr">
        <is>
          <t>Client-BIOS</t>
        </is>
      </nc>
    </rcc>
    <rcc rId="0" sId="1">
      <nc r="Y109" t="inlineStr">
        <is>
          <t>1-showstopper</t>
        </is>
      </nc>
    </rcc>
    <rcc rId="0" sId="1">
      <nc r="Z109" t="inlineStr">
        <is>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is>
      </nc>
    </rcc>
    <rcc rId="0" sId="1">
      <nc r="AA109" t="inlineStr">
        <is>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is>
      </nc>
    </rcc>
    <rcc rId="0" sId="1">
      <nc r="AC109" t="inlineStr">
        <is>
          <t>product</t>
        </is>
      </nc>
    </rcc>
    <rcc rId="0" sId="1">
      <nc r="AD109" t="inlineStr">
        <is>
          <t>complete.ready_for_production</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Intention of the testcase is to verify system wakes from sleep using Lid Action as Wake Source </t>
        </is>
      </nc>
    </rcc>
    <rcc rId="0" sId="1">
      <nc r="AM109" t="inlineStr">
        <is>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is>
      </nc>
    </rcc>
  </rrc>
  <rrc rId="335" sId="1" ref="A109:XFD109" action="deleteRow">
    <rfmt sheetId="1" xfDxf="1" sqref="A109:XFD109" start="0" length="0"/>
    <rcc rId="0" sId="1">
      <nc r="A109">
        <f>HYPERLINK("https://hsdes.intel.com/resource/14013184177","14013184177")</f>
      </nc>
    </rcc>
    <rcc rId="0" sId="1">
      <nc r="B109" t="inlineStr">
        <is>
          <t>Verify system wakes from Connected Modern standby via Touchpad</t>
        </is>
      </nc>
    </rcc>
    <rcc rId="0" sId="1">
      <nc r="C109" t="inlineStr">
        <is>
          <t>Blocked</t>
        </is>
      </nc>
    </rcc>
    <rcc rId="0" sId="1">
      <nc r="D109" t="inlineStr">
        <is>
          <t>NA:CS not applicable for DC2</t>
        </is>
      </nc>
    </rcc>
    <rcc rId="0" sId="1">
      <nc r="F109" t="inlineStr">
        <is>
          <t>rohith2x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bios.platform,fw.ifwi.pchc</t>
        </is>
      </nc>
    </rcc>
    <rcc rId="0" sId="1">
      <nc r="L109">
        <v>5</v>
      </nc>
    </rcc>
    <rcc rId="0" sId="1">
      <nc r="M109">
        <v>3</v>
      </nc>
    </rcc>
    <rcc rId="0" sId="1">
      <nc r="N109" t="inlineStr">
        <is>
          <t>CSS-IVE-77150</t>
        </is>
      </nc>
    </rcc>
    <rcc rId="0" sId="1">
      <nc r="O109" t="inlineStr">
        <is>
          <t>Power Management</t>
        </is>
      </nc>
    </rcc>
    <rcc rId="0" sId="1">
      <nc r="P109" t="inlineStr">
        <is>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is>
      </nc>
    </rcc>
    <rcc rId="0" sId="1">
      <nc r="Q109" t="inlineStr">
        <is>
          <t>I2C/USB touch pad,MoS (Modern Standby)</t>
        </is>
      </nc>
    </rcc>
    <rcc rId="0" sId="1">
      <nc r="R109" t="inlineStr">
        <is>
          <t>BC-RQTBC-10214
BC-RQTBC-9988</t>
        </is>
      </nc>
    </rcc>
    <rcc rId="0" sId="1">
      <nc r="S109" t="inlineStr">
        <is>
          <t>CSS-IVE-77150</t>
        </is>
      </nc>
    </rcc>
    <rcc rId="0" sId="1">
      <nc r="T109" t="inlineStr">
        <is>
          <t>Consumer,Corporate_vPro,Slim</t>
        </is>
      </nc>
    </rcc>
    <rcc rId="0" sId="1">
      <nc r="U109" t="inlineStr">
        <is>
          <t>windows.20h2_vibranium.x64</t>
        </is>
      </nc>
    </rcc>
    <rcc rId="0" sId="1">
      <nc r="V109" t="inlineStr">
        <is>
          <t>reddyv5x</t>
        </is>
      </nc>
    </rcc>
    <rcc rId="0" sId="1">
      <nc r="W109" t="inlineStr">
        <is>
          <t>System should successfully wake from Connected Modern standby mode via Touchpad</t>
        </is>
      </nc>
    </rcc>
    <rcc rId="0" sId="1">
      <nc r="X109" t="inlineStr">
        <is>
          <t>Client-BIOS</t>
        </is>
      </nc>
    </rcc>
    <rcc rId="0" sId="1">
      <nc r="Y109" t="inlineStr">
        <is>
          <t>1-showstopper</t>
        </is>
      </nc>
    </rcc>
    <rcc rId="0" sId="1">
      <nc r="Z109" t="inlineStr">
        <is>
          <t>bios.amberlake,bios.arrowlake,bios.cannonlake,bios.coffeelake,bios.cometlake,bios.geminilake,bios.icelake-client,bios.jasperlake,bios.kabylake,bios.kabylake_r,bios.skylake,bios.tigerlake,bios.whiskeylake,ifwi.amberlake,ifwi.arrowlake,ifwi.cannonlake,ifwi.coffeelake,ifwi.cometlake,ifwi.geminilake,ifwi.icelake,ifwi.kabylake,ifwi.kabylake_r,ifwi.lunarlake,ifwi.meteorlake,ifwi.raptorlake,ifwi.tigerlake,ifwi.whiskeylake</t>
        </is>
      </nc>
    </rcc>
    <rcc rId="0" sId="1">
      <nc r="AA109" t="inlineStr">
        <is>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is>
      </nc>
    </rcc>
    <rcc rId="0" sId="1">
      <nc r="AC109" t="inlineStr">
        <is>
          <t>product</t>
        </is>
      </nc>
    </rcc>
    <rcc rId="0" sId="1">
      <nc r="AD109" t="inlineStr">
        <is>
          <t>open.test_update_phase</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Intention of the testcase is to verify system wakes from Connected Modern standby via Touchpad</t>
        </is>
      </nc>
    </rcc>
    <rcc rId="0" sId="1">
      <nc r="AM109" t="inlineStr">
        <is>
          <t>GraCom,ICL_BAT_NEW,BIOS_EXT_BAT,UDL2.0_ATMS2.0,OBC-CNL-PTF-PMC-PM-s0ix,OBC-CFL-PTF-PMC-PM-S0ix,OBC-ICL-PTF-PMC-Touch-S0ix,OBC-TGL-PTF-PMC-Touch-S0ix,TGL_NEW_BAT,COMMON_QRC_BAT,IFWI_Payload_Platform,MTL_NA,UTR_SYNC,IFWI_TEST_SUITE,IFWI_COMMON_UNIFIED,MTL_IFWI_BAT,ERB,RPL-SBGA_5SC,RPL-SBGA_3SC,LNLM5SGC,LNLM4SDC1,LNLM3SDC2</t>
        </is>
      </nc>
    </rcc>
  </rrc>
  <rrc rId="336" sId="1" ref="A107:XFD107" action="deleteRow">
    <rfmt sheetId="1" xfDxf="1" sqref="A107:XFD107" start="0" length="0"/>
    <rcc rId="0" sId="1">
      <nc r="A107">
        <f>HYPERLINK("https://hsdes.intel.com/resource/14013184108","14013184108")</f>
      </nc>
    </rcc>
    <rcc rId="0" sId="1">
      <nc r="B107" t="inlineStr">
        <is>
          <t>Verify charging during pre and post S3 cycle</t>
        </is>
      </nc>
    </rcc>
    <rcc rId="0" sId="1">
      <nc r="C107" t="inlineStr">
        <is>
          <t>Blocked</t>
        </is>
      </nc>
    </rcc>
    <rcc rId="0" sId="1">
      <nc r="D107" t="inlineStr">
        <is>
          <t>NA:DC is not applicable for RPL-SBGA DDR4</t>
        </is>
      </nc>
    </rcc>
    <rcc rId="0" sId="1">
      <nc r="F107" t="inlineStr">
        <is>
          <t>msalaudx</t>
        </is>
      </nc>
    </rcc>
    <rcc rId="0" sId="1">
      <nc r="G107" t="inlineStr">
        <is>
          <t>common,emulation.ip,silicon,simulation.ip</t>
        </is>
      </nc>
    </rcc>
    <rcc rId="0" sId="1">
      <nc r="H107" t="inlineStr">
        <is>
          <t>Ingredient</t>
        </is>
      </nc>
    </rcc>
    <rcc rId="0" sId="1">
      <nc r="I107" t="inlineStr">
        <is>
          <t>Automatable</t>
        </is>
      </nc>
    </rcc>
    <rcc rId="0" sId="1">
      <nc r="J107" t="inlineStr">
        <is>
          <t>Intel Confidential</t>
        </is>
      </nc>
    </rcc>
    <rcc rId="0" sId="1">
      <nc r="K107" t="inlineStr">
        <is>
          <t>bios.pch,fw.ifwi.bios,fw.ifwi.ec,fw.ifwi.pchc</t>
        </is>
      </nc>
    </rcc>
    <rcc rId="0" sId="1">
      <nc r="L107">
        <v>20</v>
      </nc>
    </rcc>
    <rcc rId="0" sId="1">
      <nc r="M107">
        <v>15</v>
      </nc>
    </rcc>
    <rcc rId="0" sId="1">
      <nc r="N107" t="inlineStr">
        <is>
          <t>CSS-IVE-76608</t>
        </is>
      </nc>
    </rcc>
    <rcc rId="0" sId="1">
      <nc r="O107" t="inlineStr">
        <is>
          <t>Embedded controller and Power sources</t>
        </is>
      </nc>
    </rcc>
    <rcc rId="0" sId="1">
      <nc r="P10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is>
      </nc>
    </rcc>
    <rcc rId="0" sId="1">
      <nc r="Q107" t="inlineStr">
        <is>
          <t>Real Battery Management,S-states</t>
        </is>
      </nc>
    </rcc>
    <rcc rId="0" sId="1">
      <nc r="R107" t="inlineStr">
        <is>
          <t>BC-RQTBC-2820
BC-RQTBC-16768</t>
        </is>
      </nc>
    </rcc>
    <rcc rId="0" sId="1">
      <nc r="S107" t="inlineStr">
        <is>
          <t>CSS-IVE-76608</t>
        </is>
      </nc>
    </rcc>
    <rcc rId="0" sId="1">
      <nc r="T107" t="inlineStr">
        <is>
          <t>Consumer,Corporate_vPro,Slim</t>
        </is>
      </nc>
    </rcc>
    <rcc rId="0" sId="1">
      <nc r="V107" t="inlineStr">
        <is>
          <t>raghav3x</t>
        </is>
      </nc>
    </rcc>
    <rcc rId="0" sId="1">
      <nc r="W107" t="inlineStr">
        <is>
          <t>SUT should get continue charging pre and post cycle</t>
        </is>
      </nc>
    </rcc>
    <rcc rId="0" sId="1">
      <nc r="X107" t="inlineStr">
        <is>
          <t>Client-BIOS</t>
        </is>
      </nc>
    </rcc>
    <rcc rId="0" sId="1">
      <nc r="Y107" t="inlineStr">
        <is>
          <t>1-showstopper</t>
        </is>
      </nc>
    </rcc>
    <rcc rId="0" sId="1">
      <nc r="Z107"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107" t="inlineStr">
        <is>
          <t>bios.alderlake,bios.amberlake,bios.apollolake,bios.arrowlake,bios.cannonlake,bios.coffeelake,bios.cometlake,bios.icelake-client,bios.jasperlake,bios.kabylake,bios.kabylake_r,bios.lakefield,bios.lunarlake,bios.meteorlake,bios.raptorlake,bios.tigerlake,bios.whiskeylake,ifwi.amberlake,ifwi.meteorlake,ifwi.raptorlake</t>
        </is>
      </nc>
    </rcc>
    <rcc rId="0" sId="1">
      <nc r="AC107" t="inlineStr">
        <is>
          <t>product</t>
        </is>
      </nc>
    </rcc>
    <rcc rId="0" sId="1">
      <nc r="AD107" t="inlineStr">
        <is>
          <t>complete.ready_for_production</t>
        </is>
      </nc>
    </rcc>
    <rcc rId="0" sId="1">
      <nc r="AF107" t="inlineStr">
        <is>
          <t>Medium</t>
        </is>
      </nc>
    </rcc>
    <rcc rId="0" sId="1">
      <nc r="AG107" t="inlineStr">
        <is>
          <t>L2 Mandatory-BAT</t>
        </is>
      </nc>
    </rcc>
    <rcc rId="0" sId="1">
      <nc r="AJ107" t="inlineStr">
        <is>
          <t>Functional</t>
        </is>
      </nc>
    </rcc>
    <rcc rId="0" sId="1">
      <nc r="AK107" t="inlineStr">
        <is>
          <t>na</t>
        </is>
      </nc>
    </rcc>
    <rcc rId="0" sId="1">
      <nc r="AL107" t="inlineStr">
        <is>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is>
      </nc>
    </rcc>
    <rcc rId="0" sId="1">
      <nc r="AM107" t="inlineStr">
        <is>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M_5SGC1,MTL-M_4SDC1,MTL-M_4SDC2,MTL-M_3SDC3,MTL-M_2SDC4,MTL-M_2SDC5,MTL-M_2SDC6,MTL_IFWI_CBV_PMC,MTL-P_5SGC1,MTL-P_4SDC1,MTL-P_4SDC2,MTL-P_3SDC3,MTL-P_3SDC4,MTL-P_2SDC5,MTL-P_2SDC6,RPL-SBGA_5SC,RPL-SBGA_4SC,RPL-Px_4SP2,RPL-Px_2SDC1,RPL-Px_2SDC1,RPL-SBGA_2SC1,RPL-SBGA_2SC2,RPL-SBGA_3SC-2,RPL-SBGA_3SC,ARL_S_PSS0.8</t>
        </is>
      </nc>
    </rcc>
  </rrc>
  <rrc rId="337" sId="1" ref="A98:XFD98" action="deleteRow">
    <rfmt sheetId="1" xfDxf="1" sqref="A98:XFD98" start="0" length="0"/>
    <rcc rId="0" sId="1">
      <nc r="A98">
        <f>HYPERLINK("https://hsdes.intel.com/resource/14013182458","14013182458")</f>
      </nc>
    </rcc>
    <rcc rId="0" sId="1">
      <nc r="B98" t="inlineStr">
        <is>
          <t>Virtual/Real Lid Switch functionality</t>
        </is>
      </nc>
    </rcc>
    <rcc rId="0" sId="1">
      <nc r="C98" t="inlineStr">
        <is>
          <t>Blocked</t>
        </is>
      </nc>
    </rcc>
    <rcc rId="0" sId="1">
      <nc r="D98" t="inlineStr">
        <is>
          <t>NA:DC is not applicable for RPL-SBGA DDR4</t>
        </is>
      </nc>
    </rcc>
    <rcc rId="0" sId="1">
      <nc r="F98" t="inlineStr">
        <is>
          <t>msalaudx</t>
        </is>
      </nc>
    </rcc>
    <rcc rId="0" sId="1">
      <nc r="G98" t="inlineStr">
        <is>
          <t>common,emulation.ip,silicon,simulation.ip</t>
        </is>
      </nc>
    </rcc>
    <rcc rId="0" sId="1">
      <nc r="H98" t="inlineStr">
        <is>
          <t>Ingredient</t>
        </is>
      </nc>
    </rcc>
    <rcc rId="0" sId="1">
      <nc r="I98" t="inlineStr">
        <is>
          <t>Automatable</t>
        </is>
      </nc>
    </rcc>
    <rcc rId="0" sId="1">
      <nc r="J98" t="inlineStr">
        <is>
          <t>Intel Confidential</t>
        </is>
      </nc>
    </rcc>
    <rcc rId="0" sId="1">
      <nc r="K98" t="inlineStr">
        <is>
          <t>bios.pch,fw.ifwi.bios,fw.ifwi.ec,fw.ifwi.pchc</t>
        </is>
      </nc>
    </rcc>
    <rcc rId="0" sId="1">
      <nc r="L98">
        <v>10</v>
      </nc>
    </rcc>
    <rcc rId="0" sId="1">
      <nc r="M98">
        <v>5</v>
      </nc>
    </rcc>
    <rcc rId="0" sId="1">
      <nc r="N98" t="inlineStr">
        <is>
          <t>CSS-IVE-75959</t>
        </is>
      </nc>
    </rcc>
    <rcc rId="0" sId="1">
      <nc r="O98" t="inlineStr">
        <is>
          <t>Embedded controller and Power sources</t>
        </is>
      </nc>
    </rcc>
    <rcc rId="0" sId="1">
      <nc r="P98"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98" t="inlineStr">
        <is>
          <t>Virtual Lid</t>
        </is>
      </nc>
    </rcc>
    <rcc rId="0" sId="1">
      <nc r="R98" t="inlineStr">
        <is>
          <t>BC-RQTBC-2859
BC-RQTBC-15560
BC-RQTBCTL-1207</t>
        </is>
      </nc>
    </rcc>
    <rcc rId="0" sId="1">
      <nc r="S98" t="inlineStr">
        <is>
          <t>CSS-IVE-75959</t>
        </is>
      </nc>
    </rcc>
    <rcc rId="0" sId="1">
      <nc r="T98" t="inlineStr">
        <is>
          <t>Consumer,Corporate_vPro,Slim</t>
        </is>
      </nc>
    </rcc>
    <rcc rId="0" sId="1">
      <nc r="V98" t="inlineStr">
        <is>
          <t>raghav3x</t>
        </is>
      </nc>
    </rcc>
    <rcc rId="0" sId="1">
      <nc r="W98" t="inlineStr">
        <is>
          <t>LID switch should function as described in the step</t>
        </is>
      </nc>
    </rcc>
    <rcc rId="0" sId="1">
      <nc r="X98" t="inlineStr">
        <is>
          <t>Client-BIOS</t>
        </is>
      </nc>
    </rcc>
    <rcc rId="0" sId="1">
      <nc r="Y98" t="inlineStr">
        <is>
          <t>1-showstopper</t>
        </is>
      </nc>
    </rcc>
    <rcc rId="0" sId="1">
      <nc r="Z98"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98" t="inlineStr">
        <is>
          <t>bios.alderlake,bios.amberlake,bios.cannonlake,bios.coffeelake,bios.cometlake,bios.icelake-client,bios.jasperlake,bios.kabylake,bios.kabylake_r,bios.meteorlake,bios.raptorlake,bios.tigerlake,bios.whiskeylake,ifwi.amberlake,ifwi.meteorlake,ifwi.raptorlake</t>
        </is>
      </nc>
    </rcc>
    <rcc rId="0" sId="1">
      <nc r="AC98" t="inlineStr">
        <is>
          <t>product</t>
        </is>
      </nc>
    </rcc>
    <rcc rId="0" sId="1">
      <nc r="AD98" t="inlineStr">
        <is>
          <t>open.review_complete_pending_dryrun</t>
        </is>
      </nc>
    </rcc>
    <rcc rId="0" sId="1">
      <nc r="AF98" t="inlineStr">
        <is>
          <t>Low</t>
        </is>
      </nc>
    </rcc>
    <rcc rId="0" sId="1">
      <nc r="AG98" t="inlineStr">
        <is>
          <t>L2 Mandatory-BAT</t>
        </is>
      </nc>
    </rcc>
    <rcc rId="0" sId="1">
      <nc r="AJ98" t="inlineStr">
        <is>
          <t>Functional</t>
        </is>
      </nc>
    </rcc>
    <rcc rId="0" sId="1">
      <nc r="AK98" t="inlineStr">
        <is>
          <t>na</t>
        </is>
      </nc>
    </rcc>
    <rcc rId="0" sId="1">
      <nc r="AL98" t="inlineStr">
        <is>
          <t>Virtual/Real Lid Switch functionality</t>
        </is>
      </nc>
    </rcc>
    <rcc rId="0" sId="1">
      <nc r="AM98" t="inlineStr">
        <is>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8" sId="1" ref="A93:XFD93" action="deleteRow">
    <rfmt sheetId="1" xfDxf="1" sqref="A93:XFD93" start="0" length="0"/>
    <rcc rId="0" sId="1">
      <nc r="A93">
        <f>HYPERLINK("https://hsdes.intel.com/resource/14013179683","14013179683")</f>
      </nc>
    </rcc>
    <rcc rId="0" sId="1">
      <nc r="B93" t="inlineStr">
        <is>
          <t>Capability of charging and discharging in OS</t>
        </is>
      </nc>
    </rcc>
    <rcc rId="0" sId="1">
      <nc r="C93" t="inlineStr">
        <is>
          <t>Blocked</t>
        </is>
      </nc>
    </rcc>
    <rcc rId="0" sId="1">
      <nc r="D93" t="inlineStr">
        <is>
          <t>NA:DC is not applicable for RPL-SBGA DDR4</t>
        </is>
      </nc>
    </rcc>
    <rcc rId="0" sId="1">
      <nc r="F93" t="inlineStr">
        <is>
          <t>msalaudx</t>
        </is>
      </nc>
    </rcc>
    <rcc rId="0" sId="1">
      <nc r="G93" t="inlineStr">
        <is>
          <t>silicon,simulation.subsystem</t>
        </is>
      </nc>
    </rcc>
    <rcc rId="0" sId="1">
      <nc r="H93" t="inlineStr">
        <is>
          <t>Ingredient</t>
        </is>
      </nc>
    </rcc>
    <rcc rId="0" sId="1">
      <nc r="I93" t="inlineStr">
        <is>
          <t>Automatable</t>
        </is>
      </nc>
    </rcc>
    <rcc rId="0" sId="1">
      <nc r="J93" t="inlineStr">
        <is>
          <t>Intel Confidential</t>
        </is>
      </nc>
    </rcc>
    <rcc rId="0" sId="1">
      <nc r="K93" t="inlineStr">
        <is>
          <t>bios.pch,fw.ifwi.bios,fw.ifwi.ec,fw.ifwi.pchc</t>
        </is>
      </nc>
    </rcc>
    <rcc rId="0" sId="1">
      <nc r="L93">
        <v>30</v>
      </nc>
    </rcc>
    <rcc rId="0" sId="1">
      <nc r="M93">
        <v>10</v>
      </nc>
    </rcc>
    <rcc rId="0" sId="1">
      <nc r="N93" t="inlineStr">
        <is>
          <t>CSS-IVE-65578</t>
        </is>
      </nc>
    </rcc>
    <rcc rId="0" sId="1">
      <nc r="O93" t="inlineStr">
        <is>
          <t>Embedded controller and Power sources</t>
        </is>
      </nc>
    </rcc>
    <rcc rId="0" sId="1">
      <nc r="P9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93" t="inlineStr">
        <is>
          <t>Real Battery Management</t>
        </is>
      </nc>
    </rcc>
    <rcc rId="0" sId="1">
      <nc r="R93" t="inlineStr">
        <is>
          <t>BC-RQTBC-2820, BC-RQTBC-13985
2201759420
BC-RQTBC-16768
BC-RQTBC-16769
RKL: 2203202878, 2203202841
JSLP: 2203202841</t>
        </is>
      </nc>
    </rcc>
    <rcc rId="0" sId="1">
      <nc r="S93" t="inlineStr">
        <is>
          <t>CSS-IVE-65578</t>
        </is>
      </nc>
    </rcc>
    <rcc rId="0" sId="1">
      <nc r="T93" t="inlineStr">
        <is>
          <t>Consumer,Corporate_vPro,Slim</t>
        </is>
      </nc>
    </rcc>
    <rcc rId="0" sId="1">
      <nc r="V93" t="inlineStr">
        <is>
          <t>raghav3x</t>
        </is>
      </nc>
    </rcc>
    <rcc rId="0" sId="1">
      <nc r="W93" t="inlineStr">
        <is>
          <t>Verify SUT  Battery  should charge and discharge without any issue.</t>
        </is>
      </nc>
    </rcc>
    <rcc rId="0" sId="1">
      <nc r="X93" t="inlineStr">
        <is>
          <t>Client-BIOS</t>
        </is>
      </nc>
    </rcc>
    <rcc rId="0" sId="1">
      <nc r="Y93" t="inlineStr">
        <is>
          <t>1-showstopper</t>
        </is>
      </nc>
    </rcc>
    <rcc rId="0" sId="1">
      <nc r="Z93"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93" t="inlineStr">
        <is>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is>
      </nc>
    </rcc>
    <rcc rId="0" sId="1">
      <nc r="AC93" t="inlineStr">
        <is>
          <t>product</t>
        </is>
      </nc>
    </rcc>
    <rcc rId="0" sId="1">
      <nc r="AD93" t="inlineStr">
        <is>
          <t>open.review_complete_pending_dryrun</t>
        </is>
      </nc>
    </rcc>
    <rcc rId="0" sId="1">
      <nc r="AF93" t="inlineStr">
        <is>
          <t>Low</t>
        </is>
      </nc>
    </rcc>
    <rcc rId="0" sId="1">
      <nc r="AG93" t="inlineStr">
        <is>
          <t>L1 DailyCI-Basic-Sanity</t>
        </is>
      </nc>
    </rcc>
    <rcc rId="0" sId="1">
      <nc r="AJ93" t="inlineStr">
        <is>
          <t>Functional</t>
        </is>
      </nc>
    </rcc>
    <rcc rId="0" sId="1">
      <nc r="AK93" t="inlineStr">
        <is>
          <t>na</t>
        </is>
      </nc>
    </rcc>
    <rcc rId="0" sId="1">
      <nc r="AL93" t="inlineStr">
        <is>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is>
      </nc>
    </rcc>
    <rcc rId="0" sId="1">
      <nc r="AM93" t="inlineStr">
        <is>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9" sId="1" ref="A66:XFD66" action="deleteRow">
    <rfmt sheetId="1" xfDxf="1" sqref="A66:XFD66" start="0" length="0"/>
    <rcc rId="0" sId="1">
      <nc r="A66">
        <f>HYPERLINK("https://hsdes.intel.com/resource/14013176457","14013176457")</f>
      </nc>
    </rcc>
    <rcc rId="0" sId="1">
      <nc r="B66" t="inlineStr">
        <is>
          <t>Verify Embedded-keyboard functionality in pre and post OS</t>
        </is>
      </nc>
    </rcc>
    <rcc rId="0" sId="1">
      <nc r="C66" t="inlineStr">
        <is>
          <t>Blocked</t>
        </is>
      </nc>
    </rcc>
    <rcc rId="0" sId="1">
      <nc r="D66" t="inlineStr">
        <is>
          <t>NA:Embedded keyboardnot applicable for RPL-SBGA-DDR4</t>
        </is>
      </nc>
    </rcc>
    <rcc rId="0" sId="1">
      <nc r="F66" t="inlineStr">
        <is>
          <t>msalaudx</t>
        </is>
      </nc>
    </rcc>
    <rcc rId="0" sId="1">
      <nc r="G66" t="inlineStr">
        <is>
          <t>common,emulation.ip,silicon,simulation.ip</t>
        </is>
      </nc>
    </rcc>
    <rcc rId="0" sId="1">
      <nc r="H66" t="inlineStr">
        <is>
          <t>Ingredient</t>
        </is>
      </nc>
    </rcc>
    <rcc rId="0" sId="1">
      <nc r="I66" t="inlineStr">
        <is>
          <t>Automatable</t>
        </is>
      </nc>
    </rcc>
    <rcc rId="0" sId="1">
      <nc r="J66" t="inlineStr">
        <is>
          <t>Intel Confidential</t>
        </is>
      </nc>
    </rcc>
    <rcc rId="0" sId="1">
      <nc r="K66" t="inlineStr">
        <is>
          <t>bios.pch,fw.ifwi.bios,fw.ifwi.ec,fw.ifwi.pchc</t>
        </is>
      </nc>
    </rcc>
    <rcc rId="0" sId="1">
      <nc r="L66">
        <v>10</v>
      </nc>
    </rcc>
    <rcc rId="0" sId="1">
      <nc r="M66">
        <v>5</v>
      </nc>
    </rcc>
    <rcc rId="0" sId="1">
      <nc r="N66" t="inlineStr">
        <is>
          <t>CSS-IVE-93289</t>
        </is>
      </nc>
    </rcc>
    <rcc rId="0" sId="1">
      <nc r="O66" t="inlineStr">
        <is>
          <t>Flex I/O and Internal Buses</t>
        </is>
      </nc>
    </rcc>
    <rcc rId="0" sId="1">
      <nc r="P66" t="inlineStr">
        <is>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is>
      </nc>
    </rcc>
    <rcc rId="0" sId="1">
      <nc r="Q66" t="inlineStr">
        <is>
          <t>Embedded keyboard,Scan Matrix</t>
        </is>
      </nc>
    </rcc>
    <rcc rId="0" sId="1">
      <nc r="R66" t="inlineStr">
        <is>
          <t>IceLake-UCIS-1438
1405574531
220194398
220195272</t>
        </is>
      </nc>
    </rcc>
    <rcc rId="0" sId="1">
      <nc r="S66" t="inlineStr">
        <is>
          <t>CSS-IVE-93289</t>
        </is>
      </nc>
    </rcc>
    <rcc rId="0" sId="1">
      <nc r="T66" t="inlineStr">
        <is>
          <t>Consumer,Corporate_vPro</t>
        </is>
      </nc>
    </rcc>
    <rcc rId="0" sId="1">
      <nc r="V66" t="inlineStr">
        <is>
          <t>raghav3x</t>
        </is>
      </nc>
    </rcc>
    <rcc rId="0" sId="1">
      <nc r="W66" t="inlineStr">
        <is>
          <t>Embedded-keyboard should work in Bios, EFI shell and OS  without any other system issues</t>
        </is>
      </nc>
    </rcc>
    <rcc rId="0" sId="1">
      <nc r="X66" t="inlineStr">
        <is>
          <t>Client-BIOS</t>
        </is>
      </nc>
    </rcc>
    <rcc rId="0" sId="1">
      <nc r="Y66" t="inlineStr">
        <is>
          <t>1-showstopper</t>
        </is>
      </nc>
    </rcc>
    <rcc rId="0" sId="1">
      <nc r="Z66"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66" t="inlineStr">
        <is>
          <t>bios.alderlake,bios.arrowlake,bios.icelake-client,bios.jasperlake,bios.lunarlake,bios.meteorlake,bios.raptorlake,bios.tigerlake,ifwi.icelake,ifwi.meteorlake,ifwi.raptorlake,ifwi.tigerlake</t>
        </is>
      </nc>
    </rcc>
    <rcc rId="0" sId="1">
      <nc r="AC66" t="inlineStr">
        <is>
          <t>product</t>
        </is>
      </nc>
    </rcc>
    <rcc rId="0" sId="1">
      <nc r="AD66" t="inlineStr">
        <is>
          <t>complete.ready_for_production</t>
        </is>
      </nc>
    </rcc>
    <rcc rId="0" sId="1">
      <nc r="AF66" t="inlineStr">
        <is>
          <t>Low</t>
        </is>
      </nc>
    </rcc>
    <rcc rId="0" sId="1">
      <nc r="AG66" t="inlineStr">
        <is>
          <t>L2 Mandatory-BAT</t>
        </is>
      </nc>
    </rcc>
    <rcc rId="0" sId="1">
      <nc r="AJ66" t="inlineStr">
        <is>
          <t>Functional</t>
        </is>
      </nc>
    </rcc>
    <rcc rId="0" sId="1">
      <nc r="AK66" t="inlineStr">
        <is>
          <t>na</t>
        </is>
      </nc>
    </rcc>
    <rcc rId="0" sId="1">
      <nc r="AL66" t="inlineStr">
        <is>
          <t>Intention of the test case is to verify embedded keyboard functionality in Bios, EFI shell and OS</t>
        </is>
      </nc>
    </rcc>
    <rcc rId="0" sId="1">
      <nc r="AM66" t="inlineStr">
        <is>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0" sId="1" ref="A55:XFD55" action="deleteRow">
    <rfmt sheetId="1" xfDxf="1" sqref="A55:XFD55" start="0" length="0"/>
    <rcc rId="0" sId="1">
      <nc r="A55">
        <f>HYPERLINK("https://hsdes.intel.com/resource/14013173234","14013173234")</f>
      </nc>
    </rcc>
    <rcc rId="0" sId="1">
      <nc r="B55" t="inlineStr">
        <is>
          <t>Verify SUT wake from Pseudo G3 via Power Button press</t>
        </is>
      </nc>
    </rcc>
    <rcc rId="0" sId="1">
      <nc r="C55" t="inlineStr">
        <is>
          <t>Blocked</t>
        </is>
      </nc>
    </rcc>
    <rcc rId="0" sId="1">
      <nc r="D55" t="inlineStr">
        <is>
          <t>NA:DC is not applicable for RPL-SBGA DDR4</t>
        </is>
      </nc>
    </rcc>
    <rcc rId="0" sId="1">
      <nc r="F55" t="inlineStr">
        <is>
          <t>msalaudx</t>
        </is>
      </nc>
    </rcc>
    <rcc rId="0" sId="1">
      <nc r="G55" t="inlineStr">
        <is>
          <t>common,emulation.ip,silicon,simulation.ip</t>
        </is>
      </nc>
    </rcc>
    <rcc rId="0" sId="1">
      <nc r="H55" t="inlineStr">
        <is>
          <t>Ingredient</t>
        </is>
      </nc>
    </rcc>
    <rcc rId="0" sId="1">
      <nc r="I55" t="inlineStr">
        <is>
          <t>Automatable</t>
        </is>
      </nc>
    </rcc>
    <rcc rId="0" sId="1">
      <nc r="J55" t="inlineStr">
        <is>
          <t>Intel Confidential</t>
        </is>
      </nc>
    </rcc>
    <rcc rId="0" sId="1">
      <nc r="K55" t="inlineStr">
        <is>
          <t>bios.pch,bios.platform,fw.ifwi.ec</t>
        </is>
      </nc>
    </rcc>
    <rcc rId="0" sId="1">
      <nc r="L55">
        <v>10</v>
      </nc>
    </rcc>
    <rcc rId="0" sId="1">
      <nc r="M55">
        <v>8</v>
      </nc>
    </rcc>
    <rcc rId="0" sId="1">
      <nc r="N55" t="inlineStr">
        <is>
          <t>CSS-IVE-145801</t>
        </is>
      </nc>
    </rcc>
    <rcc rId="0" sId="1">
      <nc r="O55" t="inlineStr">
        <is>
          <t>Embedded controller and Power sources</t>
        </is>
      </nc>
    </rcc>
    <rcc rId="0" sId="1">
      <nc r="P55"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5" t="inlineStr">
        <is>
          <t>Wake Events,Power Btn/HID</t>
        </is>
      </nc>
    </rcc>
    <rcc rId="0" sId="1">
      <nc r="R55" t="inlineStr">
        <is>
          <t>ADL: Pseudo G3 feature : supported wake events documents, ADL PM SAS
ADL_EC : 16011839671
ADL : 22011164386, 22010541425</t>
        </is>
      </nc>
    </rcc>
    <rcc rId="0" sId="1">
      <nc r="S55" t="inlineStr">
        <is>
          <t>CSS-IVE-145801</t>
        </is>
      </nc>
    </rcc>
    <rcc rId="0" sId="1">
      <nc r="T55" t="inlineStr">
        <is>
          <t>Consumer,Corporate_vPro,Slim</t>
        </is>
      </nc>
    </rcc>
    <rcc rId="0" sId="1">
      <nc r="V55" t="inlineStr">
        <is>
          <t>raghav3x</t>
        </is>
      </nc>
    </rcc>
    <rcc rId="0" sId="1">
      <nc r="W55" t="inlineStr">
        <is>
          <t>System should wake to S0 from Pseudo-G3 on button press</t>
        </is>
      </nc>
    </rcc>
    <rcc rId="0" sId="1">
      <nc r="X55" t="inlineStr">
        <is>
          <t>Client-BIOS</t>
        </is>
      </nc>
    </rcc>
    <rcc rId="0" sId="1">
      <nc r="Y55" t="inlineStr">
        <is>
          <t>3-medium</t>
        </is>
      </nc>
    </rcc>
    <rcc rId="0" sId="1">
      <nc r="Z55" t="inlineStr">
        <is>
          <t>bios.alderlake,bios.arrowlake,bios.lunarlake,bios.meteorlake,ifwi.alderlake,ifwi.arrowlake,ifwi.lunarlake,ifwi.meteorlake,ifwi.raptorlake</t>
        </is>
      </nc>
    </rcc>
    <rcc rId="0" sId="1">
      <nc r="AA55" t="inlineStr">
        <is>
          <t>bios.alderlake,bios.lunarlake,ifwi.alderlake,ifwi.meteorlake,ifwi.raptorlake</t>
        </is>
      </nc>
    </rcc>
    <rcc rId="0" sId="1">
      <nc r="AC55" t="inlineStr">
        <is>
          <t>product</t>
        </is>
      </nc>
    </rcc>
    <rcc rId="0" sId="1">
      <nc r="AD55" t="inlineStr">
        <is>
          <t>open.test_update_phase</t>
        </is>
      </nc>
    </rcc>
    <rcc rId="0" sId="1">
      <nc r="AF55" t="inlineStr">
        <is>
          <t>Low</t>
        </is>
      </nc>
    </rcc>
    <rcc rId="0" sId="1">
      <nc r="AG55" t="inlineStr">
        <is>
          <t>L2 Mandatory-BAT</t>
        </is>
      </nc>
    </rcc>
    <rcc rId="0" sId="1">
      <nc r="AJ55" t="inlineStr">
        <is>
          <t>Functional</t>
        </is>
      </nc>
    </rcc>
    <rcc rId="0" sId="1">
      <nc r="AK55" t="inlineStr">
        <is>
          <t>na</t>
        </is>
      </nc>
    </rcc>
    <rcc rId="0" sId="1">
      <nc r="AL55" t="inlineStr">
        <is>
          <t>Intention of the test case is to verify Pseudo G3 wake requirement via Power button press event
SUT should wake to S0 from Pseudo-G3 on power button press.</t>
        </is>
      </nc>
    </rcc>
    <rcc rId="0" sId="1">
      <nc r="AM55" t="inlineStr">
        <is>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t>
        </is>
      </nc>
    </rcc>
  </rrc>
  <rrc rId="341" sId="1" ref="A55:XFD55" action="deleteRow">
    <rfmt sheetId="1" xfDxf="1" sqref="A55:XFD55" start="0" length="0"/>
    <rcc rId="0" sId="1">
      <nc r="A55">
        <f>HYPERLINK("https://hsdes.intel.com/resource/14013173236","14013173236")</f>
      </nc>
    </rcc>
    <rcc rId="0" sId="1">
      <nc r="B55" t="inlineStr">
        <is>
          <t>Verify SUT wake from Pseudo G3 via RTC Wake Functionality</t>
        </is>
      </nc>
    </rcc>
    <rcc rId="0" sId="1">
      <nc r="C55" t="inlineStr">
        <is>
          <t>Blocked</t>
        </is>
      </nc>
    </rcc>
    <rcc rId="0" sId="1">
      <nc r="D55" t="inlineStr">
        <is>
          <t>NA:DC is not applicable for RPL-SBGA DDR4</t>
        </is>
      </nc>
    </rcc>
    <rcc rId="0" sId="1">
      <nc r="F55" t="inlineStr">
        <is>
          <t>msalaudx</t>
        </is>
      </nc>
    </rcc>
    <rcc rId="0" sId="1">
      <nc r="G55" t="inlineStr">
        <is>
          <t>common,emulation.ip,silicon,simulation.ip</t>
        </is>
      </nc>
    </rcc>
    <rcc rId="0" sId="1">
      <nc r="H55" t="inlineStr">
        <is>
          <t>Ingredient</t>
        </is>
      </nc>
    </rcc>
    <rcc rId="0" sId="1">
      <nc r="I55" t="inlineStr">
        <is>
          <t>Automatable</t>
        </is>
      </nc>
    </rcc>
    <rcc rId="0" sId="1">
      <nc r="J55" t="inlineStr">
        <is>
          <t>Intel Confidential</t>
        </is>
      </nc>
    </rcc>
    <rcc rId="0" sId="1">
      <nc r="K55" t="inlineStr">
        <is>
          <t>bios.platform,fw.ifwi.pmc</t>
        </is>
      </nc>
    </rcc>
    <rcc rId="0" sId="1">
      <nc r="L55">
        <v>20</v>
      </nc>
    </rcc>
    <rcc rId="0" sId="1">
      <nc r="M55">
        <v>15</v>
      </nc>
    </rcc>
    <rcc rId="0" sId="1">
      <nc r="N55" t="inlineStr">
        <is>
          <t>CSS-IVE-145824</t>
        </is>
      </nc>
    </rcc>
    <rcc rId="0" sId="1">
      <nc r="O55" t="inlineStr">
        <is>
          <t>Embedded controller and Power sources</t>
        </is>
      </nc>
    </rcc>
    <rcc rId="0" sId="1">
      <nc r="P55"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5" t="inlineStr">
        <is>
          <t>Wake Events,Power Btn/HID</t>
        </is>
      </nc>
    </rcc>
    <rcc rId="0" sId="1">
      <nc r="R55" t="inlineStr">
        <is>
          <t>ADL: Pseudo G3 feature : supported wake events documents, ADL PM SAS
ADL_EC: 16011839671 
ADL : 22010541425, 22011164386</t>
        </is>
      </nc>
    </rcc>
    <rcc rId="0" sId="1">
      <nc r="S55" t="inlineStr">
        <is>
          <t>CSS-IVE-145824</t>
        </is>
      </nc>
    </rcc>
    <rcc rId="0" sId="1">
      <nc r="T55" t="inlineStr">
        <is>
          <t>Consumer,Corporate_vPro,Slim</t>
        </is>
      </nc>
    </rcc>
    <rcc rId="0" sId="1">
      <nc r="V55" t="inlineStr">
        <is>
          <t>raghav3x</t>
        </is>
      </nc>
    </rcc>
    <rcc rId="0" sId="1">
      <nc r="W55" t="inlineStr">
        <is>
          <t>System should wake to S0 from Pseudo-G3 on RTC Wake Alarm</t>
        </is>
      </nc>
    </rcc>
    <rcc rId="0" sId="1">
      <nc r="X55" t="inlineStr">
        <is>
          <t>Client-BIOS</t>
        </is>
      </nc>
    </rcc>
    <rcc rId="0" sId="1">
      <nc r="Y55" t="inlineStr">
        <is>
          <t>2-high</t>
        </is>
      </nc>
    </rcc>
    <rcc rId="0" sId="1">
      <nc r="Z55" t="inlineStr">
        <is>
          <t>bios.alderlake,bios.amberlake,bios.apollolake,bios.arrowlake,bios.cannonlake,bios.coffeelake,bios.cometlake,bios.geminilake,bios.icelake-client,bios.jasperlake,bios.kabylake,bios.kabylake_r,bios.lunarlake,bios.meteorlake,bios.raptorlake,bios.rocketlake,bios.tigerlake,bios.whiskeylake,ifwi.alderlake,ifwi.arrowlake,ifwi.lunarlake,ifwi.meteorlake,ifwi.raptorlake</t>
        </is>
      </nc>
    </rcc>
    <rcc rId="0" sId="1">
      <nc r="AA55" t="inlineStr">
        <is>
          <t>bios.alderlake,bios.raptorlake,ifwi.alderlake,ifwi.meteorlake,ifwi.raptorlake</t>
        </is>
      </nc>
    </rcc>
    <rcc rId="0" sId="1">
      <nc r="AC55" t="inlineStr">
        <is>
          <t>product</t>
        </is>
      </nc>
    </rcc>
    <rcc rId="0" sId="1">
      <nc r="AD55" t="inlineStr">
        <is>
          <t>open.test_update_phase</t>
        </is>
      </nc>
    </rcc>
    <rcc rId="0" sId="1">
      <nc r="AF55" t="inlineStr">
        <is>
          <t>Medium</t>
        </is>
      </nc>
    </rcc>
    <rcc rId="0" sId="1">
      <nc r="AG55" t="inlineStr">
        <is>
          <t>L2 Mandatory-BAT</t>
        </is>
      </nc>
    </rcc>
    <rcc rId="0" sId="1">
      <nc r="AJ55" t="inlineStr">
        <is>
          <t>Functional</t>
        </is>
      </nc>
    </rcc>
    <rcc rId="0" sId="1">
      <nc r="AK55" t="inlineStr">
        <is>
          <t>Intel Cycling tool</t>
        </is>
      </nc>
    </rcc>
    <rcc rId="0" sId="1">
      <nc r="AL55" t="inlineStr">
        <is>
          <t>Intention of the test case is to verify Pseudo G3 wake requirement via RTC Wake Alaram
SUT should wake to S0 from Pseudo-G3 on RTC alarm.</t>
        </is>
      </nc>
    </rcc>
    <rcc rId="0" sId="1">
      <nc r="AM55" t="inlineStr">
        <is>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t>
        </is>
      </nc>
    </rcc>
  </rrc>
  <rrc rId="342" sId="1" ref="A49:XFD49" action="deleteRow">
    <rfmt sheetId="1" xfDxf="1" sqref="A49:XFD49" start="0" length="0"/>
    <rcc rId="0" sId="1">
      <nc r="A49">
        <f>HYPERLINK("https://hsdes.intel.com/resource/14013173023","14013173023")</f>
      </nc>
    </rcc>
    <rcc rId="0" sId="1">
      <nc r="B49" t="inlineStr">
        <is>
          <t>Verify that SUT boots to OS with battery supply as the only power source</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10</v>
      </nc>
    </rcc>
    <rcc rId="0" sId="1">
      <nc r="M49">
        <v>6</v>
      </nc>
    </rcc>
    <rcc rId="0" sId="1">
      <nc r="N49" t="inlineStr">
        <is>
          <t>CSS-IVE-71082</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BIOS-Boot-Flows,Power Btn/HID,Real Battery Management,USB PD</t>
        </is>
      </nc>
    </rcc>
    <rcc rId="0" sId="1">
      <nc r="R49" t="inlineStr">
        <is>
          <t>BC-RQTBC-2820
BC-RQTBC-13980 
BC-RQTBCLF-252
BC-RQTBC-16762
RKL, JSLP : 2203202826</t>
        </is>
      </nc>
    </rcc>
    <rcc rId="0" sId="1">
      <nc r="S49" t="inlineStr">
        <is>
          <t>CSS-IVE-71082</t>
        </is>
      </nc>
    </rcc>
    <rcc rId="0" sId="1">
      <nc r="T49" t="inlineStr">
        <is>
          <t>Consumer,Corporate_vPro,Slim</t>
        </is>
      </nc>
    </rcc>
    <rcc rId="0" sId="1">
      <nc r="V49" t="inlineStr">
        <is>
          <t>raghav3x</t>
        </is>
      </nc>
    </rcc>
    <rcc rId="0" sId="1">
      <nc r="W49" t="inlineStr">
        <is>
          <t>SUT boots to OS with battery supply as the only power source and check if the battery is charging up to 95%</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49" t="inlineStr">
        <is>
          <t>product</t>
        </is>
      </nc>
    </rcc>
    <rcc rId="0" sId="1">
      <nc r="AD49" t="inlineStr">
        <is>
          <t>open.test_update_phase</t>
        </is>
      </nc>
    </rcc>
    <rcc rId="0" sId="1">
      <nc r="AF49" t="inlineStr">
        <is>
          <t>Low</t>
        </is>
      </nc>
    </rcc>
    <rcc rId="0" sId="1">
      <nc r="AG49" t="inlineStr">
        <is>
          <t>L2 Mandatory-BAT</t>
        </is>
      </nc>
    </rcc>
    <rcc rId="0" sId="1">
      <nc r="AJ49" t="inlineStr">
        <is>
          <t>Functional</t>
        </is>
      </nc>
    </rcc>
    <rcc rId="0" sId="1">
      <nc r="AK49" t="inlineStr">
        <is>
          <t>na</t>
        </is>
      </nc>
    </rcc>
    <rcc rId="0" sId="1">
      <nc r="AL49" t="inlineStr">
        <is>
          <t>SUT boots to OS battery supply as only power source. After booting, Windows should work properly(i.e. does not hang after boot and resets during boot)</t>
        </is>
      </nc>
    </rcc>
    <rcc rId="0" sId="1">
      <nc r="AM49" t="inlineStr">
        <is>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3" sId="1" ref="A49:XFD49" action="deleteRow">
    <rfmt sheetId="1" xfDxf="1" sqref="A49:XFD49" start="0" length="0"/>
    <rcc rId="0" sId="1">
      <nc r="A49">
        <f>HYPERLINK("https://hsdes.intel.com/resource/14013173040","14013173040")</f>
      </nc>
    </rcc>
    <rcc rId="0" sId="1">
      <nc r="B49" t="inlineStr">
        <is>
          <t>Verify that SUT goes to S4 automatically on reaching critical battery level and does not resume on pressing power button</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20</v>
      </nc>
    </rcc>
    <rcc rId="0" sId="1">
      <nc r="M49">
        <v>16</v>
      </nc>
    </rcc>
    <rcc rId="0" sId="1">
      <nc r="N49" t="inlineStr">
        <is>
          <t>CSS-IVE-71185</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Power Btn/HID,Real Battery Management,S-states</t>
        </is>
      </nc>
    </rcc>
    <rcc rId="0" sId="1">
      <nc r="R49" t="inlineStr">
        <is>
          <t>BC-RQTBC-10566,BC-RQTBC-10619, BC-RQTBC-10566,BC-RQTBC-12817
BC-RQTBC-12807
BC-RQTBC-2816
BC-RQTBC-13319
BC-RQTBCTL-1173
BC-RQTBC-16772 
2201759420
https://hsdes.intel.com/appstore/article/#/1606820361
RKL: 2203202816
JSLP: 2203202816 , 2202557699</t>
        </is>
      </nc>
    </rcc>
    <rcc rId="0" sId="1">
      <nc r="S49" t="inlineStr">
        <is>
          <t>CSS-IVE-71185</t>
        </is>
      </nc>
    </rcc>
    <rcc rId="0" sId="1">
      <nc r="T49" t="inlineStr">
        <is>
          <t>Consumer,Corporate_vPro,Slim</t>
        </is>
      </nc>
    </rcc>
    <rcc rId="0" sId="1">
      <nc r="V49" t="inlineStr">
        <is>
          <t>raghav3x</t>
        </is>
      </nc>
    </rcc>
    <rcc rId="0" sId="1">
      <nc r="W49" t="inlineStr">
        <is>
          <t>SUT should go to S4 automatically on reaching critical battery level and does not resume on pressing power button i critical battery condition. After connecting AC source SUT should resume from S4 state.</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icelake-client,bios.jasperlake,bios.kabylake,bios.kabylake_r,bios.lakefield,bios.meteorlake,bios.raptorlake,bios.tigerlake,bios.whiskeylake,ifwi.amberlake,ifwi.meteorlake,ifwi.raptorlake</t>
        </is>
      </nc>
    </rcc>
    <rcc rId="0" sId="1">
      <nc r="AC49" t="inlineStr">
        <is>
          <t>product</t>
        </is>
      </nc>
    </rcc>
    <rcc rId="0" sId="1">
      <nc r="AD49" t="inlineStr">
        <is>
          <t>open.test_update_phase</t>
        </is>
      </nc>
    </rcc>
    <rcc rId="0" sId="1">
      <nc r="AF49" t="inlineStr">
        <is>
          <t>Medium</t>
        </is>
      </nc>
    </rcc>
    <rcc rId="0" sId="1">
      <nc r="AG49" t="inlineStr">
        <is>
          <t>L2 Mandatory-BAT</t>
        </is>
      </nc>
    </rcc>
    <rcc rId="0" sId="1">
      <nc r="AJ49" t="inlineStr">
        <is>
          <t>Functional</t>
        </is>
      </nc>
    </rcc>
    <rcc rId="0" sId="1">
      <nc r="AK49" t="inlineStr">
        <is>
          <t>na</t>
        </is>
      </nc>
    </rcc>
    <rcc rId="0" sId="1">
      <nc r="AL49" t="inlineStr">
        <is>
          <t>Intention of the test case is to verify below requirement.
while the system is on battery power and in Sx states, if the remaining battery capacity falls below 6%, then EC FW shall not allow the system to power up or resume until AC is inserted.</t>
        </is>
      </nc>
    </rcc>
    <rcc rId="0" sId="1">
      <nc r="AM49" t="inlineStr">
        <is>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4" sId="1" ref="A49:XFD49" action="deleteRow">
    <rfmt sheetId="1" xfDxf="1" sqref="A49:XFD49" start="0" length="0"/>
    <rcc rId="0" sId="1">
      <nc r="A49">
        <f>HYPERLINK("https://hsdes.intel.com/resource/14013173057","14013173057")</f>
      </nc>
    </rcc>
    <rcc rId="0" sId="1">
      <nc r="B49" t="inlineStr">
        <is>
          <t>Verify that SUT goes to S4 automatically on reaching critical battery level (5%) and does not resume on pressing power button</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20</v>
      </nc>
    </rcc>
    <rcc rId="0" sId="1">
      <nc r="M49">
        <v>16</v>
      </nc>
    </rcc>
    <rcc rId="0" sId="1">
      <nc r="N49" t="inlineStr">
        <is>
          <t>CSS-IVE-81059</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Power Btn/HID,Real Battery Management,S-states</t>
        </is>
      </nc>
    </rcc>
    <rcc rId="0" sId="1">
      <nc r="R49" t="inlineStr">
        <is>
          <t>BC-RQTBC-10619,BC-RQTBC-2824,BC-RQTBC-13989
BC-RQTBC-16772
2201759420</t>
        </is>
      </nc>
    </rcc>
    <rcc rId="0" sId="1">
      <nc r="S49" t="inlineStr">
        <is>
          <t>CSS-IVE-81059</t>
        </is>
      </nc>
    </rcc>
    <rcc rId="0" sId="1">
      <nc r="T49" t="inlineStr">
        <is>
          <t>Consumer,Corporate_vPro,Slim</t>
        </is>
      </nc>
    </rcc>
    <rcc rId="0" sId="1">
      <nc r="V49" t="inlineStr">
        <is>
          <t>raghav3x</t>
        </is>
      </nc>
    </rcc>
    <rcc rId="0" sId="1">
      <nc r="W49" t="inlineStr">
        <is>
          <t>SUT should go to S4 automatically on reaching critical battery level (5%) and does not resume on pressing power button. After connecting AC source and power button press SUT should resume from S4.</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bios.alderlake,bios.amberlake,bios.apollolake,bios.cannonlake,bios.coffeelake,bios.cometlake,bios.icelake-client,bios.jasperlake,bios.kabylake,bios.kabylake_r,bios.meteorlake,bios.raptorlake,bios.tigerlake,bios.whiskeylake,ifwi.amberlake,ifwi.meteorlake,ifwi.raptorlake</t>
        </is>
      </nc>
    </rcc>
    <rcc rId="0" sId="1">
      <nc r="AC49" t="inlineStr">
        <is>
          <t>product</t>
        </is>
      </nc>
    </rcc>
    <rcc rId="0" sId="1">
      <nc r="AD49" t="inlineStr">
        <is>
          <t>open.test_update_phase</t>
        </is>
      </nc>
    </rcc>
    <rcc rId="0" sId="1">
      <nc r="AF49" t="inlineStr">
        <is>
          <t>Medium</t>
        </is>
      </nc>
    </rcc>
    <rcc rId="0" sId="1">
      <nc r="AG49" t="inlineStr">
        <is>
          <t>L2 Mandatory-BAT</t>
        </is>
      </nc>
    </rcc>
    <rcc rId="0" sId="1">
      <nc r="AJ49" t="inlineStr">
        <is>
          <t>Functional</t>
        </is>
      </nc>
    </rcc>
    <rcc rId="0" sId="1">
      <nc r="AK49" t="inlineStr">
        <is>
          <t>na</t>
        </is>
      </nc>
    </rcc>
    <rcc rId="0" sId="1">
      <nc r="AL49" t="inlineStr">
        <is>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is>
      </nc>
    </rcc>
    <rcc rId="0" sId="1">
      <nc r="AM49" t="inlineStr">
        <is>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5" sId="1" ref="A49:XFD49" action="deleteRow">
    <rfmt sheetId="1" xfDxf="1" sqref="A49:XFD49" start="0" length="0"/>
    <rcc rId="0" sId="1">
      <nc r="A49">
        <f>HYPERLINK("https://hsdes.intel.com/resource/14013173193","14013173193")</f>
      </nc>
    </rcc>
    <rcc rId="0" sId="1">
      <nc r="B49" t="inlineStr">
        <is>
          <t>Verify system entry and exit from Deep S4 and Deep S5 power state</t>
        </is>
      </nc>
    </rcc>
    <rcc rId="0" sId="1">
      <nc r="C49" t="inlineStr">
        <is>
          <t>Blocked</t>
        </is>
      </nc>
    </rcc>
    <rcc rId="0" sId="1">
      <nc r="D49" t="inlineStr">
        <is>
          <t>NA:DC is not applicable for RPL-SBGA DDR4</t>
        </is>
      </nc>
    </rcc>
    <rcc rId="0" sId="1">
      <nc r="F49" t="inlineStr">
        <is>
          <t>rohith2x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bios.platform,fw.ifwi.pmc</t>
        </is>
      </nc>
    </rcc>
    <rcc rId="0" sId="1">
      <nc r="L49">
        <v>20</v>
      </nc>
    </rcc>
    <rcc rId="0" sId="1">
      <nc r="M49">
        <v>12</v>
      </nc>
    </rcc>
    <rcc rId="0" sId="1">
      <nc r="N49" t="inlineStr">
        <is>
          <t>CSS-IVE-145413</t>
        </is>
      </nc>
    </rcc>
    <rcc rId="0" sId="1">
      <nc r="O49" t="inlineStr">
        <is>
          <t>Power Management</t>
        </is>
      </nc>
    </rcc>
    <rcc rId="0" sId="1">
      <nc r="P49" t="inlineStr">
        <is>
          <t>JSLP_POR_20H1_Alpha,JSLP_POR_20H1_PreAlpha,JSLP_POR_20H2_Beta,JSLP_POR_20H2_PV,JSLP_TestChip_19H1_PowerOn,JSLP_TestChip_19H1_PreAlpha,JSLP_Win10x_PreAlpha,JSLP_Win10x_PV,JSLP_Win10x_Alpha,JSLP_Win10x_Beta</t>
        </is>
      </nc>
    </rcc>
    <rcc rId="0" sId="1">
      <nc r="Q49" t="inlineStr">
        <is>
          <t>DeepSX,Real Battery Management,S-states</t>
        </is>
      </nc>
    </rcc>
    <rcc rId="0" sId="1">
      <nc r="R49" t="inlineStr">
        <is>
          <t>JSL: 1607196207 , 2203202864 , 2203202886 , 2205167115 , 2205168253</t>
        </is>
      </nc>
    </rcc>
    <rcc rId="0" sId="1">
      <nc r="S49" t="inlineStr">
        <is>
          <t>CSS-IVE-145413</t>
        </is>
      </nc>
    </rcc>
    <rcc rId="0" sId="1">
      <nc r="T49" t="inlineStr">
        <is>
          <t>Consumer,Corporate_vPro,Slim</t>
        </is>
      </nc>
    </rcc>
    <rcc rId="0" sId="1">
      <nc r="U49" t="inlineStr">
        <is>
          <t>windows.20h2_vibranium.x64</t>
        </is>
      </nc>
    </rcc>
    <rcc rId="0" sId="1">
      <nc r="V49" t="inlineStr">
        <is>
          <t>reddyv5x</t>
        </is>
      </nc>
    </rcc>
    <rcc rId="0" sId="1">
      <nc r="W49" t="inlineStr">
        <is>
          <t>System should enter and exit Deep S4 &amp; Deep S5 power state successfully and no yellow bangs should get registered </t>
        </is>
      </nc>
    </rcc>
    <rcc rId="0" sId="1">
      <nc r="X49" t="inlineStr">
        <is>
          <t>Client-BIOS</t>
        </is>
      </nc>
    </rcc>
    <rcc rId="0" sId="1">
      <nc r="Y49" t="inlineStr">
        <is>
          <t>2-high</t>
        </is>
      </nc>
    </rcc>
    <rcc rId="0" sId="1">
      <nc r="Z49" t="inlineStr">
        <is>
          <t>bios.alderlake,bios.arrowlake,bios.jasperlake,bios.lunarlake,bios.meteorlake,bios.raptorlake,ifwi.arrowlake,ifwi.lunarlake,ifwi.meteorlake,ifwi.raptorlake</t>
        </is>
      </nc>
    </rcc>
    <rcc rId="0" sId="1">
      <nc r="AA49" t="inlineStr">
        <is>
          <t>bios.arrowlake,bios.jasperlake,bios.raptorlake,ifwi.meteorlake,ifwi.raptorlake</t>
        </is>
      </nc>
    </rcc>
    <rcc rId="0" sId="1">
      <nc r="AC49" t="inlineStr">
        <is>
          <t>product</t>
        </is>
      </nc>
    </rcc>
    <rcc rId="0" sId="1">
      <nc r="AD49" t="inlineStr">
        <is>
          <t>complete.ready_for_production</t>
        </is>
      </nc>
    </rcc>
    <rcc rId="0" sId="1">
      <nc r="AF49" t="inlineStr">
        <is>
          <t>Low</t>
        </is>
      </nc>
    </rcc>
    <rcc rId="0" sId="1">
      <nc r="AG49" t="inlineStr">
        <is>
          <t>L1 DailyCI-Basic-Sanity</t>
        </is>
      </nc>
    </rcc>
    <rcc rId="0" sId="1">
      <nc r="AJ49" t="inlineStr">
        <is>
          <t>Functional</t>
        </is>
      </nc>
    </rcc>
    <rcc rId="0" sId="1">
      <nc r="AK49" t="inlineStr">
        <is>
          <t>na</t>
        </is>
      </nc>
    </rcc>
    <rcc rId="0" sId="1">
      <nc r="AL49" t="inlineStr">
        <is>
          <t>Intention of the testcase is to verify system entry and exit from Deep S4 &amp; Deep S5 power state
Testcase also verifies no yellow bangs get registered </t>
        </is>
      </nc>
    </rcc>
    <rcc rId="0" sId="1">
      <nc r="AM49" t="inlineStr">
        <is>
          <t>BIOS_Optimization,EC-FV,UTR_SYNC,MTL_S_MASTER,IFWI_TEST_SUITE,IFWI_COMMON_UNIFIED,MTL_M_NA,RPL_S_MASTER,ADL_S_MASTER,RPL_S_BackwardComp,MTL_IFWI_CBV_PMC,MTL_IFWI_CBV_EC,RPL-SBGA_3SC</t>
        </is>
      </nc>
    </rcc>
  </rrc>
  <rrc rId="346" sId="1" ref="A47:XFD47" action="deleteRow">
    <rfmt sheetId="1" xfDxf="1" sqref="A47:XFD47" start="0" length="0"/>
    <rcc rId="0" sId="1">
      <nc r="A47">
        <f>HYPERLINK("https://hsdes.intel.com/resource/14013172908","14013172908")</f>
      </nc>
    </rcc>
    <rcc rId="0" sId="1">
      <nc r="B47" t="inlineStr">
        <is>
          <t>Verify "Slide to shutdown" option does not come up on UI on resuming from CMS / S0i3</t>
        </is>
      </nc>
    </rcc>
    <rcc rId="0" sId="1">
      <nc r="C47" t="inlineStr">
        <is>
          <t>Blocked</t>
        </is>
      </nc>
    </rcc>
    <rcc rId="0" sId="1">
      <nc r="D47" t="inlineStr">
        <is>
          <t>NA:CS not applicable for DC2</t>
        </is>
      </nc>
    </rcc>
    <rcc rId="0" sId="1">
      <nc r="F47" t="inlineStr">
        <is>
          <t>rohith2x</t>
        </is>
      </nc>
    </rcc>
    <rcc rId="0" sId="1">
      <nc r="G47" t="inlineStr">
        <is>
          <t>common,emulation.ip,silicon,simulation.ip</t>
        </is>
      </nc>
    </rcc>
    <rcc rId="0" sId="1">
      <nc r="H47" t="inlineStr">
        <is>
          <t>Ingredient</t>
        </is>
      </nc>
    </rcc>
    <rcc rId="0" sId="1">
      <nc r="I47" t="inlineStr">
        <is>
          <t>Automatable</t>
        </is>
      </nc>
    </rcc>
    <rcc rId="0" sId="1">
      <nc r="J47" t="inlineStr">
        <is>
          <t>Intel Confidential</t>
        </is>
      </nc>
    </rcc>
    <rcc rId="0" sId="1">
      <nc r="K47" t="inlineStr">
        <is>
          <t>bios.platform,fw.ifwi.pmc</t>
        </is>
      </nc>
    </rcc>
    <rcc rId="0" sId="1">
      <nc r="L47">
        <v>10</v>
      </nc>
    </rcc>
    <rcc rId="0" sId="1">
      <nc r="M47">
        <v>7</v>
      </nc>
    </rcc>
    <rcc rId="0" sId="1">
      <nc r="N47" t="inlineStr">
        <is>
          <t>CSS-IVE-79983</t>
        </is>
      </nc>
    </rcc>
    <rcc rId="0" sId="1">
      <nc r="O47" t="inlineStr">
        <is>
          <t>Power Management</t>
        </is>
      </nc>
    </rcc>
    <rcc rId="0" sId="1">
      <nc r="P47"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47" t="inlineStr">
        <is>
          <t>MoS (Modern Standby),S0ix-states</t>
        </is>
      </nc>
    </rcc>
    <rcc rId="0" sId="1">
      <nc r="R47" t="inlineStr">
        <is>
          <t>Scenario written based on HSD : 1604014710
RKL: 2206776650 , 2206776656 ,  2206973275, 2206874091 , 2206973274, 2206874064 , 2206973286, 2206874078 , 2206973300, 2206874068 , 2206973279, 2206874087 , 1405574811
JSLP : 1607196068
ADL: 2205168404</t>
        </is>
      </nc>
    </rcc>
    <rcc rId="0" sId="1">
      <nc r="S47" t="inlineStr">
        <is>
          <t>CSS-IVE-79983</t>
        </is>
      </nc>
    </rcc>
    <rcc rId="0" sId="1">
      <nc r="T47" t="inlineStr">
        <is>
          <t>Consumer,Corporate_vPro,Slim</t>
        </is>
      </nc>
    </rcc>
    <rcc rId="0" sId="1">
      <nc r="U47" t="inlineStr">
        <is>
          <t>windows.20h2_vibranium.x64</t>
        </is>
      </nc>
    </rcc>
    <rcc rId="0" sId="1">
      <nc r="V47" t="inlineStr">
        <is>
          <t>reddyv5x</t>
        </is>
      </nc>
    </rcc>
    <rcc rId="0" sId="1">
      <nc r="W47" t="inlineStr">
        <is>
          <t>'Slide to shutdown' option should not come up on resuming from CS/S0i3 via power button</t>
        </is>
      </nc>
    </rcc>
    <rcc rId="0" sId="1">
      <nc r="X47" t="inlineStr">
        <is>
          <t>Client-BIOS</t>
        </is>
      </nc>
    </rcc>
    <rcc rId="0" sId="1">
      <nc r="Y47" t="inlineStr">
        <is>
          <t>1-showstopper</t>
        </is>
      </nc>
    </rcc>
    <rcc rId="0" sId="1">
      <nc r="Z47"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47"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7" t="inlineStr">
        <is>
          <t>product</t>
        </is>
      </nc>
    </rcc>
    <rcc rId="0" sId="1">
      <nc r="AD47" t="inlineStr">
        <is>
          <t>complete.ready_for_production</t>
        </is>
      </nc>
    </rcc>
    <rcc rId="0" sId="1">
      <nc r="AF47" t="inlineStr">
        <is>
          <t>Low</t>
        </is>
      </nc>
    </rcc>
    <rcc rId="0" sId="1">
      <nc r="AG47" t="inlineStr">
        <is>
          <t>L2 Mandatory-BAT</t>
        </is>
      </nc>
    </rcc>
    <rcc rId="0" sId="1">
      <nc r="AJ47" t="inlineStr">
        <is>
          <t>Functional</t>
        </is>
      </nc>
    </rcc>
    <rcc rId="0" sId="1">
      <nc r="AK47" t="inlineStr">
        <is>
          <t>na</t>
        </is>
      </nc>
    </rcc>
    <rcc rId="0" sId="1">
      <nc r="AL47" t="inlineStr">
        <is>
          <t>Intention of the testcase is to verify 'Slide to shutdown' option does not come up on UI on resuming from CMS / S0i3
Slide to shutdown option should not appear on resuming from CMS/S0i3 via power button</t>
        </is>
      </nc>
    </rcc>
    <rcc rId="0" sId="1">
      <nc r="AM47" t="inlineStr">
        <is>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is>
      </nc>
    </rcc>
  </rrc>
  <rrc rId="347" sId="1" ref="A41:XFD41" action="deleteRow">
    <rfmt sheetId="1" xfDxf="1" sqref="A41:XFD41" start="0" length="0"/>
    <rcc rId="0" sId="1">
      <nc r="A41">
        <f>HYPERLINK("https://hsdes.intel.com/resource/14013172859","14013172859")</f>
      </nc>
    </rcc>
    <rcc rId="0" sId="1">
      <nc r="B41" t="inlineStr">
        <is>
          <t>Verify Lid Switch open/close functionality at S3 state - test</t>
        </is>
      </nc>
    </rcc>
    <rcc rId="0" sId="1">
      <nc r="C41" t="inlineStr">
        <is>
          <t>Blocked</t>
        </is>
      </nc>
    </rcc>
    <rcc rId="0" sId="1">
      <nc r="D41" t="inlineStr">
        <is>
          <t>NA:DC is not applicable for RPL-SBGA DDR4</t>
        </is>
      </nc>
    </rcc>
    <rcc rId="0" sId="1">
      <nc r="F41" t="inlineStr">
        <is>
          <t>msalaudx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12</v>
      </nc>
    </rcc>
    <rcc rId="0" sId="1">
      <nc r="N41" t="inlineStr">
        <is>
          <t>CSS-IVE-61859</t>
        </is>
      </nc>
    </rcc>
    <rcc rId="0" sId="1">
      <nc r="O41" t="inlineStr">
        <is>
          <t>Embedded controller and Power sources</t>
        </is>
      </nc>
    </rcc>
    <rcc rId="0" sId="1">
      <nc r="P41"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BC-RQTBC-10585,BC-RQTBC-12866,BC-RQTBC-13285,BC-RQTBCTL-1207
2201759457
BC-RQTBC-16797 
RKL: 2203202870
JSLP: 2203202870</t>
        </is>
      </nc>
    </rcc>
    <rcc rId="0" sId="1">
      <nc r="S41" t="inlineStr">
        <is>
          <t>CSS-IVE-61859</t>
        </is>
      </nc>
    </rcc>
    <rcc rId="0" sId="1">
      <nc r="T41" t="inlineStr">
        <is>
          <t>Consumer,Corporate_vPro,Slim</t>
        </is>
      </nc>
    </rcc>
    <rcc rId="0" sId="1">
      <nc r="V41" t="inlineStr">
        <is>
          <t>raghav3x</t>
        </is>
      </nc>
    </rcc>
    <rcc rId="0" sId="1">
      <nc r="W41" t="inlineStr">
        <is>
          <t>System should enter sleep (S3) when Lid Switch is "Closed" and resumes when lid switch is Opened</t>
        </is>
      </nc>
    </rcc>
    <rcc rId="0" sId="1">
      <nc r="X41" t="inlineStr">
        <is>
          <t>Client-BIOS</t>
        </is>
      </nc>
    </rcc>
    <rcc rId="0" sId="1">
      <nc r="Y41" t="inlineStr">
        <is>
          <t>2-high</t>
        </is>
      </nc>
    </rcc>
    <rcc rId="0" sId="1">
      <nc r="Z41" t="inlineStr">
        <is>
          <t>bios.alderlake,bios.amberlake,bios.apollolake,bios.arrowlake,bios.cannonlake,bios.coffeelake,bios.cometlake,bios.icelake-client,bios.jasperlake,bios.kabylake,bios.kabylake_r,bios.lakefield,bios.lunarlake,bios.meteorlake,bios.raptorlake,bios.skylake,bios.tigerlake,bios.whiskeylake,ifwi.amberlake,ifwi.arrowlake,ifwi.lunarlake,ifwi.meteorlake,ifwi.raptorlake</t>
        </is>
      </nc>
    </rcc>
    <rcc rId="0" sId="1">
      <nc r="AA41" t="inlineStr">
        <is>
          <t>bios.alderlake,bios.amberlake,bios.apollolake,bios.arrowlake,bios.cannonlake,bios.coffeelake,bios.cometlake,bios.icelake-client,bios.jasperlake,bios.kabylake,bios.kabylake_r,bios.meteorlake,bios.raptorlake,bios.tigerlake,bios.whiskeylake,ifwi.amberlake,ifwi.meteorlake,ifwi.raptorlake</t>
        </is>
      </nc>
    </rcc>
    <rcc rId="0" sId="1">
      <nc r="AC41" t="inlineStr">
        <is>
          <t>product</t>
        </is>
      </nc>
    </rcc>
    <rcc rId="0" sId="1">
      <nc r="AD41" t="inlineStr">
        <is>
          <t>complete.ready_for_production</t>
        </is>
      </nc>
    </rcc>
    <rcc rId="0" sId="1">
      <nc r="AF41" t="inlineStr">
        <is>
          <t>Low</t>
        </is>
      </nc>
    </rcc>
    <rcc rId="0" sId="1">
      <nc r="AG41" t="inlineStr">
        <is>
          <t>L1 DailyCI-Basic-Sanity</t>
        </is>
      </nc>
    </rcc>
    <rcc rId="0" sId="1">
      <nc r="AJ41" t="inlineStr">
        <is>
          <t>Functional</t>
        </is>
      </nc>
    </rcc>
    <rcc rId="0" sId="1">
      <nc r="AK41" t="inlineStr">
        <is>
          <t>na</t>
        </is>
      </nc>
    </rcc>
    <rcc rId="0" sId="1">
      <nc r="AL41"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AM4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M_5SGC1,MTL-M_4SDC1,MTL-M_4SDC2,MTL-M_3SDC3,MTL-M_2SDC4,MTL-M_2SDC5,MTL-M_2SDC6,MTL_IFWI_CBV_PMC,MTL_IFWI_CBV_BIOS,RPL-SBGA_5SC,MTL-P_5SGC1,MTL-P_4SDC1,MTL-P_4SDC2,MTL-P_3SDC3,MTL-P_3SDC4,MTL-P_2SDC5,MTL-P_2SDC6,JSL_QRC_BAT,RPL-SBGA_4SC,RPL-Px_4SP2,RPL-P_2SDC5,RPL-P_2SDC6,RPL-Px_2SDC1,ARL_Px_IFWI_CI,RPL-SBGA_2SC1,RPL-SBGA_2SC2,RPL-SBGA_3SC-2,RPL-SBGA_3SC,ARL_FT_BLK</t>
        </is>
      </nc>
    </rcc>
  </rrc>
  <rrc rId="348" sId="1" ref="A41:XFD41" action="deleteRow">
    <rfmt sheetId="1" xfDxf="1" sqref="A41:XFD41" start="0" length="0"/>
    <rcc rId="0" sId="1">
      <nc r="A41">
        <f>HYPERLINK("https://hsdes.intel.com/resource/14013172864","14013172864")</f>
      </nc>
    </rcc>
    <rcc rId="0" sId="1">
      <nc r="B41" t="inlineStr">
        <is>
          <t>Verify Lid Switch Action can put system to S4 and Lid Switch Action can not wake system from S4</t>
        </is>
      </nc>
    </rcc>
    <rcc rId="0" sId="1">
      <nc r="C41" t="inlineStr">
        <is>
          <t>Blocked</t>
        </is>
      </nc>
    </rcc>
    <rcc rId="0" sId="1">
      <nc r="D41" t="inlineStr">
        <is>
          <t>NA:DC is not applicable for RPL-SBGA DDR4</t>
        </is>
      </nc>
    </rcc>
    <rcc rId="0" sId="1">
      <nc r="F41" t="inlineStr">
        <is>
          <t>msalaudx</t>
        </is>
      </nc>
    </rcc>
    <rcc rId="0" sId="1">
      <nc r="G41" t="inlineStr">
        <is>
          <t>common,emulation.hybrid,emulation.ip,silicon,simulation.ip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10</v>
      </nc>
    </rcc>
    <rcc rId="0" sId="1">
      <nc r="N41" t="inlineStr">
        <is>
          <t>CSS-IVE-61861</t>
        </is>
      </nc>
    </rcc>
    <rcc rId="0" sId="1">
      <nc r="O41" t="inlineStr">
        <is>
          <t>Embedded controller and Power sources</t>
        </is>
      </nc>
    </rcc>
    <rcc rId="0" sId="1">
      <nc r="P41"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BC-RQTBC-10585,BC-RQTBC-13285,BC-RQTBC-14010
ICL Req id:BC-RQTBC-15310
BC-RQTBC-16797
BC-RQTBCTL-1207</t>
        </is>
      </nc>
    </rcc>
    <rcc rId="0" sId="1">
      <nc r="S41" t="inlineStr">
        <is>
          <t>CSS-IVE-61861</t>
        </is>
      </nc>
    </rcc>
    <rcc rId="0" sId="1">
      <nc r="T41" t="inlineStr">
        <is>
          <t>Consumer,Corporate_vPro,Slim</t>
        </is>
      </nc>
    </rcc>
    <rcc rId="0" sId="1">
      <nc r="V41" t="inlineStr">
        <is>
          <t>raghav3x</t>
        </is>
      </nc>
    </rcc>
    <rcc rId="0" sId="1">
      <nc r="W41" t="inlineStr">
        <is>
          <t>1. Lid Switch Action should put SUT into S4
2. Should not be able to wake system using Lid action from S4 in AC and DC mode.
3. SUT should wake from power button press without any issue</t>
        </is>
      </nc>
    </rcc>
    <rcc rId="0" sId="1">
      <nc r="X41" t="inlineStr">
        <is>
          <t>Client-BIOS</t>
        </is>
      </nc>
    </rcc>
    <rcc rId="0" sId="1">
      <nc r="Y41" t="inlineStr">
        <is>
          <t>1-showstopper</t>
        </is>
      </nc>
    </rcc>
    <rcc rId="0" sId="1">
      <nc r="Z41"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1" t="inlineStr">
        <is>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is>
      </nc>
    </rcc>
    <rcc rId="0" sId="1">
      <nc r="AC41" t="inlineStr">
        <is>
          <t>product</t>
        </is>
      </nc>
    </rcc>
    <rcc rId="0" sId="1">
      <nc r="AD41" t="inlineStr">
        <is>
          <t>open.test_update_phase</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Intention of the test case is to verify below scenario.
Lid Switch  action puts SUT into Hibernate state (S4) and  lid action should not wake SUT from S4 state</t>
        </is>
      </nc>
    </rcc>
    <rcc rId="0" sId="1">
      <nc r="AM41" t="inlineStr">
        <is>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t>
        </is>
      </nc>
    </rcc>
  </rrc>
  <rrc rId="349" sId="1" ref="A38:XFD38" action="deleteRow">
    <rfmt sheetId="1" xfDxf="1" sqref="A38:XFD38" start="0" length="0"/>
    <rcc rId="0" sId="1">
      <nc r="A38">
        <f>HYPERLINK("https://hsdes.intel.com/resource/14013165299","14013165299")</f>
      </nc>
    </rcc>
    <rcc rId="0" sId="1">
      <nc r="B38" t="inlineStr">
        <is>
          <t>Verify SLPS_S0 assertion before and after warm reboot cycle</t>
        </is>
      </nc>
    </rcc>
    <rcc rId="0" sId="1">
      <nc r="C38" t="inlineStr">
        <is>
          <t>Blocked</t>
        </is>
      </nc>
    </rcc>
    <rcc rId="0" sId="1">
      <nc r="D38" t="inlineStr">
        <is>
          <t>NA:CS not applicable for DC2</t>
        </is>
      </nc>
    </rcc>
    <rcc rId="0" sId="1">
      <nc r="F38" t="inlineStr">
        <is>
          <t>rohith2x</t>
        </is>
      </nc>
    </rcc>
    <rcc rId="0" sId="1">
      <nc r="G38" t="inlineStr">
        <is>
          <t>common,emulation.ip,silicon,simulation.ip</t>
        </is>
      </nc>
    </rcc>
    <rcc rId="0" sId="1">
      <nc r="H38" t="inlineStr">
        <is>
          <t>Ingredient</t>
        </is>
      </nc>
    </rcc>
    <rcc rId="0" sId="1">
      <nc r="I38" t="inlineStr">
        <is>
          <t>Automatable</t>
        </is>
      </nc>
    </rcc>
    <rcc rId="0" sId="1">
      <nc r="J38" t="inlineStr">
        <is>
          <t>Intel Confidential</t>
        </is>
      </nc>
    </rcc>
    <rcc rId="0" sId="1">
      <nc r="K38" t="inlineStr">
        <is>
          <t>bios.platform,fw.ifwi.pmc</t>
        </is>
      </nc>
    </rcc>
    <rcc rId="0" sId="1">
      <nc r="L38">
        <v>45</v>
      </nc>
    </rcc>
    <rcc rId="0" sId="1">
      <nc r="M38">
        <v>10</v>
      </nc>
    </rcc>
    <rcc rId="0" sId="1">
      <nc r="N38" t="inlineStr">
        <is>
          <t>CSS-IVE-139109</t>
        </is>
      </nc>
    </rcc>
    <rcc rId="0" sId="1">
      <nc r="O38" t="inlineStr">
        <is>
          <t>Power Management</t>
        </is>
      </nc>
    </rcc>
    <rcc rId="0" sId="1">
      <nc r="P38"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38" t="inlineStr">
        <is>
          <t>MoS (Modern Standby),Real Battery Management,SLP_S0</t>
        </is>
      </nc>
    </rcc>
    <rcc rId="0" sId="1">
      <nc r="R38">
        <v>14011238041</v>
      </nc>
    </rcc>
    <rcc rId="0" sId="1">
      <nc r="S38" t="inlineStr">
        <is>
          <t>CSS-IVE-139109</t>
        </is>
      </nc>
    </rcc>
    <rcc rId="0" sId="1">
      <nc r="T38" t="inlineStr">
        <is>
          <t>Consumer,Corporate_vPro,Slim</t>
        </is>
      </nc>
    </rcc>
    <rcc rId="0" sId="1">
      <nc r="U38" t="inlineStr">
        <is>
          <t>windows.20h2_vibranium.x64</t>
        </is>
      </nc>
    </rcc>
    <rcc rId="0" sId="1">
      <nc r="V38" t="inlineStr">
        <is>
          <t>reddyv5x</t>
        </is>
      </nc>
    </rcc>
    <rcc rId="0" sId="1">
      <nc r="W38" t="inlineStr">
        <is>
          <t>This TC is to verify SLP_S0 is asserting before and after warm reboot cycle(SLP_S0 -&gt; WR -&gt; SLP_S0)</t>
        </is>
      </nc>
    </rcc>
    <rcc rId="0" sId="1">
      <nc r="X38" t="inlineStr">
        <is>
          <t>Client-BIOS</t>
        </is>
      </nc>
    </rcc>
    <rcc rId="0" sId="1">
      <nc r="Y38" t="inlineStr">
        <is>
          <t>2-high</t>
        </is>
      </nc>
    </rcc>
    <rcc rId="0" sId="1">
      <nc r="Z38" t="inlineStr">
        <is>
          <t>bios.alderlake,bios.arrowlake,bios.jasperlake,bios.lunarlake,bios.meteorlake,bios.raptorlake,bios.rocketlake,ifwi.arrowlake,ifwi.lunarlake,ifwi.meteorlake,ifwi.raptorlake</t>
        </is>
      </nc>
    </rcc>
    <rcc rId="0" sId="1">
      <nc r="AA38" t="inlineStr">
        <is>
          <t>bios.alderlake,bios.arrowlake,bios.jasperlake,bios.lunarlake,bios.meteorlake,bios.raptorlake,bios.rocketlake,ifwi.meteorlake,ifwi.raptorlake</t>
        </is>
      </nc>
    </rcc>
    <rcc rId="0" sId="1">
      <nc r="AC38" t="inlineStr">
        <is>
          <t>product</t>
        </is>
      </nc>
    </rcc>
    <rcc rId="0" sId="1">
      <nc r="AD38" t="inlineStr">
        <is>
          <t>complete.ready_for_production</t>
        </is>
      </nc>
    </rcc>
    <rcc rId="0" sId="1">
      <nc r="AF38" t="inlineStr">
        <is>
          <t>Low</t>
        </is>
      </nc>
    </rcc>
    <rcc rId="0" sId="1">
      <nc r="AG38" t="inlineStr">
        <is>
          <t>L1 DailyCI-Basic-Sanity</t>
        </is>
      </nc>
    </rcc>
    <rcc rId="0" sId="1">
      <nc r="AJ38" t="inlineStr">
        <is>
          <t>Functional</t>
        </is>
      </nc>
    </rcc>
    <rcc rId="0" sId="1">
      <nc r="AK38" t="inlineStr">
        <is>
          <t>na</t>
        </is>
      </nc>
    </rcc>
    <rcc rId="0" sId="1">
      <nc r="AL38" t="inlineStr">
        <is>
          <t>Verify SLPS_S0 assertion before and after warm reboot cycle</t>
        </is>
      </nc>
    </rcc>
    <rcc rId="0" sId="1">
      <nc r="AM38"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is>
      </nc>
    </rcc>
  </rrc>
  <rrc rId="350" sId="1" ref="A35:XFD35" action="deleteRow">
    <rfmt sheetId="1" xfDxf="1" sqref="A35:XFD35" start="0" length="0"/>
    <rcc rId="0" sId="1">
      <nc r="A35">
        <f>HYPERLINK("https://hsdes.intel.com/resource/14013161675","14013161675")</f>
      </nc>
    </rcc>
    <rcc rId="0" sId="1">
      <nc r="B35" t="inlineStr">
        <is>
          <t>Verify Coexistence of WiFi,Bluetooth, WWAN and GNSS enumeration and functionality in OS</t>
        </is>
      </nc>
    </rcc>
    <rcc rId="0" sId="1">
      <nc r="C35" t="inlineStr">
        <is>
          <t>Blocked</t>
        </is>
      </nc>
    </rcc>
    <rcc rId="0" sId="1">
      <nc r="D35" t="inlineStr">
        <is>
          <t>NA:GNSS, WWAN not applicable for RPL_SBGA DDR4</t>
        </is>
      </nc>
    </rcc>
    <rcc rId="0" sId="1">
      <nc r="F35" t="inlineStr">
        <is>
          <t>chassanx</t>
        </is>
      </nc>
    </rcc>
    <rcc rId="0" sId="1">
      <nc r="G35" t="inlineStr">
        <is>
          <t>common,emulation.ip,silicon,simulation.ip</t>
        </is>
      </nc>
    </rcc>
    <rcc rId="0" sId="1">
      <nc r="H35" t="inlineStr">
        <is>
          <t>Ingredient</t>
        </is>
      </nc>
    </rcc>
    <rcc rId="0" sId="1">
      <nc r="I35" t="inlineStr">
        <is>
          <t>Automatable</t>
        </is>
      </nc>
    </rcc>
    <rcc rId="0" sId="1">
      <nc r="J35" t="inlineStr">
        <is>
          <t>Intel Confidential</t>
        </is>
      </nc>
    </rcc>
    <rcc rId="0" sId="1">
      <nc r="K35" t="inlineStr">
        <is>
          <t>bios.pch,fw.ifwi.pchc</t>
        </is>
      </nc>
    </rcc>
    <rcc rId="0" sId="1">
      <nc r="L35">
        <v>10</v>
      </nc>
    </rcc>
    <rcc rId="0" sId="1">
      <nc r="M35">
        <v>8</v>
      </nc>
    </rcc>
    <rcc rId="0" sId="1">
      <nc r="N35" t="inlineStr">
        <is>
          <t>CSS-IVE-117093</t>
        </is>
      </nc>
    </rcc>
    <rcc rId="0" sId="1">
      <nc r="O35" t="inlineStr">
        <is>
          <t>Networking and Connectivity</t>
        </is>
      </nc>
    </rcc>
    <rcc rId="0" sId="1">
      <nc r="P35"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35" t="inlineStr">
        <is>
          <t>CNVi,discrete WiFi/BT,WWAN</t>
        </is>
      </nc>
    </rcc>
    <rcc rId="0" sId="1">
      <nc r="R35" t="inlineStr">
        <is>
          <t>Lakefield Windows Platform Power On strategy -Wifi-BT Domain Rev1.0,
LKF: 4_335-LZ-798
JSLP: 1607196254
ADL:2204514449</t>
        </is>
      </nc>
    </rcc>
    <rcc rId="0" sId="1">
      <nc r="S35" t="inlineStr">
        <is>
          <t>CSS-IVE-117093</t>
        </is>
      </nc>
    </rcc>
    <rcc rId="0" sId="1">
      <nc r="T35" t="inlineStr">
        <is>
          <t>Consumer,Corporate_vPro,Slim</t>
        </is>
      </nc>
    </rcc>
    <rcc rId="0" sId="1">
      <nc r="V35" t="inlineStr">
        <is>
          <t>vhebbarx</t>
        </is>
      </nc>
    </rcc>
    <rcc rId="0" sId="1">
      <nc r="W35" t="inlineStr">
        <is>
          <t>WIFI , Bluetooth, WWAN, GNSS  should Coexist together without any issue in OS</t>
        </is>
      </nc>
    </rcc>
    <rcc rId="0" sId="1">
      <nc r="X35" t="inlineStr">
        <is>
          <t>Client-BIOS</t>
        </is>
      </nc>
    </rcc>
    <rcc rId="0" sId="1">
      <nc r="Y35" t="inlineStr">
        <is>
          <t>1-showstopper</t>
        </is>
      </nc>
    </rcc>
    <rcc rId="0" sId="1">
      <nc r="Z35" t="inlineStr">
        <is>
          <t>bios.alderlake,bios.arrowlake,bios.cannonlake,bios.coffeelake,bios.cometlake,bios.geminilake,bios.icelake-client,bios.kabylake_r,bios.lakefield,bios.lunarlake,bios.meteorlake,bios.tigerlake,bios.whiskeylake,ifwi.cannonlake,ifwi.coffeelake,ifwi.cometlake,ifwi.geminilake,ifwi.icelake,ifwi.kabylake_r,ifwi.lakefield,ifwi.lunarlake,ifwi.meteorlake,ifwi.raptorlake,ifwi.tigerlake,ifwi.whiskeylake</t>
        </is>
      </nc>
    </rcc>
    <rcc rId="0" sId="1">
      <nc r="AA35"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35" t="inlineStr">
        <is>
          <t>product</t>
        </is>
      </nc>
    </rcc>
    <rcc rId="0" sId="1">
      <nc r="AD35" t="inlineStr">
        <is>
          <t>open.test_update_phase</t>
        </is>
      </nc>
    </rcc>
    <rcc rId="0" sId="1">
      <nc r="AF35" t="inlineStr">
        <is>
          <t>Low</t>
        </is>
      </nc>
    </rcc>
    <rcc rId="0" sId="1">
      <nc r="AG35" t="inlineStr">
        <is>
          <t>L2 Mandatory-BAT</t>
        </is>
      </nc>
    </rcc>
    <rcc rId="0" sId="1">
      <nc r="AJ35" t="inlineStr">
        <is>
          <t>Integration</t>
        </is>
      </nc>
    </rcc>
    <rcc rId="0" sId="1">
      <nc r="AK35" t="inlineStr">
        <is>
          <t>na</t>
        </is>
      </nc>
    </rcc>
    <rcc rId="0" sId="1">
      <nc r="AL35" t="inlineStr">
        <is>
          <t>This Test case is Verify Coexistence of WiFi,Bluetooth and WWAN enumeration and functionality in OS</t>
        </is>
      </nc>
    </rcc>
    <rcc rId="0" sId="1">
      <nc r="AM35"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t>
        </is>
      </nc>
    </rcc>
  </rrc>
  <rrc rId="351" sId="1" ref="A29:XFD29" action="deleteRow">
    <rfmt sheetId="1" xfDxf="1" sqref="A29:XFD29" start="0" length="0"/>
    <rcc rId="0" sId="1">
      <nc r="A29">
        <f>HYPERLINK("https://hsdes.intel.com/resource/14013161197","14013161197")</f>
      </nc>
    </rcc>
    <rcc rId="0" sId="1">
      <nc r="B29" t="inlineStr">
        <is>
          <t>Verify Booting over LAN using UEFI PXEv6 Network</t>
        </is>
      </nc>
    </rcc>
    <rcc rId="0" sId="1">
      <nc r="C29" t="inlineStr">
        <is>
          <t>Blocked</t>
        </is>
      </nc>
    </rcc>
    <rcc rId="0" sId="1">
      <nc r="D29" t="inlineStr">
        <is>
          <t>NA: Gbe Region not applicable for RPL-SBGA 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CSS-IVE-114715</t>
        </is>
      </nc>
    </rcc>
    <rcc rId="0" sId="1">
      <nc r="O29" t="inlineStr">
        <is>
          <t>Networking and Connectivity</t>
        </is>
      </nc>
    </rcc>
    <rcc rId="0" sId="1">
      <nc r="P29" t="inlineStr">
        <is>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ADL:2203201895,1307301554</t>
        </is>
      </nc>
    </rcc>
    <rcc rId="0" sId="1">
      <nc r="S29" t="inlineStr">
        <is>
          <t>CSS-IVE-114715</t>
        </is>
      </nc>
    </rcc>
    <rcc rId="0" sId="1">
      <nc r="T29" t="inlineStr">
        <is>
          <t>Consumer,Corporate_vPro</t>
        </is>
      </nc>
    </rcc>
    <rcc rId="0" sId="1">
      <nc r="V29" t="inlineStr">
        <is>
          <t>vhebbarx</t>
        </is>
      </nc>
    </rcc>
    <rcc rId="0" sId="1">
      <nc r="W29" t="inlineStr">
        <is>
          <t>SUT should boot with UEFI PXEv6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is>
      </nc>
    </rcc>
    <rcc rId="0" sId="1">
      <nc r="AA29" t="inlineStr">
        <is>
          <t>bios.alder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open.test_update_phase</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PXEv6 using Wired LAN network</t>
        </is>
      </nc>
    </rcc>
    <rcc rId="0" sId="1">
      <nc r="AM29" t="inlineStr">
        <is>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t>
        </is>
      </nc>
    </rcc>
  </rrc>
  <rrc rId="352" sId="1" ref="A29:XFD29" action="deleteRow">
    <rfmt sheetId="1" xfDxf="1" sqref="A29:XFD29" start="0" length="0"/>
    <rcc rId="0" sId="1">
      <nc r="A29">
        <f>HYPERLINK("https://hsdes.intel.com/resource/14013161203","14013161203")</f>
      </nc>
    </rcc>
    <rcc rId="0" sId="1">
      <nc r="B29" t="inlineStr">
        <is>
          <t>Verify Booting over LAN using UEFI PXEv4 network</t>
        </is>
      </nc>
    </rcc>
    <rcc rId="0" sId="1">
      <nc r="C29" t="inlineStr">
        <is>
          <t>Blocked</t>
        </is>
      </nc>
    </rcc>
    <rcc rId="0" sId="1">
      <nc r="D29" t="inlineStr">
        <is>
          <t>NA: Gbe Region not applicable for RPL-SBGA 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CSS-IVE-114717</t>
        </is>
      </nc>
    </rcc>
    <rcc rId="0" sId="1">
      <nc r="O29" t="inlineStr">
        <is>
          <t>Networking and Connectivity</t>
        </is>
      </nc>
    </rcc>
    <rcc rId="0" sId="1">
      <nc r="P29" t="inlineStr">
        <is>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 2203201895,1307301554</t>
        </is>
      </nc>
    </rcc>
    <rcc rId="0" sId="1">
      <nc r="S29" t="inlineStr">
        <is>
          <t>CSS-IVE-114717</t>
        </is>
      </nc>
    </rcc>
    <rcc rId="0" sId="1">
      <nc r="T29" t="inlineStr">
        <is>
          <t>Consumer,Corporate_vPro</t>
        </is>
      </nc>
    </rcc>
    <rcc rId="0" sId="1">
      <nc r="V29" t="inlineStr">
        <is>
          <t>vhebbarx</t>
        </is>
      </nc>
    </rcc>
    <rcc rId="0" sId="1">
      <nc r="W29" t="inlineStr">
        <is>
          <t>SUT should boot with UEFI PXEv4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is>
      </nc>
    </rcc>
    <rcc rId="0" sId="1">
      <nc r="AA29" t="inlineStr">
        <is>
          <t>bios.alderlake,bios.arrow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complete.ready_for_production</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PXEv4  using Wired LAN network </t>
        </is>
      </nc>
    </rcc>
    <rcc rId="0" sId="1">
      <nc r="AM29" t="inlineStr">
        <is>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t>
        </is>
      </nc>
    </rcc>
  </rrc>
  <rrc rId="353" sId="1" ref="A29:XFD29" action="deleteRow">
    <rfmt sheetId="1" xfDxf="1" sqref="A29:XFD29" start="0" length="0"/>
    <rcc rId="0" sId="1">
      <nc r="A29">
        <f>HYPERLINK("https://hsdes.intel.com/resource/14013161312","14013161312")</f>
      </nc>
    </rcc>
    <rcc rId="0" sId="1">
      <nc r="B29" t="inlineStr">
        <is>
          <t>Verify Connected MoS entry/exit using power button/Timer option</t>
        </is>
      </nc>
    </rcc>
    <rcc rId="0" sId="1">
      <nc r="C29" t="inlineStr">
        <is>
          <t>Blocked</t>
        </is>
      </nc>
    </rcc>
    <rcc rId="0" sId="1">
      <nc r="D29" t="inlineStr">
        <is>
          <t>NA:CS not applicable for DC2</t>
        </is>
      </nc>
    </rcc>
    <rcc rId="0" sId="1">
      <nc r="F29" t="inlineStr">
        <is>
          <t>rohith2x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bios.cpu_pm,fw.ifwi.pmc</t>
        </is>
      </nc>
    </rcc>
    <rcc rId="0" sId="1">
      <nc r="L29">
        <v>5</v>
      </nc>
    </rcc>
    <rcc rId="0" sId="1">
      <nc r="M29">
        <v>3</v>
      </nc>
    </rcc>
    <rcc rId="0" sId="1">
      <nc r="N29" t="inlineStr">
        <is>
          <t>CSS-IVE-115018</t>
        </is>
      </nc>
    </rcc>
    <rcc rId="0" sId="1">
      <nc r="O29" t="inlineStr">
        <is>
          <t>Power Management</t>
        </is>
      </nc>
    </rcc>
    <rcc rId="0" sId="1">
      <nc r="P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9" t="inlineStr">
        <is>
          <t>MoS (Modern Standby),Power Btn/HID</t>
        </is>
      </nc>
    </rcc>
    <rcc rId="0" sId="1">
      <nc r="R29" t="inlineStr">
        <is>
          <t>TGL : 220194440
JSLP : 1607196266
ADL: 2205168404,2205167301,2205438958,2203202747,2205168064</t>
        </is>
      </nc>
    </rcc>
    <rcc rId="0" sId="1">
      <nc r="S29" t="inlineStr">
        <is>
          <t>CSS-IVE-115018</t>
        </is>
      </nc>
    </rcc>
    <rcc rId="0" sId="1">
      <nc r="T29" t="inlineStr">
        <is>
          <t>Consumer,Corporate_vPro,Slim</t>
        </is>
      </nc>
    </rcc>
    <rcc rId="0" sId="1">
      <nc r="U29" t="inlineStr">
        <is>
          <t>windows.20h2_vibranium.x64</t>
        </is>
      </nc>
    </rcc>
    <rcc rId="0" sId="1">
      <nc r="V29" t="inlineStr">
        <is>
          <t>reddyv5x</t>
        </is>
      </nc>
    </rcc>
    <rcc rId="0" sId="1">
      <nc r="W29" t="inlineStr">
        <is>
          <t>SUT should enter to S0i3 and should wake from S0I3 using power button</t>
        </is>
      </nc>
    </rcc>
    <rcc rId="0" sId="1">
      <nc r="X29" t="inlineStr">
        <is>
          <t>Client-BIOS</t>
        </is>
      </nc>
    </rcc>
    <rcc rId="0" sId="1">
      <nc r="Y29" t="inlineStr">
        <is>
          <t>1-showstopper</t>
        </is>
      </nc>
    </rcc>
    <rcc rId="0" sId="1">
      <nc r="Z29" t="inlineStr">
        <is>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is>
      </nc>
    </rcc>
    <rcc rId="0" sId="1">
      <nc r="AA2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9" t="inlineStr">
        <is>
          <t>product</t>
        </is>
      </nc>
    </rcc>
    <rcc rId="0" sId="1">
      <nc r="AD29" t="inlineStr">
        <is>
          <t>complete.ready_for_production</t>
        </is>
      </nc>
    </rcc>
    <rcc rId="0" sId="1">
      <nc r="AF29" t="inlineStr">
        <is>
          <t>Low</t>
        </is>
      </nc>
    </rcc>
    <rcc rId="0" sId="1">
      <nc r="AG29" t="inlineStr">
        <is>
          <t>L1 DailyCI-Basic-Sanity</t>
        </is>
      </nc>
    </rcc>
    <rcc rId="0" sId="1">
      <nc r="AJ29" t="inlineStr">
        <is>
          <t>Functional</t>
        </is>
      </nc>
    </rcc>
    <rcc rId="0" sId="1">
      <nc r="AK29" t="inlineStr">
        <is>
          <t>na</t>
        </is>
      </nc>
    </rcc>
    <rcc rId="0" sId="1">
      <nc r="AL29" t="inlineStr">
        <is>
          <t>This test case is to verify connected MOS/S0I3 entry/exit using power button/Timer option</t>
        </is>
      </nc>
    </rcc>
    <rcc rId="0" sId="1">
      <nc r="AM2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t>
        </is>
      </nc>
    </rcc>
  </rrc>
  <rrc rId="354" sId="1" ref="A27:XFD27" action="deleteRow">
    <rfmt sheetId="1" xfDxf="1" sqref="A27:XFD27" start="0" length="0"/>
    <rcc rId="0" sId="1">
      <nc r="A27">
        <f>HYPERLINK("https://hsdes.intel.com/resource/14013160886","14013160886")</f>
      </nc>
    </rcc>
    <rcc rId="0" sId="1">
      <nc r="B27" t="inlineStr">
        <is>
          <t>Verify volume Up &amp; Down buttons function during CMS cycle</t>
        </is>
      </nc>
    </rcc>
    <rcc rId="0" sId="1">
      <nc r="C27" t="inlineStr">
        <is>
          <t>Blocked</t>
        </is>
      </nc>
    </rcc>
    <rcc rId="0" sId="1">
      <nc r="D27" t="inlineStr">
        <is>
          <t>NA:CS not applicable for DC2</t>
        </is>
      </nc>
    </rcc>
    <rcc rId="0" sId="1">
      <nc r="F27" t="inlineStr">
        <is>
          <t>sbabyshx</t>
        </is>
      </nc>
    </rcc>
    <rcc rId="0" sId="1">
      <nc r="G27" t="inlineStr">
        <is>
          <t>emulation.ip,fpga.hybrid,silicon,simulation.subsystem</t>
        </is>
      </nc>
    </rcc>
    <rcc rId="0" sId="1">
      <nc r="H27" t="inlineStr">
        <is>
          <t>Ingredient</t>
        </is>
      </nc>
    </rcc>
    <rcc rId="0" sId="1">
      <nc r="I27" t="inlineStr">
        <is>
          <t>Automatable</t>
        </is>
      </nc>
    </rcc>
    <rcc rId="0" sId="1">
      <nc r="J27" t="inlineStr">
        <is>
          <t>Intel Confidential</t>
        </is>
      </nc>
    </rcc>
    <rcc rId="0" sId="1">
      <nc r="K27" t="inlineStr">
        <is>
          <t>bios.platform,fw.ifwi.pmc,fw.ifwi.softstraps</t>
        </is>
      </nc>
    </rcc>
    <rcc rId="0" sId="1">
      <nc r="L27">
        <v>25</v>
      </nc>
    </rcc>
    <rcc rId="0" sId="1">
      <nc r="M27">
        <v>10</v>
      </nc>
    </rcc>
    <rcc rId="0" sId="1">
      <nc r="N27" t="inlineStr">
        <is>
          <t>CSS-IVE-111667</t>
        </is>
      </nc>
    </rcc>
    <rcc rId="0" sId="1">
      <nc r="O27" t="inlineStr">
        <is>
          <t>Flex I/O and Internal Buses</t>
        </is>
      </nc>
    </rcc>
    <rcc rId="0" sId="1">
      <nc r="P27" t="inlineStr">
        <is>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is>
      </nc>
    </rcc>
    <rcc rId="0" sId="1">
      <nc r="Q27" t="inlineStr">
        <is>
          <t>S0ix-states,System Buttons</t>
        </is>
      </nc>
    </rcc>
    <rcc rId="0" sId="1">
      <nc r="R27" t="inlineStr">
        <is>
          <t>LKF: For LKF specific requirement:Volume up/down in case of Low Power Audio. ( Platform Coverage for  CMS in PSS)
LKF WCOS : WCOS_WHCP_BIOS_assessment : HardwareButtons
MTL: 16011327000</t>
        </is>
      </nc>
    </rcc>
    <rcc rId="0" sId="1">
      <nc r="S27" t="inlineStr">
        <is>
          <t>CSS-IVE-111667</t>
        </is>
      </nc>
    </rcc>
    <rcc rId="0" sId="1">
      <nc r="T27" t="inlineStr">
        <is>
          <t>Consumer,Corporate_vPro,Slim</t>
        </is>
      </nc>
    </rcc>
    <rcc rId="0" sId="1">
      <nc r="U27" t="inlineStr">
        <is>
          <t>windows.20h2_vibranium.x64</t>
        </is>
      </nc>
    </rcc>
    <rcc rId="0" sId="1">
      <nc r="V27" t="inlineStr">
        <is>
          <t>reddyv5x</t>
        </is>
      </nc>
    </rcc>
    <rcc rId="0" sId="1">
      <nc r="W27" t="inlineStr">
        <is>
          <t>Ensure volume  up &amp; Down button work without issue during CMS cycle </t>
        </is>
      </nc>
    </rcc>
    <rcc rId="0" sId="1">
      <nc r="X27" t="inlineStr">
        <is>
          <t>Client-BIOS</t>
        </is>
      </nc>
    </rcc>
    <rcc rId="0" sId="1">
      <nc r="Y27" t="inlineStr">
        <is>
          <t>2-high</t>
        </is>
      </nc>
    </rcc>
    <rcc rId="0" sId="1">
      <nc r="Z27" t="inlineStr">
        <is>
          <t>bios.arrowlake,bios.lakefield,bios.lunarlake,bios.meteorlake,bios.rocketlake,ifwi.arrowlake,ifwi.lakefield,ifwi.lunarlake,ifwi.meteorlake,ifwi.raptorlake</t>
        </is>
      </nc>
    </rcc>
    <rcc rId="0" sId="1">
      <nc r="AA27" t="inlineStr">
        <is>
          <t>bios.arrowlake,bios.lakefield,bios.lunarlake,bios.meteorlake,bios.rocketlake,ifwi.lakefield,ifwi.meteorlake,ifwi.raptorlake</t>
        </is>
      </nc>
    </rcc>
    <rcc rId="0" sId="1">
      <nc r="AC27" t="inlineStr">
        <is>
          <t>product</t>
        </is>
      </nc>
    </rcc>
    <rcc rId="0" sId="1">
      <nc r="AD27" t="inlineStr">
        <is>
          <t>complete.ready_for_production</t>
        </is>
      </nc>
    </rcc>
    <rcc rId="0" sId="1">
      <nc r="AF27" t="inlineStr">
        <is>
          <t>Low</t>
        </is>
      </nc>
    </rcc>
    <rcc rId="0" sId="1">
      <nc r="AG27" t="inlineStr">
        <is>
          <t>L2 Mandatory-BAT</t>
        </is>
      </nc>
    </rcc>
    <rcc rId="0" sId="1">
      <nc r="AJ27" t="inlineStr">
        <is>
          <t>Functional</t>
        </is>
      </nc>
    </rcc>
    <rcc rId="0" sId="1">
      <nc r="AK27" t="inlineStr">
        <is>
          <t>na</t>
        </is>
      </nc>
    </rcc>
    <rcc rId="0" sId="1">
      <nc r="AL27" t="inlineStr">
        <is>
          <t>This test is to Verify volume Up &amp; Down buttons function during CMOS cycle.</t>
        </is>
      </nc>
    </rcc>
    <rcc rId="0" sId="1">
      <nc r="AM27" t="inlineStr">
        <is>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t>
        </is>
      </nc>
    </rcc>
  </rrc>
  <rrc rId="355" sId="1" ref="A25:XFD25" action="deleteRow">
    <rfmt sheetId="1" xfDxf="1" sqref="A25:XFD25" start="0" length="0"/>
    <rcc rId="0" sId="1">
      <nc r="A25">
        <f>HYPERLINK("https://hsdes.intel.com/resource/14013160780","14013160780")</f>
      </nc>
    </rcc>
    <rcc rId="0" sId="1">
      <nc r="B25" t="inlineStr">
        <is>
          <t>Verify SUT does not boot in Dead battery condition</t>
        </is>
      </nc>
    </rcc>
    <rcc rId="0" sId="1">
      <nc r="C25" t="inlineStr">
        <is>
          <t>Blocked</t>
        </is>
      </nc>
    </rcc>
    <rcc rId="0" sId="1">
      <nc r="D25" t="inlineStr">
        <is>
          <t>NA:DC is not applicable for RPL-SBGA DDR4</t>
        </is>
      </nc>
    </rcc>
    <rcc rId="0" sId="1">
      <nc r="F25" t="inlineStr">
        <is>
          <t>msalaudx</t>
        </is>
      </nc>
    </rcc>
    <rcc rId="0" sId="1">
      <nc r="G25" t="inlineStr">
        <is>
          <t>common,emulation.ip,silicon,simulation.ip</t>
        </is>
      </nc>
    </rcc>
    <rcc rId="0" sId="1">
      <nc r="H25" t="inlineStr">
        <is>
          <t>Ingredient</t>
        </is>
      </nc>
    </rcc>
    <rcc rId="0" sId="1">
      <nc r="I25" t="inlineStr">
        <is>
          <t>Automatable</t>
        </is>
      </nc>
    </rcc>
    <rcc rId="0" sId="1">
      <nc r="J25" t="inlineStr">
        <is>
          <t>Intel Confidential</t>
        </is>
      </nc>
    </rcc>
    <rcc rId="0" sId="1">
      <nc r="K25" t="inlineStr">
        <is>
          <t>bios.platform,fw.ifwi.bios,fw.ifwi.ec</t>
        </is>
      </nc>
    </rcc>
    <rcc rId="0" sId="1">
      <nc r="L25">
        <v>8</v>
      </nc>
    </rcc>
    <rcc rId="0" sId="1">
      <nc r="M25">
        <v>5</v>
      </nc>
    </rcc>
    <rcc rId="0" sId="1">
      <nc r="N25" t="inlineStr">
        <is>
          <t>CSS-IVE-105576</t>
        </is>
      </nc>
    </rcc>
    <rcc rId="0" sId="1">
      <nc r="O25" t="inlineStr">
        <is>
          <t>Embedded controller and Power sources</t>
        </is>
      </nc>
    </rcc>
    <rcc rId="0" sId="1">
      <nc r="P25" t="inlineStr">
        <is>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25" t="inlineStr">
        <is>
          <t>Charging modes,Power Btn/HID,Real Battery Management,S-states,USB PD,USB-TypeC</t>
        </is>
      </nc>
    </rcc>
    <rcc rId="0" sId="1">
      <nc r="R25" t="inlineStr">
        <is>
          <t>BC-RQTBCLF-21
EHL : Document Ref : EHL OSE ECLite_FAS 0.5_candidate.pdf_Chap_4.1.6_Dead battery Charging
MTL: 16011327427</t>
        </is>
      </nc>
    </rcc>
    <rcc rId="0" sId="1">
      <nc r="S25" t="inlineStr">
        <is>
          <t>CSS-IVE-105576</t>
        </is>
      </nc>
    </rcc>
    <rcc rId="0" sId="1">
      <nc r="T25" t="inlineStr">
        <is>
          <t>Consumer,Corporate_vPro</t>
        </is>
      </nc>
    </rcc>
    <rcc rId="0" sId="1">
      <nc r="V25" t="inlineStr">
        <is>
          <t>raghav3x</t>
        </is>
      </nc>
    </rcc>
    <rcc rId="0" sId="1">
      <nc r="W25" t="inlineStr">
        <is>
          <t>SUT should not boot with dead battery</t>
        </is>
      </nc>
    </rcc>
    <rcc rId="0" sId="1">
      <nc r="X25" t="inlineStr">
        <is>
          <t>Client-BIOS</t>
        </is>
      </nc>
    </rcc>
    <rcc rId="0" sId="1">
      <nc r="Y25" t="inlineStr">
        <is>
          <t>1-showstopper</t>
        </is>
      </nc>
    </rcc>
    <rcc rId="0" sId="1">
      <nc r="Z25"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25" t="inlineStr">
        <is>
          <t>bios.alderlake,bios.icelake-client,bios.jasperlake,bios.lakefield,bios.raptorlake,bios.tigerlake,ifwi.icelake,ifwi.lakefield,ifwi.meteorlake,ifwi.raptorlake,ifwi.tigerlake</t>
        </is>
      </nc>
    </rcc>
    <rcc rId="0" sId="1">
      <nc r="AC25" t="inlineStr">
        <is>
          <t>product</t>
        </is>
      </nc>
    </rcc>
    <rcc rId="0" sId="1">
      <nc r="AD25" t="inlineStr">
        <is>
          <t>open.test_update_phase</t>
        </is>
      </nc>
    </rcc>
    <rcc rId="0" sId="1">
      <nc r="AF25" t="inlineStr">
        <is>
          <t>Low</t>
        </is>
      </nc>
    </rcc>
    <rcc rId="0" sId="1">
      <nc r="AG25" t="inlineStr">
        <is>
          <t>L2 Mandatory-BAT</t>
        </is>
      </nc>
    </rcc>
    <rcc rId="0" sId="1">
      <nc r="AJ25" t="inlineStr">
        <is>
          <t>Functional</t>
        </is>
      </nc>
    </rcc>
    <rcc rId="0" sId="1">
      <nc r="AK25" t="inlineStr">
        <is>
          <t>na</t>
        </is>
      </nc>
    </rcc>
    <rcc rId="0" sId="1">
      <nc r="AL25" t="inlineStr">
        <is>
          <t>Intention of the test case is to check whether SUT is booting with dead battery or not.</t>
        </is>
      </nc>
    </rcc>
    <rcc rId="0" sId="1">
      <nc r="AM25" t="inlineStr">
        <is>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t>
        </is>
      </nc>
    </rcc>
  </rrc>
  <rrc rId="356" sId="1" ref="A23:XFD23" action="deleteRow">
    <rfmt sheetId="1" xfDxf="1" sqref="A23:XFD23" start="0" length="0"/>
    <rcc rId="0" sId="1">
      <nc r="A23">
        <f>HYPERLINK("https://hsdes.intel.com/resource/14013160466","14013160466")</f>
      </nc>
    </rcc>
    <rcc rId="0" sId="1">
      <nc r="B23" t="inlineStr">
        <is>
          <t>Verify system stability on performing Deep S5 cycle in DC mode with Connected Modern Standby enabled</t>
        </is>
      </nc>
    </rcc>
    <rcc rId="0" sId="1">
      <nc r="C23" t="inlineStr">
        <is>
          <t>Blocked</t>
        </is>
      </nc>
    </rcc>
    <rcc rId="0" sId="1">
      <nc r="D23" t="inlineStr">
        <is>
          <t>NA:DC is not applicable for RPL-SBGA DDR4</t>
        </is>
      </nc>
    </rcc>
    <rcc rId="0" sId="1">
      <nc r="F23" t="inlineStr">
        <is>
          <t>rohith2x</t>
        </is>
      </nc>
    </rcc>
    <rcc rId="0" sId="1">
      <nc r="G23" t="inlineStr">
        <is>
          <t>common</t>
        </is>
      </nc>
    </rcc>
    <rcc rId="0" sId="1">
      <nc r="H23" t="inlineStr">
        <is>
          <t>Ingredient</t>
        </is>
      </nc>
    </rcc>
    <rcc rId="0" sId="1">
      <nc r="I23" t="inlineStr">
        <is>
          <t>Automatable</t>
        </is>
      </nc>
    </rcc>
    <rcc rId="0" sId="1">
      <nc r="J23" t="inlineStr">
        <is>
          <t>Intel Confidential</t>
        </is>
      </nc>
    </rcc>
    <rcc rId="0" sId="1">
      <nc r="K23" t="inlineStr">
        <is>
          <t>bios.platform,fw.ifwi.pmc</t>
        </is>
      </nc>
    </rcc>
    <rcc rId="0" sId="1">
      <nc r="L23">
        <v>10</v>
      </nc>
    </rcc>
    <rcc rId="0" sId="1">
      <nc r="M23">
        <v>8</v>
      </nc>
    </rcc>
    <rcc rId="0" sId="1">
      <nc r="N23" t="inlineStr">
        <is>
          <t>CSS-IVE-101823</t>
        </is>
      </nc>
    </rcc>
    <rcc rId="0" sId="1">
      <nc r="O23" t="inlineStr">
        <is>
          <t>Power Management</t>
        </is>
      </nc>
    </rcc>
    <rcc rId="0" sId="1">
      <nc r="P23"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3" t="inlineStr">
        <is>
          <t>DeepSX,Real Battery Management</t>
        </is>
      </nc>
    </rcc>
    <rcc rId="0" sId="1">
      <nc r="R23" t="inlineStr">
        <is>
          <t>Written based on IFWI mandatory test case  list
BC-RQTBC-14008,BC-RQTBC-14007
ICL :BC-RQTBC-15322
CNL : 1604297981
TGL : BC-RQTBCTL-1146
JSLP : BC-RQTBC-16722</t>
        </is>
      </nc>
    </rcc>
    <rcc rId="0" sId="1">
      <nc r="S23" t="inlineStr">
        <is>
          <t>CSS-IVE-101823</t>
        </is>
      </nc>
    </rcc>
    <rcc rId="0" sId="1">
      <nc r="T23" t="inlineStr">
        <is>
          <t>Consumer,Corporate_vPro,Slim</t>
        </is>
      </nc>
    </rcc>
    <rcc rId="0" sId="1">
      <nc r="V23" t="inlineStr">
        <is>
          <t>reddyv5x</t>
        </is>
      </nc>
    </rcc>
    <rcc rId="0" sId="1">
      <nc r="W23" t="inlineStr">
        <is>
          <t>System should be stable and without any yellow bangs post deep S5 cycle</t>
        </is>
      </nc>
    </rcc>
    <rcc rId="0" sId="1">
      <nc r="X23" t="inlineStr">
        <is>
          <t>Client-BIOS</t>
        </is>
      </nc>
    </rcc>
    <rcc rId="0" sId="1">
      <nc r="Y23" t="inlineStr">
        <is>
          <t>2-high</t>
        </is>
      </nc>
    </rcc>
    <rcc rId="0" sId="1">
      <nc r="Z23" t="inlineStr">
        <is>
          <t>bios.amberlake,bios.arrowlake,bios.cannonlake,bios.coffeelake,bios.cometlake,bios.icelake-client,bios.jasperlake,bios.kabylake,bios.kabylake_r,bios.lunarlake,bios.meteorlake,bios.tigerlake,bios.whiskeylake,ifwi.amberlake,ifwi.arrowlake,ifwi.cannonlake,ifwi.coffeelake,ifwi.cometlake,ifwi.icelake,ifwi.kabylake,ifwi.kabylake_r,ifwi.lunarlake,ifwi.meteorlake,ifwi.raptorlake,ifwi.tigerlake,ifwi.whiskeylake</t>
        </is>
      </nc>
    </rcc>
    <rcc rId="0" sId="1">
      <nc r="AA23"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3" t="inlineStr">
        <is>
          <t>product</t>
        </is>
      </nc>
    </rcc>
    <rcc rId="0" sId="1">
      <nc r="AD23" t="inlineStr">
        <is>
          <t>open.test_update_phase</t>
        </is>
      </nc>
    </rcc>
    <rcc rId="0" sId="1">
      <nc r="AF23" t="inlineStr">
        <is>
          <t>Low</t>
        </is>
      </nc>
    </rcc>
    <rcc rId="0" sId="1">
      <nc r="AG23" t="inlineStr">
        <is>
          <t>L2 Mandatory-BAT</t>
        </is>
      </nc>
    </rcc>
    <rcc rId="0" sId="1">
      <nc r="AJ23" t="inlineStr">
        <is>
          <t>Functional</t>
        </is>
      </nc>
    </rcc>
    <rcc rId="0" sId="1">
      <nc r="AK23" t="inlineStr">
        <is>
          <t>na</t>
        </is>
      </nc>
    </rcc>
    <rcc rId="0" sId="1">
      <nc r="AL23" t="inlineStr">
        <is>
          <t>Intention of the testcase is to verify system stability on performing Deep S5 cycle in DC mode with Connected Modern Standby enabled</t>
        </is>
      </nc>
    </rcc>
    <rcc rId="0" sId="1">
      <nc r="AM23" t="inlineStr">
        <is>
          <t>EC-BATTERY,EC-DSX,ICL-ArchReview-PostSi,InProdATMS1.0_03March2018,PSE 1.0,OBC-CNL-PTF-PMC-PM-deepSx,OBC-ICL-PTF-PMC-PM-deepSx,OBC-TGL-PTF-PMC-PM-deepSx,TGL_IFWI_PO_P3,CML_EC_FV,EC-FV,TGL_H_Delta,TGL_H_QRC_NA,IFWI_Payload_BIOS,IFWI_Payload_PMC,IFWI_Payload_EC,UTR_SYNC,IFWI_TEST_SUITE,IFWI_COMMON_UNIFIED,TGL_H_MASTER,MTL_IFWI_CBV_PMC,MTL_IFWI_CBV_EC,RPL-SBGA_3SC</t>
        </is>
      </nc>
    </rcc>
  </rrc>
  <rrc rId="357" sId="1" ref="A21:XFD21" action="deleteRow">
    <rfmt sheetId="1" xfDxf="1" sqref="A21:XFD21" start="0" length="0"/>
    <rcc rId="0" sId="1">
      <nc r="A21">
        <f>HYPERLINK("https://hsdes.intel.com/resource/14013160449","14013160449")</f>
      </nc>
    </rcc>
    <rcc rId="0" sId="1">
      <nc r="B21" t="inlineStr">
        <is>
          <t>Verify different power state changes on Modern standby enabled system</t>
        </is>
      </nc>
    </rcc>
    <rcc rId="0" sId="1">
      <nc r="C21" t="inlineStr">
        <is>
          <t>Blocked</t>
        </is>
      </nc>
    </rcc>
    <rcc rId="0" sId="1">
      <nc r="D21" t="inlineStr">
        <is>
          <t>NA:CS not applicable for DC2</t>
        </is>
      </nc>
    </rcc>
    <rcc rId="0" sId="1">
      <nc r="F21" t="inlineStr">
        <is>
          <t>rohith2x</t>
        </is>
      </nc>
    </rcc>
    <rcc rId="0" sId="1">
      <nc r="G21" t="inlineStr">
        <is>
          <t>common,emulation.ip,silicon,simulation.ip</t>
        </is>
      </nc>
    </rcc>
    <rcc rId="0" sId="1">
      <nc r="H21" t="inlineStr">
        <is>
          <t>Ingredient</t>
        </is>
      </nc>
    </rcc>
    <rcc rId="0" sId="1">
      <nc r="I21" t="inlineStr">
        <is>
          <t>Automatable</t>
        </is>
      </nc>
    </rcc>
    <rcc rId="0" sId="1">
      <nc r="J21" t="inlineStr">
        <is>
          <t>Intel Confidential</t>
        </is>
      </nc>
    </rcc>
    <rcc rId="0" sId="1">
      <nc r="K21" t="inlineStr">
        <is>
          <t>bios.platform,fw.ifwi.pmc</t>
        </is>
      </nc>
    </rcc>
    <rcc rId="0" sId="1">
      <nc r="L21">
        <v>10</v>
      </nc>
    </rcc>
    <rcc rId="0" sId="1">
      <nc r="M21">
        <v>5</v>
      </nc>
    </rcc>
    <rcc rId="0" sId="1">
      <nc r="N21" t="inlineStr">
        <is>
          <t>CSS-IVE-102168</t>
        </is>
      </nc>
    </rcc>
    <rcc rId="0" sId="1">
      <nc r="O21" t="inlineStr">
        <is>
          <t>Power Management</t>
        </is>
      </nc>
    </rcc>
    <rcc rId="0" sId="1">
      <nc r="P2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1" t="inlineStr">
        <is>
          <t>MoS (Modern Standby),S0ix-states,S-states</t>
        </is>
      </nc>
    </rcc>
    <rcc rId="0" sId="1">
      <nc r="R21" t="inlineStr">
        <is>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is>
      </nc>
    </rcc>
    <rcc rId="0" sId="1">
      <nc r="S21" t="inlineStr">
        <is>
          <t>CSS-IVE-102168</t>
        </is>
      </nc>
    </rcc>
    <rcc rId="0" sId="1">
      <nc r="T21" t="inlineStr">
        <is>
          <t>Consumer,Corporate_vPro,Slim</t>
        </is>
      </nc>
    </rcc>
    <rcc rId="0" sId="1">
      <nc r="U21" t="inlineStr">
        <is>
          <t>windows.20h2_vibranium.x64</t>
        </is>
      </nc>
    </rcc>
    <rcc rId="0" sId="1">
      <nc r="V21" t="inlineStr">
        <is>
          <t>reddyv5x</t>
        </is>
      </nc>
    </rcc>
    <rcc rId="0" sId="1">
      <nc r="W21" t="inlineStr">
        <is>
          <t xml:space="preserve">Various power state changes on Modern standby enabled system should be successful </t>
        </is>
      </nc>
    </rcc>
    <rcc rId="0" sId="1">
      <nc r="X21" t="inlineStr">
        <is>
          <t>Client-BIOS</t>
        </is>
      </nc>
    </rcc>
    <rcc rId="0" sId="1">
      <nc r="Y21" t="inlineStr">
        <is>
          <t>1-showstopper</t>
        </is>
      </nc>
    </rcc>
    <rcc rId="0" sId="1">
      <nc r="Z21" t="inlineStr">
        <is>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is>
      </nc>
    </rcc>
    <rcc rId="0" sId="1">
      <nc r="AA21"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1" t="inlineStr">
        <is>
          <t>product</t>
        </is>
      </nc>
    </rcc>
    <rcc rId="0" sId="1">
      <nc r="AD21" t="inlineStr">
        <is>
          <t>complete.ready_for_production</t>
        </is>
      </nc>
    </rcc>
    <rcc rId="0" sId="1">
      <nc r="AF21" t="inlineStr">
        <is>
          <t>Low</t>
        </is>
      </nc>
    </rcc>
    <rcc rId="0" sId="1">
      <nc r="AG21" t="inlineStr">
        <is>
          <t>L2 Mandatory-BAT</t>
        </is>
      </nc>
    </rcc>
    <rcc rId="0" sId="1">
      <nc r="AJ21" t="inlineStr">
        <is>
          <t>Functional</t>
        </is>
      </nc>
    </rcc>
    <rcc rId="0" sId="1">
      <nc r="AK21" t="inlineStr">
        <is>
          <t>na</t>
        </is>
      </nc>
    </rcc>
    <rcc rId="0" sId="1">
      <nc r="AL21" t="inlineStr">
        <is>
          <t xml:space="preserve">Intention of the testcase is to verify different power state changes on Modern standby enabled system The following sequence of Power state changes are verified on a Modern standby enabled system =&gt; MoS -&gt; S4 -&gt; MoS - &gt; S5 -&gt; MoS -&gt; G3 -&gt; MoS </t>
        </is>
      </nc>
    </rcc>
    <rcc rId="0" sId="1">
      <nc r="AM21" t="inlineStr">
        <is>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is>
      </nc>
    </rcc>
  </rrc>
  <rcc rId="358" sId="1">
    <oc r="D2" t="inlineStr">
      <is>
        <t>16017355319: [IFWI][RPL-Hx B1 Production][DDR5][DDR4]: PCH SKU reads undefined in BIOS page under PCH information</t>
      </is>
    </oc>
    <nc r="D2"/>
  </rcc>
  <rcc rId="359" sId="1">
    <oc r="C2" t="inlineStr">
      <is>
        <t>Failed</t>
      </is>
    </oc>
    <nc r="C2" t="inlineStr">
      <is>
        <t>Passed</t>
      </is>
    </nc>
  </rcc>
  <rcc rId="360" sId="1">
    <oc r="C6" t="inlineStr">
      <is>
        <t>Failed</t>
      </is>
    </oc>
    <nc r="C6" t="inlineStr">
      <is>
        <t>Passed</t>
      </is>
    </nc>
  </rcc>
  <rcc rId="361" sId="1">
    <oc r="D6" t="inlineStr">
      <is>
        <t>16017665894: [IFWI][RPL-HX B1 Production][DDR5][DDR4]: Observing multiple errors after running latest selftest tool v140</t>
      </is>
    </oc>
    <nc r="D6"/>
  </rcc>
  <rcc rId="362" sId="1">
    <oc r="D173" t="inlineStr">
      <is>
        <t>160164547656:[ADL_N][RPL-Hx][IFWI] [ES0] [LP5]: System flashed IFWI image getting memory error on SPINOR</t>
      </is>
    </oc>
    <nc r="D173" t="inlineStr">
      <is>
        <t>16016454765:[ADL_N][RPL-Hx][IFWI] [ES0] [LP5]: System flashed IFWI image getting memory error on SPINOR</t>
      </is>
    </nc>
  </rcc>
  <rcc rId="363" sId="1">
    <oc r="D106" t="inlineStr">
      <is>
        <t>verified with 3.0 USB port</t>
      </is>
    </oc>
    <nc r="D106"/>
  </rcc>
  <rcc rId="364" sId="1">
    <oc r="D112" t="inlineStr">
      <is>
        <t>verified with HDMI,eDP,DP</t>
      </is>
    </oc>
    <nc r="D112"/>
  </rcc>
  <rcc rId="365" sId="1">
    <oc r="D141" t="inlineStr">
      <is>
        <t>Home button is not avaliable</t>
      </is>
    </oc>
    <nc r="D141"/>
  </rcc>
  <rdn rId="0" localSheetId="1" customView="1" name="Z_CF241C18_033D_477D_9123_79AF12C8A183_.wvu.FilterData" hidden="1" oldHidden="1">
    <formula>'RPL_SBGA_IFWI_Test suite_Ext_BA'!$A$1:$AM$180</formula>
  </rdn>
  <rcv guid="{CF241C18-033D-477D-9123-79AF12C8A183}"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C370D12_409B_4EDC_8A0A_AAE8BFB76526_.wvu.FilterData" hidden="1" oldHidden="1">
    <formula>'RPL_SBGA_IFWI_Test suite_Ext_BA'!$A$1:$AM$180</formula>
  </rdn>
  <rcv guid="{2C370D12-409B-4EDC-8A0A-AAE8BFB76526}"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2" t="inlineStr">
      <is>
        <t>Failed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nc r="C57"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55" t="inlineStr">
      <is>
        <t>Blocked</t>
      </is>
    </nc>
  </rcc>
  <rcc rId="169" sId="1">
    <nc r="C56" t="inlineStr">
      <is>
        <t>Blocked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167"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nc r="C179"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nc r="C205" t="inlineStr">
      <is>
        <t>Failed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nc r="C26"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60"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nc r="C3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nc r="C211" t="inlineStr">
      <is>
        <t>Passed</t>
      </is>
    </nc>
  </rcc>
  <rcc rId="177" sId="1">
    <nc r="C61" t="inlineStr">
      <is>
        <t>Passed</t>
      </is>
    </nc>
  </rcc>
  <rcc rId="178" sId="1">
    <nc r="C62"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C180"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28"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nc r="C132" t="inlineStr">
      <is>
        <t>Passed</t>
      </is>
    </nc>
  </rcc>
  <rcc rId="182" sId="1">
    <nc r="D132" t="inlineStr">
      <is>
        <t>verified with 3.0 USB port</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nc r="C169"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nc r="C5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nc r="C23" t="inlineStr">
      <is>
        <t>Blocked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nc r="C77"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nc r="C74"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11"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nc r="C85"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10" t="inlineStr">
      <is>
        <t>Passed</t>
      </is>
    </nc>
  </rcc>
  <rcc rId="191" sId="1">
    <nc r="C147" t="inlineStr">
      <is>
        <t>Passed</t>
      </is>
    </nc>
  </rcc>
  <rcc rId="192" sId="1">
    <nc r="C153"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nc r="C9"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11F06E1_F140_4D96_9305_50E2A2D12E7C_.wvu.FilterData" hidden="1" oldHidden="1">
    <formula>'RPL_SBGA_IFWI_Test suite_Ext_BA'!$A$1:$AM$217</formula>
  </rdn>
  <rcv guid="{211F06E1-F140-4D96-9305-50E2A2D12E7C}"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nc r="C17" t="inlineStr">
      <is>
        <t>chin</t>
      </is>
    </nc>
  </rcc>
  <rcc rId="196" sId="1">
    <nc r="C18" t="inlineStr">
      <is>
        <t>chin</t>
      </is>
    </nc>
  </rcc>
  <rcc rId="197" sId="1">
    <nc r="C29" t="inlineStr">
      <is>
        <t>chin</t>
      </is>
    </nc>
  </rcc>
  <rfmt sheetId="1" sqref="C29">
    <dxf>
      <alignment horizontal="general" vertical="bottom" textRotation="0" wrapText="0" indent="0" justifyLastLine="0" shrinkToFit="0" readingOrder="0"/>
    </dxf>
  </rfmt>
  <rcc rId="198" sId="1">
    <nc r="C30" t="inlineStr">
      <is>
        <t>chin</t>
      </is>
    </nc>
  </rcc>
  <rfmt sheetId="1" sqref="C30">
    <dxf>
      <alignment horizontal="general" vertical="bottom" textRotation="0" wrapText="0" indent="0" justifyLastLine="0" shrinkToFit="0" readingOrder="0"/>
    </dxf>
  </rfmt>
  <rcc rId="199" sId="1">
    <nc r="C67" t="inlineStr">
      <is>
        <t>chin</t>
      </is>
    </nc>
  </rcc>
  <rcc rId="200" sId="1">
    <nc r="C68" t="inlineStr">
      <is>
        <t>chin</t>
      </is>
    </nc>
  </rcc>
  <rcc rId="201" sId="1">
    <nc r="C92" t="inlineStr">
      <is>
        <t>chin</t>
      </is>
    </nc>
  </rcc>
  <rcc rId="202" sId="1">
    <nc r="C90" t="inlineStr">
      <is>
        <t>chin</t>
      </is>
    </nc>
  </rcc>
  <rcc rId="203" sId="1">
    <nc r="C91" t="inlineStr">
      <is>
        <t>chin</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83"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nc r="C184" t="inlineStr">
      <is>
        <t>Passed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64"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C84" t="inlineStr">
      <is>
        <t>Passed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141" t="inlineStr">
      <is>
        <t>Passed</t>
      </is>
    </nc>
  </rcc>
  <rcc rId="209" sId="1">
    <nc r="D141" t="inlineStr">
      <is>
        <t>verified with HDMI,eDP,DP</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odxf="1">
    <nc r="D35" t="inlineStr">
      <is>
        <t>NA:GNSS, WWAN not applicable for RPL_SBGA DDR4</t>
      </is>
    </nc>
    <odxf/>
  </rcc>
  <rcc rId="211" sId="1">
    <nc r="C35" t="inlineStr">
      <is>
        <t>Blocked</t>
      </is>
    </nc>
  </rcc>
  <rcc rId="212" sId="1" odxf="1">
    <nc r="D208" t="inlineStr">
      <is>
        <t>NA:hall effect sensor not applicable for RPL_SBGA</t>
      </is>
    </nc>
    <odxf/>
  </rcc>
  <rcc rId="213" sId="1">
    <nc r="C208" t="inlineStr">
      <is>
        <t>Blocked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odxf="1">
    <nc r="D205" t="inlineStr">
      <is>
        <t>160164547656:[ADL_N][RPL-Hx][IFWI] [ES0] [LP5]: System flashed IFWI image getting memory error on SPINOR</t>
      </is>
    </nc>
    <o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98" t="inlineStr">
      <is>
        <t>Blocked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nc r="C198"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113" t="inlineStr">
      <is>
        <t>Blocked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nc r="C197" t="inlineStr">
      <is>
        <t>Passed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1">
    <nc r="C140"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odxf="1">
    <nc r="D21" t="inlineStr">
      <is>
        <t>CS not applicable for DC2</t>
      </is>
    </nc>
    <odxf/>
  </rcc>
  <rcc rId="221" sId="1" odxf="1">
    <nc r="D31" t="inlineStr">
      <is>
        <t>CS not applicable for DC2</t>
      </is>
    </nc>
    <odxf/>
  </rcc>
  <rcc rId="222" sId="1" odxf="1">
    <nc r="D47" t="inlineStr">
      <is>
        <t>CS not applicable for DC2</t>
      </is>
    </nc>
    <odxf/>
  </rcc>
  <rcc rId="223" sId="1" odxf="1">
    <nc r="D110" t="inlineStr">
      <is>
        <t>CS not applicable for DC2</t>
      </is>
    </nc>
    <odxf/>
  </rcc>
  <rcc rId="224" sId="1" odxf="1">
    <nc r="D122" t="inlineStr">
      <is>
        <t>CS not applicable for DC2</t>
      </is>
    </nc>
    <odxf/>
  </rcc>
  <rcc rId="225" sId="1" odxf="1">
    <nc r="D212" t="inlineStr">
      <is>
        <t>CS not applicable for DC2</t>
      </is>
    </nc>
    <o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D23" t="inlineStr">
      <is>
        <t>DC is not applicable for RPL-SBGA DDR4</t>
      </is>
    </nc>
  </rcc>
  <rcc rId="227" sId="1">
    <nc r="D25" t="inlineStr">
      <is>
        <t>DC is not applicable for RPL-SBGA DDR4</t>
      </is>
    </nc>
  </rcc>
  <rcc rId="228" sId="1">
    <nc r="D41" t="inlineStr">
      <is>
        <t>DC is not applicable for RPL-SBGA DDR4</t>
      </is>
    </nc>
  </rcc>
  <rcc rId="229" sId="1">
    <nc r="D42" t="inlineStr">
      <is>
        <t>DC is not applicable for RPL-SBGA DDR4</t>
      </is>
    </nc>
  </rcc>
  <rcc rId="230" sId="1">
    <nc r="D49" t="inlineStr">
      <is>
        <t>DC is not applicable for RPL-SBGA DDR4</t>
      </is>
    </nc>
  </rcc>
  <rcc rId="231" sId="1">
    <nc r="D50" t="inlineStr">
      <is>
        <t>DC is not applicable for RPL-SBGA DDR4</t>
      </is>
    </nc>
  </rcc>
  <rcc rId="232" sId="1">
    <nc r="D51" t="inlineStr">
      <is>
        <t>DC is not applicable for RPL-SBGA DDR4</t>
      </is>
    </nc>
  </rcc>
  <rcc rId="233" sId="1">
    <nc r="D52" t="inlineStr">
      <is>
        <t>DC is not applicable for RPL-SBGA DDR4</t>
      </is>
    </nc>
  </rcc>
  <rcc rId="234" sId="1">
    <nc r="D55" t="inlineStr">
      <is>
        <t>DC is not applicable for RPL-SBGA DDR4</t>
      </is>
    </nc>
  </rcc>
  <rcc rId="235" sId="1">
    <nc r="D56" t="inlineStr">
      <is>
        <t>DC is not applicable for RPL-SBGA DDR4</t>
      </is>
    </nc>
  </rcc>
  <rcc rId="236" sId="1">
    <nc r="D93" t="inlineStr">
      <is>
        <t>DC is not applicable for RPL-SBGA DDR4</t>
      </is>
    </nc>
  </rcc>
  <rcc rId="237" sId="1">
    <nc r="D98" t="inlineStr">
      <is>
        <t>DC is not applicable for RPL-SBGA DDR4</t>
      </is>
    </nc>
  </rcc>
  <rcc rId="238" sId="1">
    <nc r="D109" t="inlineStr">
      <is>
        <t>DC is not applicable for RPL-SBGA DDR4</t>
      </is>
    </nc>
  </rcc>
  <rcc rId="239" sId="1">
    <nc r="D138" t="inlineStr">
      <is>
        <t>DC is not applicable for RPL-SBGA DDR4</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odxf="1">
    <nc r="D27" t="inlineStr">
      <is>
        <t>CS not applicable for DC2</t>
      </is>
    </nc>
    <odxf/>
  </rcc>
  <rcc rId="241" sId="1" odxf="1">
    <nc r="D38" t="inlineStr">
      <is>
        <t>CS not applicable for DC2</t>
      </is>
    </nc>
    <o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nc r="C33"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suite_Ext_BA'!$A$1:$AM$1</oldFormula>
  </rdn>
  <rcv guid="{4CBEC841-58BA-42C6-8EAE-C7758EC0CB93}"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nc r="C78"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nc r="C3" t="inlineStr">
      <is>
        <t>chin</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C58" t="inlineStr">
      <is>
        <t>Blocked</t>
      </is>
    </nc>
  </rcc>
  <rcc rId="247" sId="1">
    <nc r="D58" t="inlineStr">
      <is>
        <t>Inventory Block:8k display not available</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nc r="C89" t="inlineStr">
      <is>
        <t>Passed</t>
      </is>
    </nc>
  </rcc>
  <rcc rId="249" sId="1">
    <nc r="C168" t="inlineStr">
      <is>
        <t>Passed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oc r="C17" t="inlineStr">
      <is>
        <t>chin</t>
      </is>
    </oc>
    <nc r="C17" t="inlineStr">
      <is>
        <t>Passed</t>
      </is>
    </nc>
  </rcc>
  <rcc rId="251" sId="1">
    <oc r="C18" t="inlineStr">
      <is>
        <t>chin</t>
      </is>
    </oc>
    <nc r="C18"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oc r="C90" t="inlineStr">
      <is>
        <t>chin</t>
      </is>
    </oc>
    <nc r="C90" t="inlineStr">
      <is>
        <t>Passed</t>
      </is>
    </nc>
  </rcc>
  <rcv guid="{211F06E1-F140-4D96-9305-50E2A2D12E7C}" action="delete"/>
  <rdn rId="0" localSheetId="1" customView="1" name="Z_211F06E1_F140_4D96_9305_50E2A2D12E7C_.wvu.FilterData" hidden="1" oldHidden="1">
    <formula>'RPL_SBGA_IFWI_Test suite_Ext_BA'!$A$1:$AM$217</formula>
    <oldFormula>'RPL_SBGA_IFWI_Test suite_Ext_BA'!$A$1:$AM$217</oldFormula>
  </rdn>
  <rcv guid="{211F06E1-F140-4D96-9305-50E2A2D12E7C}"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oc r="C91" t="inlineStr">
      <is>
        <t>chin</t>
      </is>
    </oc>
    <nc r="C91" t="inlineStr">
      <is>
        <t>Passed</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1">
    <nc r="C207"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nc r="C48" t="inlineStr">
      <is>
        <t>Passed</t>
      </is>
    </nc>
  </rcc>
  <rcc rId="257" sId="1">
    <nc r="C36" t="inlineStr">
      <is>
        <t>Passed</t>
      </is>
    </nc>
  </rcc>
  <rfmt sheetId="1" sqref="C54">
    <dxf>
      <alignment horizontal="general" vertical="bottom" textRotation="0" wrapText="0" indent="0" justifyLastLine="0" shrinkToFit="0" readingOrder="0"/>
    </dxf>
  </rfmt>
  <rcc rId="258" sId="1">
    <nc r="C76"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C92" t="inlineStr">
      <is>
        <t>chin</t>
      </is>
    </oc>
    <nc r="C92" t="inlineStr">
      <is>
        <t>Passed</t>
      </is>
    </nc>
  </rcc>
  <rcc rId="261" sId="1">
    <oc r="C29" t="inlineStr">
      <is>
        <t>chin</t>
      </is>
    </oc>
    <nc r="C29" t="inlineStr">
      <is>
        <t>Blocked</t>
      </is>
    </nc>
  </rcc>
  <rcc rId="262" sId="1">
    <oc r="C30" t="inlineStr">
      <is>
        <t>chin</t>
      </is>
    </oc>
    <nc r="C30" t="inlineStr">
      <is>
        <t>Blocked</t>
      </is>
    </nc>
  </rcc>
  <rcc rId="263" sId="1">
    <nc r="D29" t="inlineStr">
      <is>
        <t>NA: Gbe Region not applicable for RPL-SBGA DDR4.</t>
      </is>
    </nc>
  </rcc>
  <rcc rId="264" sId="1">
    <nc r="D30" t="inlineStr">
      <is>
        <t>NA: Gbe Region not applicable for RPL-SBGA DDR4.</t>
      </is>
    </nc>
  </rcc>
  <rcv guid="{211F06E1-F140-4D96-9305-50E2A2D12E7C}" action="delete"/>
  <rdn rId="0" localSheetId="1" customView="1" name="Z_211F06E1_F140_4D96_9305_50E2A2D12E7C_.wvu.FilterData" hidden="1" oldHidden="1">
    <formula>'RPL_SBGA_IFWI_Test suite_Ext_BA'!$A$1:$AM$217</formula>
    <oldFormula>'RPL_SBGA_IFWI_Test suite_Ext_BA'!$A$1:$AM$217</oldFormula>
  </rdn>
  <rcv guid="{211F06E1-F140-4D96-9305-50E2A2D12E7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71"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oc r="C3" t="inlineStr">
      <is>
        <t>chin</t>
      </is>
    </oc>
    <nc r="C3"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oc r="C6" t="inlineStr">
      <is>
        <t>Failed</t>
      </is>
    </oc>
    <nc r="C6"/>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nc r="C171"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73"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90443704-A26B-4078-938A-C398A201A04A}" name="Rd, NagashreeX" id="-1456616219" dateTime="2022-08-05T18:03:21"/>
  <userInfo guid="{845BF275-7FA0-4EDF-9B88-339DC46B1F33}" name="Rd, NagashreeX" id="-1456603247" dateTime="2022-08-11T10:18:53"/>
  <userInfo guid="{455A58E9-480E-4FE0-B8D2-C34DF6708225}" name="Rd, NagashreeX" id="-1456614363" dateTime="2022-08-11T15:30:30"/>
  <userInfo guid="{75B4D8C0-EAE6-486B-8DFB-13AFDA9165EF}" name="Mekap, ChinmayeeX" id="-1442948093" dateTime="2022-08-12T11:30:3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80"/>
  <sheetViews>
    <sheetView tabSelected="1" workbookViewId="0">
      <selection activeCell="C1" sqref="C1"/>
    </sheetView>
  </sheetViews>
  <sheetFormatPr defaultColWidth="8.88671875" defaultRowHeight="14.4" x14ac:dyDescent="0.3"/>
  <cols>
    <col min="1" max="1" width="18.77734375" style="1" customWidth="1"/>
    <col min="2" max="2" width="131.33203125" style="1" bestFit="1" customWidth="1"/>
    <col min="3" max="3" width="8.88671875" style="1"/>
    <col min="4" max="4" width="46" style="1" customWidth="1"/>
    <col min="5" max="10" width="8.88671875" style="1"/>
    <col min="11" max="11" width="41.77734375" style="1" bestFit="1" customWidth="1"/>
    <col min="12" max="16384" width="8.88671875" style="1"/>
  </cols>
  <sheetData>
    <row r="1" spans="1:39" x14ac:dyDescent="0.3">
      <c r="A1" s="1" t="s">
        <v>1602</v>
      </c>
      <c r="B1" s="1" t="s">
        <v>1603</v>
      </c>
      <c r="C1" s="1" t="s">
        <v>1604</v>
      </c>
      <c r="D1" s="1" t="s">
        <v>1597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1599</v>
      </c>
      <c r="D2" s="3"/>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1599</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HYPERLINK("https://hsdes.intel.com/resource/14013120979","14013120979")</f>
        <v>14013120979</v>
      </c>
      <c r="B4" s="1" t="s">
        <v>79</v>
      </c>
      <c r="C4" s="1" t="s">
        <v>1599</v>
      </c>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C4" s="1" t="s">
        <v>54</v>
      </c>
      <c r="AD4" s="1" t="s">
        <v>55</v>
      </c>
      <c r="AF4" s="1" t="s">
        <v>56</v>
      </c>
      <c r="AG4" s="1" t="s">
        <v>75</v>
      </c>
      <c r="AJ4" s="1" t="s">
        <v>58</v>
      </c>
      <c r="AK4" s="1" t="s">
        <v>76</v>
      </c>
      <c r="AL4" s="1" t="s">
        <v>93</v>
      </c>
      <c r="AM4" s="1" t="s">
        <v>94</v>
      </c>
    </row>
    <row r="5" spans="1:39" x14ac:dyDescent="0.3">
      <c r="A5" s="1" t="str">
        <f>HYPERLINK("https://hsdes.intel.com/resource/14013121166","14013121166")</f>
        <v>14013121166</v>
      </c>
      <c r="B5" s="1" t="s">
        <v>95</v>
      </c>
      <c r="C5" s="1" t="s">
        <v>1599</v>
      </c>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C5" s="1" t="s">
        <v>54</v>
      </c>
      <c r="AD5" s="1" t="s">
        <v>55</v>
      </c>
      <c r="AF5" s="1" t="s">
        <v>56</v>
      </c>
      <c r="AG5" s="1" t="s">
        <v>57</v>
      </c>
      <c r="AJ5" s="1" t="s">
        <v>58</v>
      </c>
      <c r="AK5" s="1" t="s">
        <v>76</v>
      </c>
      <c r="AL5" s="1" t="s">
        <v>103</v>
      </c>
      <c r="AM5" s="1" t="s">
        <v>104</v>
      </c>
    </row>
    <row r="6" spans="1:39" x14ac:dyDescent="0.3">
      <c r="A6" s="1" t="str">
        <f>HYPERLINK("https://hsdes.intel.com/resource/14013157206","14013157206")</f>
        <v>14013157206</v>
      </c>
      <c r="B6" s="1" t="s">
        <v>105</v>
      </c>
      <c r="C6" s="1" t="s">
        <v>1599</v>
      </c>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V6" s="1" t="s">
        <v>48</v>
      </c>
      <c r="W6" s="1" t="s">
        <v>112</v>
      </c>
      <c r="X6" s="1" t="s">
        <v>50</v>
      </c>
      <c r="Y6" s="1" t="s">
        <v>113</v>
      </c>
      <c r="Z6" s="1" t="s">
        <v>114</v>
      </c>
      <c r="AA6" s="1" t="s">
        <v>115</v>
      </c>
      <c r="AC6" s="1" t="s">
        <v>54</v>
      </c>
      <c r="AD6" s="1" t="s">
        <v>55</v>
      </c>
      <c r="AF6" s="1" t="s">
        <v>116</v>
      </c>
      <c r="AG6" s="1" t="s">
        <v>75</v>
      </c>
      <c r="AJ6" s="1" t="s">
        <v>58</v>
      </c>
      <c r="AK6" s="1" t="s">
        <v>76</v>
      </c>
      <c r="AL6" s="1" t="s">
        <v>117</v>
      </c>
      <c r="AM6" s="1" t="s">
        <v>118</v>
      </c>
    </row>
    <row r="7" spans="1:39" x14ac:dyDescent="0.3">
      <c r="A7" s="1" t="str">
        <f>HYPERLINK("https://hsdes.intel.com/resource/14013158282","14013158282")</f>
        <v>14013158282</v>
      </c>
      <c r="B7" s="1" t="s">
        <v>119</v>
      </c>
      <c r="C7" s="1" t="s">
        <v>1599</v>
      </c>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V7" s="1" t="s">
        <v>120</v>
      </c>
      <c r="W7" s="1" t="s">
        <v>127</v>
      </c>
      <c r="X7" s="1" t="s">
        <v>50</v>
      </c>
      <c r="Y7" s="1" t="s">
        <v>113</v>
      </c>
      <c r="Z7" s="1" t="s">
        <v>128</v>
      </c>
      <c r="AA7" s="1" t="s">
        <v>129</v>
      </c>
      <c r="AC7" s="1" t="s">
        <v>54</v>
      </c>
      <c r="AD7" s="1" t="s">
        <v>55</v>
      </c>
      <c r="AF7" s="1" t="s">
        <v>56</v>
      </c>
      <c r="AG7" s="1" t="s">
        <v>75</v>
      </c>
      <c r="AJ7" s="1" t="s">
        <v>58</v>
      </c>
      <c r="AK7" s="1" t="s">
        <v>76</v>
      </c>
      <c r="AL7" s="1" t="s">
        <v>130</v>
      </c>
      <c r="AM7" s="1" t="s">
        <v>131</v>
      </c>
    </row>
    <row r="8" spans="1:39" x14ac:dyDescent="0.3">
      <c r="A8" s="1" t="str">
        <f>HYPERLINK("https://hsdes.intel.com/resource/14013158285","14013158285")</f>
        <v>14013158285</v>
      </c>
      <c r="B8" s="1" t="s">
        <v>132</v>
      </c>
      <c r="C8" s="1" t="s">
        <v>1599</v>
      </c>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V8" s="1" t="s">
        <v>120</v>
      </c>
      <c r="W8" s="1" t="s">
        <v>138</v>
      </c>
      <c r="X8" s="1" t="s">
        <v>50</v>
      </c>
      <c r="Y8" s="1" t="s">
        <v>51</v>
      </c>
      <c r="Z8" s="1" t="s">
        <v>139</v>
      </c>
      <c r="AA8" s="1" t="s">
        <v>140</v>
      </c>
      <c r="AC8" s="1" t="s">
        <v>54</v>
      </c>
      <c r="AD8" s="1" t="s">
        <v>141</v>
      </c>
      <c r="AF8" s="1" t="s">
        <v>56</v>
      </c>
      <c r="AG8" s="1" t="s">
        <v>75</v>
      </c>
      <c r="AJ8" s="1" t="s">
        <v>142</v>
      </c>
      <c r="AK8" s="1" t="s">
        <v>76</v>
      </c>
      <c r="AL8" s="1" t="s">
        <v>143</v>
      </c>
      <c r="AM8" s="1" t="s">
        <v>144</v>
      </c>
    </row>
    <row r="9" spans="1:39" x14ac:dyDescent="0.3">
      <c r="A9" s="1" t="str">
        <f>HYPERLINK("https://hsdes.intel.com/resource/14013158404","14013158404")</f>
        <v>14013158404</v>
      </c>
      <c r="B9" s="1" t="s">
        <v>145</v>
      </c>
      <c r="C9" s="1" t="s">
        <v>1599</v>
      </c>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C9" s="1" t="s">
        <v>54</v>
      </c>
      <c r="AD9" s="1" t="s">
        <v>55</v>
      </c>
      <c r="AF9" s="1" t="s">
        <v>56</v>
      </c>
      <c r="AG9" s="1" t="s">
        <v>75</v>
      </c>
      <c r="AJ9" s="1" t="s">
        <v>58</v>
      </c>
      <c r="AK9" s="1" t="s">
        <v>76</v>
      </c>
      <c r="AL9" s="1" t="s">
        <v>157</v>
      </c>
      <c r="AM9" s="1" t="s">
        <v>158</v>
      </c>
    </row>
    <row r="10" spans="1:39" x14ac:dyDescent="0.3">
      <c r="A10" s="1" t="str">
        <f>HYPERLINK("https://hsdes.intel.com/resource/14013158428","14013158428")</f>
        <v>14013158428</v>
      </c>
      <c r="B10" s="1" t="s">
        <v>159</v>
      </c>
      <c r="C10" s="1" t="s">
        <v>1599</v>
      </c>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V10" s="1" t="s">
        <v>71</v>
      </c>
      <c r="W10" s="1" t="s">
        <v>164</v>
      </c>
      <c r="X10" s="1" t="s">
        <v>50</v>
      </c>
      <c r="Y10" s="1" t="s">
        <v>51</v>
      </c>
      <c r="Z10" s="1" t="s">
        <v>165</v>
      </c>
      <c r="AA10" s="1" t="s">
        <v>166</v>
      </c>
      <c r="AC10" s="1" t="s">
        <v>54</v>
      </c>
      <c r="AD10" s="1" t="s">
        <v>141</v>
      </c>
      <c r="AF10" s="1" t="s">
        <v>56</v>
      </c>
      <c r="AG10" s="1" t="s">
        <v>75</v>
      </c>
      <c r="AJ10" s="1" t="s">
        <v>58</v>
      </c>
      <c r="AK10" s="1" t="s">
        <v>76</v>
      </c>
      <c r="AL10" s="1" t="s">
        <v>167</v>
      </c>
      <c r="AM10" s="1" t="s">
        <v>168</v>
      </c>
    </row>
    <row r="11" spans="1:39" x14ac:dyDescent="0.3">
      <c r="A11" s="1" t="str">
        <f>HYPERLINK("https://hsdes.intel.com/resource/14013158479","14013158479")</f>
        <v>14013158479</v>
      </c>
      <c r="B11" s="1" t="s">
        <v>169</v>
      </c>
      <c r="C11" s="1" t="s">
        <v>1599</v>
      </c>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V11" s="1" t="s">
        <v>48</v>
      </c>
      <c r="W11" s="1" t="s">
        <v>176</v>
      </c>
      <c r="X11" s="1" t="s">
        <v>50</v>
      </c>
      <c r="Y11" s="1" t="s">
        <v>51</v>
      </c>
      <c r="Z11" s="1" t="s">
        <v>177</v>
      </c>
      <c r="AA11" s="1" t="s">
        <v>178</v>
      </c>
      <c r="AC11" s="1" t="s">
        <v>54</v>
      </c>
      <c r="AD11" s="1" t="s">
        <v>55</v>
      </c>
      <c r="AF11" s="1" t="s">
        <v>56</v>
      </c>
      <c r="AG11" s="1" t="s">
        <v>75</v>
      </c>
      <c r="AJ11" s="1" t="s">
        <v>58</v>
      </c>
      <c r="AK11" s="1" t="s">
        <v>76</v>
      </c>
      <c r="AL11" s="1" t="s">
        <v>179</v>
      </c>
      <c r="AM11" s="1" t="s">
        <v>180</v>
      </c>
    </row>
    <row r="12" spans="1:39" x14ac:dyDescent="0.3">
      <c r="A12" s="1" t="str">
        <f>HYPERLINK("https://hsdes.intel.com/resource/14013159040","14013159040")</f>
        <v>14013159040</v>
      </c>
      <c r="B12" s="1" t="s">
        <v>181</v>
      </c>
      <c r="C12" s="1" t="s">
        <v>1599</v>
      </c>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V12" s="1" t="s">
        <v>71</v>
      </c>
      <c r="W12" s="1" t="s">
        <v>185</v>
      </c>
      <c r="X12" s="1" t="s">
        <v>50</v>
      </c>
      <c r="Y12" s="1" t="s">
        <v>113</v>
      </c>
      <c r="Z12" s="1" t="s">
        <v>186</v>
      </c>
      <c r="AA12" s="1" t="s">
        <v>187</v>
      </c>
      <c r="AC12" s="1" t="s">
        <v>54</v>
      </c>
      <c r="AD12" s="1" t="s">
        <v>55</v>
      </c>
      <c r="AF12" s="1" t="s">
        <v>56</v>
      </c>
      <c r="AG12" s="1" t="s">
        <v>75</v>
      </c>
      <c r="AJ12" s="1" t="s">
        <v>188</v>
      </c>
      <c r="AK12" s="1" t="s">
        <v>76</v>
      </c>
      <c r="AL12" s="1" t="s">
        <v>189</v>
      </c>
      <c r="AM12" s="1" t="s">
        <v>190</v>
      </c>
    </row>
    <row r="13" spans="1:39" x14ac:dyDescent="0.3">
      <c r="A13" s="1" t="str">
        <f>HYPERLINK("https://hsdes.intel.com/resource/14013159042","14013159042")</f>
        <v>14013159042</v>
      </c>
      <c r="B13" s="1" t="s">
        <v>191</v>
      </c>
      <c r="C13" s="1" t="s">
        <v>1599</v>
      </c>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V13" s="1" t="s">
        <v>71</v>
      </c>
      <c r="W13" s="1" t="s">
        <v>196</v>
      </c>
      <c r="X13" s="1" t="s">
        <v>50</v>
      </c>
      <c r="Y13" s="1" t="s">
        <v>51</v>
      </c>
      <c r="Z13" s="1" t="s">
        <v>197</v>
      </c>
      <c r="AA13" s="1" t="s">
        <v>198</v>
      </c>
      <c r="AC13" s="1" t="s">
        <v>54</v>
      </c>
      <c r="AD13" s="1" t="s">
        <v>141</v>
      </c>
      <c r="AF13" s="1" t="s">
        <v>56</v>
      </c>
      <c r="AG13" s="1" t="s">
        <v>75</v>
      </c>
      <c r="AJ13" s="1" t="s">
        <v>188</v>
      </c>
      <c r="AK13" s="1" t="s">
        <v>76</v>
      </c>
      <c r="AL13" s="1" t="s">
        <v>199</v>
      </c>
      <c r="AM13" s="1" t="s">
        <v>200</v>
      </c>
    </row>
    <row r="14" spans="1:39" x14ac:dyDescent="0.3">
      <c r="A14" s="1" t="str">
        <f>HYPERLINK("https://hsdes.intel.com/resource/14013159046","14013159046")</f>
        <v>14013159046</v>
      </c>
      <c r="B14" s="1" t="s">
        <v>201</v>
      </c>
      <c r="C14" s="1" t="s">
        <v>1599</v>
      </c>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V14" s="1" t="s">
        <v>71</v>
      </c>
      <c r="W14" s="1" t="s">
        <v>205</v>
      </c>
      <c r="X14" s="1" t="s">
        <v>50</v>
      </c>
      <c r="Y14" s="1" t="s">
        <v>51</v>
      </c>
      <c r="Z14" s="1" t="s">
        <v>197</v>
      </c>
      <c r="AA14" s="1" t="s">
        <v>198</v>
      </c>
      <c r="AC14" s="1" t="s">
        <v>54</v>
      </c>
      <c r="AD14" s="1" t="s">
        <v>141</v>
      </c>
      <c r="AF14" s="1" t="s">
        <v>56</v>
      </c>
      <c r="AG14" s="1" t="s">
        <v>75</v>
      </c>
      <c r="AJ14" s="1" t="s">
        <v>188</v>
      </c>
      <c r="AK14" s="1" t="s">
        <v>76</v>
      </c>
      <c r="AL14" s="1" t="s">
        <v>206</v>
      </c>
      <c r="AM14" s="1" t="s">
        <v>207</v>
      </c>
    </row>
    <row r="15" spans="1:39" x14ac:dyDescent="0.3">
      <c r="A15" s="1" t="str">
        <f>HYPERLINK("https://hsdes.intel.com/resource/14013159061","14013159061")</f>
        <v>14013159061</v>
      </c>
      <c r="B15" s="1" t="s">
        <v>208</v>
      </c>
      <c r="C15" s="1" t="s">
        <v>1599</v>
      </c>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C15" s="1" t="s">
        <v>54</v>
      </c>
      <c r="AD15" s="1" t="s">
        <v>55</v>
      </c>
      <c r="AF15" s="1" t="s">
        <v>56</v>
      </c>
      <c r="AG15" s="1" t="s">
        <v>75</v>
      </c>
      <c r="AJ15" s="1" t="s">
        <v>58</v>
      </c>
      <c r="AK15" s="1" t="s">
        <v>76</v>
      </c>
      <c r="AL15" s="1" t="s">
        <v>216</v>
      </c>
      <c r="AM15" s="1" t="s">
        <v>217</v>
      </c>
    </row>
    <row r="16" spans="1:39" x14ac:dyDescent="0.3">
      <c r="A16" s="1" t="str">
        <f>HYPERLINK("https://hsdes.intel.com/resource/14013159073","14013159073")</f>
        <v>14013159073</v>
      </c>
      <c r="B16" s="1" t="s">
        <v>218</v>
      </c>
      <c r="C16" s="1" t="s">
        <v>1599</v>
      </c>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C16" s="1" t="s">
        <v>54</v>
      </c>
      <c r="AD16" s="1" t="s">
        <v>55</v>
      </c>
      <c r="AF16" s="1" t="s">
        <v>56</v>
      </c>
      <c r="AG16" s="1" t="s">
        <v>57</v>
      </c>
      <c r="AJ16" s="1" t="s">
        <v>58</v>
      </c>
      <c r="AK16" s="1" t="s">
        <v>76</v>
      </c>
      <c r="AL16" s="1" t="s">
        <v>225</v>
      </c>
      <c r="AM16" s="1" t="s">
        <v>226</v>
      </c>
    </row>
    <row r="17" spans="1:39" x14ac:dyDescent="0.3">
      <c r="A17" s="1" t="str">
        <f>HYPERLINK("https://hsdes.intel.com/resource/14013159990","14013159990")</f>
        <v>14013159990</v>
      </c>
      <c r="B17" s="1" t="s">
        <v>227</v>
      </c>
      <c r="C17" s="1" t="s">
        <v>1599</v>
      </c>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V17" s="1" t="s">
        <v>48</v>
      </c>
      <c r="W17" s="1" t="s">
        <v>233</v>
      </c>
      <c r="X17" s="1" t="s">
        <v>50</v>
      </c>
      <c r="Y17" s="1" t="s">
        <v>51</v>
      </c>
      <c r="Z17" s="1" t="s">
        <v>234</v>
      </c>
      <c r="AA17" s="1" t="s">
        <v>235</v>
      </c>
      <c r="AC17" s="1" t="s">
        <v>54</v>
      </c>
      <c r="AD17" s="1" t="s">
        <v>55</v>
      </c>
      <c r="AF17" s="1" t="s">
        <v>236</v>
      </c>
      <c r="AG17" s="1" t="s">
        <v>75</v>
      </c>
      <c r="AJ17" s="1" t="s">
        <v>58</v>
      </c>
      <c r="AK17" s="1" t="s">
        <v>76</v>
      </c>
      <c r="AL17" s="1" t="s">
        <v>237</v>
      </c>
      <c r="AM17" s="1" t="s">
        <v>238</v>
      </c>
    </row>
    <row r="18" spans="1:39" x14ac:dyDescent="0.3">
      <c r="A18" s="1" t="str">
        <f>HYPERLINK("https://hsdes.intel.com/resource/14013159992","14013159992")</f>
        <v>14013159992</v>
      </c>
      <c r="B18" s="1" t="s">
        <v>239</v>
      </c>
      <c r="C18" s="1" t="s">
        <v>1599</v>
      </c>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V18" s="1" t="s">
        <v>48</v>
      </c>
      <c r="W18" s="1" t="s">
        <v>245</v>
      </c>
      <c r="X18" s="1" t="s">
        <v>50</v>
      </c>
      <c r="Y18" s="1" t="s">
        <v>51</v>
      </c>
      <c r="Z18" s="1" t="s">
        <v>246</v>
      </c>
      <c r="AA18" s="1" t="s">
        <v>247</v>
      </c>
      <c r="AC18" s="1" t="s">
        <v>54</v>
      </c>
      <c r="AD18" s="1" t="s">
        <v>55</v>
      </c>
      <c r="AF18" s="1" t="s">
        <v>236</v>
      </c>
      <c r="AG18" s="1" t="s">
        <v>75</v>
      </c>
      <c r="AJ18" s="1" t="s">
        <v>58</v>
      </c>
      <c r="AK18" s="1" t="s">
        <v>76</v>
      </c>
      <c r="AL18" s="1" t="s">
        <v>248</v>
      </c>
      <c r="AM18" s="1" t="s">
        <v>249</v>
      </c>
    </row>
    <row r="19" spans="1:39" x14ac:dyDescent="0.3">
      <c r="A19" s="1" t="str">
        <f>HYPERLINK("https://hsdes.intel.com/resource/14013160106","14013160106")</f>
        <v>14013160106</v>
      </c>
      <c r="B19" s="1" t="s">
        <v>250</v>
      </c>
      <c r="C19" s="1" t="s">
        <v>1599</v>
      </c>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V19" s="1" t="s">
        <v>120</v>
      </c>
      <c r="W19" s="1" t="s">
        <v>256</v>
      </c>
      <c r="X19" s="1" t="s">
        <v>50</v>
      </c>
      <c r="Y19" s="1" t="s">
        <v>113</v>
      </c>
      <c r="Z19" s="1" t="s">
        <v>257</v>
      </c>
      <c r="AA19" s="1" t="s">
        <v>258</v>
      </c>
      <c r="AC19" s="1" t="s">
        <v>54</v>
      </c>
      <c r="AD19" s="1" t="s">
        <v>55</v>
      </c>
      <c r="AF19" s="1" t="s">
        <v>56</v>
      </c>
      <c r="AG19" s="1" t="s">
        <v>57</v>
      </c>
      <c r="AJ19" s="1" t="s">
        <v>58</v>
      </c>
      <c r="AK19" s="1" t="s">
        <v>76</v>
      </c>
      <c r="AL19" s="1" t="s">
        <v>259</v>
      </c>
      <c r="AM19" s="1" t="s">
        <v>260</v>
      </c>
    </row>
    <row r="20" spans="1:39" x14ac:dyDescent="0.3">
      <c r="A20" s="1" t="str">
        <f>HYPERLINK("https://hsdes.intel.com/resource/14013160109","14013160109")</f>
        <v>14013160109</v>
      </c>
      <c r="B20" s="1" t="s">
        <v>261</v>
      </c>
      <c r="C20" s="1" t="s">
        <v>1599</v>
      </c>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V20" s="1" t="s">
        <v>120</v>
      </c>
      <c r="W20" s="1" t="s">
        <v>269</v>
      </c>
      <c r="X20" s="1" t="s">
        <v>50</v>
      </c>
      <c r="Y20" s="1" t="s">
        <v>51</v>
      </c>
      <c r="Z20" s="1" t="s">
        <v>270</v>
      </c>
      <c r="AA20" s="1" t="s">
        <v>271</v>
      </c>
      <c r="AC20" s="1" t="s">
        <v>54</v>
      </c>
      <c r="AD20" s="1" t="s">
        <v>55</v>
      </c>
      <c r="AF20" s="1" t="s">
        <v>56</v>
      </c>
      <c r="AG20" s="1" t="s">
        <v>272</v>
      </c>
      <c r="AJ20" s="1" t="s">
        <v>58</v>
      </c>
      <c r="AK20" s="1" t="s">
        <v>273</v>
      </c>
      <c r="AL20" s="1" t="s">
        <v>274</v>
      </c>
      <c r="AM20" s="1" t="s">
        <v>275</v>
      </c>
    </row>
    <row r="21" spans="1:39" x14ac:dyDescent="0.3">
      <c r="A21" s="2" t="str">
        <f>HYPERLINK("https://hsdes.intel.com/resource/14013160451","14013160451")</f>
        <v>14013160451</v>
      </c>
      <c r="B21" s="1" t="s">
        <v>277</v>
      </c>
      <c r="C21" s="1" t="s">
        <v>1599</v>
      </c>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C21" s="1" t="s">
        <v>54</v>
      </c>
      <c r="AD21" s="1" t="s">
        <v>55</v>
      </c>
      <c r="AF21" s="1" t="s">
        <v>56</v>
      </c>
      <c r="AG21" s="1" t="s">
        <v>75</v>
      </c>
      <c r="AJ21" s="1" t="s">
        <v>58</v>
      </c>
      <c r="AK21" s="1" t="s">
        <v>76</v>
      </c>
      <c r="AL21" s="1" t="s">
        <v>283</v>
      </c>
      <c r="AM21" s="1" t="s">
        <v>284</v>
      </c>
    </row>
    <row r="22" spans="1:39" x14ac:dyDescent="0.3">
      <c r="A22" s="1" t="str">
        <f>HYPERLINK("https://hsdes.intel.com/resource/14013160473","14013160473")</f>
        <v>14013160473</v>
      </c>
      <c r="B22" s="1" t="s">
        <v>285</v>
      </c>
      <c r="C22" s="1" t="s">
        <v>1599</v>
      </c>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C22" s="1" t="s">
        <v>54</v>
      </c>
      <c r="AD22" s="1" t="s">
        <v>55</v>
      </c>
      <c r="AF22" s="1" t="s">
        <v>56</v>
      </c>
      <c r="AG22" s="1" t="s">
        <v>75</v>
      </c>
      <c r="AJ22" s="1" t="s">
        <v>58</v>
      </c>
      <c r="AK22" s="1" t="s">
        <v>76</v>
      </c>
      <c r="AL22" s="1" t="s">
        <v>292</v>
      </c>
      <c r="AM22" s="1" t="s">
        <v>293</v>
      </c>
    </row>
    <row r="23" spans="1:39" x14ac:dyDescent="0.3">
      <c r="A23" s="1" t="str">
        <f>HYPERLINK("https://hsdes.intel.com/resource/14013160880","14013160880")</f>
        <v>14013160880</v>
      </c>
      <c r="B23" s="1" t="s">
        <v>298</v>
      </c>
      <c r="C23" s="1" t="s">
        <v>1599</v>
      </c>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V23" s="1" t="s">
        <v>71</v>
      </c>
      <c r="W23" s="1" t="s">
        <v>303</v>
      </c>
      <c r="X23" s="1" t="s">
        <v>50</v>
      </c>
      <c r="Y23" s="1" t="s">
        <v>113</v>
      </c>
      <c r="Z23" s="1" t="s">
        <v>73</v>
      </c>
      <c r="AA23" s="1" t="s">
        <v>304</v>
      </c>
      <c r="AC23" s="1" t="s">
        <v>54</v>
      </c>
      <c r="AD23" s="1" t="s">
        <v>55</v>
      </c>
      <c r="AF23" s="1" t="s">
        <v>56</v>
      </c>
      <c r="AG23" s="1" t="s">
        <v>57</v>
      </c>
      <c r="AJ23" s="1" t="s">
        <v>58</v>
      </c>
      <c r="AK23" s="1" t="s">
        <v>76</v>
      </c>
      <c r="AL23" s="1" t="s">
        <v>305</v>
      </c>
      <c r="AM23" s="1" t="s">
        <v>306</v>
      </c>
    </row>
    <row r="24" spans="1:39" x14ac:dyDescent="0.3">
      <c r="A24" s="1" t="str">
        <f>HYPERLINK("https://hsdes.intel.com/resource/14013160932","14013160932")</f>
        <v>14013160932</v>
      </c>
      <c r="B24" s="1" t="s">
        <v>309</v>
      </c>
      <c r="C24" s="1" t="s">
        <v>1599</v>
      </c>
      <c r="F24" s="1" t="s">
        <v>48</v>
      </c>
      <c r="G24" s="1" t="s">
        <v>310</v>
      </c>
      <c r="H24" s="1" t="s">
        <v>38</v>
      </c>
      <c r="I24" s="1" t="s">
        <v>39</v>
      </c>
      <c r="J24" s="1" t="s">
        <v>40</v>
      </c>
      <c r="K24" s="1" t="s">
        <v>240</v>
      </c>
      <c r="L24" s="1">
        <v>50</v>
      </c>
      <c r="M24" s="1">
        <v>15</v>
      </c>
      <c r="N24" s="1" t="s">
        <v>311</v>
      </c>
      <c r="O24" s="1" t="s">
        <v>229</v>
      </c>
      <c r="P24" s="1" t="s">
        <v>312</v>
      </c>
      <c r="Q24" s="1" t="s">
        <v>313</v>
      </c>
      <c r="R24" s="1" t="s">
        <v>314</v>
      </c>
      <c r="S24" s="1" t="s">
        <v>311</v>
      </c>
      <c r="T24" s="1" t="s">
        <v>47</v>
      </c>
      <c r="V24" s="1" t="s">
        <v>48</v>
      </c>
      <c r="W24" s="1" t="s">
        <v>315</v>
      </c>
      <c r="X24" s="1" t="s">
        <v>50</v>
      </c>
      <c r="Y24" s="1" t="s">
        <v>113</v>
      </c>
      <c r="Z24" s="1" t="s">
        <v>316</v>
      </c>
      <c r="AA24" s="1" t="s">
        <v>317</v>
      </c>
      <c r="AC24" s="1" t="s">
        <v>54</v>
      </c>
      <c r="AD24" s="1" t="s">
        <v>55</v>
      </c>
      <c r="AF24" s="1" t="s">
        <v>116</v>
      </c>
      <c r="AG24" s="1" t="s">
        <v>57</v>
      </c>
      <c r="AJ24" s="1" t="s">
        <v>58</v>
      </c>
      <c r="AK24" s="1" t="s">
        <v>76</v>
      </c>
      <c r="AL24" s="1" t="s">
        <v>318</v>
      </c>
      <c r="AM24" s="1" t="s">
        <v>319</v>
      </c>
    </row>
    <row r="25" spans="1:39" x14ac:dyDescent="0.3">
      <c r="A25" s="1" t="str">
        <f>HYPERLINK("https://hsdes.intel.com/resource/14013161528","14013161528")</f>
        <v>14013161528</v>
      </c>
      <c r="B25" s="1" t="s">
        <v>321</v>
      </c>
      <c r="C25" s="1" t="s">
        <v>1599</v>
      </c>
      <c r="F25" s="1" t="s">
        <v>48</v>
      </c>
      <c r="G25" s="1" t="s">
        <v>63</v>
      </c>
      <c r="H25" s="1" t="s">
        <v>38</v>
      </c>
      <c r="I25" s="1" t="s">
        <v>39</v>
      </c>
      <c r="J25" s="1" t="s">
        <v>40</v>
      </c>
      <c r="K25" s="1" t="s">
        <v>64</v>
      </c>
      <c r="L25" s="1">
        <v>10</v>
      </c>
      <c r="M25" s="1">
        <v>8</v>
      </c>
      <c r="N25" s="1" t="s">
        <v>322</v>
      </c>
      <c r="O25" s="1" t="s">
        <v>66</v>
      </c>
      <c r="P25" s="1" t="s">
        <v>323</v>
      </c>
      <c r="Q25" s="1" t="s">
        <v>162</v>
      </c>
      <c r="R25" s="1" t="s">
        <v>324</v>
      </c>
      <c r="S25" s="1" t="s">
        <v>322</v>
      </c>
      <c r="T25" s="1" t="s">
        <v>47</v>
      </c>
      <c r="V25" s="1" t="s">
        <v>71</v>
      </c>
      <c r="W25" s="1" t="s">
        <v>325</v>
      </c>
      <c r="X25" s="1" t="s">
        <v>50</v>
      </c>
      <c r="Y25" s="1" t="s">
        <v>51</v>
      </c>
      <c r="Z25" s="1" t="s">
        <v>326</v>
      </c>
      <c r="AA25" s="1" t="s">
        <v>327</v>
      </c>
      <c r="AC25" s="1" t="s">
        <v>54</v>
      </c>
      <c r="AD25" s="1" t="s">
        <v>55</v>
      </c>
      <c r="AF25" s="1" t="s">
        <v>56</v>
      </c>
      <c r="AG25" s="1" t="s">
        <v>75</v>
      </c>
      <c r="AJ25" s="1" t="s">
        <v>188</v>
      </c>
      <c r="AK25" s="1" t="s">
        <v>76</v>
      </c>
      <c r="AL25" s="1" t="s">
        <v>328</v>
      </c>
      <c r="AM25" s="1" t="s">
        <v>329</v>
      </c>
    </row>
    <row r="26" spans="1:39" x14ac:dyDescent="0.3">
      <c r="A26" s="1" t="str">
        <f>HYPERLINK("https://hsdes.intel.com/resource/14013161557","14013161557")</f>
        <v>14013161557</v>
      </c>
      <c r="B26" s="1" t="s">
        <v>330</v>
      </c>
      <c r="C26" s="1" t="s">
        <v>1599</v>
      </c>
      <c r="F26" s="1" t="s">
        <v>80</v>
      </c>
      <c r="G26" s="1" t="s">
        <v>63</v>
      </c>
      <c r="H26" s="1" t="s">
        <v>38</v>
      </c>
      <c r="I26" s="1" t="s">
        <v>39</v>
      </c>
      <c r="J26" s="1" t="s">
        <v>40</v>
      </c>
      <c r="K26" s="1" t="s">
        <v>209</v>
      </c>
      <c r="L26" s="1">
        <v>25</v>
      </c>
      <c r="M26" s="1">
        <v>10</v>
      </c>
      <c r="N26" s="1" t="s">
        <v>331</v>
      </c>
      <c r="O26" s="1" t="s">
        <v>84</v>
      </c>
      <c r="P26" s="1" t="s">
        <v>332</v>
      </c>
      <c r="Q26" s="1" t="s">
        <v>333</v>
      </c>
      <c r="R26" s="1" t="s">
        <v>334</v>
      </c>
      <c r="S26" s="1" t="s">
        <v>331</v>
      </c>
      <c r="T26" s="1" t="s">
        <v>47</v>
      </c>
      <c r="U26" s="1" t="s">
        <v>88</v>
      </c>
      <c r="V26" s="1" t="s">
        <v>89</v>
      </c>
      <c r="W26" s="1" t="s">
        <v>335</v>
      </c>
      <c r="X26" s="1" t="s">
        <v>50</v>
      </c>
      <c r="Y26" s="1" t="s">
        <v>113</v>
      </c>
      <c r="Z26" s="1" t="s">
        <v>336</v>
      </c>
      <c r="AA26" s="1" t="s">
        <v>337</v>
      </c>
      <c r="AC26" s="1" t="s">
        <v>54</v>
      </c>
      <c r="AD26" s="1" t="s">
        <v>141</v>
      </c>
      <c r="AF26" s="1" t="s">
        <v>56</v>
      </c>
      <c r="AG26" s="1" t="s">
        <v>75</v>
      </c>
      <c r="AJ26" s="1" t="s">
        <v>58</v>
      </c>
      <c r="AK26" s="1" t="s">
        <v>76</v>
      </c>
      <c r="AL26" s="1" t="s">
        <v>338</v>
      </c>
      <c r="AM26" s="1" t="s">
        <v>339</v>
      </c>
    </row>
    <row r="27" spans="1:39" x14ac:dyDescent="0.3">
      <c r="A27" s="1" t="str">
        <f>HYPERLINK("https://hsdes.intel.com/resource/14013161666","14013161666")</f>
        <v>14013161666</v>
      </c>
      <c r="B27" s="1" t="s">
        <v>340</v>
      </c>
      <c r="C27" s="1" t="s">
        <v>1599</v>
      </c>
      <c r="F27" s="1" t="s">
        <v>48</v>
      </c>
      <c r="G27" s="1" t="s">
        <v>63</v>
      </c>
      <c r="H27" s="1" t="s">
        <v>38</v>
      </c>
      <c r="I27" s="1" t="s">
        <v>39</v>
      </c>
      <c r="J27" s="1" t="s">
        <v>40</v>
      </c>
      <c r="K27" s="1" t="s">
        <v>64</v>
      </c>
      <c r="L27" s="1">
        <v>10</v>
      </c>
      <c r="M27" s="1">
        <v>8</v>
      </c>
      <c r="N27" s="1" t="s">
        <v>341</v>
      </c>
      <c r="O27" s="1" t="s">
        <v>66</v>
      </c>
      <c r="P27" s="1" t="s">
        <v>342</v>
      </c>
      <c r="Q27" s="1" t="s">
        <v>162</v>
      </c>
      <c r="R27" s="1" t="s">
        <v>343</v>
      </c>
      <c r="S27" s="1" t="s">
        <v>341</v>
      </c>
      <c r="T27" s="1" t="s">
        <v>47</v>
      </c>
      <c r="V27" s="1" t="s">
        <v>71</v>
      </c>
      <c r="W27" s="1" t="s">
        <v>344</v>
      </c>
      <c r="X27" s="1" t="s">
        <v>50</v>
      </c>
      <c r="Y27" s="1" t="s">
        <v>51</v>
      </c>
      <c r="Z27" s="1" t="s">
        <v>345</v>
      </c>
      <c r="AA27" s="1" t="s">
        <v>327</v>
      </c>
      <c r="AC27" s="1" t="s">
        <v>54</v>
      </c>
      <c r="AD27" s="1" t="s">
        <v>55</v>
      </c>
      <c r="AF27" s="1" t="s">
        <v>56</v>
      </c>
      <c r="AG27" s="1" t="s">
        <v>75</v>
      </c>
      <c r="AJ27" s="1" t="s">
        <v>188</v>
      </c>
      <c r="AK27" s="1" t="s">
        <v>76</v>
      </c>
      <c r="AL27" s="1" t="s">
        <v>346</v>
      </c>
      <c r="AM27" s="1" t="s">
        <v>347</v>
      </c>
    </row>
    <row r="28" spans="1:39" x14ac:dyDescent="0.3">
      <c r="A28" s="1" t="str">
        <f>HYPERLINK("https://hsdes.intel.com/resource/14013163180","14013163180")</f>
        <v>14013163180</v>
      </c>
      <c r="B28" s="1" t="s">
        <v>348</v>
      </c>
      <c r="C28" s="1" t="s">
        <v>1599</v>
      </c>
      <c r="F28" s="1" t="s">
        <v>36</v>
      </c>
      <c r="G28" s="1" t="s">
        <v>349</v>
      </c>
      <c r="H28" s="1" t="s">
        <v>38</v>
      </c>
      <c r="I28" s="1" t="s">
        <v>39</v>
      </c>
      <c r="J28" s="1" t="s">
        <v>40</v>
      </c>
      <c r="K28" s="1" t="s">
        <v>350</v>
      </c>
      <c r="L28" s="1">
        <v>130</v>
      </c>
      <c r="M28" s="1">
        <v>120</v>
      </c>
      <c r="N28" s="1" t="s">
        <v>351</v>
      </c>
      <c r="O28" s="1" t="s">
        <v>43</v>
      </c>
      <c r="P28" s="1" t="s">
        <v>352</v>
      </c>
      <c r="Q28" s="1" t="s">
        <v>353</v>
      </c>
      <c r="R28" s="1" t="s">
        <v>354</v>
      </c>
      <c r="S28" s="1" t="s">
        <v>351</v>
      </c>
      <c r="T28" s="1" t="s">
        <v>47</v>
      </c>
      <c r="V28" s="1" t="s">
        <v>48</v>
      </c>
      <c r="W28" s="1" t="s">
        <v>355</v>
      </c>
      <c r="X28" s="1" t="s">
        <v>50</v>
      </c>
      <c r="Y28" s="1" t="s">
        <v>51</v>
      </c>
      <c r="Z28" s="1" t="s">
        <v>356</v>
      </c>
      <c r="AA28" s="1" t="s">
        <v>357</v>
      </c>
      <c r="AC28" s="1" t="s">
        <v>54</v>
      </c>
      <c r="AD28" s="1" t="s">
        <v>358</v>
      </c>
      <c r="AF28" s="1" t="s">
        <v>236</v>
      </c>
      <c r="AG28" s="1" t="s">
        <v>75</v>
      </c>
      <c r="AJ28" s="1" t="s">
        <v>58</v>
      </c>
      <c r="AK28" s="1" t="s">
        <v>76</v>
      </c>
      <c r="AL28" s="1" t="s">
        <v>359</v>
      </c>
      <c r="AM28" s="1" t="s">
        <v>360</v>
      </c>
    </row>
    <row r="29" spans="1:39" x14ac:dyDescent="0.3">
      <c r="A29" s="1" t="str">
        <f>HYPERLINK("https://hsdes.intel.com/resource/14013163310","14013163310")</f>
        <v>14013163310</v>
      </c>
      <c r="B29" s="1" t="s">
        <v>361</v>
      </c>
      <c r="C29" s="1" t="s">
        <v>1599</v>
      </c>
      <c r="F29" s="1" t="s">
        <v>80</v>
      </c>
      <c r="G29" s="1" t="s">
        <v>63</v>
      </c>
      <c r="H29" s="1" t="s">
        <v>38</v>
      </c>
      <c r="I29" s="1" t="s">
        <v>39</v>
      </c>
      <c r="J29" s="1" t="s">
        <v>40</v>
      </c>
      <c r="K29" s="1" t="s">
        <v>320</v>
      </c>
      <c r="L29" s="1">
        <v>15</v>
      </c>
      <c r="M29" s="1">
        <v>10</v>
      </c>
      <c r="N29" s="1" t="s">
        <v>362</v>
      </c>
      <c r="O29" s="1" t="s">
        <v>84</v>
      </c>
      <c r="P29" s="1" t="s">
        <v>363</v>
      </c>
      <c r="Q29" s="1" t="s">
        <v>86</v>
      </c>
      <c r="R29" s="1" t="s">
        <v>364</v>
      </c>
      <c r="S29" s="1" t="s">
        <v>362</v>
      </c>
      <c r="T29" s="1" t="s">
        <v>70</v>
      </c>
      <c r="U29" s="1" t="s">
        <v>88</v>
      </c>
      <c r="V29" s="1" t="s">
        <v>89</v>
      </c>
      <c r="W29" s="1" t="s">
        <v>365</v>
      </c>
      <c r="X29" s="1" t="s">
        <v>50</v>
      </c>
      <c r="Y29" s="1" t="s">
        <v>366</v>
      </c>
      <c r="Z29" s="1" t="s">
        <v>367</v>
      </c>
      <c r="AA29" s="1" t="s">
        <v>368</v>
      </c>
      <c r="AC29" s="1" t="s">
        <v>54</v>
      </c>
      <c r="AD29" s="1" t="s">
        <v>55</v>
      </c>
      <c r="AF29" s="1" t="s">
        <v>56</v>
      </c>
      <c r="AG29" s="1" t="s">
        <v>57</v>
      </c>
      <c r="AJ29" s="1" t="s">
        <v>58</v>
      </c>
      <c r="AK29" s="1" t="s">
        <v>76</v>
      </c>
      <c r="AL29" s="1" t="s">
        <v>369</v>
      </c>
      <c r="AM29" s="1" t="s">
        <v>370</v>
      </c>
    </row>
    <row r="30" spans="1:39" x14ac:dyDescent="0.3">
      <c r="A30" s="1" t="str">
        <f>HYPERLINK("https://hsdes.intel.com/resource/14013168579","14013168579")</f>
        <v>14013168579</v>
      </c>
      <c r="B30" s="1" t="s">
        <v>373</v>
      </c>
      <c r="C30" s="1" t="s">
        <v>1599</v>
      </c>
      <c r="F30" s="1" t="s">
        <v>374</v>
      </c>
      <c r="G30" s="1" t="s">
        <v>63</v>
      </c>
      <c r="H30" s="1" t="s">
        <v>38</v>
      </c>
      <c r="I30" s="1" t="s">
        <v>39</v>
      </c>
      <c r="J30" s="1" t="s">
        <v>40</v>
      </c>
      <c r="K30" s="1" t="s">
        <v>375</v>
      </c>
      <c r="L30" s="1">
        <v>10</v>
      </c>
      <c r="M30" s="1">
        <v>5</v>
      </c>
      <c r="N30" s="1" t="s">
        <v>376</v>
      </c>
      <c r="O30" s="1" t="s">
        <v>377</v>
      </c>
      <c r="P30" s="1" t="s">
        <v>378</v>
      </c>
      <c r="Q30" s="1" t="s">
        <v>379</v>
      </c>
      <c r="R30" s="1" t="s">
        <v>380</v>
      </c>
      <c r="S30" s="1" t="s">
        <v>376</v>
      </c>
      <c r="T30" s="1" t="s">
        <v>47</v>
      </c>
      <c r="V30" s="1" t="s">
        <v>374</v>
      </c>
      <c r="W30" s="1" t="s">
        <v>381</v>
      </c>
      <c r="X30" s="1" t="s">
        <v>50</v>
      </c>
      <c r="Y30" s="1" t="s">
        <v>113</v>
      </c>
      <c r="Z30" s="1" t="s">
        <v>382</v>
      </c>
      <c r="AA30" s="1" t="s">
        <v>383</v>
      </c>
      <c r="AC30" s="1" t="s">
        <v>54</v>
      </c>
      <c r="AD30" s="1" t="s">
        <v>55</v>
      </c>
      <c r="AF30" s="1" t="s">
        <v>56</v>
      </c>
      <c r="AG30" s="1" t="s">
        <v>75</v>
      </c>
      <c r="AJ30" s="1" t="s">
        <v>58</v>
      </c>
      <c r="AK30" s="1" t="s">
        <v>76</v>
      </c>
      <c r="AL30" s="1" t="s">
        <v>384</v>
      </c>
      <c r="AM30" s="1" t="s">
        <v>385</v>
      </c>
    </row>
    <row r="31" spans="1:39" x14ac:dyDescent="0.3">
      <c r="A31" s="1" t="str">
        <f>HYPERLINK("https://hsdes.intel.com/resource/14013169052","14013169052")</f>
        <v>14013169052</v>
      </c>
      <c r="B31" s="1" t="s">
        <v>386</v>
      </c>
      <c r="C31" s="1" t="s">
        <v>1599</v>
      </c>
      <c r="F31" s="1" t="s">
        <v>374</v>
      </c>
      <c r="G31" s="1" t="s">
        <v>37</v>
      </c>
      <c r="H31" s="1" t="s">
        <v>38</v>
      </c>
      <c r="I31" s="1" t="s">
        <v>39</v>
      </c>
      <c r="J31" s="1" t="s">
        <v>40</v>
      </c>
      <c r="K31" s="1" t="s">
        <v>375</v>
      </c>
      <c r="L31" s="1">
        <v>30</v>
      </c>
      <c r="M31" s="1">
        <v>18</v>
      </c>
      <c r="N31" s="1" t="s">
        <v>387</v>
      </c>
      <c r="O31" s="1" t="s">
        <v>377</v>
      </c>
      <c r="P31" s="1" t="s">
        <v>388</v>
      </c>
      <c r="Q31" s="1" t="s">
        <v>379</v>
      </c>
      <c r="R31" s="1" t="s">
        <v>380</v>
      </c>
      <c r="S31" s="1" t="s">
        <v>387</v>
      </c>
      <c r="T31" s="1" t="s">
        <v>47</v>
      </c>
      <c r="V31" s="1" t="s">
        <v>374</v>
      </c>
      <c r="W31" s="1" t="s">
        <v>381</v>
      </c>
      <c r="X31" s="1" t="s">
        <v>50</v>
      </c>
      <c r="Y31" s="1" t="s">
        <v>51</v>
      </c>
      <c r="Z31" s="1" t="s">
        <v>382</v>
      </c>
      <c r="AA31" s="1" t="s">
        <v>389</v>
      </c>
      <c r="AC31" s="1" t="s">
        <v>54</v>
      </c>
      <c r="AD31" s="1" t="s">
        <v>55</v>
      </c>
      <c r="AF31" s="1" t="s">
        <v>116</v>
      </c>
      <c r="AG31" s="1" t="s">
        <v>75</v>
      </c>
      <c r="AJ31" s="1" t="s">
        <v>58</v>
      </c>
      <c r="AK31" s="1" t="s">
        <v>76</v>
      </c>
      <c r="AL31" s="1" t="s">
        <v>384</v>
      </c>
      <c r="AM31" s="1" t="s">
        <v>390</v>
      </c>
    </row>
    <row r="32" spans="1:39" x14ac:dyDescent="0.3">
      <c r="A32" s="1" t="str">
        <f>HYPERLINK("https://hsdes.intel.com/resource/14013172868","14013172868")</f>
        <v>14013172868</v>
      </c>
      <c r="B32" s="1" t="s">
        <v>392</v>
      </c>
      <c r="C32" s="1" t="s">
        <v>1599</v>
      </c>
      <c r="F32" s="1" t="s">
        <v>294</v>
      </c>
      <c r="G32" s="1" t="s">
        <v>63</v>
      </c>
      <c r="H32" s="1" t="s">
        <v>38</v>
      </c>
      <c r="I32" s="1" t="s">
        <v>39</v>
      </c>
      <c r="J32" s="1" t="s">
        <v>40</v>
      </c>
      <c r="K32" s="1" t="s">
        <v>391</v>
      </c>
      <c r="L32" s="1">
        <v>12</v>
      </c>
      <c r="M32" s="1">
        <v>10</v>
      </c>
      <c r="N32" s="1" t="s">
        <v>393</v>
      </c>
      <c r="O32" s="1" t="s">
        <v>295</v>
      </c>
      <c r="P32" s="1" t="s">
        <v>394</v>
      </c>
      <c r="Q32" s="1" t="s">
        <v>395</v>
      </c>
      <c r="R32" s="1" t="s">
        <v>396</v>
      </c>
      <c r="S32" s="1" t="s">
        <v>393</v>
      </c>
      <c r="T32" s="1" t="s">
        <v>47</v>
      </c>
      <c r="V32" s="1" t="s">
        <v>296</v>
      </c>
      <c r="W32" s="1" t="s">
        <v>397</v>
      </c>
      <c r="X32" s="1" t="s">
        <v>50</v>
      </c>
      <c r="Y32" s="1" t="s">
        <v>51</v>
      </c>
      <c r="Z32" s="1" t="s">
        <v>398</v>
      </c>
      <c r="AA32" s="1" t="s">
        <v>304</v>
      </c>
      <c r="AC32" s="1" t="s">
        <v>54</v>
      </c>
      <c r="AD32" s="1" t="s">
        <v>358</v>
      </c>
      <c r="AF32" s="1" t="s">
        <v>56</v>
      </c>
      <c r="AG32" s="1" t="s">
        <v>75</v>
      </c>
      <c r="AJ32" s="1" t="s">
        <v>58</v>
      </c>
      <c r="AK32" s="1" t="s">
        <v>76</v>
      </c>
      <c r="AL32" s="1" t="s">
        <v>399</v>
      </c>
      <c r="AM32" s="1" t="s">
        <v>400</v>
      </c>
    </row>
    <row r="33" spans="1:39" x14ac:dyDescent="0.3">
      <c r="A33" s="1" t="str">
        <f>HYPERLINK("https://hsdes.intel.com/resource/14013172875","14013172875")</f>
        <v>14013172875</v>
      </c>
      <c r="B33" s="1" t="s">
        <v>401</v>
      </c>
      <c r="C33" s="1" t="s">
        <v>1599</v>
      </c>
      <c r="F33" s="1" t="s">
        <v>294</v>
      </c>
      <c r="G33" s="1" t="s">
        <v>63</v>
      </c>
      <c r="H33" s="1" t="s">
        <v>38</v>
      </c>
      <c r="I33" s="1" t="s">
        <v>39</v>
      </c>
      <c r="J33" s="1" t="s">
        <v>40</v>
      </c>
      <c r="K33" s="1" t="s">
        <v>391</v>
      </c>
      <c r="L33" s="1">
        <v>10</v>
      </c>
      <c r="M33" s="1">
        <v>5</v>
      </c>
      <c r="N33" s="1" t="s">
        <v>402</v>
      </c>
      <c r="O33" s="1" t="s">
        <v>295</v>
      </c>
      <c r="P33" s="1" t="s">
        <v>403</v>
      </c>
      <c r="Q33" s="1" t="s">
        <v>395</v>
      </c>
      <c r="R33" s="1" t="s">
        <v>404</v>
      </c>
      <c r="S33" s="1" t="s">
        <v>402</v>
      </c>
      <c r="T33" s="1" t="s">
        <v>47</v>
      </c>
      <c r="V33" s="1" t="s">
        <v>296</v>
      </c>
      <c r="W33" s="1" t="s">
        <v>405</v>
      </c>
      <c r="X33" s="1" t="s">
        <v>50</v>
      </c>
      <c r="Y33" s="1" t="s">
        <v>51</v>
      </c>
      <c r="Z33" s="1" t="s">
        <v>297</v>
      </c>
      <c r="AA33" s="1" t="s">
        <v>406</v>
      </c>
      <c r="AC33" s="1" t="s">
        <v>54</v>
      </c>
      <c r="AD33" s="1" t="s">
        <v>358</v>
      </c>
      <c r="AF33" s="1" t="s">
        <v>56</v>
      </c>
      <c r="AG33" s="1" t="s">
        <v>75</v>
      </c>
      <c r="AJ33" s="1" t="s">
        <v>58</v>
      </c>
      <c r="AK33" s="1" t="s">
        <v>76</v>
      </c>
      <c r="AL33" s="1" t="s">
        <v>407</v>
      </c>
      <c r="AM33" s="1" t="s">
        <v>408</v>
      </c>
    </row>
    <row r="34" spans="1:39" x14ac:dyDescent="0.3">
      <c r="A34" s="1" t="str">
        <f>HYPERLINK("https://hsdes.intel.com/resource/14013172878","14013172878")</f>
        <v>14013172878</v>
      </c>
      <c r="B34" s="1" t="s">
        <v>409</v>
      </c>
      <c r="C34" s="1" t="s">
        <v>1599</v>
      </c>
      <c r="F34" s="1" t="s">
        <v>294</v>
      </c>
      <c r="G34" s="1" t="s">
        <v>37</v>
      </c>
      <c r="H34" s="1" t="s">
        <v>38</v>
      </c>
      <c r="I34" s="1" t="s">
        <v>39</v>
      </c>
      <c r="J34" s="1" t="s">
        <v>40</v>
      </c>
      <c r="K34" s="1" t="s">
        <v>391</v>
      </c>
      <c r="L34" s="1">
        <v>5</v>
      </c>
      <c r="M34" s="1">
        <v>3</v>
      </c>
      <c r="N34" s="1" t="s">
        <v>410</v>
      </c>
      <c r="O34" s="1" t="s">
        <v>295</v>
      </c>
      <c r="P34" s="1" t="s">
        <v>411</v>
      </c>
      <c r="Q34" s="1" t="s">
        <v>395</v>
      </c>
      <c r="R34" s="1" t="s">
        <v>412</v>
      </c>
      <c r="S34" s="1" t="s">
        <v>410</v>
      </c>
      <c r="T34" s="1" t="s">
        <v>47</v>
      </c>
      <c r="V34" s="1" t="s">
        <v>296</v>
      </c>
      <c r="W34" s="1" t="s">
        <v>413</v>
      </c>
      <c r="X34" s="1" t="s">
        <v>50</v>
      </c>
      <c r="Y34" s="1" t="s">
        <v>51</v>
      </c>
      <c r="Z34" s="1" t="s">
        <v>414</v>
      </c>
      <c r="AA34" s="1" t="s">
        <v>415</v>
      </c>
      <c r="AC34" s="1" t="s">
        <v>54</v>
      </c>
      <c r="AD34" s="1" t="s">
        <v>141</v>
      </c>
      <c r="AF34" s="1" t="s">
        <v>56</v>
      </c>
      <c r="AG34" s="1" t="s">
        <v>75</v>
      </c>
      <c r="AJ34" s="1" t="s">
        <v>58</v>
      </c>
      <c r="AK34" s="1" t="s">
        <v>76</v>
      </c>
      <c r="AL34" s="1" t="s">
        <v>416</v>
      </c>
      <c r="AM34" s="1" t="s">
        <v>417</v>
      </c>
    </row>
    <row r="35" spans="1:39" x14ac:dyDescent="0.3">
      <c r="A35" s="1" t="str">
        <f>HYPERLINK("https://hsdes.intel.com/resource/14013172888","14013172888")</f>
        <v>14013172888</v>
      </c>
      <c r="B35" s="1" t="s">
        <v>418</v>
      </c>
      <c r="C35" s="1" t="s">
        <v>1599</v>
      </c>
      <c r="F35" s="1" t="s">
        <v>294</v>
      </c>
      <c r="G35" s="1" t="s">
        <v>63</v>
      </c>
      <c r="H35" s="1" t="s">
        <v>38</v>
      </c>
      <c r="I35" s="1" t="s">
        <v>39</v>
      </c>
      <c r="J35" s="1" t="s">
        <v>40</v>
      </c>
      <c r="K35" s="1" t="s">
        <v>391</v>
      </c>
      <c r="L35" s="1">
        <v>12</v>
      </c>
      <c r="M35" s="1">
        <v>8</v>
      </c>
      <c r="N35" s="1" t="s">
        <v>419</v>
      </c>
      <c r="O35" s="1" t="s">
        <v>295</v>
      </c>
      <c r="P35" s="1" t="s">
        <v>420</v>
      </c>
      <c r="Q35" s="1" t="s">
        <v>395</v>
      </c>
      <c r="R35" s="1" t="s">
        <v>421</v>
      </c>
      <c r="S35" s="1" t="s">
        <v>419</v>
      </c>
      <c r="T35" s="1" t="s">
        <v>70</v>
      </c>
      <c r="V35" s="1" t="s">
        <v>296</v>
      </c>
      <c r="W35" s="1" t="s">
        <v>422</v>
      </c>
      <c r="X35" s="1" t="s">
        <v>50</v>
      </c>
      <c r="Y35" s="1" t="s">
        <v>51</v>
      </c>
      <c r="Z35" s="1" t="s">
        <v>414</v>
      </c>
      <c r="AA35" s="1" t="s">
        <v>423</v>
      </c>
      <c r="AC35" s="1" t="s">
        <v>54</v>
      </c>
      <c r="AD35" s="1" t="s">
        <v>141</v>
      </c>
      <c r="AF35" s="1" t="s">
        <v>56</v>
      </c>
      <c r="AG35" s="1" t="s">
        <v>75</v>
      </c>
      <c r="AJ35" s="1" t="s">
        <v>58</v>
      </c>
      <c r="AK35" s="1" t="s">
        <v>76</v>
      </c>
      <c r="AL35" s="1" t="s">
        <v>424</v>
      </c>
      <c r="AM35" s="1" t="s">
        <v>425</v>
      </c>
    </row>
    <row r="36" spans="1:39" x14ac:dyDescent="0.3">
      <c r="A36" s="1" t="str">
        <f>HYPERLINK("https://hsdes.intel.com/resource/14013172956","14013172956")</f>
        <v>14013172956</v>
      </c>
      <c r="B36" s="1" t="s">
        <v>426</v>
      </c>
      <c r="C36" s="1" t="s">
        <v>1599</v>
      </c>
      <c r="E36" s="1" t="s">
        <v>39</v>
      </c>
      <c r="F36" s="1" t="s">
        <v>374</v>
      </c>
      <c r="G36" s="1" t="s">
        <v>427</v>
      </c>
      <c r="H36" s="1" t="s">
        <v>38</v>
      </c>
      <c r="I36" s="1" t="s">
        <v>39</v>
      </c>
      <c r="J36" s="1" t="s">
        <v>40</v>
      </c>
      <c r="K36" s="1" t="s">
        <v>428</v>
      </c>
      <c r="L36" s="1">
        <v>60</v>
      </c>
      <c r="M36" s="1">
        <v>25</v>
      </c>
      <c r="N36" s="1" t="s">
        <v>429</v>
      </c>
      <c r="O36" s="1" t="s">
        <v>430</v>
      </c>
      <c r="P36" s="1" t="s">
        <v>431</v>
      </c>
      <c r="Q36" s="1" t="s">
        <v>432</v>
      </c>
      <c r="R36" s="1" t="s">
        <v>433</v>
      </c>
      <c r="S36" s="1" t="s">
        <v>429</v>
      </c>
      <c r="T36" s="1" t="s">
        <v>47</v>
      </c>
      <c r="V36" s="1" t="s">
        <v>374</v>
      </c>
      <c r="W36" s="1" t="s">
        <v>434</v>
      </c>
      <c r="X36" s="1" t="s">
        <v>50</v>
      </c>
      <c r="Y36" s="1" t="s">
        <v>113</v>
      </c>
      <c r="Z36" s="1" t="s">
        <v>435</v>
      </c>
      <c r="AA36" s="1" t="s">
        <v>436</v>
      </c>
      <c r="AC36" s="1" t="s">
        <v>54</v>
      </c>
      <c r="AD36" s="1" t="s">
        <v>55</v>
      </c>
      <c r="AF36" s="1" t="s">
        <v>236</v>
      </c>
      <c r="AG36" s="1" t="s">
        <v>75</v>
      </c>
      <c r="AJ36" s="1" t="s">
        <v>58</v>
      </c>
      <c r="AK36" s="1" t="s">
        <v>76</v>
      </c>
      <c r="AL36" s="1" t="s">
        <v>437</v>
      </c>
      <c r="AM36" s="1" t="s">
        <v>438</v>
      </c>
    </row>
    <row r="37" spans="1:39" x14ac:dyDescent="0.3">
      <c r="A37" s="1" t="str">
        <f>HYPERLINK("https://hsdes.intel.com/resource/14013173197","14013173197")</f>
        <v>14013173197</v>
      </c>
      <c r="B37" s="1" t="s">
        <v>439</v>
      </c>
      <c r="C37" s="1" t="s">
        <v>1599</v>
      </c>
      <c r="F37" s="1" t="s">
        <v>80</v>
      </c>
      <c r="G37" s="1" t="s">
        <v>96</v>
      </c>
      <c r="H37" s="1" t="s">
        <v>38</v>
      </c>
      <c r="I37" s="1" t="s">
        <v>39</v>
      </c>
      <c r="J37" s="1" t="s">
        <v>40</v>
      </c>
      <c r="K37" s="1" t="s">
        <v>170</v>
      </c>
      <c r="L37" s="1">
        <v>10</v>
      </c>
      <c r="M37" s="1">
        <v>8</v>
      </c>
      <c r="N37" s="1" t="s">
        <v>440</v>
      </c>
      <c r="O37" s="1" t="s">
        <v>84</v>
      </c>
      <c r="P37" s="1" t="s">
        <v>441</v>
      </c>
      <c r="Q37" s="1" t="s">
        <v>442</v>
      </c>
      <c r="R37" s="1" t="s">
        <v>443</v>
      </c>
      <c r="S37" s="1" t="s">
        <v>440</v>
      </c>
      <c r="T37" s="1" t="s">
        <v>47</v>
      </c>
      <c r="U37" s="1" t="s">
        <v>88</v>
      </c>
      <c r="V37" s="1" t="s">
        <v>89</v>
      </c>
      <c r="W37" s="1" t="s">
        <v>444</v>
      </c>
      <c r="X37" s="1" t="s">
        <v>50</v>
      </c>
      <c r="Y37" s="1" t="s">
        <v>51</v>
      </c>
      <c r="Z37" s="1" t="s">
        <v>445</v>
      </c>
      <c r="AA37" s="1" t="s">
        <v>446</v>
      </c>
      <c r="AC37" s="1" t="s">
        <v>54</v>
      </c>
      <c r="AD37" s="1" t="s">
        <v>55</v>
      </c>
      <c r="AF37" s="1" t="s">
        <v>56</v>
      </c>
      <c r="AG37" s="1" t="s">
        <v>75</v>
      </c>
      <c r="AJ37" s="1" t="s">
        <v>58</v>
      </c>
      <c r="AK37" s="1" t="s">
        <v>76</v>
      </c>
      <c r="AL37" s="1" t="s">
        <v>447</v>
      </c>
      <c r="AM37" s="1" t="s">
        <v>448</v>
      </c>
    </row>
    <row r="38" spans="1:39" x14ac:dyDescent="0.3">
      <c r="A38" s="1" t="str">
        <f>HYPERLINK("https://hsdes.intel.com/resource/14013173200","14013173200")</f>
        <v>14013173200</v>
      </c>
      <c r="B38" s="1" t="s">
        <v>449</v>
      </c>
      <c r="C38" s="1" t="s">
        <v>1599</v>
      </c>
      <c r="F38" s="1" t="s">
        <v>80</v>
      </c>
      <c r="G38" s="1" t="s">
        <v>96</v>
      </c>
      <c r="H38" s="1" t="s">
        <v>38</v>
      </c>
      <c r="I38" s="1" t="s">
        <v>39</v>
      </c>
      <c r="J38" s="1" t="s">
        <v>40</v>
      </c>
      <c r="K38" s="1" t="s">
        <v>320</v>
      </c>
      <c r="L38" s="1">
        <v>18</v>
      </c>
      <c r="M38" s="1">
        <v>8</v>
      </c>
      <c r="N38" s="1" t="s">
        <v>450</v>
      </c>
      <c r="O38" s="1" t="s">
        <v>84</v>
      </c>
      <c r="P38" s="1" t="s">
        <v>451</v>
      </c>
      <c r="Q38" s="1" t="s">
        <v>452</v>
      </c>
      <c r="R38" s="1" t="s">
        <v>453</v>
      </c>
      <c r="S38" s="1" t="s">
        <v>450</v>
      </c>
      <c r="T38" s="1" t="s">
        <v>47</v>
      </c>
      <c r="U38" s="1" t="s">
        <v>88</v>
      </c>
      <c r="V38" s="1" t="s">
        <v>89</v>
      </c>
      <c r="W38" s="1" t="s">
        <v>454</v>
      </c>
      <c r="X38" s="1" t="s">
        <v>50</v>
      </c>
      <c r="Y38" s="1" t="s">
        <v>51</v>
      </c>
      <c r="Z38" s="1" t="s">
        <v>371</v>
      </c>
      <c r="AA38" s="1" t="s">
        <v>372</v>
      </c>
      <c r="AC38" s="1" t="s">
        <v>54</v>
      </c>
      <c r="AD38" s="1" t="s">
        <v>55</v>
      </c>
      <c r="AF38" s="1" t="s">
        <v>56</v>
      </c>
      <c r="AG38" s="1" t="s">
        <v>75</v>
      </c>
      <c r="AJ38" s="1" t="s">
        <v>58</v>
      </c>
      <c r="AK38" s="1" t="s">
        <v>76</v>
      </c>
      <c r="AL38" s="1" t="s">
        <v>455</v>
      </c>
      <c r="AM38" s="1" t="s">
        <v>456</v>
      </c>
    </row>
    <row r="39" spans="1:39" x14ac:dyDescent="0.3">
      <c r="A39" s="1" t="str">
        <f>HYPERLINK("https://hsdes.intel.com/resource/14013173287","14013173287")</f>
        <v>14013173287</v>
      </c>
      <c r="B39" s="1" t="s">
        <v>458</v>
      </c>
      <c r="C39" s="1" t="s">
        <v>1599</v>
      </c>
      <c r="F39" s="1" t="s">
        <v>307</v>
      </c>
      <c r="G39" s="1" t="s">
        <v>37</v>
      </c>
      <c r="H39" s="1" t="s">
        <v>38</v>
      </c>
      <c r="I39" s="1" t="s">
        <v>39</v>
      </c>
      <c r="J39" s="1" t="s">
        <v>40</v>
      </c>
      <c r="K39" s="1" t="s">
        <v>459</v>
      </c>
      <c r="L39" s="1">
        <v>8</v>
      </c>
      <c r="M39" s="1">
        <v>4</v>
      </c>
      <c r="N39" s="1" t="s">
        <v>460</v>
      </c>
      <c r="O39" s="1" t="s">
        <v>461</v>
      </c>
      <c r="P39" s="1" t="s">
        <v>462</v>
      </c>
      <c r="Q39" s="1" t="s">
        <v>463</v>
      </c>
      <c r="R39" s="1" t="s">
        <v>464</v>
      </c>
      <c r="S39" s="1" t="s">
        <v>460</v>
      </c>
      <c r="T39" s="1" t="s">
        <v>47</v>
      </c>
      <c r="V39" s="1" t="s">
        <v>71</v>
      </c>
      <c r="W39" s="1" t="s">
        <v>465</v>
      </c>
      <c r="X39" s="1" t="s">
        <v>50</v>
      </c>
      <c r="Y39" s="1" t="s">
        <v>457</v>
      </c>
      <c r="Z39" s="1" t="s">
        <v>466</v>
      </c>
      <c r="AA39" s="1" t="s">
        <v>467</v>
      </c>
      <c r="AC39" s="1" t="s">
        <v>54</v>
      </c>
      <c r="AD39" s="1" t="s">
        <v>55</v>
      </c>
      <c r="AF39" s="1" t="s">
        <v>56</v>
      </c>
      <c r="AG39" s="1" t="s">
        <v>57</v>
      </c>
      <c r="AJ39" s="1" t="s">
        <v>58</v>
      </c>
      <c r="AK39" s="1" t="s">
        <v>76</v>
      </c>
      <c r="AL39" s="1" t="s">
        <v>468</v>
      </c>
      <c r="AM39" s="1" t="s">
        <v>469</v>
      </c>
    </row>
    <row r="40" spans="1:39" x14ac:dyDescent="0.3">
      <c r="A40" s="1" t="str">
        <f>HYPERLINK("https://hsdes.intel.com/resource/14013174630","14013174630")</f>
        <v>14013174630</v>
      </c>
      <c r="B40" s="1" t="s">
        <v>470</v>
      </c>
      <c r="C40" s="1" t="s">
        <v>1599</v>
      </c>
      <c r="F40" s="1" t="s">
        <v>146</v>
      </c>
      <c r="G40" s="1" t="s">
        <v>63</v>
      </c>
      <c r="H40" s="1" t="s">
        <v>38</v>
      </c>
      <c r="I40" s="1" t="s">
        <v>39</v>
      </c>
      <c r="J40" s="1" t="s">
        <v>40</v>
      </c>
      <c r="K40" s="1" t="s">
        <v>107</v>
      </c>
      <c r="L40" s="1">
        <v>5</v>
      </c>
      <c r="M40" s="1">
        <v>5</v>
      </c>
      <c r="N40" s="1" t="s">
        <v>471</v>
      </c>
      <c r="O40" s="1" t="s">
        <v>148</v>
      </c>
      <c r="P40" s="1" t="s">
        <v>472</v>
      </c>
      <c r="Q40" s="1" t="s">
        <v>473</v>
      </c>
      <c r="R40" s="1" t="s">
        <v>474</v>
      </c>
      <c r="S40" s="1" t="s">
        <v>471</v>
      </c>
      <c r="T40" s="1" t="s">
        <v>70</v>
      </c>
      <c r="U40" s="1" t="s">
        <v>152</v>
      </c>
      <c r="V40" s="1" t="s">
        <v>153</v>
      </c>
      <c r="W40" s="1" t="s">
        <v>475</v>
      </c>
      <c r="X40" s="1" t="s">
        <v>50</v>
      </c>
      <c r="Y40" s="1" t="s">
        <v>51</v>
      </c>
      <c r="Z40" s="1" t="s">
        <v>476</v>
      </c>
      <c r="AA40" s="1" t="s">
        <v>477</v>
      </c>
      <c r="AC40" s="1" t="s">
        <v>54</v>
      </c>
      <c r="AD40" s="1" t="s">
        <v>55</v>
      </c>
      <c r="AF40" s="1" t="s">
        <v>56</v>
      </c>
      <c r="AG40" s="1" t="s">
        <v>75</v>
      </c>
      <c r="AJ40" s="1" t="s">
        <v>58</v>
      </c>
      <c r="AK40" s="1" t="s">
        <v>76</v>
      </c>
      <c r="AL40" s="1" t="s">
        <v>478</v>
      </c>
      <c r="AM40" s="1" t="s">
        <v>479</v>
      </c>
    </row>
    <row r="41" spans="1:39" x14ac:dyDescent="0.3">
      <c r="A41" s="1" t="str">
        <f>HYPERLINK("https://hsdes.intel.com/resource/14013174768","14013174768")</f>
        <v>14013174768</v>
      </c>
      <c r="B41" s="1" t="s">
        <v>480</v>
      </c>
      <c r="C41" s="1" t="s">
        <v>1599</v>
      </c>
      <c r="F41" s="1" t="s">
        <v>146</v>
      </c>
      <c r="G41" s="1" t="s">
        <v>63</v>
      </c>
      <c r="H41" s="1" t="s">
        <v>38</v>
      </c>
      <c r="I41" s="1" t="s">
        <v>39</v>
      </c>
      <c r="J41" s="1" t="s">
        <v>40</v>
      </c>
      <c r="K41" s="1" t="s">
        <v>481</v>
      </c>
      <c r="L41" s="1">
        <v>10</v>
      </c>
      <c r="M41" s="1">
        <v>5</v>
      </c>
      <c r="N41" s="1" t="s">
        <v>482</v>
      </c>
      <c r="O41" s="1" t="s">
        <v>148</v>
      </c>
      <c r="P41" s="1" t="s">
        <v>483</v>
      </c>
      <c r="Q41" s="1" t="s">
        <v>484</v>
      </c>
      <c r="R41" s="1" t="s">
        <v>485</v>
      </c>
      <c r="S41" s="1" t="s">
        <v>482</v>
      </c>
      <c r="T41" s="1" t="s">
        <v>70</v>
      </c>
      <c r="V41" s="1" t="s">
        <v>153</v>
      </c>
      <c r="W41" s="1" t="s">
        <v>486</v>
      </c>
      <c r="X41" s="1" t="s">
        <v>50</v>
      </c>
      <c r="Y41" s="1" t="s">
        <v>113</v>
      </c>
      <c r="Z41" s="1" t="s">
        <v>487</v>
      </c>
      <c r="AA41" s="1" t="s">
        <v>488</v>
      </c>
      <c r="AC41" s="1" t="s">
        <v>54</v>
      </c>
      <c r="AD41" s="1" t="s">
        <v>55</v>
      </c>
      <c r="AF41" s="1" t="s">
        <v>56</v>
      </c>
      <c r="AG41" s="1" t="s">
        <v>75</v>
      </c>
      <c r="AJ41" s="1" t="s">
        <v>58</v>
      </c>
      <c r="AK41" s="1" t="s">
        <v>76</v>
      </c>
      <c r="AL41" s="1" t="s">
        <v>489</v>
      </c>
      <c r="AM41" s="1" t="s">
        <v>490</v>
      </c>
    </row>
    <row r="42" spans="1:39" x14ac:dyDescent="0.3">
      <c r="A42" s="1" t="str">
        <f>HYPERLINK("https://hsdes.intel.com/resource/14013174902","14013174902")</f>
        <v>14013174902</v>
      </c>
      <c r="B42" s="1" t="s">
        <v>491</v>
      </c>
      <c r="C42" s="1" t="s">
        <v>1599</v>
      </c>
      <c r="F42" s="1" t="s">
        <v>146</v>
      </c>
      <c r="G42" s="1" t="s">
        <v>96</v>
      </c>
      <c r="H42" s="1" t="s">
        <v>38</v>
      </c>
      <c r="I42" s="1" t="s">
        <v>39</v>
      </c>
      <c r="J42" s="1" t="s">
        <v>40</v>
      </c>
      <c r="K42" s="1" t="s">
        <v>492</v>
      </c>
      <c r="L42" s="1">
        <v>20</v>
      </c>
      <c r="M42" s="1">
        <v>18</v>
      </c>
      <c r="N42" s="1" t="s">
        <v>493</v>
      </c>
      <c r="O42" s="1" t="s">
        <v>148</v>
      </c>
      <c r="P42" s="1" t="s">
        <v>494</v>
      </c>
      <c r="Q42" s="1" t="s">
        <v>495</v>
      </c>
      <c r="R42" s="1" t="s">
        <v>496</v>
      </c>
      <c r="S42" s="1" t="s">
        <v>493</v>
      </c>
      <c r="T42" s="1" t="s">
        <v>70</v>
      </c>
      <c r="U42" s="1" t="s">
        <v>152</v>
      </c>
      <c r="V42" s="1" t="s">
        <v>153</v>
      </c>
      <c r="W42" s="1" t="s">
        <v>497</v>
      </c>
      <c r="X42" s="1" t="s">
        <v>50</v>
      </c>
      <c r="Y42" s="1" t="s">
        <v>51</v>
      </c>
      <c r="Z42" s="1" t="s">
        <v>498</v>
      </c>
      <c r="AA42" s="1" t="s">
        <v>499</v>
      </c>
      <c r="AC42" s="1" t="s">
        <v>54</v>
      </c>
      <c r="AD42" s="1" t="s">
        <v>55</v>
      </c>
      <c r="AF42" s="1" t="s">
        <v>116</v>
      </c>
      <c r="AG42" s="1" t="s">
        <v>75</v>
      </c>
      <c r="AJ42" s="1" t="s">
        <v>58</v>
      </c>
      <c r="AK42" s="1" t="s">
        <v>76</v>
      </c>
      <c r="AL42" s="1" t="s">
        <v>491</v>
      </c>
      <c r="AM42" s="1" t="s">
        <v>500</v>
      </c>
    </row>
    <row r="43" spans="1:39" x14ac:dyDescent="0.3">
      <c r="A43" s="1" t="str">
        <f>HYPERLINK("https://hsdes.intel.com/resource/14013174915","14013174915")</f>
        <v>14013174915</v>
      </c>
      <c r="B43" s="1" t="s">
        <v>501</v>
      </c>
      <c r="C43" s="1" t="s">
        <v>1599</v>
      </c>
      <c r="F43" s="1" t="s">
        <v>146</v>
      </c>
      <c r="G43" s="1" t="s">
        <v>96</v>
      </c>
      <c r="H43" s="1" t="s">
        <v>38</v>
      </c>
      <c r="I43" s="1" t="s">
        <v>39</v>
      </c>
      <c r="J43" s="1" t="s">
        <v>40</v>
      </c>
      <c r="K43" s="1" t="s">
        <v>492</v>
      </c>
      <c r="L43" s="1">
        <v>25</v>
      </c>
      <c r="M43" s="1">
        <v>20</v>
      </c>
      <c r="N43" s="1" t="s">
        <v>502</v>
      </c>
      <c r="O43" s="1" t="s">
        <v>148</v>
      </c>
      <c r="P43" s="1" t="s">
        <v>503</v>
      </c>
      <c r="Q43" s="1" t="s">
        <v>504</v>
      </c>
      <c r="R43" s="1" t="s">
        <v>505</v>
      </c>
      <c r="S43" s="1" t="s">
        <v>502</v>
      </c>
      <c r="T43" s="1" t="s">
        <v>70</v>
      </c>
      <c r="U43" s="1" t="s">
        <v>152</v>
      </c>
      <c r="V43" s="1" t="s">
        <v>153</v>
      </c>
      <c r="W43" s="1" t="s">
        <v>497</v>
      </c>
      <c r="X43" s="1" t="s">
        <v>50</v>
      </c>
      <c r="Y43" s="1" t="s">
        <v>51</v>
      </c>
      <c r="Z43" s="1" t="s">
        <v>506</v>
      </c>
      <c r="AA43" s="1" t="s">
        <v>507</v>
      </c>
      <c r="AC43" s="1" t="s">
        <v>54</v>
      </c>
      <c r="AD43" s="1" t="s">
        <v>141</v>
      </c>
      <c r="AF43" s="1" t="s">
        <v>116</v>
      </c>
      <c r="AG43" s="1" t="s">
        <v>75</v>
      </c>
      <c r="AJ43" s="1" t="s">
        <v>58</v>
      </c>
      <c r="AK43" s="1" t="s">
        <v>76</v>
      </c>
      <c r="AL43" s="1" t="s">
        <v>501</v>
      </c>
      <c r="AM43" s="1" t="s">
        <v>508</v>
      </c>
    </row>
    <row r="44" spans="1:39" x14ac:dyDescent="0.3">
      <c r="A44" s="1" t="str">
        <f>HYPERLINK("https://hsdes.intel.com/resource/14013174933","14013174933")</f>
        <v>14013174933</v>
      </c>
      <c r="B44" s="1" t="s">
        <v>509</v>
      </c>
      <c r="C44" s="1" t="s">
        <v>1599</v>
      </c>
      <c r="F44" s="1" t="s">
        <v>146</v>
      </c>
      <c r="G44" s="1" t="s">
        <v>96</v>
      </c>
      <c r="H44" s="1" t="s">
        <v>38</v>
      </c>
      <c r="I44" s="1" t="s">
        <v>39</v>
      </c>
      <c r="J44" s="1" t="s">
        <v>40</v>
      </c>
      <c r="K44" s="1" t="s">
        <v>492</v>
      </c>
      <c r="L44" s="1">
        <v>25</v>
      </c>
      <c r="M44" s="1">
        <v>20</v>
      </c>
      <c r="N44" s="1" t="s">
        <v>510</v>
      </c>
      <c r="O44" s="1" t="s">
        <v>148</v>
      </c>
      <c r="P44" s="1" t="s">
        <v>511</v>
      </c>
      <c r="Q44" s="1" t="s">
        <v>512</v>
      </c>
      <c r="R44" s="1" t="s">
        <v>505</v>
      </c>
      <c r="S44" s="1" t="s">
        <v>510</v>
      </c>
      <c r="T44" s="1" t="s">
        <v>70</v>
      </c>
      <c r="U44" s="1" t="s">
        <v>152</v>
      </c>
      <c r="V44" s="1" t="s">
        <v>153</v>
      </c>
      <c r="W44" s="1" t="s">
        <v>497</v>
      </c>
      <c r="X44" s="1" t="s">
        <v>50</v>
      </c>
      <c r="Y44" s="1" t="s">
        <v>51</v>
      </c>
      <c r="Z44" s="1" t="s">
        <v>513</v>
      </c>
      <c r="AA44" s="1" t="s">
        <v>514</v>
      </c>
      <c r="AC44" s="1" t="s">
        <v>54</v>
      </c>
      <c r="AD44" s="1" t="s">
        <v>141</v>
      </c>
      <c r="AF44" s="1" t="s">
        <v>116</v>
      </c>
      <c r="AG44" s="1" t="s">
        <v>75</v>
      </c>
      <c r="AJ44" s="1" t="s">
        <v>58</v>
      </c>
      <c r="AK44" s="1" t="s">
        <v>76</v>
      </c>
      <c r="AL44" s="1" t="s">
        <v>509</v>
      </c>
      <c r="AM44" s="1" t="s">
        <v>515</v>
      </c>
    </row>
    <row r="45" spans="1:39" x14ac:dyDescent="0.3">
      <c r="A45" s="1" t="str">
        <f>HYPERLINK("https://hsdes.intel.com/resource/14013175465","14013175465")</f>
        <v>14013175465</v>
      </c>
      <c r="B45" s="1" t="s">
        <v>516</v>
      </c>
      <c r="C45" s="1" t="s">
        <v>1599</v>
      </c>
      <c r="F45" s="1" t="s">
        <v>146</v>
      </c>
      <c r="G45" s="1" t="s">
        <v>37</v>
      </c>
      <c r="H45" s="1" t="s">
        <v>38</v>
      </c>
      <c r="I45" s="1" t="s">
        <v>39</v>
      </c>
      <c r="J45" s="1" t="s">
        <v>40</v>
      </c>
      <c r="K45" s="1" t="s">
        <v>107</v>
      </c>
      <c r="L45" s="1">
        <v>10</v>
      </c>
      <c r="M45" s="1">
        <v>6</v>
      </c>
      <c r="N45" s="1" t="s">
        <v>517</v>
      </c>
      <c r="O45" s="1" t="s">
        <v>148</v>
      </c>
      <c r="P45" s="1" t="s">
        <v>518</v>
      </c>
      <c r="Q45" s="1" t="s">
        <v>519</v>
      </c>
      <c r="R45" s="1" t="s">
        <v>520</v>
      </c>
      <c r="S45" s="1" t="s">
        <v>517</v>
      </c>
      <c r="T45" s="1" t="s">
        <v>70</v>
      </c>
      <c r="U45" s="1" t="s">
        <v>152</v>
      </c>
      <c r="V45" s="1" t="s">
        <v>153</v>
      </c>
      <c r="W45" s="1" t="s">
        <v>521</v>
      </c>
      <c r="X45" s="1" t="s">
        <v>50</v>
      </c>
      <c r="Y45" s="1" t="s">
        <v>51</v>
      </c>
      <c r="Z45" s="1" t="s">
        <v>371</v>
      </c>
      <c r="AA45" s="1" t="s">
        <v>372</v>
      </c>
      <c r="AC45" s="1" t="s">
        <v>54</v>
      </c>
      <c r="AD45" s="1" t="s">
        <v>55</v>
      </c>
      <c r="AF45" s="1" t="s">
        <v>56</v>
      </c>
      <c r="AG45" s="1" t="s">
        <v>57</v>
      </c>
      <c r="AJ45" s="1" t="s">
        <v>58</v>
      </c>
      <c r="AK45" s="1" t="s">
        <v>76</v>
      </c>
      <c r="AL45" s="1" t="s">
        <v>522</v>
      </c>
      <c r="AM45" s="1" t="s">
        <v>523</v>
      </c>
    </row>
    <row r="46" spans="1:39" x14ac:dyDescent="0.3">
      <c r="A46" s="1" t="str">
        <f>HYPERLINK("https://hsdes.intel.com/resource/14013175486","14013175486")</f>
        <v>14013175486</v>
      </c>
      <c r="B46" s="1" t="s">
        <v>524</v>
      </c>
      <c r="C46" s="1" t="s">
        <v>1599</v>
      </c>
      <c r="F46" s="1" t="s">
        <v>146</v>
      </c>
      <c r="G46" s="1" t="s">
        <v>63</v>
      </c>
      <c r="H46" s="1" t="s">
        <v>38</v>
      </c>
      <c r="I46" s="1" t="s">
        <v>39</v>
      </c>
      <c r="J46" s="1" t="s">
        <v>40</v>
      </c>
      <c r="K46" s="1" t="s">
        <v>525</v>
      </c>
      <c r="L46" s="1">
        <v>12</v>
      </c>
      <c r="M46" s="1">
        <v>10</v>
      </c>
      <c r="N46" s="1" t="s">
        <v>526</v>
      </c>
      <c r="O46" s="1" t="s">
        <v>148</v>
      </c>
      <c r="P46" s="1" t="s">
        <v>527</v>
      </c>
      <c r="Q46" s="1" t="s">
        <v>528</v>
      </c>
      <c r="R46" s="1" t="s">
        <v>520</v>
      </c>
      <c r="S46" s="1" t="s">
        <v>526</v>
      </c>
      <c r="T46" s="1" t="s">
        <v>70</v>
      </c>
      <c r="U46" s="1" t="s">
        <v>152</v>
      </c>
      <c r="V46" s="1" t="s">
        <v>153</v>
      </c>
      <c r="W46" s="1" t="s">
        <v>529</v>
      </c>
      <c r="X46" s="1" t="s">
        <v>50</v>
      </c>
      <c r="Y46" s="1" t="s">
        <v>51</v>
      </c>
      <c r="Z46" s="1" t="s">
        <v>371</v>
      </c>
      <c r="AA46" s="1" t="s">
        <v>530</v>
      </c>
      <c r="AC46" s="1" t="s">
        <v>54</v>
      </c>
      <c r="AD46" s="1" t="s">
        <v>55</v>
      </c>
      <c r="AF46" s="1" t="s">
        <v>56</v>
      </c>
      <c r="AG46" s="1" t="s">
        <v>75</v>
      </c>
      <c r="AJ46" s="1" t="s">
        <v>58</v>
      </c>
      <c r="AK46" s="1" t="s">
        <v>76</v>
      </c>
      <c r="AL46" s="1" t="s">
        <v>531</v>
      </c>
      <c r="AM46" s="1" t="s">
        <v>532</v>
      </c>
    </row>
    <row r="47" spans="1:39" x14ac:dyDescent="0.3">
      <c r="A47" s="1" t="str">
        <f>HYPERLINK("https://hsdes.intel.com/resource/14013175857","14013175857")</f>
        <v>14013175857</v>
      </c>
      <c r="B47" s="1" t="s">
        <v>533</v>
      </c>
      <c r="C47" s="1" t="s">
        <v>1599</v>
      </c>
      <c r="F47" s="1" t="s">
        <v>120</v>
      </c>
      <c r="G47" s="1" t="s">
        <v>81</v>
      </c>
      <c r="H47" s="1" t="s">
        <v>38</v>
      </c>
      <c r="I47" s="1" t="s">
        <v>39</v>
      </c>
      <c r="J47" s="1" t="s">
        <v>40</v>
      </c>
      <c r="K47" s="1" t="s">
        <v>251</v>
      </c>
      <c r="L47" s="1">
        <v>4</v>
      </c>
      <c r="M47" s="1">
        <v>2</v>
      </c>
      <c r="N47" s="1" t="s">
        <v>534</v>
      </c>
      <c r="O47" s="1" t="s">
        <v>123</v>
      </c>
      <c r="P47" s="1" t="s">
        <v>535</v>
      </c>
      <c r="Q47" s="1" t="s">
        <v>254</v>
      </c>
      <c r="R47" s="1" t="s">
        <v>536</v>
      </c>
      <c r="S47" s="1" t="s">
        <v>534</v>
      </c>
      <c r="T47" s="1" t="s">
        <v>70</v>
      </c>
      <c r="V47" s="1" t="s">
        <v>120</v>
      </c>
      <c r="W47" s="1" t="s">
        <v>537</v>
      </c>
      <c r="X47" s="1" t="s">
        <v>50</v>
      </c>
      <c r="Y47" s="1" t="s">
        <v>366</v>
      </c>
      <c r="Z47" s="1" t="s">
        <v>538</v>
      </c>
      <c r="AA47" s="1" t="s">
        <v>539</v>
      </c>
      <c r="AC47" s="1" t="s">
        <v>54</v>
      </c>
      <c r="AD47" s="1" t="s">
        <v>55</v>
      </c>
      <c r="AF47" s="1" t="s">
        <v>56</v>
      </c>
      <c r="AG47" s="1" t="s">
        <v>75</v>
      </c>
      <c r="AJ47" s="1" t="s">
        <v>58</v>
      </c>
      <c r="AK47" s="1" t="s">
        <v>540</v>
      </c>
      <c r="AL47" s="1" t="s">
        <v>541</v>
      </c>
      <c r="AM47" s="1" t="s">
        <v>542</v>
      </c>
    </row>
    <row r="48" spans="1:39" x14ac:dyDescent="0.3">
      <c r="A48" s="1" t="str">
        <f>HYPERLINK("https://hsdes.intel.com/resource/14013176664","14013176664")</f>
        <v>14013176664</v>
      </c>
      <c r="B48" s="1" t="s">
        <v>543</v>
      </c>
      <c r="C48" s="1" t="s">
        <v>1599</v>
      </c>
      <c r="F48" s="1" t="s">
        <v>48</v>
      </c>
      <c r="G48" s="1" t="s">
        <v>81</v>
      </c>
      <c r="H48" s="1" t="s">
        <v>38</v>
      </c>
      <c r="I48" s="1" t="s">
        <v>39</v>
      </c>
      <c r="J48" s="1" t="s">
        <v>40</v>
      </c>
      <c r="K48" s="1" t="s">
        <v>544</v>
      </c>
      <c r="L48" s="1">
        <v>40</v>
      </c>
      <c r="M48" s="1">
        <v>35</v>
      </c>
      <c r="N48" s="1" t="s">
        <v>545</v>
      </c>
      <c r="O48" s="1" t="s">
        <v>229</v>
      </c>
      <c r="P48" s="1" t="s">
        <v>546</v>
      </c>
      <c r="Q48" s="1" t="s">
        <v>547</v>
      </c>
      <c r="R48" s="1" t="s">
        <v>548</v>
      </c>
      <c r="S48" s="1" t="s">
        <v>545</v>
      </c>
      <c r="T48" s="1" t="s">
        <v>47</v>
      </c>
      <c r="V48" s="1" t="s">
        <v>48</v>
      </c>
      <c r="W48" s="1" t="s">
        <v>549</v>
      </c>
      <c r="X48" s="1" t="s">
        <v>50</v>
      </c>
      <c r="Y48" s="1" t="s">
        <v>113</v>
      </c>
      <c r="Z48" s="1" t="s">
        <v>246</v>
      </c>
      <c r="AA48" s="1" t="s">
        <v>247</v>
      </c>
      <c r="AC48" s="1" t="s">
        <v>54</v>
      </c>
      <c r="AD48" s="1" t="s">
        <v>55</v>
      </c>
      <c r="AF48" s="1" t="s">
        <v>236</v>
      </c>
      <c r="AG48" s="1" t="s">
        <v>75</v>
      </c>
      <c r="AJ48" s="1" t="s">
        <v>58</v>
      </c>
      <c r="AK48" s="1" t="s">
        <v>76</v>
      </c>
      <c r="AL48" s="1" t="s">
        <v>550</v>
      </c>
      <c r="AM48" s="1" t="s">
        <v>551</v>
      </c>
    </row>
    <row r="49" spans="1:39" x14ac:dyDescent="0.3">
      <c r="A49" s="1" t="str">
        <f>HYPERLINK("https://hsdes.intel.com/resource/14013176673","14013176673")</f>
        <v>14013176673</v>
      </c>
      <c r="B49" s="1" t="s">
        <v>552</v>
      </c>
      <c r="C49" s="1" t="s">
        <v>1599</v>
      </c>
      <c r="F49" s="1" t="s">
        <v>48</v>
      </c>
      <c r="G49" s="1" t="s">
        <v>81</v>
      </c>
      <c r="H49" s="1" t="s">
        <v>38</v>
      </c>
      <c r="I49" s="1" t="s">
        <v>39</v>
      </c>
      <c r="J49" s="1" t="s">
        <v>40</v>
      </c>
      <c r="K49" s="1" t="s">
        <v>544</v>
      </c>
      <c r="L49" s="1">
        <v>50</v>
      </c>
      <c r="M49" s="1">
        <v>35</v>
      </c>
      <c r="N49" s="1" t="s">
        <v>553</v>
      </c>
      <c r="O49" s="1" t="s">
        <v>229</v>
      </c>
      <c r="P49" s="1" t="s">
        <v>554</v>
      </c>
      <c r="Q49" s="1" t="s">
        <v>555</v>
      </c>
      <c r="R49" s="1" t="s">
        <v>556</v>
      </c>
      <c r="S49" s="1" t="s">
        <v>553</v>
      </c>
      <c r="T49" s="1" t="s">
        <v>47</v>
      </c>
      <c r="V49" s="1" t="s">
        <v>48</v>
      </c>
      <c r="W49" s="1" t="s">
        <v>557</v>
      </c>
      <c r="X49" s="1" t="s">
        <v>50</v>
      </c>
      <c r="Y49" s="1" t="s">
        <v>113</v>
      </c>
      <c r="Z49" s="1" t="s">
        <v>558</v>
      </c>
      <c r="AA49" s="1" t="s">
        <v>559</v>
      </c>
      <c r="AC49" s="1" t="s">
        <v>54</v>
      </c>
      <c r="AD49" s="1" t="s">
        <v>55</v>
      </c>
      <c r="AF49" s="1" t="s">
        <v>236</v>
      </c>
      <c r="AG49" s="1" t="s">
        <v>75</v>
      </c>
      <c r="AJ49" s="1" t="s">
        <v>58</v>
      </c>
      <c r="AK49" s="1" t="s">
        <v>76</v>
      </c>
      <c r="AL49" s="1" t="s">
        <v>560</v>
      </c>
      <c r="AM49" s="1" t="s">
        <v>561</v>
      </c>
    </row>
    <row r="50" spans="1:39" x14ac:dyDescent="0.3">
      <c r="A50" s="1" t="str">
        <f>HYPERLINK("https://hsdes.intel.com/resource/14013176711","14013176711")</f>
        <v>14013176711</v>
      </c>
      <c r="B50" s="1" t="s">
        <v>562</v>
      </c>
      <c r="C50" s="1" t="s">
        <v>1599</v>
      </c>
      <c r="F50" s="1" t="s">
        <v>36</v>
      </c>
      <c r="G50" s="1" t="s">
        <v>310</v>
      </c>
      <c r="H50" s="1" t="s">
        <v>38</v>
      </c>
      <c r="I50" s="1" t="s">
        <v>39</v>
      </c>
      <c r="J50" s="1" t="s">
        <v>40</v>
      </c>
      <c r="K50" s="1" t="s">
        <v>107</v>
      </c>
      <c r="L50" s="1">
        <v>8</v>
      </c>
      <c r="M50" s="1">
        <v>5</v>
      </c>
      <c r="N50" s="1" t="s">
        <v>563</v>
      </c>
      <c r="O50" s="1" t="s">
        <v>172</v>
      </c>
      <c r="P50" s="1" t="s">
        <v>564</v>
      </c>
      <c r="Q50" s="1" t="s">
        <v>45</v>
      </c>
      <c r="R50" s="1" t="s">
        <v>565</v>
      </c>
      <c r="S50" s="1" t="s">
        <v>563</v>
      </c>
      <c r="T50" s="1" t="s">
        <v>47</v>
      </c>
      <c r="V50" s="1" t="s">
        <v>48</v>
      </c>
      <c r="W50" s="1" t="s">
        <v>566</v>
      </c>
      <c r="X50" s="1" t="s">
        <v>50</v>
      </c>
      <c r="Y50" s="1" t="s">
        <v>51</v>
      </c>
      <c r="Z50" s="1" t="s">
        <v>558</v>
      </c>
      <c r="AA50" s="1" t="s">
        <v>559</v>
      </c>
      <c r="AC50" s="1" t="s">
        <v>54</v>
      </c>
      <c r="AD50" s="1" t="s">
        <v>55</v>
      </c>
      <c r="AF50" s="1" t="s">
        <v>56</v>
      </c>
      <c r="AG50" s="1" t="s">
        <v>57</v>
      </c>
      <c r="AJ50" s="1" t="s">
        <v>58</v>
      </c>
      <c r="AK50" s="1" t="s">
        <v>76</v>
      </c>
      <c r="AL50" s="1" t="s">
        <v>567</v>
      </c>
      <c r="AM50" s="1" t="s">
        <v>568</v>
      </c>
    </row>
    <row r="51" spans="1:39" x14ac:dyDescent="0.3">
      <c r="A51" s="1" t="str">
        <f>HYPERLINK("https://hsdes.intel.com/resource/14013177662","14013177662")</f>
        <v>14013177662</v>
      </c>
      <c r="B51" s="1" t="s">
        <v>569</v>
      </c>
      <c r="C51" s="1" t="s">
        <v>1599</v>
      </c>
      <c r="F51" s="1" t="s">
        <v>374</v>
      </c>
      <c r="G51" s="1" t="s">
        <v>570</v>
      </c>
      <c r="H51" s="1" t="s">
        <v>38</v>
      </c>
      <c r="I51" s="1" t="s">
        <v>39</v>
      </c>
      <c r="J51" s="1" t="s">
        <v>40</v>
      </c>
      <c r="K51" s="1" t="s">
        <v>571</v>
      </c>
      <c r="L51" s="1">
        <v>10</v>
      </c>
      <c r="M51" s="1">
        <v>10</v>
      </c>
      <c r="N51" s="1" t="s">
        <v>572</v>
      </c>
      <c r="O51" s="1" t="s">
        <v>430</v>
      </c>
      <c r="P51" s="1" t="s">
        <v>573</v>
      </c>
      <c r="Q51" s="1" t="s">
        <v>574</v>
      </c>
      <c r="R51" s="1" t="s">
        <v>575</v>
      </c>
      <c r="S51" s="1" t="s">
        <v>572</v>
      </c>
      <c r="T51" s="1" t="s">
        <v>70</v>
      </c>
      <c r="V51" s="1" t="s">
        <v>374</v>
      </c>
      <c r="W51" s="1" t="s">
        <v>576</v>
      </c>
      <c r="X51" s="1" t="s">
        <v>50</v>
      </c>
      <c r="Y51" s="1" t="s">
        <v>51</v>
      </c>
      <c r="Z51" s="1" t="s">
        <v>577</v>
      </c>
      <c r="AA51" s="1" t="s">
        <v>578</v>
      </c>
      <c r="AC51" s="1" t="s">
        <v>54</v>
      </c>
      <c r="AD51" s="1" t="s">
        <v>55</v>
      </c>
      <c r="AF51" s="1" t="s">
        <v>56</v>
      </c>
      <c r="AG51" s="1" t="s">
        <v>75</v>
      </c>
      <c r="AJ51" s="1" t="s">
        <v>58</v>
      </c>
      <c r="AK51" s="1" t="s">
        <v>76</v>
      </c>
      <c r="AL51" s="1" t="s">
        <v>579</v>
      </c>
      <c r="AM51" s="1" t="s">
        <v>580</v>
      </c>
    </row>
    <row r="52" spans="1:39" x14ac:dyDescent="0.3">
      <c r="A52" s="1" t="str">
        <f>HYPERLINK("https://hsdes.intel.com/resource/14013177670","14013177670")</f>
        <v>14013177670</v>
      </c>
      <c r="B52" s="1" t="s">
        <v>581</v>
      </c>
      <c r="C52" s="1" t="s">
        <v>1599</v>
      </c>
      <c r="F52" s="1" t="s">
        <v>374</v>
      </c>
      <c r="G52" s="1" t="s">
        <v>570</v>
      </c>
      <c r="H52" s="1" t="s">
        <v>38</v>
      </c>
      <c r="I52" s="1" t="s">
        <v>39</v>
      </c>
      <c r="J52" s="1" t="s">
        <v>40</v>
      </c>
      <c r="K52" s="1" t="s">
        <v>582</v>
      </c>
      <c r="L52" s="1">
        <v>35</v>
      </c>
      <c r="M52" s="1">
        <v>25</v>
      </c>
      <c r="N52" s="1" t="s">
        <v>583</v>
      </c>
      <c r="O52" s="1" t="s">
        <v>430</v>
      </c>
      <c r="P52" s="1" t="s">
        <v>584</v>
      </c>
      <c r="Q52" s="1" t="s">
        <v>585</v>
      </c>
      <c r="R52" s="1" t="s">
        <v>586</v>
      </c>
      <c r="S52" s="1" t="s">
        <v>583</v>
      </c>
      <c r="T52" s="1" t="s">
        <v>70</v>
      </c>
      <c r="V52" s="1" t="s">
        <v>374</v>
      </c>
      <c r="W52" s="1" t="s">
        <v>587</v>
      </c>
      <c r="X52" s="1" t="s">
        <v>50</v>
      </c>
      <c r="Y52" s="1" t="s">
        <v>113</v>
      </c>
      <c r="Z52" s="1" t="s">
        <v>577</v>
      </c>
      <c r="AA52" s="1" t="s">
        <v>588</v>
      </c>
      <c r="AC52" s="1" t="s">
        <v>54</v>
      </c>
      <c r="AD52" s="1" t="s">
        <v>55</v>
      </c>
      <c r="AF52" s="1" t="s">
        <v>236</v>
      </c>
      <c r="AG52" s="1" t="s">
        <v>75</v>
      </c>
      <c r="AJ52" s="1" t="s">
        <v>58</v>
      </c>
      <c r="AK52" s="1" t="s">
        <v>76</v>
      </c>
      <c r="AL52" s="1" t="s">
        <v>589</v>
      </c>
      <c r="AM52" s="1" t="s">
        <v>590</v>
      </c>
    </row>
    <row r="53" spans="1:39" x14ac:dyDescent="0.3">
      <c r="A53" s="1" t="str">
        <f>HYPERLINK("https://hsdes.intel.com/resource/14013177676","14013177676")</f>
        <v>14013177676</v>
      </c>
      <c r="B53" s="1" t="s">
        <v>591</v>
      </c>
      <c r="C53" s="1" t="s">
        <v>1599</v>
      </c>
      <c r="F53" s="1" t="s">
        <v>146</v>
      </c>
      <c r="G53" s="1" t="s">
        <v>96</v>
      </c>
      <c r="H53" s="1" t="s">
        <v>38</v>
      </c>
      <c r="I53" s="1" t="s">
        <v>39</v>
      </c>
      <c r="J53" s="1" t="s">
        <v>40</v>
      </c>
      <c r="K53" s="1" t="s">
        <v>582</v>
      </c>
      <c r="L53" s="1">
        <v>25</v>
      </c>
      <c r="M53" s="1">
        <v>20</v>
      </c>
      <c r="N53" s="1" t="s">
        <v>592</v>
      </c>
      <c r="O53" s="1" t="s">
        <v>148</v>
      </c>
      <c r="P53" s="1" t="s">
        <v>494</v>
      </c>
      <c r="Q53" s="1" t="s">
        <v>593</v>
      </c>
      <c r="R53" s="1" t="s">
        <v>594</v>
      </c>
      <c r="S53" s="1" t="s">
        <v>592</v>
      </c>
      <c r="T53" s="1" t="s">
        <v>70</v>
      </c>
      <c r="U53" s="1" t="s">
        <v>152</v>
      </c>
      <c r="V53" s="1" t="s">
        <v>153</v>
      </c>
      <c r="W53" s="1" t="s">
        <v>595</v>
      </c>
      <c r="X53" s="1" t="s">
        <v>50</v>
      </c>
      <c r="Y53" s="1" t="s">
        <v>113</v>
      </c>
      <c r="Z53" s="1" t="s">
        <v>577</v>
      </c>
      <c r="AA53" s="1" t="s">
        <v>596</v>
      </c>
      <c r="AC53" s="1" t="s">
        <v>54</v>
      </c>
      <c r="AD53" s="1" t="s">
        <v>55</v>
      </c>
      <c r="AF53" s="1" t="s">
        <v>116</v>
      </c>
      <c r="AG53" s="1" t="s">
        <v>75</v>
      </c>
      <c r="AJ53" s="1" t="s">
        <v>58</v>
      </c>
      <c r="AK53" s="1" t="s">
        <v>597</v>
      </c>
      <c r="AL53" s="1" t="s">
        <v>598</v>
      </c>
      <c r="AM53" s="1" t="s">
        <v>599</v>
      </c>
    </row>
    <row r="54" spans="1:39" x14ac:dyDescent="0.3">
      <c r="A54" s="1" t="str">
        <f>HYPERLINK("https://hsdes.intel.com/resource/14013177681","14013177681")</f>
        <v>14013177681</v>
      </c>
      <c r="B54" s="1" t="s">
        <v>600</v>
      </c>
      <c r="C54" s="1" t="s">
        <v>1599</v>
      </c>
      <c r="F54" s="1" t="s">
        <v>374</v>
      </c>
      <c r="G54" s="1" t="s">
        <v>601</v>
      </c>
      <c r="H54" s="1" t="s">
        <v>38</v>
      </c>
      <c r="I54" s="1" t="s">
        <v>39</v>
      </c>
      <c r="J54" s="1" t="s">
        <v>40</v>
      </c>
      <c r="K54" s="1" t="s">
        <v>582</v>
      </c>
      <c r="L54" s="1">
        <v>20</v>
      </c>
      <c r="M54" s="1">
        <v>18</v>
      </c>
      <c r="N54" s="1" t="s">
        <v>602</v>
      </c>
      <c r="O54" s="1" t="s">
        <v>430</v>
      </c>
      <c r="P54" s="1" t="s">
        <v>603</v>
      </c>
      <c r="Q54" s="1" t="s">
        <v>585</v>
      </c>
      <c r="R54" s="1" t="s">
        <v>594</v>
      </c>
      <c r="S54" s="1" t="s">
        <v>602</v>
      </c>
      <c r="T54" s="1" t="s">
        <v>70</v>
      </c>
      <c r="V54" s="1" t="s">
        <v>374</v>
      </c>
      <c r="W54" s="1" t="s">
        <v>604</v>
      </c>
      <c r="X54" s="1" t="s">
        <v>50</v>
      </c>
      <c r="Y54" s="1" t="s">
        <v>113</v>
      </c>
      <c r="Z54" s="1" t="s">
        <v>445</v>
      </c>
      <c r="AA54" s="1" t="s">
        <v>605</v>
      </c>
      <c r="AC54" s="1" t="s">
        <v>54</v>
      </c>
      <c r="AD54" s="1" t="s">
        <v>55</v>
      </c>
      <c r="AF54" s="1" t="s">
        <v>116</v>
      </c>
      <c r="AG54" s="1" t="s">
        <v>75</v>
      </c>
      <c r="AJ54" s="1" t="s">
        <v>58</v>
      </c>
      <c r="AK54" s="1" t="s">
        <v>76</v>
      </c>
      <c r="AL54" s="1" t="s">
        <v>606</v>
      </c>
      <c r="AM54" s="1" t="s">
        <v>607</v>
      </c>
    </row>
    <row r="55" spans="1:39" x14ac:dyDescent="0.3">
      <c r="A55" s="1" t="str">
        <f>HYPERLINK("https://hsdes.intel.com/resource/14013177965","14013177965")</f>
        <v>14013177965</v>
      </c>
      <c r="B55" s="1" t="s">
        <v>608</v>
      </c>
      <c r="C55" s="1" t="s">
        <v>1599</v>
      </c>
      <c r="F55" s="1" t="s">
        <v>374</v>
      </c>
      <c r="G55" s="1" t="s">
        <v>609</v>
      </c>
      <c r="H55" s="1" t="s">
        <v>38</v>
      </c>
      <c r="I55" s="1" t="s">
        <v>39</v>
      </c>
      <c r="J55" s="1" t="s">
        <v>40</v>
      </c>
      <c r="K55" s="1" t="s">
        <v>610</v>
      </c>
      <c r="L55" s="1">
        <v>15</v>
      </c>
      <c r="M55" s="1">
        <v>13</v>
      </c>
      <c r="N55" s="1" t="s">
        <v>611</v>
      </c>
      <c r="O55" s="1" t="s">
        <v>430</v>
      </c>
      <c r="P55" s="1" t="s">
        <v>612</v>
      </c>
      <c r="Q55" s="1" t="s">
        <v>613</v>
      </c>
      <c r="R55" s="1" t="s">
        <v>614</v>
      </c>
      <c r="S55" s="1" t="s">
        <v>611</v>
      </c>
      <c r="T55" s="1" t="s">
        <v>47</v>
      </c>
      <c r="V55" s="1" t="s">
        <v>374</v>
      </c>
      <c r="W55" s="1" t="s">
        <v>615</v>
      </c>
      <c r="X55" s="1" t="s">
        <v>50</v>
      </c>
      <c r="Y55" s="1" t="s">
        <v>51</v>
      </c>
      <c r="Z55" s="1" t="s">
        <v>616</v>
      </c>
      <c r="AA55" s="1" t="s">
        <v>617</v>
      </c>
      <c r="AC55" s="1" t="s">
        <v>54</v>
      </c>
      <c r="AD55" s="1" t="s">
        <v>141</v>
      </c>
      <c r="AF55" s="1" t="s">
        <v>56</v>
      </c>
      <c r="AG55" s="1" t="s">
        <v>75</v>
      </c>
      <c r="AJ55" s="1" t="s">
        <v>58</v>
      </c>
      <c r="AK55" s="1" t="s">
        <v>59</v>
      </c>
      <c r="AL55" s="1" t="s">
        <v>618</v>
      </c>
      <c r="AM55" s="1" t="s">
        <v>619</v>
      </c>
    </row>
    <row r="56" spans="1:39" x14ac:dyDescent="0.3">
      <c r="A56" s="1" t="str">
        <f>HYPERLINK("https://hsdes.intel.com/resource/14013177968","14013177968")</f>
        <v>14013177968</v>
      </c>
      <c r="B56" s="1" t="s">
        <v>620</v>
      </c>
      <c r="C56" s="1" t="s">
        <v>1599</v>
      </c>
      <c r="F56" s="1" t="s">
        <v>374</v>
      </c>
      <c r="G56" s="1" t="s">
        <v>621</v>
      </c>
      <c r="H56" s="1" t="s">
        <v>38</v>
      </c>
      <c r="I56" s="1" t="s">
        <v>39</v>
      </c>
      <c r="J56" s="1" t="s">
        <v>40</v>
      </c>
      <c r="K56" s="1" t="s">
        <v>320</v>
      </c>
      <c r="L56" s="1">
        <v>30</v>
      </c>
      <c r="M56" s="1">
        <v>25</v>
      </c>
      <c r="N56" s="1" t="s">
        <v>622</v>
      </c>
      <c r="O56" s="1" t="s">
        <v>430</v>
      </c>
      <c r="P56" s="1" t="s">
        <v>623</v>
      </c>
      <c r="Q56" s="1" t="s">
        <v>613</v>
      </c>
      <c r="R56" s="1" t="s">
        <v>624</v>
      </c>
      <c r="S56" s="1" t="s">
        <v>622</v>
      </c>
      <c r="T56" s="1" t="s">
        <v>47</v>
      </c>
      <c r="V56" s="1" t="s">
        <v>374</v>
      </c>
      <c r="W56" s="1" t="s">
        <v>625</v>
      </c>
      <c r="X56" s="1" t="s">
        <v>50</v>
      </c>
      <c r="Y56" s="1" t="s">
        <v>51</v>
      </c>
      <c r="Z56" s="1" t="s">
        <v>577</v>
      </c>
      <c r="AA56" s="1" t="s">
        <v>588</v>
      </c>
      <c r="AC56" s="1" t="s">
        <v>54</v>
      </c>
      <c r="AD56" s="1" t="s">
        <v>55</v>
      </c>
      <c r="AF56" s="1" t="s">
        <v>236</v>
      </c>
      <c r="AG56" s="1" t="s">
        <v>75</v>
      </c>
      <c r="AJ56" s="1" t="s">
        <v>58</v>
      </c>
      <c r="AK56" s="1" t="s">
        <v>76</v>
      </c>
      <c r="AL56" s="1" t="s">
        <v>626</v>
      </c>
      <c r="AM56" s="1" t="s">
        <v>627</v>
      </c>
    </row>
    <row r="57" spans="1:39" x14ac:dyDescent="0.3">
      <c r="A57" s="1" t="str">
        <f>HYPERLINK("https://hsdes.intel.com/resource/14013177978","14013177978")</f>
        <v>14013177978</v>
      </c>
      <c r="B57" s="1" t="s">
        <v>628</v>
      </c>
      <c r="C57" s="1" t="s">
        <v>1599</v>
      </c>
      <c r="F57" s="1" t="s">
        <v>374</v>
      </c>
      <c r="G57" s="1" t="s">
        <v>621</v>
      </c>
      <c r="H57" s="1" t="s">
        <v>38</v>
      </c>
      <c r="I57" s="1" t="s">
        <v>39</v>
      </c>
      <c r="J57" s="1" t="s">
        <v>40</v>
      </c>
      <c r="K57" s="1" t="s">
        <v>582</v>
      </c>
      <c r="L57" s="1">
        <v>40</v>
      </c>
      <c r="M57" s="1">
        <v>32</v>
      </c>
      <c r="N57" s="1" t="s">
        <v>629</v>
      </c>
      <c r="O57" s="1" t="s">
        <v>430</v>
      </c>
      <c r="P57" s="1" t="s">
        <v>630</v>
      </c>
      <c r="Q57" s="1" t="s">
        <v>631</v>
      </c>
      <c r="R57" s="1" t="s">
        <v>624</v>
      </c>
      <c r="S57" s="1" t="s">
        <v>629</v>
      </c>
      <c r="T57" s="1" t="s">
        <v>47</v>
      </c>
      <c r="V57" s="1" t="s">
        <v>374</v>
      </c>
      <c r="W57" s="1" t="s">
        <v>632</v>
      </c>
      <c r="X57" s="1" t="s">
        <v>50</v>
      </c>
      <c r="Y57" s="1" t="s">
        <v>51</v>
      </c>
      <c r="Z57" s="1" t="s">
        <v>577</v>
      </c>
      <c r="AA57" s="1" t="s">
        <v>588</v>
      </c>
      <c r="AC57" s="1" t="s">
        <v>54</v>
      </c>
      <c r="AD57" s="1" t="s">
        <v>55</v>
      </c>
      <c r="AF57" s="1" t="s">
        <v>236</v>
      </c>
      <c r="AG57" s="1" t="s">
        <v>75</v>
      </c>
      <c r="AJ57" s="1" t="s">
        <v>58</v>
      </c>
      <c r="AK57" s="1" t="s">
        <v>76</v>
      </c>
      <c r="AL57" s="1" t="s">
        <v>633</v>
      </c>
      <c r="AM57" s="1" t="s">
        <v>634</v>
      </c>
    </row>
    <row r="58" spans="1:39" x14ac:dyDescent="0.3">
      <c r="A58" s="1" t="str">
        <f>HYPERLINK("https://hsdes.intel.com/resource/14013177989","14013177989")</f>
        <v>14013177989</v>
      </c>
      <c r="B58" s="1" t="s">
        <v>635</v>
      </c>
      <c r="C58" s="1" t="s">
        <v>1599</v>
      </c>
      <c r="F58" s="1" t="s">
        <v>374</v>
      </c>
      <c r="G58" s="1" t="s">
        <v>601</v>
      </c>
      <c r="H58" s="1" t="s">
        <v>38</v>
      </c>
      <c r="I58" s="1" t="s">
        <v>39</v>
      </c>
      <c r="J58" s="1" t="s">
        <v>40</v>
      </c>
      <c r="K58" s="1" t="s">
        <v>64</v>
      </c>
      <c r="L58" s="1">
        <v>15</v>
      </c>
      <c r="M58" s="1">
        <v>15</v>
      </c>
      <c r="N58" s="1" t="s">
        <v>636</v>
      </c>
      <c r="O58" s="1" t="s">
        <v>430</v>
      </c>
      <c r="P58" s="1" t="s">
        <v>637</v>
      </c>
      <c r="Q58" s="1" t="s">
        <v>613</v>
      </c>
      <c r="R58" s="1" t="s">
        <v>638</v>
      </c>
      <c r="S58" s="1" t="s">
        <v>636</v>
      </c>
      <c r="T58" s="1" t="s">
        <v>47</v>
      </c>
      <c r="V58" s="1" t="s">
        <v>374</v>
      </c>
      <c r="W58" s="1" t="s">
        <v>639</v>
      </c>
      <c r="X58" s="1" t="s">
        <v>50</v>
      </c>
      <c r="Y58" s="1" t="s">
        <v>51</v>
      </c>
      <c r="Z58" s="1" t="s">
        <v>445</v>
      </c>
      <c r="AA58" s="1" t="s">
        <v>640</v>
      </c>
      <c r="AC58" s="1" t="s">
        <v>54</v>
      </c>
      <c r="AD58" s="1" t="s">
        <v>141</v>
      </c>
      <c r="AF58" s="1" t="s">
        <v>116</v>
      </c>
      <c r="AG58" s="1" t="s">
        <v>75</v>
      </c>
      <c r="AJ58" s="1" t="s">
        <v>58</v>
      </c>
      <c r="AK58" s="1" t="s">
        <v>76</v>
      </c>
      <c r="AL58" s="1" t="s">
        <v>641</v>
      </c>
      <c r="AM58" s="1" t="s">
        <v>642</v>
      </c>
    </row>
    <row r="59" spans="1:39" x14ac:dyDescent="0.3">
      <c r="A59" s="1" t="str">
        <f>HYPERLINK("https://hsdes.intel.com/resource/14013177993","14013177993")</f>
        <v>14013177993</v>
      </c>
      <c r="B59" s="1" t="s">
        <v>643</v>
      </c>
      <c r="C59" s="1" t="s">
        <v>1599</v>
      </c>
      <c r="F59" s="1" t="s">
        <v>374</v>
      </c>
      <c r="G59" s="1" t="s">
        <v>601</v>
      </c>
      <c r="H59" s="1" t="s">
        <v>38</v>
      </c>
      <c r="I59" s="1" t="s">
        <v>39</v>
      </c>
      <c r="J59" s="1" t="s">
        <v>40</v>
      </c>
      <c r="K59" s="1" t="s">
        <v>481</v>
      </c>
      <c r="L59" s="1">
        <v>40</v>
      </c>
      <c r="M59" s="1">
        <v>35</v>
      </c>
      <c r="N59" s="1" t="s">
        <v>644</v>
      </c>
      <c r="O59" s="1" t="s">
        <v>430</v>
      </c>
      <c r="P59" s="1" t="s">
        <v>645</v>
      </c>
      <c r="Q59" s="1" t="s">
        <v>631</v>
      </c>
      <c r="R59" s="1" t="s">
        <v>646</v>
      </c>
      <c r="S59" s="1" t="s">
        <v>644</v>
      </c>
      <c r="T59" s="1" t="s">
        <v>47</v>
      </c>
      <c r="V59" s="1" t="s">
        <v>374</v>
      </c>
      <c r="W59" s="1" t="s">
        <v>625</v>
      </c>
      <c r="X59" s="1" t="s">
        <v>50</v>
      </c>
      <c r="Y59" s="1" t="s">
        <v>51</v>
      </c>
      <c r="Z59" s="1" t="s">
        <v>445</v>
      </c>
      <c r="AA59" s="1" t="s">
        <v>605</v>
      </c>
      <c r="AC59" s="1" t="s">
        <v>54</v>
      </c>
      <c r="AD59" s="1" t="s">
        <v>55</v>
      </c>
      <c r="AF59" s="1" t="s">
        <v>236</v>
      </c>
      <c r="AG59" s="1" t="s">
        <v>75</v>
      </c>
      <c r="AJ59" s="1" t="s">
        <v>58</v>
      </c>
      <c r="AK59" s="1" t="s">
        <v>76</v>
      </c>
      <c r="AL59" s="1" t="s">
        <v>647</v>
      </c>
      <c r="AM59" s="1" t="s">
        <v>648</v>
      </c>
    </row>
    <row r="60" spans="1:39" x14ac:dyDescent="0.3">
      <c r="A60" s="1" t="str">
        <f>HYPERLINK("https://hsdes.intel.com/resource/14013178532","14013178532")</f>
        <v>14013178532</v>
      </c>
      <c r="B60" s="1" t="s">
        <v>649</v>
      </c>
      <c r="C60" s="1" t="s">
        <v>1599</v>
      </c>
      <c r="F60" s="1" t="s">
        <v>374</v>
      </c>
      <c r="G60" s="1" t="s">
        <v>63</v>
      </c>
      <c r="H60" s="1" t="s">
        <v>38</v>
      </c>
      <c r="I60" s="1" t="s">
        <v>39</v>
      </c>
      <c r="J60" s="1" t="s">
        <v>40</v>
      </c>
      <c r="K60" s="1" t="s">
        <v>320</v>
      </c>
      <c r="L60" s="1">
        <v>20</v>
      </c>
      <c r="M60" s="1">
        <v>18</v>
      </c>
      <c r="N60" s="1" t="s">
        <v>650</v>
      </c>
      <c r="O60" s="1" t="s">
        <v>430</v>
      </c>
      <c r="P60" s="1" t="s">
        <v>651</v>
      </c>
      <c r="Q60" s="1" t="s">
        <v>652</v>
      </c>
      <c r="R60" s="1" t="s">
        <v>594</v>
      </c>
      <c r="S60" s="1" t="s">
        <v>650</v>
      </c>
      <c r="T60" s="1" t="s">
        <v>70</v>
      </c>
      <c r="V60" s="1" t="s">
        <v>374</v>
      </c>
      <c r="W60" s="1" t="s">
        <v>604</v>
      </c>
      <c r="X60" s="1" t="s">
        <v>50</v>
      </c>
      <c r="Y60" s="1" t="s">
        <v>113</v>
      </c>
      <c r="Z60" s="1" t="s">
        <v>653</v>
      </c>
      <c r="AA60" s="1" t="s">
        <v>654</v>
      </c>
      <c r="AC60" s="1" t="s">
        <v>54</v>
      </c>
      <c r="AD60" s="1" t="s">
        <v>141</v>
      </c>
      <c r="AF60" s="1" t="s">
        <v>116</v>
      </c>
      <c r="AG60" s="1" t="s">
        <v>75</v>
      </c>
      <c r="AJ60" s="1" t="s">
        <v>58</v>
      </c>
      <c r="AK60" s="1" t="s">
        <v>76</v>
      </c>
      <c r="AL60" s="1" t="s">
        <v>655</v>
      </c>
      <c r="AM60" s="1" t="s">
        <v>656</v>
      </c>
    </row>
    <row r="61" spans="1:39" x14ac:dyDescent="0.3">
      <c r="A61" s="1" t="str">
        <f>HYPERLINK("https://hsdes.intel.com/resource/14013179059","14013179059")</f>
        <v>14013179059</v>
      </c>
      <c r="B61" s="1" t="s">
        <v>657</v>
      </c>
      <c r="C61" s="1" t="s">
        <v>1599</v>
      </c>
      <c r="F61" s="1" t="s">
        <v>48</v>
      </c>
      <c r="G61" s="1" t="s">
        <v>63</v>
      </c>
      <c r="H61" s="1" t="s">
        <v>38</v>
      </c>
      <c r="I61" s="1" t="s">
        <v>39</v>
      </c>
      <c r="J61" s="1" t="s">
        <v>40</v>
      </c>
      <c r="K61" s="1" t="s">
        <v>64</v>
      </c>
      <c r="L61" s="1">
        <v>30</v>
      </c>
      <c r="M61" s="1">
        <v>25</v>
      </c>
      <c r="N61" s="1" t="s">
        <v>658</v>
      </c>
      <c r="O61" s="1" t="s">
        <v>66</v>
      </c>
      <c r="P61" s="1" t="s">
        <v>659</v>
      </c>
      <c r="Q61" s="1" t="s">
        <v>660</v>
      </c>
      <c r="R61" s="1" t="s">
        <v>661</v>
      </c>
      <c r="S61" s="1" t="s">
        <v>658</v>
      </c>
      <c r="T61" s="1" t="s">
        <v>47</v>
      </c>
      <c r="V61" s="1" t="s">
        <v>71</v>
      </c>
      <c r="W61" s="1" t="s">
        <v>662</v>
      </c>
      <c r="X61" s="1" t="s">
        <v>50</v>
      </c>
      <c r="Y61" s="1" t="s">
        <v>51</v>
      </c>
      <c r="Z61" s="1" t="s">
        <v>371</v>
      </c>
      <c r="AA61" s="1" t="s">
        <v>530</v>
      </c>
      <c r="AC61" s="1" t="s">
        <v>54</v>
      </c>
      <c r="AD61" s="1" t="s">
        <v>141</v>
      </c>
      <c r="AF61" s="1" t="s">
        <v>236</v>
      </c>
      <c r="AG61" s="1" t="s">
        <v>75</v>
      </c>
      <c r="AJ61" s="1" t="s">
        <v>58</v>
      </c>
      <c r="AK61" s="1" t="s">
        <v>76</v>
      </c>
      <c r="AL61" s="1" t="s">
        <v>663</v>
      </c>
      <c r="AM61" s="1" t="s">
        <v>664</v>
      </c>
    </row>
    <row r="62" spans="1:39" x14ac:dyDescent="0.3">
      <c r="A62" s="1" t="str">
        <f>HYPERLINK("https://hsdes.intel.com/resource/14013179074","14013179074")</f>
        <v>14013179074</v>
      </c>
      <c r="B62" s="1" t="s">
        <v>665</v>
      </c>
      <c r="C62" s="1" t="s">
        <v>1599</v>
      </c>
      <c r="F62" s="1" t="s">
        <v>48</v>
      </c>
      <c r="G62" s="1" t="s">
        <v>63</v>
      </c>
      <c r="H62" s="1" t="s">
        <v>38</v>
      </c>
      <c r="I62" s="1" t="s">
        <v>39</v>
      </c>
      <c r="J62" s="1" t="s">
        <v>40</v>
      </c>
      <c r="K62" s="1" t="s">
        <v>64</v>
      </c>
      <c r="L62" s="1">
        <v>30</v>
      </c>
      <c r="M62" s="1">
        <v>25</v>
      </c>
      <c r="N62" s="1" t="s">
        <v>666</v>
      </c>
      <c r="O62" s="1" t="s">
        <v>66</v>
      </c>
      <c r="P62" s="1" t="s">
        <v>667</v>
      </c>
      <c r="Q62" s="1" t="s">
        <v>668</v>
      </c>
      <c r="R62" s="1" t="s">
        <v>669</v>
      </c>
      <c r="S62" s="1" t="s">
        <v>666</v>
      </c>
      <c r="T62" s="1" t="s">
        <v>47</v>
      </c>
      <c r="V62" s="1" t="s">
        <v>71</v>
      </c>
      <c r="W62" s="1" t="s">
        <v>670</v>
      </c>
      <c r="X62" s="1" t="s">
        <v>50</v>
      </c>
      <c r="Y62" s="1" t="s">
        <v>51</v>
      </c>
      <c r="Z62" s="1" t="s">
        <v>371</v>
      </c>
      <c r="AA62" s="1" t="s">
        <v>530</v>
      </c>
      <c r="AC62" s="1" t="s">
        <v>54</v>
      </c>
      <c r="AD62" s="1" t="s">
        <v>141</v>
      </c>
      <c r="AF62" s="1" t="s">
        <v>236</v>
      </c>
      <c r="AG62" s="1" t="s">
        <v>75</v>
      </c>
      <c r="AJ62" s="1" t="s">
        <v>58</v>
      </c>
      <c r="AK62" s="1" t="s">
        <v>76</v>
      </c>
      <c r="AL62" s="1" t="s">
        <v>671</v>
      </c>
      <c r="AM62" s="1" t="s">
        <v>672</v>
      </c>
    </row>
    <row r="63" spans="1:39" x14ac:dyDescent="0.3">
      <c r="A63" s="1" t="str">
        <f>HYPERLINK("https://hsdes.intel.com/resource/14013179118","14013179118")</f>
        <v>14013179118</v>
      </c>
      <c r="B63" s="1" t="s">
        <v>673</v>
      </c>
      <c r="C63" s="1" t="s">
        <v>1599</v>
      </c>
      <c r="F63" s="1" t="s">
        <v>48</v>
      </c>
      <c r="G63" s="1" t="s">
        <v>63</v>
      </c>
      <c r="H63" s="1" t="s">
        <v>38</v>
      </c>
      <c r="I63" s="1" t="s">
        <v>39</v>
      </c>
      <c r="J63" s="1" t="s">
        <v>40</v>
      </c>
      <c r="K63" s="1" t="s">
        <v>481</v>
      </c>
      <c r="L63" s="1">
        <v>25</v>
      </c>
      <c r="M63" s="1">
        <v>20</v>
      </c>
      <c r="N63" s="1" t="s">
        <v>674</v>
      </c>
      <c r="O63" s="1" t="s">
        <v>66</v>
      </c>
      <c r="P63" s="1" t="s">
        <v>675</v>
      </c>
      <c r="Q63" s="1" t="s">
        <v>676</v>
      </c>
      <c r="R63" s="1" t="s">
        <v>677</v>
      </c>
      <c r="S63" s="1" t="s">
        <v>674</v>
      </c>
      <c r="T63" s="1" t="s">
        <v>47</v>
      </c>
      <c r="V63" s="1" t="s">
        <v>71</v>
      </c>
      <c r="W63" s="1" t="s">
        <v>678</v>
      </c>
      <c r="X63" s="1" t="s">
        <v>50</v>
      </c>
      <c r="Y63" s="1" t="s">
        <v>113</v>
      </c>
      <c r="Z63" s="1" t="s">
        <v>371</v>
      </c>
      <c r="AA63" s="1" t="s">
        <v>372</v>
      </c>
      <c r="AC63" s="1" t="s">
        <v>54</v>
      </c>
      <c r="AD63" s="1" t="s">
        <v>55</v>
      </c>
      <c r="AF63" s="1" t="s">
        <v>116</v>
      </c>
      <c r="AG63" s="1" t="s">
        <v>57</v>
      </c>
      <c r="AJ63" s="1" t="s">
        <v>58</v>
      </c>
      <c r="AK63" s="1" t="s">
        <v>76</v>
      </c>
      <c r="AL63" s="1" t="s">
        <v>679</v>
      </c>
      <c r="AM63" s="1" t="s">
        <v>680</v>
      </c>
    </row>
    <row r="64" spans="1:39" x14ac:dyDescent="0.3">
      <c r="A64" s="1" t="str">
        <f>HYPERLINK("https://hsdes.intel.com/resource/14013179142","14013179142")</f>
        <v>14013179142</v>
      </c>
      <c r="B64" s="1" t="s">
        <v>681</v>
      </c>
      <c r="C64" s="1" t="s">
        <v>1599</v>
      </c>
      <c r="F64" s="1" t="s">
        <v>146</v>
      </c>
      <c r="G64" s="1" t="s">
        <v>81</v>
      </c>
      <c r="H64" s="1" t="s">
        <v>38</v>
      </c>
      <c r="I64" s="1" t="s">
        <v>39</v>
      </c>
      <c r="J64" s="1" t="s">
        <v>40</v>
      </c>
      <c r="K64" s="1" t="s">
        <v>682</v>
      </c>
      <c r="L64" s="1">
        <v>15</v>
      </c>
      <c r="M64" s="1">
        <v>5</v>
      </c>
      <c r="N64" s="1" t="s">
        <v>683</v>
      </c>
      <c r="O64" s="1" t="s">
        <v>148</v>
      </c>
      <c r="P64" s="1" t="s">
        <v>684</v>
      </c>
      <c r="Q64" s="1" t="s">
        <v>484</v>
      </c>
      <c r="R64" s="1" t="s">
        <v>685</v>
      </c>
      <c r="S64" s="1" t="s">
        <v>683</v>
      </c>
      <c r="T64" s="1" t="s">
        <v>70</v>
      </c>
      <c r="U64" s="1" t="s">
        <v>152</v>
      </c>
      <c r="V64" s="1" t="s">
        <v>153</v>
      </c>
      <c r="W64" s="1" t="s">
        <v>686</v>
      </c>
      <c r="X64" s="1" t="s">
        <v>50</v>
      </c>
      <c r="Y64" s="1" t="s">
        <v>113</v>
      </c>
      <c r="Z64" s="1" t="s">
        <v>687</v>
      </c>
      <c r="AA64" s="1" t="s">
        <v>688</v>
      </c>
      <c r="AC64" s="1" t="s">
        <v>54</v>
      </c>
      <c r="AD64" s="1" t="s">
        <v>55</v>
      </c>
      <c r="AF64" s="1" t="s">
        <v>56</v>
      </c>
      <c r="AG64" s="1" t="s">
        <v>75</v>
      </c>
      <c r="AJ64" s="1" t="s">
        <v>58</v>
      </c>
      <c r="AK64" s="1" t="s">
        <v>76</v>
      </c>
      <c r="AL64" s="1" t="s">
        <v>689</v>
      </c>
      <c r="AM64" s="1" t="s">
        <v>690</v>
      </c>
    </row>
    <row r="65" spans="1:39" x14ac:dyDescent="0.3">
      <c r="A65" s="1" t="str">
        <f>HYPERLINK("https://hsdes.intel.com/resource/14013179167","14013179167")</f>
        <v>14013179167</v>
      </c>
      <c r="B65" s="1" t="s">
        <v>691</v>
      </c>
      <c r="C65" s="1" t="s">
        <v>1599</v>
      </c>
      <c r="F65" s="1" t="s">
        <v>374</v>
      </c>
      <c r="G65" s="1" t="s">
        <v>81</v>
      </c>
      <c r="H65" s="1" t="s">
        <v>38</v>
      </c>
      <c r="I65" s="1" t="s">
        <v>39</v>
      </c>
      <c r="J65" s="1" t="s">
        <v>40</v>
      </c>
      <c r="K65" s="1" t="s">
        <v>64</v>
      </c>
      <c r="L65" s="1">
        <v>10</v>
      </c>
      <c r="M65" s="1">
        <v>8</v>
      </c>
      <c r="N65" s="1" t="s">
        <v>692</v>
      </c>
      <c r="O65" s="1" t="s">
        <v>430</v>
      </c>
      <c r="P65" s="1" t="s">
        <v>693</v>
      </c>
      <c r="Q65" s="1" t="s">
        <v>694</v>
      </c>
      <c r="R65" s="1" t="s">
        <v>695</v>
      </c>
      <c r="S65" s="1" t="s">
        <v>692</v>
      </c>
      <c r="T65" s="1" t="s">
        <v>47</v>
      </c>
      <c r="V65" s="1" t="s">
        <v>374</v>
      </c>
      <c r="W65" s="1" t="s">
        <v>696</v>
      </c>
      <c r="X65" s="1" t="s">
        <v>50</v>
      </c>
      <c r="Y65" s="1" t="s">
        <v>51</v>
      </c>
      <c r="Z65" s="1" t="s">
        <v>697</v>
      </c>
      <c r="AA65" s="1" t="s">
        <v>698</v>
      </c>
      <c r="AC65" s="1" t="s">
        <v>54</v>
      </c>
      <c r="AD65" s="1" t="s">
        <v>55</v>
      </c>
      <c r="AF65" s="1" t="s">
        <v>56</v>
      </c>
      <c r="AG65" s="1" t="s">
        <v>75</v>
      </c>
      <c r="AJ65" s="1" t="s">
        <v>58</v>
      </c>
      <c r="AK65" s="1" t="s">
        <v>76</v>
      </c>
      <c r="AL65" s="1" t="s">
        <v>699</v>
      </c>
      <c r="AM65" s="1" t="s">
        <v>700</v>
      </c>
    </row>
    <row r="66" spans="1:39" x14ac:dyDescent="0.3">
      <c r="A66" s="1" t="str">
        <f>HYPERLINK("https://hsdes.intel.com/resource/14013179168","14013179168")</f>
        <v>14013179168</v>
      </c>
      <c r="B66" s="1" t="s">
        <v>701</v>
      </c>
      <c r="C66" s="1" t="s">
        <v>1599</v>
      </c>
      <c r="F66" s="1" t="s">
        <v>146</v>
      </c>
      <c r="G66" s="1" t="s">
        <v>63</v>
      </c>
      <c r="H66" s="1" t="s">
        <v>38</v>
      </c>
      <c r="I66" s="1" t="s">
        <v>39</v>
      </c>
      <c r="J66" s="1" t="s">
        <v>40</v>
      </c>
      <c r="K66" s="1" t="s">
        <v>682</v>
      </c>
      <c r="L66" s="1">
        <v>15</v>
      </c>
      <c r="M66" s="1">
        <v>12</v>
      </c>
      <c r="N66" s="1" t="s">
        <v>702</v>
      </c>
      <c r="O66" s="1" t="s">
        <v>148</v>
      </c>
      <c r="P66" s="1" t="s">
        <v>703</v>
      </c>
      <c r="Q66" s="1" t="s">
        <v>528</v>
      </c>
      <c r="R66" s="1" t="s">
        <v>704</v>
      </c>
      <c r="S66" s="1" t="s">
        <v>702</v>
      </c>
      <c r="T66" s="1" t="s">
        <v>70</v>
      </c>
      <c r="U66" s="1" t="s">
        <v>152</v>
      </c>
      <c r="V66" s="1" t="s">
        <v>153</v>
      </c>
      <c r="W66" s="1" t="s">
        <v>705</v>
      </c>
      <c r="X66" s="1" t="s">
        <v>50</v>
      </c>
      <c r="Y66" s="1" t="s">
        <v>113</v>
      </c>
      <c r="Z66" s="1" t="s">
        <v>371</v>
      </c>
      <c r="AA66" s="1" t="s">
        <v>706</v>
      </c>
      <c r="AC66" s="1" t="s">
        <v>54</v>
      </c>
      <c r="AD66" s="1" t="s">
        <v>55</v>
      </c>
      <c r="AF66" s="1" t="s">
        <v>116</v>
      </c>
      <c r="AG66" s="1" t="s">
        <v>75</v>
      </c>
      <c r="AJ66" s="1" t="s">
        <v>58</v>
      </c>
      <c r="AK66" s="1" t="s">
        <v>76</v>
      </c>
      <c r="AL66" s="1" t="s">
        <v>707</v>
      </c>
      <c r="AM66" s="1" t="s">
        <v>708</v>
      </c>
    </row>
    <row r="67" spans="1:39" x14ac:dyDescent="0.3">
      <c r="A67" s="1" t="str">
        <f>HYPERLINK("https://hsdes.intel.com/resource/14013179171","14013179171")</f>
        <v>14013179171</v>
      </c>
      <c r="B67" s="1" t="s">
        <v>709</v>
      </c>
      <c r="C67" s="1" t="s">
        <v>1599</v>
      </c>
      <c r="F67" s="1" t="s">
        <v>146</v>
      </c>
      <c r="G67" s="1" t="s">
        <v>63</v>
      </c>
      <c r="H67" s="1" t="s">
        <v>38</v>
      </c>
      <c r="I67" s="1" t="s">
        <v>39</v>
      </c>
      <c r="J67" s="1" t="s">
        <v>40</v>
      </c>
      <c r="K67" s="1" t="s">
        <v>710</v>
      </c>
      <c r="L67" s="1">
        <v>20</v>
      </c>
      <c r="M67" s="1">
        <v>15</v>
      </c>
      <c r="N67" s="1" t="s">
        <v>711</v>
      </c>
      <c r="O67" s="1" t="s">
        <v>295</v>
      </c>
      <c r="P67" s="1" t="s">
        <v>712</v>
      </c>
      <c r="Q67" s="1" t="s">
        <v>713</v>
      </c>
      <c r="R67" s="1" t="s">
        <v>714</v>
      </c>
      <c r="S67" s="1" t="s">
        <v>711</v>
      </c>
      <c r="T67" s="1" t="s">
        <v>70</v>
      </c>
      <c r="U67" s="1" t="s">
        <v>152</v>
      </c>
      <c r="V67" s="1" t="s">
        <v>48</v>
      </c>
      <c r="W67" s="1" t="s">
        <v>715</v>
      </c>
      <c r="X67" s="1" t="s">
        <v>50</v>
      </c>
      <c r="Y67" s="1" t="s">
        <v>113</v>
      </c>
      <c r="Z67" s="1" t="s">
        <v>371</v>
      </c>
      <c r="AA67" s="1" t="s">
        <v>530</v>
      </c>
      <c r="AC67" s="1" t="s">
        <v>54</v>
      </c>
      <c r="AD67" s="1" t="s">
        <v>141</v>
      </c>
      <c r="AF67" s="1" t="s">
        <v>116</v>
      </c>
      <c r="AG67" s="1" t="s">
        <v>75</v>
      </c>
      <c r="AJ67" s="1" t="s">
        <v>58</v>
      </c>
      <c r="AK67" s="1" t="s">
        <v>76</v>
      </c>
      <c r="AL67" s="1" t="s">
        <v>716</v>
      </c>
      <c r="AM67" s="1" t="s">
        <v>717</v>
      </c>
    </row>
    <row r="68" spans="1:39" x14ac:dyDescent="0.3">
      <c r="A68" s="1" t="str">
        <f>HYPERLINK("https://hsdes.intel.com/resource/14013179174","14013179174")</f>
        <v>14013179174</v>
      </c>
      <c r="B68" s="1" t="s">
        <v>718</v>
      </c>
      <c r="C68" s="1" t="s">
        <v>1599</v>
      </c>
      <c r="F68" s="1" t="s">
        <v>146</v>
      </c>
      <c r="G68" s="1" t="s">
        <v>63</v>
      </c>
      <c r="H68" s="1" t="s">
        <v>38</v>
      </c>
      <c r="I68" s="1" t="s">
        <v>39</v>
      </c>
      <c r="J68" s="1" t="s">
        <v>40</v>
      </c>
      <c r="K68" s="1" t="s">
        <v>719</v>
      </c>
      <c r="L68" s="1">
        <v>15</v>
      </c>
      <c r="M68" s="1">
        <v>10</v>
      </c>
      <c r="N68" s="1" t="s">
        <v>720</v>
      </c>
      <c r="O68" s="1" t="s">
        <v>148</v>
      </c>
      <c r="P68" s="1" t="s">
        <v>721</v>
      </c>
      <c r="Q68" s="1" t="s">
        <v>722</v>
      </c>
      <c r="R68" s="1" t="s">
        <v>723</v>
      </c>
      <c r="S68" s="1" t="s">
        <v>720</v>
      </c>
      <c r="T68" s="1" t="s">
        <v>70</v>
      </c>
      <c r="U68" s="1" t="s">
        <v>152</v>
      </c>
      <c r="V68" s="1" t="s">
        <v>153</v>
      </c>
      <c r="W68" s="1" t="s">
        <v>724</v>
      </c>
      <c r="X68" s="1" t="s">
        <v>50</v>
      </c>
      <c r="Y68" s="1" t="s">
        <v>113</v>
      </c>
      <c r="Z68" s="1" t="s">
        <v>371</v>
      </c>
      <c r="AA68" s="1" t="s">
        <v>530</v>
      </c>
      <c r="AC68" s="1" t="s">
        <v>54</v>
      </c>
      <c r="AD68" s="1" t="s">
        <v>55</v>
      </c>
      <c r="AF68" s="1" t="s">
        <v>56</v>
      </c>
      <c r="AG68" s="1" t="s">
        <v>75</v>
      </c>
      <c r="AJ68" s="1" t="s">
        <v>58</v>
      </c>
      <c r="AK68" s="1" t="s">
        <v>76</v>
      </c>
      <c r="AL68" s="1" t="s">
        <v>725</v>
      </c>
      <c r="AM68" s="1" t="s">
        <v>726</v>
      </c>
    </row>
    <row r="69" spans="1:39" x14ac:dyDescent="0.3">
      <c r="A69" s="1" t="str">
        <f>HYPERLINK("https://hsdes.intel.com/resource/14013179223","14013179223")</f>
        <v>14013179223</v>
      </c>
      <c r="B69" s="1" t="s">
        <v>727</v>
      </c>
      <c r="C69" s="1" t="s">
        <v>1599</v>
      </c>
      <c r="F69" s="1" t="s">
        <v>36</v>
      </c>
      <c r="G69" s="1" t="s">
        <v>310</v>
      </c>
      <c r="H69" s="1" t="s">
        <v>38</v>
      </c>
      <c r="I69" s="1" t="s">
        <v>39</v>
      </c>
      <c r="J69" s="1" t="s">
        <v>40</v>
      </c>
      <c r="K69" s="1" t="s">
        <v>107</v>
      </c>
      <c r="L69" s="1">
        <v>8</v>
      </c>
      <c r="M69" s="1">
        <v>5</v>
      </c>
      <c r="N69" s="1" t="s">
        <v>728</v>
      </c>
      <c r="O69" s="1" t="s">
        <v>172</v>
      </c>
      <c r="P69" s="1" t="s">
        <v>729</v>
      </c>
      <c r="Q69" s="1" t="s">
        <v>45</v>
      </c>
      <c r="R69" s="1" t="s">
        <v>730</v>
      </c>
      <c r="S69" s="1" t="s">
        <v>728</v>
      </c>
      <c r="T69" s="1" t="s">
        <v>47</v>
      </c>
      <c r="V69" s="1" t="s">
        <v>48</v>
      </c>
      <c r="W69" s="1" t="s">
        <v>731</v>
      </c>
      <c r="X69" s="1" t="s">
        <v>50</v>
      </c>
      <c r="Y69" s="1" t="s">
        <v>51</v>
      </c>
      <c r="Z69" s="1" t="s">
        <v>732</v>
      </c>
      <c r="AA69" s="1" t="s">
        <v>53</v>
      </c>
      <c r="AC69" s="1" t="s">
        <v>54</v>
      </c>
      <c r="AD69" s="1" t="s">
        <v>55</v>
      </c>
      <c r="AF69" s="1" t="s">
        <v>56</v>
      </c>
      <c r="AG69" s="1" t="s">
        <v>57</v>
      </c>
      <c r="AJ69" s="1" t="s">
        <v>58</v>
      </c>
      <c r="AK69" s="1" t="s">
        <v>76</v>
      </c>
      <c r="AL69" s="1" t="s">
        <v>733</v>
      </c>
      <c r="AM69" s="1" t="s">
        <v>734</v>
      </c>
    </row>
    <row r="70" spans="1:39" x14ac:dyDescent="0.3">
      <c r="A70" s="1" t="str">
        <f>HYPERLINK("https://hsdes.intel.com/resource/14013179310","14013179310")</f>
        <v>14013179310</v>
      </c>
      <c r="B70" s="1" t="s">
        <v>735</v>
      </c>
      <c r="C70" s="1" t="s">
        <v>1599</v>
      </c>
      <c r="F70" s="1" t="s">
        <v>48</v>
      </c>
      <c r="G70" s="1" t="s">
        <v>81</v>
      </c>
      <c r="H70" s="1" t="s">
        <v>38</v>
      </c>
      <c r="I70" s="1" t="s">
        <v>39</v>
      </c>
      <c r="J70" s="1" t="s">
        <v>40</v>
      </c>
      <c r="K70" s="1" t="s">
        <v>107</v>
      </c>
      <c r="L70" s="1">
        <v>15</v>
      </c>
      <c r="M70" s="1">
        <v>10</v>
      </c>
      <c r="N70" s="1" t="s">
        <v>736</v>
      </c>
      <c r="O70" s="1" t="s">
        <v>229</v>
      </c>
      <c r="P70" s="1" t="s">
        <v>737</v>
      </c>
      <c r="Q70" s="1" t="s">
        <v>738</v>
      </c>
      <c r="R70" s="1" t="s">
        <v>739</v>
      </c>
      <c r="S70" s="1" t="s">
        <v>736</v>
      </c>
      <c r="T70" s="1" t="s">
        <v>47</v>
      </c>
      <c r="V70" s="1" t="s">
        <v>48</v>
      </c>
      <c r="W70" s="1" t="s">
        <v>740</v>
      </c>
      <c r="X70" s="1" t="s">
        <v>50</v>
      </c>
      <c r="Y70" s="1" t="s">
        <v>366</v>
      </c>
      <c r="Z70" s="1" t="s">
        <v>697</v>
      </c>
      <c r="AA70" s="1" t="s">
        <v>53</v>
      </c>
      <c r="AC70" s="1" t="s">
        <v>54</v>
      </c>
      <c r="AD70" s="1" t="s">
        <v>55</v>
      </c>
      <c r="AF70" s="1" t="s">
        <v>56</v>
      </c>
      <c r="AG70" s="1" t="s">
        <v>75</v>
      </c>
      <c r="AJ70" s="1" t="s">
        <v>58</v>
      </c>
      <c r="AK70" s="1" t="s">
        <v>76</v>
      </c>
      <c r="AL70" s="1" t="s">
        <v>741</v>
      </c>
      <c r="AM70" s="1" t="s">
        <v>742</v>
      </c>
    </row>
    <row r="71" spans="1:39" x14ac:dyDescent="0.3">
      <c r="A71" s="1" t="str">
        <f>HYPERLINK("https://hsdes.intel.com/resource/14013179329","14013179329")</f>
        <v>14013179329</v>
      </c>
      <c r="B71" s="1" t="s">
        <v>743</v>
      </c>
      <c r="C71" s="1" t="s">
        <v>1599</v>
      </c>
      <c r="F71" s="1" t="s">
        <v>48</v>
      </c>
      <c r="G71" s="1" t="s">
        <v>81</v>
      </c>
      <c r="H71" s="1" t="s">
        <v>38</v>
      </c>
      <c r="I71" s="1" t="s">
        <v>39</v>
      </c>
      <c r="J71" s="1" t="s">
        <v>40</v>
      </c>
      <c r="K71" s="1" t="s">
        <v>240</v>
      </c>
      <c r="L71" s="1">
        <v>30</v>
      </c>
      <c r="M71" s="1">
        <v>15</v>
      </c>
      <c r="N71" s="1" t="s">
        <v>744</v>
      </c>
      <c r="O71" s="1" t="s">
        <v>229</v>
      </c>
      <c r="P71" s="1" t="s">
        <v>745</v>
      </c>
      <c r="Q71" s="1" t="s">
        <v>746</v>
      </c>
      <c r="R71" s="1" t="s">
        <v>747</v>
      </c>
      <c r="S71" s="1" t="s">
        <v>744</v>
      </c>
      <c r="T71" s="1" t="s">
        <v>47</v>
      </c>
      <c r="V71" s="1" t="s">
        <v>48</v>
      </c>
      <c r="W71" s="1" t="s">
        <v>748</v>
      </c>
      <c r="X71" s="1" t="s">
        <v>50</v>
      </c>
      <c r="Y71" s="1" t="s">
        <v>366</v>
      </c>
      <c r="Z71" s="1" t="s">
        <v>749</v>
      </c>
      <c r="AA71" s="1" t="s">
        <v>750</v>
      </c>
      <c r="AC71" s="1" t="s">
        <v>54</v>
      </c>
      <c r="AD71" s="1" t="s">
        <v>55</v>
      </c>
      <c r="AF71" s="1" t="s">
        <v>116</v>
      </c>
      <c r="AG71" s="1" t="s">
        <v>75</v>
      </c>
      <c r="AJ71" s="1" t="s">
        <v>58</v>
      </c>
      <c r="AK71" s="1" t="s">
        <v>76</v>
      </c>
      <c r="AL71" s="1" t="s">
        <v>751</v>
      </c>
      <c r="AM71" s="1" t="s">
        <v>752</v>
      </c>
    </row>
    <row r="72" spans="1:39" x14ac:dyDescent="0.3">
      <c r="A72" s="1" t="str">
        <f>HYPERLINK("https://hsdes.intel.com/resource/14013179332","14013179332")</f>
        <v>14013179332</v>
      </c>
      <c r="B72" s="1" t="s">
        <v>753</v>
      </c>
      <c r="C72" s="1" t="s">
        <v>1599</v>
      </c>
      <c r="F72" s="1" t="s">
        <v>48</v>
      </c>
      <c r="G72" s="1" t="s">
        <v>81</v>
      </c>
      <c r="H72" s="1" t="s">
        <v>38</v>
      </c>
      <c r="I72" s="1" t="s">
        <v>754</v>
      </c>
      <c r="J72" s="1" t="s">
        <v>40</v>
      </c>
      <c r="K72" s="1" t="s">
        <v>240</v>
      </c>
      <c r="L72" s="1">
        <v>25</v>
      </c>
      <c r="M72" s="1">
        <v>15</v>
      </c>
      <c r="N72" s="1" t="s">
        <v>755</v>
      </c>
      <c r="O72" s="1" t="s">
        <v>229</v>
      </c>
      <c r="P72" s="1" t="s">
        <v>756</v>
      </c>
      <c r="Q72" s="1" t="s">
        <v>738</v>
      </c>
      <c r="R72" s="1" t="s">
        <v>757</v>
      </c>
      <c r="S72" s="1" t="s">
        <v>755</v>
      </c>
      <c r="T72" s="1" t="s">
        <v>47</v>
      </c>
      <c r="V72" s="1" t="s">
        <v>48</v>
      </c>
      <c r="W72" s="1" t="s">
        <v>758</v>
      </c>
      <c r="X72" s="1" t="s">
        <v>50</v>
      </c>
      <c r="Y72" s="1" t="s">
        <v>366</v>
      </c>
      <c r="Z72" s="1" t="s">
        <v>759</v>
      </c>
      <c r="AA72" s="1" t="s">
        <v>760</v>
      </c>
      <c r="AC72" s="1" t="s">
        <v>54</v>
      </c>
      <c r="AD72" s="1" t="s">
        <v>55</v>
      </c>
      <c r="AF72" s="1" t="s">
        <v>116</v>
      </c>
      <c r="AG72" s="1" t="s">
        <v>75</v>
      </c>
      <c r="AJ72" s="1" t="s">
        <v>58</v>
      </c>
      <c r="AK72" s="1" t="s">
        <v>76</v>
      </c>
      <c r="AL72" s="1" t="s">
        <v>761</v>
      </c>
      <c r="AM72" s="1" t="s">
        <v>762</v>
      </c>
    </row>
    <row r="73" spans="1:39" x14ac:dyDescent="0.3">
      <c r="A73" s="1" t="str">
        <f>HYPERLINK("https://hsdes.intel.com/resource/14013179421","14013179421")</f>
        <v>14013179421</v>
      </c>
      <c r="B73" s="1" t="s">
        <v>763</v>
      </c>
      <c r="C73" s="1" t="s">
        <v>1599</v>
      </c>
      <c r="F73" s="1" t="s">
        <v>48</v>
      </c>
      <c r="G73" s="1" t="s">
        <v>63</v>
      </c>
      <c r="H73" s="1" t="s">
        <v>38</v>
      </c>
      <c r="I73" s="1" t="s">
        <v>39</v>
      </c>
      <c r="J73" s="1" t="s">
        <v>40</v>
      </c>
      <c r="K73" s="1" t="s">
        <v>64</v>
      </c>
      <c r="L73" s="1">
        <v>10</v>
      </c>
      <c r="M73" s="1">
        <v>8</v>
      </c>
      <c r="N73" s="1" t="s">
        <v>764</v>
      </c>
      <c r="O73" s="1" t="s">
        <v>66</v>
      </c>
      <c r="P73" s="1" t="s">
        <v>765</v>
      </c>
      <c r="Q73" s="1" t="s">
        <v>766</v>
      </c>
      <c r="R73" s="1" t="s">
        <v>767</v>
      </c>
      <c r="S73" s="1" t="s">
        <v>764</v>
      </c>
      <c r="T73" s="1" t="s">
        <v>47</v>
      </c>
      <c r="V73" s="1" t="s">
        <v>71</v>
      </c>
      <c r="W73" s="1" t="s">
        <v>768</v>
      </c>
      <c r="X73" s="1" t="s">
        <v>50</v>
      </c>
      <c r="Y73" s="1" t="s">
        <v>366</v>
      </c>
      <c r="Z73" s="1" t="s">
        <v>73</v>
      </c>
      <c r="AA73" s="1" t="s">
        <v>769</v>
      </c>
      <c r="AC73" s="1" t="s">
        <v>54</v>
      </c>
      <c r="AD73" s="1" t="s">
        <v>358</v>
      </c>
      <c r="AF73" s="1" t="s">
        <v>56</v>
      </c>
      <c r="AG73" s="1" t="s">
        <v>75</v>
      </c>
      <c r="AJ73" s="1" t="s">
        <v>58</v>
      </c>
      <c r="AK73" s="1" t="s">
        <v>76</v>
      </c>
      <c r="AL73" s="1" t="s">
        <v>770</v>
      </c>
      <c r="AM73" s="1" t="s">
        <v>771</v>
      </c>
    </row>
    <row r="74" spans="1:39" x14ac:dyDescent="0.3">
      <c r="A74" s="1" t="str">
        <f>HYPERLINK("https://hsdes.intel.com/resource/14013180508","14013180508")</f>
        <v>14013180508</v>
      </c>
      <c r="B74" s="1" t="s">
        <v>772</v>
      </c>
      <c r="C74" s="1" t="s">
        <v>1599</v>
      </c>
      <c r="F74" s="1" t="s">
        <v>307</v>
      </c>
      <c r="G74" s="1" t="s">
        <v>63</v>
      </c>
      <c r="H74" s="1" t="s">
        <v>38</v>
      </c>
      <c r="I74" s="1" t="s">
        <v>39</v>
      </c>
      <c r="J74" s="1" t="s">
        <v>40</v>
      </c>
      <c r="K74" s="1" t="s">
        <v>107</v>
      </c>
      <c r="L74" s="1">
        <v>10</v>
      </c>
      <c r="M74" s="1">
        <v>5</v>
      </c>
      <c r="N74" s="1" t="s">
        <v>773</v>
      </c>
      <c r="O74" s="1" t="s">
        <v>461</v>
      </c>
      <c r="P74" s="1" t="s">
        <v>774</v>
      </c>
      <c r="Q74" s="1" t="s">
        <v>775</v>
      </c>
      <c r="R74" s="1" t="s">
        <v>776</v>
      </c>
      <c r="S74" s="1" t="s">
        <v>773</v>
      </c>
      <c r="T74" s="1" t="s">
        <v>47</v>
      </c>
      <c r="V74" s="1" t="s">
        <v>71</v>
      </c>
      <c r="W74" s="1" t="s">
        <v>777</v>
      </c>
      <c r="X74" s="1" t="s">
        <v>50</v>
      </c>
      <c r="Y74" s="1" t="s">
        <v>51</v>
      </c>
      <c r="Z74" s="1" t="s">
        <v>778</v>
      </c>
      <c r="AA74" s="1" t="s">
        <v>276</v>
      </c>
      <c r="AC74" s="1" t="s">
        <v>54</v>
      </c>
      <c r="AD74" s="1" t="s">
        <v>55</v>
      </c>
      <c r="AF74" s="1" t="s">
        <v>56</v>
      </c>
      <c r="AG74" s="1" t="s">
        <v>57</v>
      </c>
      <c r="AJ74" s="1" t="s">
        <v>58</v>
      </c>
      <c r="AK74" s="1" t="s">
        <v>76</v>
      </c>
      <c r="AL74" s="1" t="s">
        <v>772</v>
      </c>
      <c r="AM74" s="1" t="s">
        <v>779</v>
      </c>
    </row>
    <row r="75" spans="1:39" x14ac:dyDescent="0.3">
      <c r="A75" s="1" t="str">
        <f>HYPERLINK("https://hsdes.intel.com/resource/14013182314","14013182314")</f>
        <v>14013182314</v>
      </c>
      <c r="B75" s="1" t="s">
        <v>780</v>
      </c>
      <c r="C75" s="1" t="s">
        <v>1599</v>
      </c>
      <c r="F75" s="1" t="s">
        <v>374</v>
      </c>
      <c r="G75" s="1" t="s">
        <v>63</v>
      </c>
      <c r="H75" s="1" t="s">
        <v>38</v>
      </c>
      <c r="I75" s="1" t="s">
        <v>39</v>
      </c>
      <c r="J75" s="1" t="s">
        <v>40</v>
      </c>
      <c r="K75" s="1" t="s">
        <v>64</v>
      </c>
      <c r="L75" s="1">
        <v>6</v>
      </c>
      <c r="M75" s="1">
        <v>3</v>
      </c>
      <c r="N75" s="1" t="s">
        <v>781</v>
      </c>
      <c r="O75" s="1" t="s">
        <v>430</v>
      </c>
      <c r="P75" s="1" t="s">
        <v>782</v>
      </c>
      <c r="Q75" s="1" t="s">
        <v>783</v>
      </c>
      <c r="R75" s="1" t="s">
        <v>784</v>
      </c>
      <c r="S75" s="1" t="s">
        <v>781</v>
      </c>
      <c r="T75" s="1" t="s">
        <v>47</v>
      </c>
      <c r="V75" s="1" t="s">
        <v>374</v>
      </c>
      <c r="W75" s="1" t="s">
        <v>785</v>
      </c>
      <c r="X75" s="1" t="s">
        <v>50</v>
      </c>
      <c r="Y75" s="1" t="s">
        <v>51</v>
      </c>
      <c r="Z75" s="1" t="s">
        <v>786</v>
      </c>
      <c r="AA75" s="1" t="s">
        <v>787</v>
      </c>
      <c r="AC75" s="1" t="s">
        <v>54</v>
      </c>
      <c r="AD75" s="1" t="s">
        <v>141</v>
      </c>
      <c r="AF75" s="1" t="s">
        <v>56</v>
      </c>
      <c r="AG75" s="1" t="s">
        <v>57</v>
      </c>
      <c r="AJ75" s="1" t="s">
        <v>58</v>
      </c>
      <c r="AK75" s="1" t="s">
        <v>76</v>
      </c>
      <c r="AL75" s="1" t="s">
        <v>788</v>
      </c>
      <c r="AM75" s="1" t="s">
        <v>789</v>
      </c>
    </row>
    <row r="76" spans="1:39" x14ac:dyDescent="0.3">
      <c r="A76" s="1" t="str">
        <f>HYPERLINK("https://hsdes.intel.com/resource/14013182336","14013182336")</f>
        <v>14013182336</v>
      </c>
      <c r="B76" s="1" t="s">
        <v>790</v>
      </c>
      <c r="C76" s="1" t="s">
        <v>1599</v>
      </c>
      <c r="F76" s="1" t="s">
        <v>36</v>
      </c>
      <c r="G76" s="1" t="s">
        <v>310</v>
      </c>
      <c r="H76" s="1" t="s">
        <v>38</v>
      </c>
      <c r="I76" s="1" t="s">
        <v>39</v>
      </c>
      <c r="J76" s="1" t="s">
        <v>40</v>
      </c>
      <c r="K76" s="1" t="s">
        <v>107</v>
      </c>
      <c r="L76" s="1">
        <v>5</v>
      </c>
      <c r="M76" s="1">
        <v>5</v>
      </c>
      <c r="N76" s="1" t="s">
        <v>791</v>
      </c>
      <c r="O76" s="1" t="s">
        <v>172</v>
      </c>
      <c r="P76" s="1" t="s">
        <v>792</v>
      </c>
      <c r="Q76" s="1" t="s">
        <v>45</v>
      </c>
      <c r="R76" s="1" t="s">
        <v>793</v>
      </c>
      <c r="S76" s="1" t="s">
        <v>791</v>
      </c>
      <c r="T76" s="1" t="s">
        <v>47</v>
      </c>
      <c r="V76" s="1" t="s">
        <v>48</v>
      </c>
      <c r="W76" s="1" t="s">
        <v>794</v>
      </c>
      <c r="X76" s="1" t="s">
        <v>50</v>
      </c>
      <c r="Y76" s="1" t="s">
        <v>51</v>
      </c>
      <c r="Z76" s="1" t="s">
        <v>732</v>
      </c>
      <c r="AA76" s="1" t="s">
        <v>53</v>
      </c>
      <c r="AC76" s="1" t="s">
        <v>54</v>
      </c>
      <c r="AD76" s="1" t="s">
        <v>55</v>
      </c>
      <c r="AF76" s="1" t="s">
        <v>56</v>
      </c>
      <c r="AG76" s="1" t="s">
        <v>272</v>
      </c>
      <c r="AJ76" s="1" t="s">
        <v>58</v>
      </c>
      <c r="AK76" s="1" t="s">
        <v>76</v>
      </c>
      <c r="AL76" s="1" t="s">
        <v>795</v>
      </c>
      <c r="AM76" s="1" t="s">
        <v>796</v>
      </c>
    </row>
    <row r="77" spans="1:39" x14ac:dyDescent="0.3">
      <c r="A77" s="1" t="str">
        <f>HYPERLINK("https://hsdes.intel.com/resource/14013182365","14013182365")</f>
        <v>14013182365</v>
      </c>
      <c r="B77" s="1" t="s">
        <v>797</v>
      </c>
      <c r="C77" s="1" t="s">
        <v>1599</v>
      </c>
      <c r="F77" s="1" t="s">
        <v>36</v>
      </c>
      <c r="G77" s="1" t="s">
        <v>63</v>
      </c>
      <c r="H77" s="1" t="s">
        <v>38</v>
      </c>
      <c r="I77" s="1" t="s">
        <v>39</v>
      </c>
      <c r="J77" s="1" t="s">
        <v>40</v>
      </c>
      <c r="K77" s="1" t="s">
        <v>107</v>
      </c>
      <c r="L77" s="1">
        <v>3</v>
      </c>
      <c r="M77" s="1">
        <v>2</v>
      </c>
      <c r="N77" s="1" t="s">
        <v>798</v>
      </c>
      <c r="O77" s="1" t="s">
        <v>172</v>
      </c>
      <c r="P77" s="1" t="s">
        <v>799</v>
      </c>
      <c r="Q77" s="1" t="s">
        <v>45</v>
      </c>
      <c r="R77" s="1" t="s">
        <v>800</v>
      </c>
      <c r="S77" s="1" t="s">
        <v>798</v>
      </c>
      <c r="T77" s="1" t="s">
        <v>47</v>
      </c>
      <c r="V77" s="1" t="s">
        <v>48</v>
      </c>
      <c r="W77" s="1" t="s">
        <v>801</v>
      </c>
      <c r="X77" s="1" t="s">
        <v>50</v>
      </c>
      <c r="Y77" s="1" t="s">
        <v>51</v>
      </c>
      <c r="Z77" s="1" t="s">
        <v>732</v>
      </c>
      <c r="AA77" s="1" t="s">
        <v>53</v>
      </c>
      <c r="AC77" s="1" t="s">
        <v>54</v>
      </c>
      <c r="AD77" s="1" t="s">
        <v>55</v>
      </c>
      <c r="AF77" s="1" t="s">
        <v>56</v>
      </c>
      <c r="AG77" s="1" t="s">
        <v>272</v>
      </c>
      <c r="AJ77" s="1" t="s">
        <v>58</v>
      </c>
      <c r="AK77" s="1" t="s">
        <v>76</v>
      </c>
      <c r="AL77" s="1" t="s">
        <v>802</v>
      </c>
      <c r="AM77" s="1" t="s">
        <v>803</v>
      </c>
    </row>
    <row r="78" spans="1:39" x14ac:dyDescent="0.3">
      <c r="A78" s="1" t="str">
        <f>HYPERLINK("https://hsdes.intel.com/resource/14013182569","14013182569")</f>
        <v>14013182569</v>
      </c>
      <c r="B78" s="1" t="s">
        <v>804</v>
      </c>
      <c r="C78" s="1" t="s">
        <v>1599</v>
      </c>
      <c r="F78" s="1" t="s">
        <v>36</v>
      </c>
      <c r="G78" s="1" t="s">
        <v>63</v>
      </c>
      <c r="H78" s="1" t="s">
        <v>38</v>
      </c>
      <c r="I78" s="1" t="s">
        <v>39</v>
      </c>
      <c r="J78" s="1" t="s">
        <v>40</v>
      </c>
      <c r="K78" s="1" t="s">
        <v>170</v>
      </c>
      <c r="L78" s="1">
        <v>25</v>
      </c>
      <c r="M78" s="1">
        <v>20</v>
      </c>
      <c r="N78" s="1" t="s">
        <v>805</v>
      </c>
      <c r="O78" s="1" t="s">
        <v>172</v>
      </c>
      <c r="P78" s="1" t="s">
        <v>806</v>
      </c>
      <c r="Q78" s="1" t="s">
        <v>45</v>
      </c>
      <c r="R78" s="1" t="s">
        <v>807</v>
      </c>
      <c r="S78" s="1" t="s">
        <v>805</v>
      </c>
      <c r="T78" s="1" t="s">
        <v>47</v>
      </c>
      <c r="V78" s="1" t="s">
        <v>48</v>
      </c>
      <c r="W78" s="1" t="s">
        <v>808</v>
      </c>
      <c r="X78" s="1" t="s">
        <v>50</v>
      </c>
      <c r="Y78" s="1" t="s">
        <v>51</v>
      </c>
      <c r="Z78" s="1" t="s">
        <v>809</v>
      </c>
      <c r="AA78" s="1" t="s">
        <v>810</v>
      </c>
      <c r="AC78" s="1" t="s">
        <v>54</v>
      </c>
      <c r="AD78" s="1" t="s">
        <v>55</v>
      </c>
      <c r="AF78" s="1" t="s">
        <v>116</v>
      </c>
      <c r="AG78" s="1" t="s">
        <v>272</v>
      </c>
      <c r="AJ78" s="1" t="s">
        <v>58</v>
      </c>
      <c r="AK78" s="1" t="s">
        <v>76</v>
      </c>
      <c r="AL78" s="1" t="s">
        <v>811</v>
      </c>
      <c r="AM78" s="1" t="s">
        <v>812</v>
      </c>
    </row>
    <row r="79" spans="1:39" x14ac:dyDescent="0.3">
      <c r="A79" s="1" t="str">
        <f>HYPERLINK("https://hsdes.intel.com/resource/14013182576","14013182576")</f>
        <v>14013182576</v>
      </c>
      <c r="B79" s="1" t="s">
        <v>813</v>
      </c>
      <c r="C79" s="1" t="s">
        <v>1599</v>
      </c>
      <c r="F79" s="1" t="s">
        <v>36</v>
      </c>
      <c r="G79" s="1" t="s">
        <v>63</v>
      </c>
      <c r="H79" s="1" t="s">
        <v>38</v>
      </c>
      <c r="I79" s="1" t="s">
        <v>39</v>
      </c>
      <c r="J79" s="1" t="s">
        <v>40</v>
      </c>
      <c r="K79" s="1" t="s">
        <v>107</v>
      </c>
      <c r="L79" s="1">
        <v>25</v>
      </c>
      <c r="M79" s="1">
        <v>5</v>
      </c>
      <c r="N79" s="1" t="s">
        <v>814</v>
      </c>
      <c r="O79" s="1" t="s">
        <v>172</v>
      </c>
      <c r="P79" s="1" t="s">
        <v>815</v>
      </c>
      <c r="Q79" s="1" t="s">
        <v>45</v>
      </c>
      <c r="R79" s="1" t="s">
        <v>816</v>
      </c>
      <c r="S79" s="1" t="s">
        <v>814</v>
      </c>
      <c r="T79" s="1" t="s">
        <v>47</v>
      </c>
      <c r="V79" s="1" t="s">
        <v>48</v>
      </c>
      <c r="W79" s="1" t="s">
        <v>817</v>
      </c>
      <c r="X79" s="1" t="s">
        <v>50</v>
      </c>
      <c r="Y79" s="1" t="s">
        <v>51</v>
      </c>
      <c r="Z79" s="1" t="s">
        <v>732</v>
      </c>
      <c r="AA79" s="1" t="s">
        <v>53</v>
      </c>
      <c r="AC79" s="1" t="s">
        <v>54</v>
      </c>
      <c r="AD79" s="1" t="s">
        <v>55</v>
      </c>
      <c r="AF79" s="1" t="s">
        <v>56</v>
      </c>
      <c r="AG79" s="1" t="s">
        <v>272</v>
      </c>
      <c r="AJ79" s="1" t="s">
        <v>58</v>
      </c>
      <c r="AK79" s="1" t="s">
        <v>76</v>
      </c>
      <c r="AL79" s="1" t="s">
        <v>818</v>
      </c>
      <c r="AM79" s="1" t="s">
        <v>819</v>
      </c>
    </row>
    <row r="80" spans="1:39" x14ac:dyDescent="0.3">
      <c r="A80" s="1" t="str">
        <f>HYPERLINK("https://hsdes.intel.com/resource/14013182578","14013182578")</f>
        <v>14013182578</v>
      </c>
      <c r="B80" s="1" t="s">
        <v>820</v>
      </c>
      <c r="C80" s="1" t="s">
        <v>1599</v>
      </c>
      <c r="F80" s="1" t="s">
        <v>374</v>
      </c>
      <c r="G80" s="1" t="s">
        <v>96</v>
      </c>
      <c r="H80" s="1" t="s">
        <v>38</v>
      </c>
      <c r="I80" s="1" t="s">
        <v>39</v>
      </c>
      <c r="J80" s="1" t="s">
        <v>40</v>
      </c>
      <c r="K80" s="1" t="s">
        <v>107</v>
      </c>
      <c r="L80" s="1">
        <v>15</v>
      </c>
      <c r="M80" s="1">
        <v>5</v>
      </c>
      <c r="N80" s="1" t="s">
        <v>821</v>
      </c>
      <c r="O80" s="1" t="s">
        <v>430</v>
      </c>
      <c r="P80" s="1" t="s">
        <v>822</v>
      </c>
      <c r="Q80" s="1" t="s">
        <v>823</v>
      </c>
      <c r="R80" s="1" t="s">
        <v>824</v>
      </c>
      <c r="S80" s="1" t="s">
        <v>821</v>
      </c>
      <c r="T80" s="1" t="s">
        <v>47</v>
      </c>
      <c r="V80" s="1" t="s">
        <v>374</v>
      </c>
      <c r="W80" s="1" t="s">
        <v>825</v>
      </c>
      <c r="X80" s="1" t="s">
        <v>50</v>
      </c>
      <c r="Y80" s="1" t="s">
        <v>51</v>
      </c>
      <c r="Z80" s="1" t="s">
        <v>826</v>
      </c>
      <c r="AA80" s="1" t="s">
        <v>827</v>
      </c>
      <c r="AC80" s="1" t="s">
        <v>54</v>
      </c>
      <c r="AD80" s="1" t="s">
        <v>141</v>
      </c>
      <c r="AF80" s="1" t="s">
        <v>56</v>
      </c>
      <c r="AG80" s="1" t="s">
        <v>272</v>
      </c>
      <c r="AJ80" s="1" t="s">
        <v>58</v>
      </c>
      <c r="AK80" s="1" t="s">
        <v>76</v>
      </c>
      <c r="AL80" s="1" t="s">
        <v>828</v>
      </c>
      <c r="AM80" s="1" t="s">
        <v>829</v>
      </c>
    </row>
    <row r="81" spans="1:39" x14ac:dyDescent="0.3">
      <c r="A81" s="1" t="str">
        <f>HYPERLINK("https://hsdes.intel.com/resource/14013182776","14013182776")</f>
        <v>14013182776</v>
      </c>
      <c r="B81" s="1" t="s">
        <v>830</v>
      </c>
      <c r="C81" s="1" t="s">
        <v>1599</v>
      </c>
      <c r="F81" s="1" t="s">
        <v>374</v>
      </c>
      <c r="G81" s="1" t="s">
        <v>96</v>
      </c>
      <c r="H81" s="1" t="s">
        <v>38</v>
      </c>
      <c r="I81" s="1" t="s">
        <v>39</v>
      </c>
      <c r="J81" s="1" t="s">
        <v>40</v>
      </c>
      <c r="K81" s="1" t="s">
        <v>64</v>
      </c>
      <c r="L81" s="1">
        <v>6</v>
      </c>
      <c r="M81" s="1">
        <v>4</v>
      </c>
      <c r="N81" s="1" t="s">
        <v>831</v>
      </c>
      <c r="O81" s="1" t="s">
        <v>430</v>
      </c>
      <c r="P81" s="1" t="s">
        <v>832</v>
      </c>
      <c r="Q81" s="1" t="s">
        <v>833</v>
      </c>
      <c r="R81" s="1" t="s">
        <v>834</v>
      </c>
      <c r="S81" s="1" t="s">
        <v>831</v>
      </c>
      <c r="T81" s="1" t="s">
        <v>47</v>
      </c>
      <c r="V81" s="1" t="s">
        <v>374</v>
      </c>
      <c r="W81" s="1" t="s">
        <v>835</v>
      </c>
      <c r="X81" s="1" t="s">
        <v>50</v>
      </c>
      <c r="Y81" s="1" t="s">
        <v>113</v>
      </c>
      <c r="Z81" s="1" t="s">
        <v>836</v>
      </c>
      <c r="AA81" s="1" t="s">
        <v>837</v>
      </c>
      <c r="AC81" s="1" t="s">
        <v>54</v>
      </c>
      <c r="AD81" s="1" t="s">
        <v>55</v>
      </c>
      <c r="AF81" s="1" t="s">
        <v>56</v>
      </c>
      <c r="AG81" s="1" t="s">
        <v>57</v>
      </c>
      <c r="AJ81" s="1" t="s">
        <v>58</v>
      </c>
      <c r="AK81" s="1" t="s">
        <v>76</v>
      </c>
      <c r="AL81" s="1" t="s">
        <v>838</v>
      </c>
      <c r="AM81" s="1" t="s">
        <v>839</v>
      </c>
    </row>
    <row r="82" spans="1:39" x14ac:dyDescent="0.3">
      <c r="A82" s="1" t="str">
        <f>HYPERLINK("https://hsdes.intel.com/resource/14013182789","14013182789")</f>
        <v>14013182789</v>
      </c>
      <c r="B82" s="1" t="s">
        <v>840</v>
      </c>
      <c r="C82" s="1" t="s">
        <v>1599</v>
      </c>
      <c r="F82" s="1" t="s">
        <v>374</v>
      </c>
      <c r="G82" s="1" t="s">
        <v>96</v>
      </c>
      <c r="H82" s="1" t="s">
        <v>38</v>
      </c>
      <c r="I82" s="1" t="s">
        <v>39</v>
      </c>
      <c r="J82" s="1" t="s">
        <v>40</v>
      </c>
      <c r="K82" s="1" t="s">
        <v>64</v>
      </c>
      <c r="L82" s="1">
        <v>6</v>
      </c>
      <c r="M82" s="1">
        <v>4</v>
      </c>
      <c r="N82" s="1" t="s">
        <v>841</v>
      </c>
      <c r="O82" s="1" t="s">
        <v>430</v>
      </c>
      <c r="P82" s="1" t="s">
        <v>842</v>
      </c>
      <c r="Q82" s="1" t="s">
        <v>833</v>
      </c>
      <c r="R82" s="1" t="s">
        <v>843</v>
      </c>
      <c r="S82" s="1" t="s">
        <v>841</v>
      </c>
      <c r="T82" s="1" t="s">
        <v>47</v>
      </c>
      <c r="V82" s="1" t="s">
        <v>374</v>
      </c>
      <c r="W82" s="1" t="s">
        <v>844</v>
      </c>
      <c r="X82" s="1" t="s">
        <v>50</v>
      </c>
      <c r="Y82" s="1" t="s">
        <v>113</v>
      </c>
      <c r="Z82" s="1" t="s">
        <v>845</v>
      </c>
      <c r="AA82" s="1" t="s">
        <v>846</v>
      </c>
      <c r="AC82" s="1" t="s">
        <v>54</v>
      </c>
      <c r="AD82" s="1" t="s">
        <v>55</v>
      </c>
      <c r="AF82" s="1" t="s">
        <v>56</v>
      </c>
      <c r="AG82" s="1" t="s">
        <v>57</v>
      </c>
      <c r="AJ82" s="1" t="s">
        <v>58</v>
      </c>
      <c r="AK82" s="1" t="s">
        <v>76</v>
      </c>
      <c r="AL82" s="1" t="s">
        <v>847</v>
      </c>
      <c r="AM82" s="1" t="s">
        <v>848</v>
      </c>
    </row>
    <row r="83" spans="1:39" x14ac:dyDescent="0.3">
      <c r="A83" s="1" t="str">
        <f>HYPERLINK("https://hsdes.intel.com/resource/14013182980","14013182980")</f>
        <v>14013182980</v>
      </c>
      <c r="B83" s="1" t="s">
        <v>849</v>
      </c>
      <c r="C83" s="1" t="s">
        <v>1599</v>
      </c>
      <c r="F83" s="1" t="s">
        <v>374</v>
      </c>
      <c r="G83" s="1" t="s">
        <v>81</v>
      </c>
      <c r="H83" s="1" t="s">
        <v>38</v>
      </c>
      <c r="I83" s="1" t="s">
        <v>39</v>
      </c>
      <c r="J83" s="1" t="s">
        <v>40</v>
      </c>
      <c r="K83" s="1" t="s">
        <v>64</v>
      </c>
      <c r="L83" s="1">
        <v>6</v>
      </c>
      <c r="M83" s="1">
        <v>4</v>
      </c>
      <c r="N83" s="1" t="s">
        <v>850</v>
      </c>
      <c r="O83" s="1" t="s">
        <v>430</v>
      </c>
      <c r="P83" s="1" t="s">
        <v>851</v>
      </c>
      <c r="Q83" s="1" t="s">
        <v>852</v>
      </c>
      <c r="R83" s="1" t="s">
        <v>853</v>
      </c>
      <c r="S83" s="1" t="s">
        <v>850</v>
      </c>
      <c r="T83" s="1" t="s">
        <v>47</v>
      </c>
      <c r="V83" s="1" t="s">
        <v>374</v>
      </c>
      <c r="W83" s="1" t="s">
        <v>854</v>
      </c>
      <c r="X83" s="1" t="s">
        <v>50</v>
      </c>
      <c r="Y83" s="1" t="s">
        <v>113</v>
      </c>
      <c r="Z83" s="1" t="s">
        <v>810</v>
      </c>
      <c r="AA83" s="1" t="s">
        <v>810</v>
      </c>
      <c r="AC83" s="1" t="s">
        <v>54</v>
      </c>
      <c r="AD83" s="1" t="s">
        <v>55</v>
      </c>
      <c r="AF83" s="1" t="s">
        <v>56</v>
      </c>
      <c r="AG83" s="1" t="s">
        <v>75</v>
      </c>
      <c r="AJ83" s="1" t="s">
        <v>58</v>
      </c>
      <c r="AK83" s="1" t="s">
        <v>76</v>
      </c>
      <c r="AL83" s="1" t="s">
        <v>855</v>
      </c>
      <c r="AM83" s="1" t="s">
        <v>856</v>
      </c>
    </row>
    <row r="84" spans="1:39" x14ac:dyDescent="0.3">
      <c r="A84" s="1" t="str">
        <f>HYPERLINK("https://hsdes.intel.com/resource/14013182988","14013182988")</f>
        <v>14013182988</v>
      </c>
      <c r="B84" s="1" t="s">
        <v>857</v>
      </c>
      <c r="C84" s="1" t="s">
        <v>1599</v>
      </c>
      <c r="F84" s="1" t="s">
        <v>374</v>
      </c>
      <c r="G84" s="1" t="s">
        <v>81</v>
      </c>
      <c r="H84" s="1" t="s">
        <v>38</v>
      </c>
      <c r="I84" s="1" t="s">
        <v>39</v>
      </c>
      <c r="J84" s="1" t="s">
        <v>40</v>
      </c>
      <c r="K84" s="1" t="s">
        <v>64</v>
      </c>
      <c r="L84" s="1">
        <v>6</v>
      </c>
      <c r="M84" s="1">
        <v>4</v>
      </c>
      <c r="N84" s="1" t="s">
        <v>858</v>
      </c>
      <c r="O84" s="1" t="s">
        <v>430</v>
      </c>
      <c r="P84" s="1" t="s">
        <v>859</v>
      </c>
      <c r="Q84" s="1" t="s">
        <v>860</v>
      </c>
      <c r="R84" s="1" t="s">
        <v>861</v>
      </c>
      <c r="S84" s="1" t="s">
        <v>858</v>
      </c>
      <c r="T84" s="1" t="s">
        <v>47</v>
      </c>
      <c r="V84" s="1" t="s">
        <v>374</v>
      </c>
      <c r="W84" s="1" t="s">
        <v>862</v>
      </c>
      <c r="X84" s="1" t="s">
        <v>50</v>
      </c>
      <c r="Y84" s="1" t="s">
        <v>113</v>
      </c>
      <c r="Z84" s="1" t="s">
        <v>810</v>
      </c>
      <c r="AA84" s="1" t="s">
        <v>810</v>
      </c>
      <c r="AC84" s="1" t="s">
        <v>54</v>
      </c>
      <c r="AD84" s="1" t="s">
        <v>55</v>
      </c>
      <c r="AF84" s="1" t="s">
        <v>56</v>
      </c>
      <c r="AG84" s="1" t="s">
        <v>57</v>
      </c>
      <c r="AJ84" s="1" t="s">
        <v>58</v>
      </c>
      <c r="AK84" s="1" t="s">
        <v>76</v>
      </c>
      <c r="AL84" s="1" t="s">
        <v>863</v>
      </c>
      <c r="AM84" s="1" t="s">
        <v>856</v>
      </c>
    </row>
    <row r="85" spans="1:39" x14ac:dyDescent="0.3">
      <c r="A85" s="1" t="str">
        <f>HYPERLINK("https://hsdes.intel.com/resource/14013183771","14013183771")</f>
        <v>14013183771</v>
      </c>
      <c r="B85" s="1" t="s">
        <v>864</v>
      </c>
      <c r="C85" s="1" t="s">
        <v>1599</v>
      </c>
      <c r="F85" s="1" t="s">
        <v>374</v>
      </c>
      <c r="G85" s="1" t="s">
        <v>96</v>
      </c>
      <c r="H85" s="1" t="s">
        <v>38</v>
      </c>
      <c r="I85" s="1" t="s">
        <v>39</v>
      </c>
      <c r="J85" s="1" t="s">
        <v>40</v>
      </c>
      <c r="K85" s="1" t="s">
        <v>64</v>
      </c>
      <c r="L85" s="1">
        <v>10</v>
      </c>
      <c r="M85" s="1">
        <v>8</v>
      </c>
      <c r="N85" s="1" t="s">
        <v>865</v>
      </c>
      <c r="O85" s="1" t="s">
        <v>430</v>
      </c>
      <c r="P85" s="1" t="s">
        <v>866</v>
      </c>
      <c r="Q85" s="1" t="s">
        <v>867</v>
      </c>
      <c r="R85" s="1" t="s">
        <v>868</v>
      </c>
      <c r="S85" s="1" t="s">
        <v>865</v>
      </c>
      <c r="T85" s="1" t="s">
        <v>70</v>
      </c>
      <c r="V85" s="1" t="s">
        <v>374</v>
      </c>
      <c r="W85" s="1" t="s">
        <v>869</v>
      </c>
      <c r="X85" s="1" t="s">
        <v>50</v>
      </c>
      <c r="Y85" s="1" t="s">
        <v>51</v>
      </c>
      <c r="Z85" s="1" t="s">
        <v>870</v>
      </c>
      <c r="AA85" s="1" t="s">
        <v>846</v>
      </c>
      <c r="AC85" s="1" t="s">
        <v>54</v>
      </c>
      <c r="AD85" s="1" t="s">
        <v>141</v>
      </c>
      <c r="AF85" s="1" t="s">
        <v>56</v>
      </c>
      <c r="AG85" s="1" t="s">
        <v>75</v>
      </c>
      <c r="AJ85" s="1" t="s">
        <v>58</v>
      </c>
      <c r="AK85" s="1" t="s">
        <v>76</v>
      </c>
      <c r="AL85" s="1" t="s">
        <v>871</v>
      </c>
      <c r="AM85" s="1" t="s">
        <v>872</v>
      </c>
    </row>
    <row r="86" spans="1:39" x14ac:dyDescent="0.3">
      <c r="A86" s="1" t="str">
        <f>HYPERLINK("https://hsdes.intel.com/resource/14013184164","14013184164")</f>
        <v>14013184164</v>
      </c>
      <c r="B86" s="1" t="s">
        <v>873</v>
      </c>
      <c r="C86" s="1" t="s">
        <v>1599</v>
      </c>
      <c r="F86" s="1" t="s">
        <v>80</v>
      </c>
      <c r="G86" s="1" t="s">
        <v>96</v>
      </c>
      <c r="H86" s="1" t="s">
        <v>38</v>
      </c>
      <c r="I86" s="1" t="s">
        <v>39</v>
      </c>
      <c r="J86" s="1" t="s">
        <v>40</v>
      </c>
      <c r="K86" s="1" t="s">
        <v>82</v>
      </c>
      <c r="L86" s="1">
        <v>5</v>
      </c>
      <c r="M86" s="1">
        <v>3</v>
      </c>
      <c r="N86" s="1" t="s">
        <v>874</v>
      </c>
      <c r="O86" s="1" t="s">
        <v>84</v>
      </c>
      <c r="P86" s="1" t="s">
        <v>875</v>
      </c>
      <c r="Q86" s="1" t="s">
        <v>86</v>
      </c>
      <c r="R86" s="1" t="s">
        <v>876</v>
      </c>
      <c r="S86" s="1" t="s">
        <v>874</v>
      </c>
      <c r="T86" s="1" t="s">
        <v>47</v>
      </c>
      <c r="U86" s="1" t="s">
        <v>88</v>
      </c>
      <c r="V86" s="1" t="s">
        <v>89</v>
      </c>
      <c r="W86" s="1" t="s">
        <v>877</v>
      </c>
      <c r="X86" s="1" t="s">
        <v>50</v>
      </c>
      <c r="Y86" s="1" t="s">
        <v>51</v>
      </c>
      <c r="Z86" s="1" t="s">
        <v>878</v>
      </c>
      <c r="AA86" s="1" t="s">
        <v>92</v>
      </c>
      <c r="AC86" s="1" t="s">
        <v>54</v>
      </c>
      <c r="AD86" s="1" t="s">
        <v>55</v>
      </c>
      <c r="AF86" s="1" t="s">
        <v>56</v>
      </c>
      <c r="AG86" s="1" t="s">
        <v>75</v>
      </c>
      <c r="AJ86" s="1" t="s">
        <v>58</v>
      </c>
      <c r="AK86" s="1" t="s">
        <v>76</v>
      </c>
      <c r="AL86" s="1" t="s">
        <v>879</v>
      </c>
      <c r="AM86" s="1" t="s">
        <v>880</v>
      </c>
    </row>
    <row r="87" spans="1:39" x14ac:dyDescent="0.3">
      <c r="A87" s="1" t="str">
        <f>HYPERLINK("https://hsdes.intel.com/resource/14013184473","14013184473")</f>
        <v>14013184473</v>
      </c>
      <c r="B87" s="1" t="s">
        <v>881</v>
      </c>
      <c r="C87" s="1" t="s">
        <v>1599</v>
      </c>
      <c r="F87" s="1" t="s">
        <v>146</v>
      </c>
      <c r="G87" s="1" t="s">
        <v>96</v>
      </c>
      <c r="H87" s="1" t="s">
        <v>38</v>
      </c>
      <c r="I87" s="1" t="s">
        <v>39</v>
      </c>
      <c r="J87" s="1" t="s">
        <v>40</v>
      </c>
      <c r="K87" s="1" t="s">
        <v>610</v>
      </c>
      <c r="L87" s="1">
        <v>8</v>
      </c>
      <c r="M87" s="1">
        <v>6</v>
      </c>
      <c r="N87" s="1" t="s">
        <v>882</v>
      </c>
      <c r="O87" s="1" t="s">
        <v>148</v>
      </c>
      <c r="P87" s="1" t="s">
        <v>883</v>
      </c>
      <c r="Q87" s="1" t="s">
        <v>884</v>
      </c>
      <c r="R87" s="1" t="s">
        <v>885</v>
      </c>
      <c r="S87" s="1" t="s">
        <v>882</v>
      </c>
      <c r="T87" s="1" t="s">
        <v>70</v>
      </c>
      <c r="U87" s="1" t="s">
        <v>152</v>
      </c>
      <c r="V87" s="1" t="s">
        <v>153</v>
      </c>
      <c r="W87" s="1" t="s">
        <v>886</v>
      </c>
      <c r="X87" s="1" t="s">
        <v>50</v>
      </c>
      <c r="Y87" s="1" t="s">
        <v>113</v>
      </c>
      <c r="Z87" s="1" t="s">
        <v>887</v>
      </c>
      <c r="AA87" s="1" t="s">
        <v>888</v>
      </c>
      <c r="AC87" s="1" t="s">
        <v>54</v>
      </c>
      <c r="AD87" s="1" t="s">
        <v>55</v>
      </c>
      <c r="AF87" s="1" t="s">
        <v>56</v>
      </c>
      <c r="AG87" s="1" t="s">
        <v>75</v>
      </c>
      <c r="AJ87" s="1" t="s">
        <v>58</v>
      </c>
      <c r="AK87" s="1" t="s">
        <v>76</v>
      </c>
      <c r="AL87" s="1" t="s">
        <v>889</v>
      </c>
      <c r="AM87" s="1" t="s">
        <v>890</v>
      </c>
    </row>
    <row r="88" spans="1:39" x14ac:dyDescent="0.3">
      <c r="A88" s="1" t="str">
        <f>HYPERLINK("https://hsdes.intel.com/resource/14013184525","14013184525")</f>
        <v>14013184525</v>
      </c>
      <c r="B88" s="1" t="s">
        <v>891</v>
      </c>
      <c r="C88" s="1" t="s">
        <v>1599</v>
      </c>
      <c r="E88" s="1" t="s">
        <v>892</v>
      </c>
      <c r="F88" s="1" t="s">
        <v>36</v>
      </c>
      <c r="G88" s="1" t="s">
        <v>63</v>
      </c>
      <c r="H88" s="1" t="s">
        <v>38</v>
      </c>
      <c r="I88" s="1" t="s">
        <v>893</v>
      </c>
      <c r="J88" s="1" t="s">
        <v>40</v>
      </c>
      <c r="K88" s="1" t="s">
        <v>107</v>
      </c>
      <c r="L88" s="1">
        <v>10</v>
      </c>
      <c r="M88" s="1">
        <v>8</v>
      </c>
      <c r="N88" s="1" t="s">
        <v>894</v>
      </c>
      <c r="O88" s="1" t="s">
        <v>43</v>
      </c>
      <c r="P88" s="1" t="s">
        <v>895</v>
      </c>
      <c r="Q88" s="1" t="s">
        <v>896</v>
      </c>
      <c r="R88" s="1" t="s">
        <v>897</v>
      </c>
      <c r="S88" s="1" t="s">
        <v>894</v>
      </c>
      <c r="T88" s="1" t="s">
        <v>47</v>
      </c>
      <c r="V88" s="1" t="s">
        <v>48</v>
      </c>
      <c r="W88" s="1" t="s">
        <v>898</v>
      </c>
      <c r="X88" s="1" t="s">
        <v>50</v>
      </c>
      <c r="Y88" s="1" t="s">
        <v>51</v>
      </c>
      <c r="Z88" s="1" t="s">
        <v>732</v>
      </c>
      <c r="AA88" s="1" t="s">
        <v>224</v>
      </c>
      <c r="AC88" s="1" t="s">
        <v>54</v>
      </c>
      <c r="AD88" s="1" t="s">
        <v>55</v>
      </c>
      <c r="AF88" s="1" t="s">
        <v>56</v>
      </c>
      <c r="AG88" s="1" t="s">
        <v>75</v>
      </c>
      <c r="AJ88" s="1" t="s">
        <v>58</v>
      </c>
      <c r="AK88" s="1" t="s">
        <v>59</v>
      </c>
      <c r="AL88" s="1" t="s">
        <v>899</v>
      </c>
      <c r="AM88" s="1" t="s">
        <v>900</v>
      </c>
    </row>
    <row r="89" spans="1:39" x14ac:dyDescent="0.3">
      <c r="A89" s="1" t="str">
        <f>HYPERLINK("https://hsdes.intel.com/resource/14013184599","14013184599")</f>
        <v>14013184599</v>
      </c>
      <c r="B89" s="1" t="s">
        <v>901</v>
      </c>
      <c r="C89" s="1" t="s">
        <v>1599</v>
      </c>
      <c r="F89" s="1" t="s">
        <v>36</v>
      </c>
      <c r="G89" s="1" t="s">
        <v>63</v>
      </c>
      <c r="H89" s="1" t="s">
        <v>38</v>
      </c>
      <c r="I89" s="1" t="s">
        <v>39</v>
      </c>
      <c r="J89" s="1" t="s">
        <v>40</v>
      </c>
      <c r="K89" s="1" t="s">
        <v>107</v>
      </c>
      <c r="L89" s="1">
        <v>15</v>
      </c>
      <c r="M89" s="1">
        <v>10</v>
      </c>
      <c r="N89" s="1" t="s">
        <v>902</v>
      </c>
      <c r="O89" s="1" t="s">
        <v>43</v>
      </c>
      <c r="P89" s="1" t="s">
        <v>903</v>
      </c>
      <c r="Q89" s="1" t="s">
        <v>45</v>
      </c>
      <c r="R89" s="1" t="s">
        <v>904</v>
      </c>
      <c r="S89" s="1" t="s">
        <v>902</v>
      </c>
      <c r="T89" s="1" t="s">
        <v>47</v>
      </c>
      <c r="V89" s="1" t="s">
        <v>48</v>
      </c>
      <c r="W89" s="1" t="s">
        <v>905</v>
      </c>
      <c r="X89" s="1" t="s">
        <v>50</v>
      </c>
      <c r="Y89" s="1" t="s">
        <v>51</v>
      </c>
      <c r="Z89" s="1" t="s">
        <v>732</v>
      </c>
      <c r="AA89" s="1" t="s">
        <v>53</v>
      </c>
      <c r="AC89" s="1" t="s">
        <v>54</v>
      </c>
      <c r="AD89" s="1" t="s">
        <v>55</v>
      </c>
      <c r="AF89" s="1" t="s">
        <v>56</v>
      </c>
      <c r="AG89" s="1" t="s">
        <v>272</v>
      </c>
      <c r="AJ89" s="1" t="s">
        <v>58</v>
      </c>
      <c r="AK89" s="1" t="s">
        <v>76</v>
      </c>
      <c r="AL89" s="1" t="s">
        <v>906</v>
      </c>
      <c r="AM89" s="1" t="s">
        <v>907</v>
      </c>
    </row>
    <row r="90" spans="1:39" x14ac:dyDescent="0.3">
      <c r="A90" s="1" t="str">
        <f>HYPERLINK("https://hsdes.intel.com/resource/14013184603","14013184603")</f>
        <v>14013184603</v>
      </c>
      <c r="B90" s="1" t="s">
        <v>908</v>
      </c>
      <c r="C90" s="1" t="s">
        <v>1599</v>
      </c>
      <c r="F90" s="1" t="s">
        <v>36</v>
      </c>
      <c r="G90" s="1" t="s">
        <v>37</v>
      </c>
      <c r="H90" s="1" t="s">
        <v>38</v>
      </c>
      <c r="I90" s="1" t="s">
        <v>39</v>
      </c>
      <c r="J90" s="1" t="s">
        <v>40</v>
      </c>
      <c r="K90" s="1" t="s">
        <v>107</v>
      </c>
      <c r="L90" s="1">
        <v>5</v>
      </c>
      <c r="M90" s="1">
        <v>3</v>
      </c>
      <c r="N90" s="1" t="s">
        <v>909</v>
      </c>
      <c r="O90" s="1" t="s">
        <v>172</v>
      </c>
      <c r="P90" s="1" t="s">
        <v>910</v>
      </c>
      <c r="Q90" s="1" t="s">
        <v>45</v>
      </c>
      <c r="R90" s="1" t="s">
        <v>911</v>
      </c>
      <c r="S90" s="1" t="s">
        <v>909</v>
      </c>
      <c r="T90" s="1" t="s">
        <v>47</v>
      </c>
      <c r="V90" s="1" t="s">
        <v>48</v>
      </c>
      <c r="W90" s="1" t="s">
        <v>912</v>
      </c>
      <c r="X90" s="1" t="s">
        <v>50</v>
      </c>
      <c r="Y90" s="1" t="s">
        <v>51</v>
      </c>
      <c r="Z90" s="1" t="s">
        <v>732</v>
      </c>
      <c r="AA90" s="1" t="s">
        <v>53</v>
      </c>
      <c r="AC90" s="1" t="s">
        <v>54</v>
      </c>
      <c r="AD90" s="1" t="s">
        <v>55</v>
      </c>
      <c r="AF90" s="1" t="s">
        <v>56</v>
      </c>
      <c r="AG90" s="1" t="s">
        <v>75</v>
      </c>
      <c r="AJ90" s="1" t="s">
        <v>58</v>
      </c>
      <c r="AK90" s="1" t="s">
        <v>76</v>
      </c>
      <c r="AL90" s="1" t="s">
        <v>913</v>
      </c>
      <c r="AM90" s="1" t="s">
        <v>914</v>
      </c>
    </row>
    <row r="91" spans="1:39" x14ac:dyDescent="0.3">
      <c r="A91" s="1" t="str">
        <f>HYPERLINK("https://hsdes.intel.com/resource/14013184642","14013184642")</f>
        <v>14013184642</v>
      </c>
      <c r="B91" s="1" t="s">
        <v>915</v>
      </c>
      <c r="C91" s="1" t="s">
        <v>1599</v>
      </c>
      <c r="F91" s="1" t="s">
        <v>36</v>
      </c>
      <c r="G91" s="1" t="s">
        <v>81</v>
      </c>
      <c r="H91" s="1" t="s">
        <v>38</v>
      </c>
      <c r="I91" s="1" t="s">
        <v>39</v>
      </c>
      <c r="J91" s="1" t="s">
        <v>40</v>
      </c>
      <c r="K91" s="1" t="s">
        <v>107</v>
      </c>
      <c r="L91" s="1">
        <v>10</v>
      </c>
      <c r="M91" s="1">
        <v>3</v>
      </c>
      <c r="N91" s="1" t="s">
        <v>916</v>
      </c>
      <c r="O91" s="1" t="s">
        <v>172</v>
      </c>
      <c r="P91" s="1" t="s">
        <v>917</v>
      </c>
      <c r="Q91" s="1" t="s">
        <v>918</v>
      </c>
      <c r="R91" s="1" t="s">
        <v>919</v>
      </c>
      <c r="S91" s="1" t="s">
        <v>916</v>
      </c>
      <c r="T91" s="1" t="s">
        <v>47</v>
      </c>
      <c r="V91" s="1" t="s">
        <v>48</v>
      </c>
      <c r="W91" s="1" t="s">
        <v>920</v>
      </c>
      <c r="X91" s="1" t="s">
        <v>50</v>
      </c>
      <c r="Y91" s="1" t="s">
        <v>51</v>
      </c>
      <c r="Z91" s="1" t="s">
        <v>732</v>
      </c>
      <c r="AA91" s="1" t="s">
        <v>53</v>
      </c>
      <c r="AC91" s="1" t="s">
        <v>54</v>
      </c>
      <c r="AD91" s="1" t="s">
        <v>55</v>
      </c>
      <c r="AF91" s="1" t="s">
        <v>56</v>
      </c>
      <c r="AG91" s="1" t="s">
        <v>272</v>
      </c>
      <c r="AJ91" s="1" t="s">
        <v>58</v>
      </c>
      <c r="AK91" s="1" t="s">
        <v>76</v>
      </c>
      <c r="AL91" s="1" t="s">
        <v>921</v>
      </c>
      <c r="AM91" s="1" t="s">
        <v>922</v>
      </c>
    </row>
    <row r="92" spans="1:39" x14ac:dyDescent="0.3">
      <c r="A92" s="1" t="str">
        <f>HYPERLINK("https://hsdes.intel.com/resource/14013184731","14013184731")</f>
        <v>14013184731</v>
      </c>
      <c r="B92" s="1" t="s">
        <v>923</v>
      </c>
      <c r="C92" s="1" t="s">
        <v>1599</v>
      </c>
      <c r="F92" s="1" t="s">
        <v>120</v>
      </c>
      <c r="G92" s="1" t="s">
        <v>63</v>
      </c>
      <c r="H92" s="1" t="s">
        <v>38</v>
      </c>
      <c r="I92" s="1" t="s">
        <v>39</v>
      </c>
      <c r="J92" s="1" t="s">
        <v>40</v>
      </c>
      <c r="K92" s="1" t="s">
        <v>133</v>
      </c>
      <c r="L92" s="1">
        <v>8</v>
      </c>
      <c r="M92" s="1">
        <v>5</v>
      </c>
      <c r="N92" s="1" t="s">
        <v>924</v>
      </c>
      <c r="O92" s="1" t="s">
        <v>123</v>
      </c>
      <c r="P92" s="1" t="s">
        <v>925</v>
      </c>
      <c r="Q92" s="1" t="s">
        <v>136</v>
      </c>
      <c r="R92" s="1" t="s">
        <v>926</v>
      </c>
      <c r="S92" s="1" t="s">
        <v>924</v>
      </c>
      <c r="T92" s="1" t="s">
        <v>70</v>
      </c>
      <c r="V92" s="1" t="s">
        <v>120</v>
      </c>
      <c r="W92" s="1" t="s">
        <v>927</v>
      </c>
      <c r="X92" s="1" t="s">
        <v>50</v>
      </c>
      <c r="Y92" s="1" t="s">
        <v>51</v>
      </c>
      <c r="Z92" s="1" t="s">
        <v>928</v>
      </c>
      <c r="AA92" s="1" t="s">
        <v>929</v>
      </c>
      <c r="AC92" s="1" t="s">
        <v>54</v>
      </c>
      <c r="AD92" s="1" t="s">
        <v>141</v>
      </c>
      <c r="AF92" s="1" t="s">
        <v>56</v>
      </c>
      <c r="AG92" s="1" t="s">
        <v>75</v>
      </c>
      <c r="AJ92" s="1" t="s">
        <v>58</v>
      </c>
      <c r="AK92" s="1" t="s">
        <v>76</v>
      </c>
      <c r="AL92" s="1" t="s">
        <v>930</v>
      </c>
      <c r="AM92" s="1" t="s">
        <v>931</v>
      </c>
    </row>
    <row r="93" spans="1:39" x14ac:dyDescent="0.3">
      <c r="A93" s="1" t="str">
        <f>HYPERLINK("https://hsdes.intel.com/resource/14013184823","14013184823")</f>
        <v>14013184823</v>
      </c>
      <c r="B93" s="1" t="s">
        <v>932</v>
      </c>
      <c r="C93" s="1" t="s">
        <v>1599</v>
      </c>
      <c r="F93" s="1" t="s">
        <v>36</v>
      </c>
      <c r="G93" s="1" t="s">
        <v>63</v>
      </c>
      <c r="H93" s="1" t="s">
        <v>38</v>
      </c>
      <c r="I93" s="1" t="s">
        <v>39</v>
      </c>
      <c r="J93" s="1" t="s">
        <v>40</v>
      </c>
      <c r="K93" s="1" t="s">
        <v>107</v>
      </c>
      <c r="L93" s="1">
        <v>5</v>
      </c>
      <c r="M93" s="1">
        <v>3</v>
      </c>
      <c r="N93" s="1" t="s">
        <v>933</v>
      </c>
      <c r="O93" s="1" t="s">
        <v>172</v>
      </c>
      <c r="P93" s="1" t="s">
        <v>934</v>
      </c>
      <c r="Q93" s="1" t="s">
        <v>45</v>
      </c>
      <c r="R93" s="1" t="s">
        <v>935</v>
      </c>
      <c r="S93" s="1" t="s">
        <v>933</v>
      </c>
      <c r="T93" s="1" t="s">
        <v>47</v>
      </c>
      <c r="V93" s="1" t="s">
        <v>48</v>
      </c>
      <c r="W93" s="1" t="s">
        <v>936</v>
      </c>
      <c r="X93" s="1" t="s">
        <v>50</v>
      </c>
      <c r="Y93" s="1" t="s">
        <v>51</v>
      </c>
      <c r="Z93" s="1" t="s">
        <v>697</v>
      </c>
      <c r="AA93" s="1" t="s">
        <v>937</v>
      </c>
      <c r="AC93" s="1" t="s">
        <v>54</v>
      </c>
      <c r="AD93" s="1" t="s">
        <v>141</v>
      </c>
      <c r="AF93" s="1" t="s">
        <v>56</v>
      </c>
      <c r="AG93" s="1" t="s">
        <v>75</v>
      </c>
      <c r="AJ93" s="1" t="s">
        <v>58</v>
      </c>
      <c r="AK93" s="1" t="s">
        <v>76</v>
      </c>
      <c r="AL93" s="1" t="s">
        <v>938</v>
      </c>
      <c r="AM93" s="1" t="s">
        <v>939</v>
      </c>
    </row>
    <row r="94" spans="1:39" x14ac:dyDescent="0.3">
      <c r="A94" s="1" t="str">
        <f>HYPERLINK("https://hsdes.intel.com/resource/14013184829","14013184829")</f>
        <v>14013184829</v>
      </c>
      <c r="B94" s="1" t="s">
        <v>940</v>
      </c>
      <c r="C94" s="1" t="s">
        <v>1599</v>
      </c>
      <c r="F94" s="1" t="s">
        <v>36</v>
      </c>
      <c r="G94" s="1" t="s">
        <v>941</v>
      </c>
      <c r="H94" s="1" t="s">
        <v>38</v>
      </c>
      <c r="I94" s="1" t="s">
        <v>39</v>
      </c>
      <c r="J94" s="1" t="s">
        <v>40</v>
      </c>
      <c r="K94" s="1" t="s">
        <v>41</v>
      </c>
      <c r="L94" s="1">
        <v>6</v>
      </c>
      <c r="M94" s="1">
        <v>4</v>
      </c>
      <c r="N94" s="1" t="s">
        <v>942</v>
      </c>
      <c r="O94" s="1" t="s">
        <v>172</v>
      </c>
      <c r="P94" s="1" t="s">
        <v>943</v>
      </c>
      <c r="Q94" s="1" t="s">
        <v>944</v>
      </c>
      <c r="R94" s="1" t="s">
        <v>945</v>
      </c>
      <c r="S94" s="1" t="s">
        <v>942</v>
      </c>
      <c r="T94" s="1" t="s">
        <v>47</v>
      </c>
      <c r="V94" s="1" t="s">
        <v>48</v>
      </c>
      <c r="W94" s="1" t="s">
        <v>946</v>
      </c>
      <c r="X94" s="1" t="s">
        <v>50</v>
      </c>
      <c r="Y94" s="1" t="s">
        <v>51</v>
      </c>
      <c r="Z94" s="1" t="s">
        <v>732</v>
      </c>
      <c r="AA94" s="1" t="s">
        <v>53</v>
      </c>
      <c r="AC94" s="1" t="s">
        <v>54</v>
      </c>
      <c r="AD94" s="1" t="s">
        <v>55</v>
      </c>
      <c r="AF94" s="1" t="s">
        <v>56</v>
      </c>
      <c r="AG94" s="1" t="s">
        <v>57</v>
      </c>
      <c r="AJ94" s="1" t="s">
        <v>58</v>
      </c>
      <c r="AK94" s="1" t="s">
        <v>76</v>
      </c>
      <c r="AL94" s="1" t="s">
        <v>947</v>
      </c>
      <c r="AM94" s="1" t="s">
        <v>948</v>
      </c>
    </row>
    <row r="95" spans="1:39" x14ac:dyDescent="0.3">
      <c r="A95" s="1" t="str">
        <f>HYPERLINK("https://hsdes.intel.com/resource/14013184835","14013184835")</f>
        <v>14013184835</v>
      </c>
      <c r="B95" s="1" t="s">
        <v>949</v>
      </c>
      <c r="C95" s="1" t="s">
        <v>1599</v>
      </c>
      <c r="F95" s="1" t="s">
        <v>36</v>
      </c>
      <c r="G95" s="1" t="s">
        <v>96</v>
      </c>
      <c r="H95" s="1" t="s">
        <v>38</v>
      </c>
      <c r="I95" s="1" t="s">
        <v>39</v>
      </c>
      <c r="J95" s="1" t="s">
        <v>40</v>
      </c>
      <c r="K95" s="1" t="s">
        <v>41</v>
      </c>
      <c r="L95" s="1">
        <v>6</v>
      </c>
      <c r="M95" s="1">
        <v>4</v>
      </c>
      <c r="N95" s="1" t="s">
        <v>950</v>
      </c>
      <c r="O95" s="1" t="s">
        <v>172</v>
      </c>
      <c r="P95" s="1" t="s">
        <v>951</v>
      </c>
      <c r="Q95" s="1" t="s">
        <v>952</v>
      </c>
      <c r="R95" s="1" t="s">
        <v>953</v>
      </c>
      <c r="S95" s="1" t="s">
        <v>950</v>
      </c>
      <c r="T95" s="1" t="s">
        <v>47</v>
      </c>
      <c r="V95" s="1" t="s">
        <v>48</v>
      </c>
      <c r="W95" s="1" t="s">
        <v>954</v>
      </c>
      <c r="X95" s="1" t="s">
        <v>50</v>
      </c>
      <c r="Y95" s="1" t="s">
        <v>51</v>
      </c>
      <c r="Z95" s="1" t="s">
        <v>955</v>
      </c>
      <c r="AA95" s="1" t="s">
        <v>956</v>
      </c>
      <c r="AC95" s="1" t="s">
        <v>54</v>
      </c>
      <c r="AD95" s="1" t="s">
        <v>55</v>
      </c>
      <c r="AF95" s="1" t="s">
        <v>56</v>
      </c>
      <c r="AG95" s="1" t="s">
        <v>75</v>
      </c>
      <c r="AJ95" s="1" t="s">
        <v>58</v>
      </c>
      <c r="AK95" s="1" t="s">
        <v>957</v>
      </c>
      <c r="AL95" s="1" t="s">
        <v>958</v>
      </c>
      <c r="AM95" s="1" t="s">
        <v>959</v>
      </c>
    </row>
    <row r="96" spans="1:39" x14ac:dyDescent="0.3">
      <c r="A96" s="1" t="str">
        <f>HYPERLINK("https://hsdes.intel.com/resource/14013185011","14013185011")</f>
        <v>14013185011</v>
      </c>
      <c r="B96" s="1" t="s">
        <v>960</v>
      </c>
      <c r="C96" s="1" t="s">
        <v>1599</v>
      </c>
      <c r="F96" s="1" t="s">
        <v>120</v>
      </c>
      <c r="G96" s="1" t="s">
        <v>96</v>
      </c>
      <c r="H96" s="1" t="s">
        <v>38</v>
      </c>
      <c r="I96" s="1" t="s">
        <v>39</v>
      </c>
      <c r="J96" s="1" t="s">
        <v>40</v>
      </c>
      <c r="K96" s="1" t="s">
        <v>961</v>
      </c>
      <c r="L96" s="1">
        <v>3</v>
      </c>
      <c r="M96" s="1">
        <v>2</v>
      </c>
      <c r="N96" s="1" t="s">
        <v>962</v>
      </c>
      <c r="O96" s="1" t="s">
        <v>123</v>
      </c>
      <c r="P96" s="1" t="s">
        <v>963</v>
      </c>
      <c r="Q96" s="1" t="s">
        <v>254</v>
      </c>
      <c r="R96" s="1" t="s">
        <v>964</v>
      </c>
      <c r="S96" s="1" t="s">
        <v>962</v>
      </c>
      <c r="T96" s="1" t="s">
        <v>70</v>
      </c>
      <c r="V96" s="1" t="s">
        <v>120</v>
      </c>
      <c r="W96" s="1" t="s">
        <v>965</v>
      </c>
      <c r="X96" s="1" t="s">
        <v>50</v>
      </c>
      <c r="Y96" s="1" t="s">
        <v>113</v>
      </c>
      <c r="Z96" s="1" t="s">
        <v>966</v>
      </c>
      <c r="AA96" s="1" t="s">
        <v>967</v>
      </c>
      <c r="AC96" s="1" t="s">
        <v>54</v>
      </c>
      <c r="AD96" s="1" t="s">
        <v>55</v>
      </c>
      <c r="AF96" s="1" t="s">
        <v>56</v>
      </c>
      <c r="AG96" s="1" t="s">
        <v>75</v>
      </c>
      <c r="AJ96" s="1" t="s">
        <v>58</v>
      </c>
      <c r="AK96" s="1" t="s">
        <v>968</v>
      </c>
      <c r="AL96" s="1" t="s">
        <v>969</v>
      </c>
      <c r="AM96" s="1" t="s">
        <v>970</v>
      </c>
    </row>
    <row r="97" spans="1:39" x14ac:dyDescent="0.3">
      <c r="A97" s="1" t="str">
        <f>HYPERLINK("https://hsdes.intel.com/resource/14013185647","14013185647")</f>
        <v>14013185647</v>
      </c>
      <c r="B97" s="1" t="s">
        <v>971</v>
      </c>
      <c r="C97" s="1" t="s">
        <v>1598</v>
      </c>
      <c r="D97" t="s">
        <v>1600</v>
      </c>
      <c r="F97" s="1" t="s">
        <v>36</v>
      </c>
      <c r="G97" s="1" t="s">
        <v>310</v>
      </c>
      <c r="H97" s="1" t="s">
        <v>38</v>
      </c>
      <c r="I97" s="1" t="s">
        <v>39</v>
      </c>
      <c r="J97" s="1" t="s">
        <v>40</v>
      </c>
      <c r="K97" s="1" t="s">
        <v>209</v>
      </c>
      <c r="L97" s="1">
        <v>5</v>
      </c>
      <c r="M97" s="1">
        <v>3</v>
      </c>
      <c r="N97" s="1" t="s">
        <v>972</v>
      </c>
      <c r="O97" s="1" t="s">
        <v>172</v>
      </c>
      <c r="P97" s="1" t="s">
        <v>973</v>
      </c>
      <c r="Q97" s="1" t="s">
        <v>86</v>
      </c>
      <c r="R97" s="1" t="s">
        <v>974</v>
      </c>
      <c r="S97" s="1" t="s">
        <v>972</v>
      </c>
      <c r="T97" s="1" t="s">
        <v>47</v>
      </c>
      <c r="V97" s="1" t="s">
        <v>48</v>
      </c>
      <c r="W97" s="1" t="s">
        <v>975</v>
      </c>
      <c r="X97" s="1" t="s">
        <v>50</v>
      </c>
      <c r="Y97" s="1" t="s">
        <v>51</v>
      </c>
      <c r="Z97" s="1" t="s">
        <v>976</v>
      </c>
      <c r="AA97" s="1" t="s">
        <v>977</v>
      </c>
      <c r="AC97" s="1" t="s">
        <v>54</v>
      </c>
      <c r="AD97" s="1" t="s">
        <v>55</v>
      </c>
      <c r="AF97" s="1" t="s">
        <v>56</v>
      </c>
      <c r="AG97" s="1" t="s">
        <v>57</v>
      </c>
      <c r="AJ97" s="1" t="s">
        <v>58</v>
      </c>
      <c r="AK97" s="1" t="s">
        <v>76</v>
      </c>
      <c r="AL97" s="1" t="s">
        <v>978</v>
      </c>
      <c r="AM97" s="1" t="s">
        <v>979</v>
      </c>
    </row>
    <row r="98" spans="1:39" x14ac:dyDescent="0.3">
      <c r="A98" s="1" t="str">
        <f>HYPERLINK("https://hsdes.intel.com/resource/14013185684","14013185684")</f>
        <v>14013185684</v>
      </c>
      <c r="B98" s="1" t="s">
        <v>980</v>
      </c>
      <c r="C98" s="1" t="s">
        <v>1599</v>
      </c>
      <c r="F98" s="1" t="s">
        <v>48</v>
      </c>
      <c r="G98" s="1" t="s">
        <v>63</v>
      </c>
      <c r="H98" s="1" t="s">
        <v>38</v>
      </c>
      <c r="I98" s="1" t="s">
        <v>39</v>
      </c>
      <c r="J98" s="1" t="s">
        <v>40</v>
      </c>
      <c r="K98" s="1" t="s">
        <v>64</v>
      </c>
      <c r="L98" s="1">
        <v>5</v>
      </c>
      <c r="M98" s="1">
        <v>4</v>
      </c>
      <c r="N98" s="1" t="s">
        <v>981</v>
      </c>
      <c r="O98" s="1" t="s">
        <v>66</v>
      </c>
      <c r="P98" s="1" t="s">
        <v>982</v>
      </c>
      <c r="Q98" s="1" t="s">
        <v>983</v>
      </c>
      <c r="R98" s="1" t="s">
        <v>984</v>
      </c>
      <c r="S98" s="1" t="s">
        <v>981</v>
      </c>
      <c r="T98" s="1" t="s">
        <v>70</v>
      </c>
      <c r="V98" s="1" t="s">
        <v>71</v>
      </c>
      <c r="W98" s="1" t="s">
        <v>985</v>
      </c>
      <c r="X98" s="1" t="s">
        <v>50</v>
      </c>
      <c r="Y98" s="1" t="s">
        <v>51</v>
      </c>
      <c r="Z98" s="1" t="s">
        <v>73</v>
      </c>
      <c r="AA98" s="1" t="s">
        <v>304</v>
      </c>
      <c r="AC98" s="1" t="s">
        <v>54</v>
      </c>
      <c r="AD98" s="1" t="s">
        <v>55</v>
      </c>
      <c r="AF98" s="1" t="s">
        <v>56</v>
      </c>
      <c r="AG98" s="1" t="s">
        <v>57</v>
      </c>
      <c r="AJ98" s="1" t="s">
        <v>58</v>
      </c>
      <c r="AK98" s="1" t="s">
        <v>76</v>
      </c>
      <c r="AL98" s="1" t="s">
        <v>986</v>
      </c>
      <c r="AM98" s="1" t="s">
        <v>987</v>
      </c>
    </row>
    <row r="99" spans="1:39" x14ac:dyDescent="0.3">
      <c r="A99" s="1" t="str">
        <f>HYPERLINK("https://hsdes.intel.com/resource/14013185686","14013185686")</f>
        <v>14013185686</v>
      </c>
      <c r="B99" s="1" t="s">
        <v>988</v>
      </c>
      <c r="C99" s="1" t="s">
        <v>1599</v>
      </c>
      <c r="F99" s="1" t="s">
        <v>48</v>
      </c>
      <c r="G99" s="1" t="s">
        <v>63</v>
      </c>
      <c r="H99" s="1" t="s">
        <v>38</v>
      </c>
      <c r="I99" s="1" t="s">
        <v>39</v>
      </c>
      <c r="J99" s="1" t="s">
        <v>40</v>
      </c>
      <c r="K99" s="1" t="s">
        <v>64</v>
      </c>
      <c r="L99" s="1">
        <v>10</v>
      </c>
      <c r="M99" s="1">
        <v>8</v>
      </c>
      <c r="N99" s="1" t="s">
        <v>989</v>
      </c>
      <c r="O99" s="1" t="s">
        <v>66</v>
      </c>
      <c r="P99" s="1" t="s">
        <v>990</v>
      </c>
      <c r="Q99" s="1" t="s">
        <v>194</v>
      </c>
      <c r="R99" s="1" t="s">
        <v>991</v>
      </c>
      <c r="S99" s="1" t="s">
        <v>989</v>
      </c>
      <c r="T99" s="1" t="s">
        <v>47</v>
      </c>
      <c r="V99" s="1" t="s">
        <v>71</v>
      </c>
      <c r="W99" s="1" t="s">
        <v>992</v>
      </c>
      <c r="X99" s="1" t="s">
        <v>50</v>
      </c>
      <c r="Y99" s="1" t="s">
        <v>113</v>
      </c>
      <c r="Z99" s="1" t="s">
        <v>197</v>
      </c>
      <c r="AA99" s="1" t="s">
        <v>993</v>
      </c>
      <c r="AC99" s="1" t="s">
        <v>54</v>
      </c>
      <c r="AD99" s="1" t="s">
        <v>55</v>
      </c>
      <c r="AF99" s="1" t="s">
        <v>56</v>
      </c>
      <c r="AG99" s="1" t="s">
        <v>57</v>
      </c>
      <c r="AJ99" s="1" t="s">
        <v>188</v>
      </c>
      <c r="AK99" s="1" t="s">
        <v>76</v>
      </c>
      <c r="AL99" s="1" t="s">
        <v>994</v>
      </c>
      <c r="AM99" s="1" t="s">
        <v>995</v>
      </c>
    </row>
    <row r="100" spans="1:39" x14ac:dyDescent="0.3">
      <c r="A100" s="1" t="str">
        <f>HYPERLINK("https://hsdes.intel.com/resource/14013185689","14013185689")</f>
        <v>14013185689</v>
      </c>
      <c r="B100" s="1" t="s">
        <v>996</v>
      </c>
      <c r="C100" s="1" t="s">
        <v>1599</v>
      </c>
      <c r="F100" s="1" t="s">
        <v>48</v>
      </c>
      <c r="G100" s="1" t="s">
        <v>63</v>
      </c>
      <c r="H100" s="1" t="s">
        <v>38</v>
      </c>
      <c r="I100" s="1" t="s">
        <v>39</v>
      </c>
      <c r="J100" s="1" t="s">
        <v>40</v>
      </c>
      <c r="K100" s="1" t="s">
        <v>64</v>
      </c>
      <c r="L100" s="1">
        <v>15</v>
      </c>
      <c r="M100" s="1">
        <v>10</v>
      </c>
      <c r="N100" s="1" t="s">
        <v>997</v>
      </c>
      <c r="O100" s="1" t="s">
        <v>66</v>
      </c>
      <c r="P100" s="1" t="s">
        <v>998</v>
      </c>
      <c r="Q100" s="1" t="s">
        <v>194</v>
      </c>
      <c r="R100" s="1" t="s">
        <v>999</v>
      </c>
      <c r="S100" s="1" t="s">
        <v>997</v>
      </c>
      <c r="T100" s="1" t="s">
        <v>47</v>
      </c>
      <c r="V100" s="1" t="s">
        <v>71</v>
      </c>
      <c r="W100" s="1" t="s">
        <v>1000</v>
      </c>
      <c r="X100" s="1" t="s">
        <v>50</v>
      </c>
      <c r="Y100" s="1" t="s">
        <v>113</v>
      </c>
      <c r="Z100" s="1" t="s">
        <v>197</v>
      </c>
      <c r="AA100" s="1" t="s">
        <v>993</v>
      </c>
      <c r="AC100" s="1" t="s">
        <v>54</v>
      </c>
      <c r="AD100" s="1" t="s">
        <v>55</v>
      </c>
      <c r="AF100" s="1" t="s">
        <v>56</v>
      </c>
      <c r="AG100" s="1" t="s">
        <v>57</v>
      </c>
      <c r="AJ100" s="1" t="s">
        <v>188</v>
      </c>
      <c r="AK100" s="1" t="s">
        <v>76</v>
      </c>
      <c r="AL100" s="1" t="s">
        <v>1001</v>
      </c>
      <c r="AM100" s="1" t="s">
        <v>1002</v>
      </c>
    </row>
    <row r="101" spans="1:39" x14ac:dyDescent="0.3">
      <c r="A101" s="1" t="str">
        <f>HYPERLINK("https://hsdes.intel.com/resource/14013185720","14013185720")</f>
        <v>14013185720</v>
      </c>
      <c r="B101" s="1" t="s">
        <v>1003</v>
      </c>
      <c r="C101" s="1" t="s">
        <v>1599</v>
      </c>
      <c r="F101" s="1" t="s">
        <v>36</v>
      </c>
      <c r="G101" s="1" t="s">
        <v>63</v>
      </c>
      <c r="H101" s="1" t="s">
        <v>38</v>
      </c>
      <c r="I101" s="1" t="s">
        <v>39</v>
      </c>
      <c r="J101" s="1" t="s">
        <v>40</v>
      </c>
      <c r="K101" s="1" t="s">
        <v>209</v>
      </c>
      <c r="L101" s="1">
        <v>5</v>
      </c>
      <c r="M101" s="1">
        <v>5</v>
      </c>
      <c r="N101" s="1" t="s">
        <v>1004</v>
      </c>
      <c r="O101" s="1" t="s">
        <v>43</v>
      </c>
      <c r="P101" s="1" t="s">
        <v>1005</v>
      </c>
      <c r="Q101" s="1" t="s">
        <v>45</v>
      </c>
      <c r="R101" s="1" t="s">
        <v>1006</v>
      </c>
      <c r="S101" s="1" t="s">
        <v>1004</v>
      </c>
      <c r="T101" s="1" t="s">
        <v>47</v>
      </c>
      <c r="V101" s="1" t="s">
        <v>48</v>
      </c>
      <c r="W101" s="1" t="s">
        <v>1007</v>
      </c>
      <c r="X101" s="1" t="s">
        <v>50</v>
      </c>
      <c r="Y101" s="1" t="s">
        <v>51</v>
      </c>
      <c r="Z101" s="1" t="s">
        <v>1008</v>
      </c>
      <c r="AA101" s="1" t="s">
        <v>1009</v>
      </c>
      <c r="AC101" s="1" t="s">
        <v>54</v>
      </c>
      <c r="AD101" s="1" t="s">
        <v>55</v>
      </c>
      <c r="AF101" s="1" t="s">
        <v>56</v>
      </c>
      <c r="AG101" s="1" t="s">
        <v>57</v>
      </c>
      <c r="AJ101" s="1" t="s">
        <v>58</v>
      </c>
      <c r="AK101" s="1" t="s">
        <v>76</v>
      </c>
      <c r="AL101" s="1" t="s">
        <v>1010</v>
      </c>
      <c r="AM101" s="1" t="s">
        <v>1011</v>
      </c>
    </row>
    <row r="102" spans="1:39" x14ac:dyDescent="0.3">
      <c r="A102" s="1" t="str">
        <f>HYPERLINK("https://hsdes.intel.com/resource/14013185732","14013185732")</f>
        <v>14013185732</v>
      </c>
      <c r="B102" s="1" t="s">
        <v>1012</v>
      </c>
      <c r="C102" s="1" t="s">
        <v>1599</v>
      </c>
      <c r="F102" s="1" t="s">
        <v>374</v>
      </c>
      <c r="G102" s="1" t="s">
        <v>96</v>
      </c>
      <c r="H102" s="1" t="s">
        <v>38</v>
      </c>
      <c r="I102" s="1" t="s">
        <v>39</v>
      </c>
      <c r="J102" s="1" t="s">
        <v>40</v>
      </c>
      <c r="K102" s="1" t="s">
        <v>64</v>
      </c>
      <c r="L102" s="1">
        <v>15</v>
      </c>
      <c r="M102" s="1">
        <v>10</v>
      </c>
      <c r="N102" s="1" t="s">
        <v>1013</v>
      </c>
      <c r="O102" s="1" t="s">
        <v>430</v>
      </c>
      <c r="P102" s="1" t="s">
        <v>1014</v>
      </c>
      <c r="Q102" s="1" t="s">
        <v>694</v>
      </c>
      <c r="R102" s="1" t="s">
        <v>1015</v>
      </c>
      <c r="S102" s="1" t="s">
        <v>1013</v>
      </c>
      <c r="T102" s="1" t="s">
        <v>47</v>
      </c>
      <c r="V102" s="1" t="s">
        <v>374</v>
      </c>
      <c r="W102" s="1" t="s">
        <v>1016</v>
      </c>
      <c r="X102" s="1" t="s">
        <v>50</v>
      </c>
      <c r="Y102" s="1" t="s">
        <v>113</v>
      </c>
      <c r="Z102" s="1" t="s">
        <v>1017</v>
      </c>
      <c r="AA102" s="1" t="s">
        <v>1018</v>
      </c>
      <c r="AC102" s="1" t="s">
        <v>54</v>
      </c>
      <c r="AD102" s="1" t="s">
        <v>55</v>
      </c>
      <c r="AF102" s="1" t="s">
        <v>56</v>
      </c>
      <c r="AG102" s="1" t="s">
        <v>75</v>
      </c>
      <c r="AJ102" s="1" t="s">
        <v>58</v>
      </c>
      <c r="AK102" s="1" t="s">
        <v>76</v>
      </c>
      <c r="AL102" s="1" t="s">
        <v>1019</v>
      </c>
      <c r="AM102" s="1" t="s">
        <v>1020</v>
      </c>
    </row>
    <row r="103" spans="1:39" x14ac:dyDescent="0.3">
      <c r="A103" s="1" t="str">
        <f>HYPERLINK("https://hsdes.intel.com/resource/14013185824","14013185824")</f>
        <v>14013185824</v>
      </c>
      <c r="B103" s="1" t="s">
        <v>1021</v>
      </c>
      <c r="C103" s="1" t="s">
        <v>1599</v>
      </c>
      <c r="F103" s="1" t="s">
        <v>374</v>
      </c>
      <c r="G103" s="1" t="s">
        <v>81</v>
      </c>
      <c r="H103" s="1" t="s">
        <v>38</v>
      </c>
      <c r="I103" s="1" t="s">
        <v>39</v>
      </c>
      <c r="J103" s="1" t="s">
        <v>40</v>
      </c>
      <c r="K103" s="1" t="s">
        <v>64</v>
      </c>
      <c r="L103" s="1">
        <v>20</v>
      </c>
      <c r="M103" s="1">
        <v>15</v>
      </c>
      <c r="N103" s="1" t="s">
        <v>1022</v>
      </c>
      <c r="O103" s="1" t="s">
        <v>430</v>
      </c>
      <c r="P103" s="1" t="s">
        <v>1023</v>
      </c>
      <c r="Q103" s="1" t="s">
        <v>1024</v>
      </c>
      <c r="R103" s="1" t="s">
        <v>1025</v>
      </c>
      <c r="S103" s="1" t="s">
        <v>1022</v>
      </c>
      <c r="T103" s="1" t="s">
        <v>47</v>
      </c>
      <c r="V103" s="1" t="s">
        <v>374</v>
      </c>
      <c r="W103" s="1" t="s">
        <v>1026</v>
      </c>
      <c r="X103" s="1" t="s">
        <v>50</v>
      </c>
      <c r="Y103" s="1" t="s">
        <v>113</v>
      </c>
      <c r="Z103" s="1" t="s">
        <v>687</v>
      </c>
      <c r="AA103" s="1" t="s">
        <v>1027</v>
      </c>
      <c r="AC103" s="1" t="s">
        <v>54</v>
      </c>
      <c r="AD103" s="1" t="s">
        <v>55</v>
      </c>
      <c r="AF103" s="1" t="s">
        <v>116</v>
      </c>
      <c r="AG103" s="1" t="s">
        <v>75</v>
      </c>
      <c r="AJ103" s="1" t="s">
        <v>58</v>
      </c>
      <c r="AK103" s="1" t="s">
        <v>76</v>
      </c>
      <c r="AL103" s="1" t="s">
        <v>1028</v>
      </c>
      <c r="AM103" s="1" t="s">
        <v>1029</v>
      </c>
    </row>
    <row r="104" spans="1:39" x14ac:dyDescent="0.3">
      <c r="A104" s="1" t="str">
        <f>HYPERLINK("https://hsdes.intel.com/resource/14013185826","14013185826")</f>
        <v>14013185826</v>
      </c>
      <c r="B104" s="1" t="s">
        <v>1030</v>
      </c>
      <c r="C104" s="1" t="s">
        <v>1599</v>
      </c>
      <c r="F104" s="1" t="s">
        <v>374</v>
      </c>
      <c r="G104" s="1" t="s">
        <v>63</v>
      </c>
      <c r="H104" s="1" t="s">
        <v>38</v>
      </c>
      <c r="I104" s="1" t="s">
        <v>39</v>
      </c>
      <c r="J104" s="1" t="s">
        <v>40</v>
      </c>
      <c r="K104" s="1" t="s">
        <v>64</v>
      </c>
      <c r="L104" s="1">
        <v>25</v>
      </c>
      <c r="M104" s="1">
        <v>20</v>
      </c>
      <c r="N104" s="1" t="s">
        <v>1031</v>
      </c>
      <c r="O104" s="1" t="s">
        <v>430</v>
      </c>
      <c r="P104" s="1" t="s">
        <v>1032</v>
      </c>
      <c r="Q104" s="1" t="s">
        <v>1024</v>
      </c>
      <c r="R104" s="1" t="s">
        <v>1033</v>
      </c>
      <c r="S104" s="1" t="s">
        <v>1031</v>
      </c>
      <c r="T104" s="1" t="s">
        <v>47</v>
      </c>
      <c r="V104" s="1" t="s">
        <v>374</v>
      </c>
      <c r="W104" s="1" t="s">
        <v>1034</v>
      </c>
      <c r="X104" s="1" t="s">
        <v>50</v>
      </c>
      <c r="Y104" s="1" t="s">
        <v>113</v>
      </c>
      <c r="Z104" s="1" t="s">
        <v>371</v>
      </c>
      <c r="AA104" s="1" t="s">
        <v>372</v>
      </c>
      <c r="AC104" s="1" t="s">
        <v>54</v>
      </c>
      <c r="AD104" s="1" t="s">
        <v>55</v>
      </c>
      <c r="AF104" s="1" t="s">
        <v>116</v>
      </c>
      <c r="AG104" s="1" t="s">
        <v>57</v>
      </c>
      <c r="AJ104" s="1" t="s">
        <v>58</v>
      </c>
      <c r="AK104" s="1" t="s">
        <v>76</v>
      </c>
      <c r="AL104" s="1" t="s">
        <v>1035</v>
      </c>
      <c r="AM104" s="1" t="s">
        <v>1036</v>
      </c>
    </row>
    <row r="105" spans="1:39" x14ac:dyDescent="0.3">
      <c r="A105" s="1" t="str">
        <f>HYPERLINK("https://hsdes.intel.com/resource/14013185827","14013185827")</f>
        <v>14013185827</v>
      </c>
      <c r="B105" s="1" t="s">
        <v>1037</v>
      </c>
      <c r="C105" s="1" t="s">
        <v>1599</v>
      </c>
      <c r="F105" s="1" t="s">
        <v>374</v>
      </c>
      <c r="G105" s="1" t="s">
        <v>81</v>
      </c>
      <c r="H105" s="1" t="s">
        <v>38</v>
      </c>
      <c r="I105" s="1" t="s">
        <v>39</v>
      </c>
      <c r="J105" s="1" t="s">
        <v>40</v>
      </c>
      <c r="K105" s="1" t="s">
        <v>64</v>
      </c>
      <c r="L105" s="1">
        <v>30</v>
      </c>
      <c r="M105" s="1">
        <v>20</v>
      </c>
      <c r="N105" s="1" t="s">
        <v>1038</v>
      </c>
      <c r="O105" s="1" t="s">
        <v>430</v>
      </c>
      <c r="P105" s="1" t="s">
        <v>1039</v>
      </c>
      <c r="Q105" s="1" t="s">
        <v>1024</v>
      </c>
      <c r="R105" s="1" t="s">
        <v>1040</v>
      </c>
      <c r="S105" s="1" t="s">
        <v>1038</v>
      </c>
      <c r="T105" s="1" t="s">
        <v>47</v>
      </c>
      <c r="V105" s="1" t="s">
        <v>374</v>
      </c>
      <c r="W105" s="1" t="s">
        <v>1041</v>
      </c>
      <c r="X105" s="1" t="s">
        <v>50</v>
      </c>
      <c r="Y105" s="1" t="s">
        <v>51</v>
      </c>
      <c r="Z105" s="1" t="s">
        <v>371</v>
      </c>
      <c r="AA105" s="1" t="s">
        <v>372</v>
      </c>
      <c r="AC105" s="1" t="s">
        <v>54</v>
      </c>
      <c r="AD105" s="1" t="s">
        <v>55</v>
      </c>
      <c r="AF105" s="1" t="s">
        <v>116</v>
      </c>
      <c r="AG105" s="1" t="s">
        <v>75</v>
      </c>
      <c r="AJ105" s="1" t="s">
        <v>58</v>
      </c>
      <c r="AK105" s="1" t="s">
        <v>76</v>
      </c>
      <c r="AL105" s="1" t="s">
        <v>1042</v>
      </c>
      <c r="AM105" s="1" t="s">
        <v>1043</v>
      </c>
    </row>
    <row r="106" spans="1:39" x14ac:dyDescent="0.3">
      <c r="A106" s="1" t="str">
        <f>HYPERLINK("https://hsdes.intel.com/resource/14013185830","14013185830")</f>
        <v>14013185830</v>
      </c>
      <c r="B106" s="1" t="s">
        <v>1044</v>
      </c>
      <c r="C106" s="1" t="s">
        <v>1599</v>
      </c>
      <c r="F106" s="1" t="s">
        <v>374</v>
      </c>
      <c r="G106" s="1" t="s">
        <v>63</v>
      </c>
      <c r="H106" s="1" t="s">
        <v>38</v>
      </c>
      <c r="I106" s="1" t="s">
        <v>39</v>
      </c>
      <c r="J106" s="1" t="s">
        <v>40</v>
      </c>
      <c r="K106" s="1" t="s">
        <v>64</v>
      </c>
      <c r="L106" s="1">
        <v>30</v>
      </c>
      <c r="M106" s="1">
        <v>20</v>
      </c>
      <c r="N106" s="1" t="s">
        <v>1045</v>
      </c>
      <c r="O106" s="1" t="s">
        <v>430</v>
      </c>
      <c r="P106" s="1" t="s">
        <v>1046</v>
      </c>
      <c r="Q106" s="1" t="s">
        <v>1047</v>
      </c>
      <c r="R106" s="1" t="s">
        <v>1048</v>
      </c>
      <c r="S106" s="1" t="s">
        <v>1045</v>
      </c>
      <c r="T106" s="1" t="s">
        <v>70</v>
      </c>
      <c r="V106" s="1" t="s">
        <v>374</v>
      </c>
      <c r="W106" s="1" t="s">
        <v>1049</v>
      </c>
      <c r="X106" s="1" t="s">
        <v>50</v>
      </c>
      <c r="Y106" s="1" t="s">
        <v>51</v>
      </c>
      <c r="Z106" s="1" t="s">
        <v>371</v>
      </c>
      <c r="AA106" s="1" t="s">
        <v>530</v>
      </c>
      <c r="AC106" s="1" t="s">
        <v>54</v>
      </c>
      <c r="AD106" s="1" t="s">
        <v>55</v>
      </c>
      <c r="AF106" s="1" t="s">
        <v>116</v>
      </c>
      <c r="AG106" s="1" t="s">
        <v>75</v>
      </c>
      <c r="AJ106" s="1" t="s">
        <v>58</v>
      </c>
      <c r="AK106" s="1" t="s">
        <v>76</v>
      </c>
      <c r="AL106" s="1" t="s">
        <v>1050</v>
      </c>
      <c r="AM106" s="1" t="s">
        <v>1051</v>
      </c>
    </row>
    <row r="107" spans="1:39" x14ac:dyDescent="0.3">
      <c r="A107" s="1" t="str">
        <f>HYPERLINK("https://hsdes.intel.com/resource/14013185838","14013185838")</f>
        <v>14013185838</v>
      </c>
      <c r="B107" s="1" t="s">
        <v>1052</v>
      </c>
      <c r="C107" s="1" t="s">
        <v>1599</v>
      </c>
      <c r="F107" s="1" t="s">
        <v>120</v>
      </c>
      <c r="G107" s="1" t="s">
        <v>96</v>
      </c>
      <c r="H107" s="1" t="s">
        <v>38</v>
      </c>
      <c r="I107" s="1" t="s">
        <v>39</v>
      </c>
      <c r="J107" s="1" t="s">
        <v>40</v>
      </c>
      <c r="K107" s="1" t="s">
        <v>1053</v>
      </c>
      <c r="L107" s="1">
        <v>8</v>
      </c>
      <c r="M107" s="1">
        <v>5</v>
      </c>
      <c r="N107" s="1" t="s">
        <v>1054</v>
      </c>
      <c r="O107" s="1" t="s">
        <v>123</v>
      </c>
      <c r="P107" s="1" t="s">
        <v>1055</v>
      </c>
      <c r="Q107" s="1" t="s">
        <v>1056</v>
      </c>
      <c r="R107" s="1" t="s">
        <v>1057</v>
      </c>
      <c r="S107" s="1" t="s">
        <v>1054</v>
      </c>
      <c r="T107" s="1" t="s">
        <v>70</v>
      </c>
      <c r="V107" s="1" t="s">
        <v>120</v>
      </c>
      <c r="W107" s="1" t="s">
        <v>1058</v>
      </c>
      <c r="X107" s="1" t="s">
        <v>50</v>
      </c>
      <c r="Y107" s="1" t="s">
        <v>113</v>
      </c>
      <c r="Z107" s="1" t="s">
        <v>1059</v>
      </c>
      <c r="AA107" s="1" t="s">
        <v>368</v>
      </c>
      <c r="AC107" s="1" t="s">
        <v>54</v>
      </c>
      <c r="AD107" s="1" t="s">
        <v>55</v>
      </c>
      <c r="AF107" s="1" t="s">
        <v>56</v>
      </c>
      <c r="AG107" s="1" t="s">
        <v>75</v>
      </c>
      <c r="AJ107" s="1" t="s">
        <v>58</v>
      </c>
      <c r="AK107" s="1" t="s">
        <v>968</v>
      </c>
      <c r="AL107" s="1" t="s">
        <v>1060</v>
      </c>
      <c r="AM107" s="1" t="s">
        <v>1061</v>
      </c>
    </row>
    <row r="108" spans="1:39" x14ac:dyDescent="0.3">
      <c r="A108" s="1" t="str">
        <f>HYPERLINK("https://hsdes.intel.com/resource/14013185840","14013185840")</f>
        <v>14013185840</v>
      </c>
      <c r="B108" s="1" t="s">
        <v>1062</v>
      </c>
      <c r="C108" s="1" t="s">
        <v>1599</v>
      </c>
      <c r="F108" s="1" t="s">
        <v>36</v>
      </c>
      <c r="G108" s="1" t="s">
        <v>63</v>
      </c>
      <c r="H108" s="1" t="s">
        <v>38</v>
      </c>
      <c r="I108" s="1" t="s">
        <v>39</v>
      </c>
      <c r="J108" s="1" t="s">
        <v>40</v>
      </c>
      <c r="K108" s="1" t="s">
        <v>107</v>
      </c>
      <c r="L108" s="1">
        <v>8</v>
      </c>
      <c r="M108" s="1">
        <v>6</v>
      </c>
      <c r="N108" s="1" t="s">
        <v>1063</v>
      </c>
      <c r="O108" s="1" t="s">
        <v>43</v>
      </c>
      <c r="P108" s="1" t="s">
        <v>1064</v>
      </c>
      <c r="Q108" s="1" t="s">
        <v>1065</v>
      </c>
      <c r="R108" s="1" t="s">
        <v>1066</v>
      </c>
      <c r="S108" s="1" t="s">
        <v>1063</v>
      </c>
      <c r="T108" s="1" t="s">
        <v>47</v>
      </c>
      <c r="V108" s="1" t="s">
        <v>48</v>
      </c>
      <c r="W108" s="1" t="s">
        <v>1067</v>
      </c>
      <c r="X108" s="1" t="s">
        <v>50</v>
      </c>
      <c r="Y108" s="1" t="s">
        <v>113</v>
      </c>
      <c r="Z108" s="1" t="s">
        <v>371</v>
      </c>
      <c r="AA108" s="1" t="s">
        <v>372</v>
      </c>
      <c r="AC108" s="1" t="s">
        <v>54</v>
      </c>
      <c r="AD108" s="1" t="s">
        <v>55</v>
      </c>
      <c r="AF108" s="1" t="s">
        <v>56</v>
      </c>
      <c r="AG108" s="1" t="s">
        <v>75</v>
      </c>
      <c r="AJ108" s="1" t="s">
        <v>58</v>
      </c>
      <c r="AK108" s="1" t="s">
        <v>76</v>
      </c>
      <c r="AL108" s="1" t="s">
        <v>1068</v>
      </c>
      <c r="AM108" s="1" t="s">
        <v>1069</v>
      </c>
    </row>
    <row r="109" spans="1:39" x14ac:dyDescent="0.3">
      <c r="A109" s="1" t="str">
        <f>HYPERLINK("https://hsdes.intel.com/resource/14013185842","14013185842")</f>
        <v>14013185842</v>
      </c>
      <c r="B109" s="1" t="s">
        <v>1070</v>
      </c>
      <c r="C109" s="1" t="s">
        <v>1599</v>
      </c>
      <c r="F109" s="1" t="s">
        <v>36</v>
      </c>
      <c r="G109" s="1" t="s">
        <v>63</v>
      </c>
      <c r="H109" s="1" t="s">
        <v>38</v>
      </c>
      <c r="I109" s="1" t="s">
        <v>39</v>
      </c>
      <c r="J109" s="1" t="s">
        <v>40</v>
      </c>
      <c r="K109" s="1" t="s">
        <v>209</v>
      </c>
      <c r="L109" s="1">
        <v>15</v>
      </c>
      <c r="M109" s="1">
        <v>15</v>
      </c>
      <c r="N109" s="1" t="s">
        <v>1071</v>
      </c>
      <c r="O109" s="1" t="s">
        <v>172</v>
      </c>
      <c r="P109" s="1" t="s">
        <v>1072</v>
      </c>
      <c r="Q109" s="1" t="s">
        <v>45</v>
      </c>
      <c r="R109" s="1" t="s">
        <v>1073</v>
      </c>
      <c r="S109" s="1" t="s">
        <v>1071</v>
      </c>
      <c r="T109" s="1" t="s">
        <v>47</v>
      </c>
      <c r="V109" s="1" t="s">
        <v>48</v>
      </c>
      <c r="W109" s="1" t="s">
        <v>1074</v>
      </c>
      <c r="X109" s="1" t="s">
        <v>50</v>
      </c>
      <c r="Y109" s="1" t="s">
        <v>51</v>
      </c>
      <c r="Z109" s="1" t="s">
        <v>371</v>
      </c>
      <c r="AA109" s="1" t="s">
        <v>372</v>
      </c>
      <c r="AC109" s="1" t="s">
        <v>54</v>
      </c>
      <c r="AD109" s="1" t="s">
        <v>55</v>
      </c>
      <c r="AF109" s="1" t="s">
        <v>116</v>
      </c>
      <c r="AG109" s="1" t="s">
        <v>75</v>
      </c>
      <c r="AJ109" s="1" t="s">
        <v>58</v>
      </c>
      <c r="AK109" s="1" t="s">
        <v>76</v>
      </c>
      <c r="AL109" s="1" t="s">
        <v>1075</v>
      </c>
      <c r="AM109" s="1" t="s">
        <v>1076</v>
      </c>
    </row>
    <row r="110" spans="1:39" x14ac:dyDescent="0.3">
      <c r="A110" s="1" t="str">
        <f>HYPERLINK("https://hsdes.intel.com/resource/14013185846","14013185846")</f>
        <v>14013185846</v>
      </c>
      <c r="B110" s="1" t="s">
        <v>1077</v>
      </c>
      <c r="C110" s="1" t="s">
        <v>1599</v>
      </c>
      <c r="F110" s="1" t="s">
        <v>120</v>
      </c>
      <c r="G110" s="1" t="s">
        <v>96</v>
      </c>
      <c r="H110" s="1" t="s">
        <v>38</v>
      </c>
      <c r="I110" s="1" t="s">
        <v>39</v>
      </c>
      <c r="J110" s="1" t="s">
        <v>40</v>
      </c>
      <c r="K110" s="1" t="s">
        <v>582</v>
      </c>
      <c r="L110" s="1">
        <v>8</v>
      </c>
      <c r="M110" s="1">
        <v>5</v>
      </c>
      <c r="N110" s="1" t="s">
        <v>1078</v>
      </c>
      <c r="O110" s="1" t="s">
        <v>123</v>
      </c>
      <c r="P110" s="1" t="s">
        <v>1079</v>
      </c>
      <c r="Q110" s="1" t="s">
        <v>1056</v>
      </c>
      <c r="R110" s="1" t="s">
        <v>1080</v>
      </c>
      <c r="S110" s="1" t="s">
        <v>1078</v>
      </c>
      <c r="T110" s="1" t="s">
        <v>70</v>
      </c>
      <c r="V110" s="1" t="s">
        <v>120</v>
      </c>
      <c r="W110" s="1" t="s">
        <v>1081</v>
      </c>
      <c r="X110" s="1" t="s">
        <v>50</v>
      </c>
      <c r="Y110" s="1" t="s">
        <v>51</v>
      </c>
      <c r="Z110" s="1" t="s">
        <v>1082</v>
      </c>
      <c r="AA110" s="1" t="s">
        <v>1083</v>
      </c>
      <c r="AC110" s="1" t="s">
        <v>54</v>
      </c>
      <c r="AD110" s="1" t="s">
        <v>55</v>
      </c>
      <c r="AF110" s="1" t="s">
        <v>56</v>
      </c>
      <c r="AG110" s="1" t="s">
        <v>57</v>
      </c>
      <c r="AJ110" s="1" t="s">
        <v>58</v>
      </c>
      <c r="AK110" s="1" t="s">
        <v>968</v>
      </c>
      <c r="AL110" s="1" t="s">
        <v>1084</v>
      </c>
      <c r="AM110" s="1" t="s">
        <v>1085</v>
      </c>
    </row>
    <row r="111" spans="1:39" x14ac:dyDescent="0.3">
      <c r="A111" s="1" t="str">
        <f>HYPERLINK("https://hsdes.intel.com/resource/14013185969","14013185969")</f>
        <v>14013185969</v>
      </c>
      <c r="B111" s="1" t="s">
        <v>1090</v>
      </c>
      <c r="C111" s="1" t="s">
        <v>1599</v>
      </c>
      <c r="F111" s="1" t="s">
        <v>120</v>
      </c>
      <c r="G111" s="1" t="s">
        <v>96</v>
      </c>
      <c r="H111" s="1" t="s">
        <v>38</v>
      </c>
      <c r="I111" s="1" t="s">
        <v>39</v>
      </c>
      <c r="J111" s="1" t="s">
        <v>40</v>
      </c>
      <c r="K111" s="1" t="s">
        <v>1091</v>
      </c>
      <c r="L111" s="1">
        <v>12</v>
      </c>
      <c r="M111" s="1">
        <v>10</v>
      </c>
      <c r="N111" s="1" t="s">
        <v>1092</v>
      </c>
      <c r="O111" s="1" t="s">
        <v>123</v>
      </c>
      <c r="P111" s="1" t="s">
        <v>1093</v>
      </c>
      <c r="Q111" s="1" t="s">
        <v>254</v>
      </c>
      <c r="R111" s="1" t="s">
        <v>1094</v>
      </c>
      <c r="S111" s="1" t="s">
        <v>1092</v>
      </c>
      <c r="T111" s="1" t="s">
        <v>70</v>
      </c>
      <c r="U111" s="1" t="s">
        <v>152</v>
      </c>
      <c r="V111" s="1" t="s">
        <v>120</v>
      </c>
      <c r="W111" s="1" t="s">
        <v>1095</v>
      </c>
      <c r="X111" s="1" t="s">
        <v>1087</v>
      </c>
      <c r="Y111" s="1" t="s">
        <v>51</v>
      </c>
      <c r="Z111" s="1" t="s">
        <v>1096</v>
      </c>
      <c r="AA111" s="1" t="s">
        <v>1097</v>
      </c>
      <c r="AC111" s="1" t="s">
        <v>54</v>
      </c>
      <c r="AD111" s="1" t="s">
        <v>141</v>
      </c>
      <c r="AF111" s="1" t="s">
        <v>56</v>
      </c>
      <c r="AG111" s="1" t="s">
        <v>75</v>
      </c>
      <c r="AJ111" s="1" t="s">
        <v>58</v>
      </c>
      <c r="AK111" s="1" t="s">
        <v>968</v>
      </c>
      <c r="AL111" s="1" t="s">
        <v>1098</v>
      </c>
      <c r="AM111" s="1" t="s">
        <v>1099</v>
      </c>
    </row>
    <row r="112" spans="1:39" x14ac:dyDescent="0.3">
      <c r="A112" s="1" t="str">
        <f>HYPERLINK("https://hsdes.intel.com/resource/14013185986","14013185986")</f>
        <v>14013185986</v>
      </c>
      <c r="B112" s="1" t="s">
        <v>1100</v>
      </c>
      <c r="C112" s="1" t="s">
        <v>1599</v>
      </c>
      <c r="F112" s="1" t="s">
        <v>146</v>
      </c>
      <c r="G112" s="1" t="s">
        <v>96</v>
      </c>
      <c r="H112" s="1" t="s">
        <v>38</v>
      </c>
      <c r="I112" s="1" t="s">
        <v>39</v>
      </c>
      <c r="J112" s="1" t="s">
        <v>40</v>
      </c>
      <c r="K112" s="1" t="s">
        <v>1101</v>
      </c>
      <c r="L112" s="1">
        <v>20</v>
      </c>
      <c r="M112" s="1">
        <v>17</v>
      </c>
      <c r="N112" s="1" t="s">
        <v>1102</v>
      </c>
      <c r="O112" s="1" t="s">
        <v>148</v>
      </c>
      <c r="P112" s="1" t="s">
        <v>1103</v>
      </c>
      <c r="Q112" s="1" t="s">
        <v>1104</v>
      </c>
      <c r="R112" s="1" t="s">
        <v>1105</v>
      </c>
      <c r="S112" s="1" t="s">
        <v>1102</v>
      </c>
      <c r="T112" s="1" t="s">
        <v>70</v>
      </c>
      <c r="U112" s="1" t="s">
        <v>152</v>
      </c>
      <c r="V112" s="1" t="s">
        <v>153</v>
      </c>
      <c r="W112" s="1" t="s">
        <v>1106</v>
      </c>
      <c r="X112" s="1" t="s">
        <v>1087</v>
      </c>
      <c r="Y112" s="1" t="s">
        <v>113</v>
      </c>
      <c r="Z112" s="1" t="s">
        <v>1107</v>
      </c>
      <c r="AA112" s="1" t="s">
        <v>1108</v>
      </c>
      <c r="AC112" s="1" t="s">
        <v>54</v>
      </c>
      <c r="AD112" s="1" t="s">
        <v>1109</v>
      </c>
      <c r="AF112" s="1" t="s">
        <v>116</v>
      </c>
      <c r="AG112" s="1" t="s">
        <v>75</v>
      </c>
      <c r="AJ112" s="1" t="s">
        <v>58</v>
      </c>
      <c r="AK112" s="1" t="s">
        <v>76</v>
      </c>
      <c r="AL112" s="1" t="s">
        <v>1110</v>
      </c>
      <c r="AM112" s="1" t="s">
        <v>1111</v>
      </c>
    </row>
    <row r="113" spans="1:39" x14ac:dyDescent="0.3">
      <c r="A113" s="1" t="str">
        <f>HYPERLINK("https://hsdes.intel.com/resource/14013186031","14013186031")</f>
        <v>14013186031</v>
      </c>
      <c r="B113" s="1" t="s">
        <v>1112</v>
      </c>
      <c r="C113" s="1" t="s">
        <v>1599</v>
      </c>
      <c r="F113" s="1" t="s">
        <v>146</v>
      </c>
      <c r="G113" s="1" t="s">
        <v>96</v>
      </c>
      <c r="H113" s="1" t="s">
        <v>38</v>
      </c>
      <c r="I113" s="1" t="s">
        <v>39</v>
      </c>
      <c r="J113" s="1" t="s">
        <v>40</v>
      </c>
      <c r="K113" s="1" t="s">
        <v>1113</v>
      </c>
      <c r="L113" s="1">
        <v>10</v>
      </c>
      <c r="M113" s="1">
        <v>8</v>
      </c>
      <c r="N113" s="1" t="s">
        <v>1114</v>
      </c>
      <c r="O113" s="1" t="s">
        <v>148</v>
      </c>
      <c r="P113" s="1" t="s">
        <v>1115</v>
      </c>
      <c r="Q113" s="1" t="s">
        <v>1116</v>
      </c>
      <c r="R113" s="1" t="s">
        <v>1117</v>
      </c>
      <c r="S113" s="1" t="s">
        <v>1114</v>
      </c>
      <c r="T113" s="1" t="s">
        <v>70</v>
      </c>
      <c r="U113" s="1" t="s">
        <v>152</v>
      </c>
      <c r="V113" s="1" t="s">
        <v>153</v>
      </c>
      <c r="W113" s="1" t="s">
        <v>1118</v>
      </c>
      <c r="X113" s="1" t="s">
        <v>1087</v>
      </c>
      <c r="Y113" s="1" t="s">
        <v>113</v>
      </c>
      <c r="Z113" s="1" t="s">
        <v>1107</v>
      </c>
      <c r="AA113" s="1" t="s">
        <v>1108</v>
      </c>
      <c r="AC113" s="1" t="s">
        <v>54</v>
      </c>
      <c r="AD113" s="1" t="s">
        <v>141</v>
      </c>
      <c r="AF113" s="1" t="s">
        <v>56</v>
      </c>
      <c r="AG113" s="1" t="s">
        <v>75</v>
      </c>
      <c r="AJ113" s="1" t="s">
        <v>188</v>
      </c>
      <c r="AK113" s="1" t="s">
        <v>76</v>
      </c>
      <c r="AL113" s="1" t="s">
        <v>1119</v>
      </c>
      <c r="AM113" s="1" t="s">
        <v>1120</v>
      </c>
    </row>
    <row r="114" spans="1:39" x14ac:dyDescent="0.3">
      <c r="A114" s="1" t="str">
        <f>HYPERLINK("https://hsdes.intel.com/resource/14013186090","14013186090")</f>
        <v>14013186090</v>
      </c>
      <c r="B114" s="1" t="s">
        <v>1121</v>
      </c>
      <c r="C114" s="1" t="s">
        <v>1599</v>
      </c>
      <c r="F114" s="1" t="s">
        <v>120</v>
      </c>
      <c r="G114" s="1" t="s">
        <v>96</v>
      </c>
      <c r="H114" s="1" t="s">
        <v>38</v>
      </c>
      <c r="I114" s="1" t="s">
        <v>39</v>
      </c>
      <c r="J114" s="1" t="s">
        <v>40</v>
      </c>
      <c r="K114" s="1" t="s">
        <v>251</v>
      </c>
      <c r="L114" s="1">
        <v>18</v>
      </c>
      <c r="M114" s="1">
        <v>18</v>
      </c>
      <c r="N114" s="1" t="s">
        <v>1122</v>
      </c>
      <c r="O114" s="1" t="s">
        <v>123</v>
      </c>
      <c r="P114" s="1" t="s">
        <v>1123</v>
      </c>
      <c r="Q114" s="1" t="s">
        <v>254</v>
      </c>
      <c r="R114" s="1" t="s">
        <v>1124</v>
      </c>
      <c r="S114" s="1" t="s">
        <v>1122</v>
      </c>
      <c r="T114" s="1" t="s">
        <v>70</v>
      </c>
      <c r="U114" s="1" t="s">
        <v>152</v>
      </c>
      <c r="V114" s="1" t="s">
        <v>120</v>
      </c>
      <c r="W114" s="1" t="s">
        <v>1125</v>
      </c>
      <c r="X114" s="1" t="s">
        <v>1087</v>
      </c>
      <c r="Y114" s="1" t="s">
        <v>51</v>
      </c>
      <c r="Z114" s="1" t="s">
        <v>1126</v>
      </c>
      <c r="AA114" s="1" t="s">
        <v>1127</v>
      </c>
      <c r="AC114" s="1" t="s">
        <v>54</v>
      </c>
      <c r="AD114" s="1" t="s">
        <v>55</v>
      </c>
      <c r="AF114" s="1" t="s">
        <v>116</v>
      </c>
      <c r="AG114" s="1" t="s">
        <v>57</v>
      </c>
      <c r="AJ114" s="1" t="s">
        <v>58</v>
      </c>
      <c r="AK114" s="1" t="s">
        <v>968</v>
      </c>
      <c r="AL114" s="1" t="s">
        <v>1128</v>
      </c>
      <c r="AM114" s="1" t="s">
        <v>1129</v>
      </c>
    </row>
    <row r="115" spans="1:39" x14ac:dyDescent="0.3">
      <c r="A115" s="1" t="str">
        <f>HYPERLINK("https://hsdes.intel.com/resource/14013186096","14013186096")</f>
        <v>14013186096</v>
      </c>
      <c r="B115" s="1" t="s">
        <v>533</v>
      </c>
      <c r="C115" s="1" t="s">
        <v>1599</v>
      </c>
      <c r="F115" s="1" t="s">
        <v>120</v>
      </c>
      <c r="G115" s="1" t="s">
        <v>96</v>
      </c>
      <c r="H115" s="1" t="s">
        <v>38</v>
      </c>
      <c r="I115" s="1" t="s">
        <v>39</v>
      </c>
      <c r="J115" s="1" t="s">
        <v>40</v>
      </c>
      <c r="K115" s="1" t="s">
        <v>1091</v>
      </c>
      <c r="L115" s="1">
        <v>6</v>
      </c>
      <c r="M115" s="1">
        <v>5</v>
      </c>
      <c r="N115" s="1" t="s">
        <v>1130</v>
      </c>
      <c r="O115" s="1" t="s">
        <v>123</v>
      </c>
      <c r="P115" s="1" t="s">
        <v>1131</v>
      </c>
      <c r="Q115" s="1" t="s">
        <v>254</v>
      </c>
      <c r="R115" s="1" t="s">
        <v>1132</v>
      </c>
      <c r="S115" s="1" t="s">
        <v>1130</v>
      </c>
      <c r="T115" s="1" t="s">
        <v>70</v>
      </c>
      <c r="U115" s="1" t="s">
        <v>152</v>
      </c>
      <c r="V115" s="1" t="s">
        <v>120</v>
      </c>
      <c r="W115" s="1" t="s">
        <v>537</v>
      </c>
      <c r="X115" s="1" t="s">
        <v>1087</v>
      </c>
      <c r="Y115" s="1" t="s">
        <v>366</v>
      </c>
      <c r="Z115" s="1" t="s">
        <v>1133</v>
      </c>
      <c r="AA115" s="1" t="s">
        <v>1134</v>
      </c>
      <c r="AC115" s="1" t="s">
        <v>54</v>
      </c>
      <c r="AD115" s="1" t="s">
        <v>55</v>
      </c>
      <c r="AF115" s="1" t="s">
        <v>56</v>
      </c>
      <c r="AG115" s="1" t="s">
        <v>75</v>
      </c>
      <c r="AJ115" s="1" t="s">
        <v>58</v>
      </c>
      <c r="AK115" s="1" t="s">
        <v>76</v>
      </c>
      <c r="AL115" s="1" t="s">
        <v>541</v>
      </c>
      <c r="AM115" s="1" t="s">
        <v>1135</v>
      </c>
    </row>
    <row r="116" spans="1:39" x14ac:dyDescent="0.3">
      <c r="A116" s="1" t="str">
        <f>HYPERLINK("https://hsdes.intel.com/resource/14013186130","14013186130")</f>
        <v>14013186130</v>
      </c>
      <c r="B116" s="1" t="s">
        <v>1136</v>
      </c>
      <c r="C116" s="1" t="s">
        <v>1599</v>
      </c>
      <c r="F116" s="1" t="s">
        <v>374</v>
      </c>
      <c r="G116" s="1" t="s">
        <v>96</v>
      </c>
      <c r="H116" s="1" t="s">
        <v>38</v>
      </c>
      <c r="I116" s="1" t="s">
        <v>39</v>
      </c>
      <c r="J116" s="1" t="s">
        <v>40</v>
      </c>
      <c r="K116" s="1" t="s">
        <v>1137</v>
      </c>
      <c r="L116" s="1">
        <v>45</v>
      </c>
      <c r="M116" s="1">
        <v>10</v>
      </c>
      <c r="N116" s="1" t="s">
        <v>1138</v>
      </c>
      <c r="O116" s="1" t="s">
        <v>430</v>
      </c>
      <c r="P116" s="1" t="s">
        <v>1139</v>
      </c>
      <c r="Q116" s="1" t="s">
        <v>1140</v>
      </c>
      <c r="R116" s="1" t="s">
        <v>1141</v>
      </c>
      <c r="S116" s="1" t="s">
        <v>1138</v>
      </c>
      <c r="T116" s="1" t="s">
        <v>70</v>
      </c>
      <c r="V116" s="1" t="s">
        <v>374</v>
      </c>
      <c r="W116" s="1" t="s">
        <v>1142</v>
      </c>
      <c r="X116" s="1" t="s">
        <v>1087</v>
      </c>
      <c r="Y116" s="1" t="s">
        <v>457</v>
      </c>
      <c r="Z116" s="1" t="s">
        <v>1096</v>
      </c>
      <c r="AA116" s="1" t="s">
        <v>1097</v>
      </c>
      <c r="AC116" s="1" t="s">
        <v>54</v>
      </c>
      <c r="AD116" s="1" t="s">
        <v>141</v>
      </c>
      <c r="AF116" s="1" t="s">
        <v>56</v>
      </c>
      <c r="AG116" s="1" t="s">
        <v>272</v>
      </c>
      <c r="AJ116" s="1" t="s">
        <v>58</v>
      </c>
      <c r="AK116" s="1" t="s">
        <v>76</v>
      </c>
      <c r="AL116" s="1" t="s">
        <v>1143</v>
      </c>
      <c r="AM116" s="1" t="s">
        <v>1144</v>
      </c>
    </row>
    <row r="117" spans="1:39" x14ac:dyDescent="0.3">
      <c r="A117" s="1" t="str">
        <f>HYPERLINK("https://hsdes.intel.com/resource/14013186253","14013186253")</f>
        <v>14013186253</v>
      </c>
      <c r="B117" s="1" t="s">
        <v>1145</v>
      </c>
      <c r="C117" s="1" t="s">
        <v>1599</v>
      </c>
      <c r="F117" s="1" t="s">
        <v>120</v>
      </c>
      <c r="G117" s="1" t="s">
        <v>96</v>
      </c>
      <c r="H117" s="1" t="s">
        <v>38</v>
      </c>
      <c r="I117" s="1" t="s">
        <v>39</v>
      </c>
      <c r="J117" s="1" t="s">
        <v>40</v>
      </c>
      <c r="K117" s="1" t="s">
        <v>1091</v>
      </c>
      <c r="L117" s="1">
        <v>7</v>
      </c>
      <c r="M117" s="1">
        <v>5</v>
      </c>
      <c r="N117" s="1" t="s">
        <v>1146</v>
      </c>
      <c r="O117" s="1" t="s">
        <v>123</v>
      </c>
      <c r="P117" s="1" t="s">
        <v>1147</v>
      </c>
      <c r="Q117" s="1" t="s">
        <v>136</v>
      </c>
      <c r="R117" s="1" t="s">
        <v>1148</v>
      </c>
      <c r="S117" s="1" t="s">
        <v>1146</v>
      </c>
      <c r="T117" s="1" t="s">
        <v>70</v>
      </c>
      <c r="U117" s="1" t="s">
        <v>152</v>
      </c>
      <c r="V117" s="1" t="s">
        <v>120</v>
      </c>
      <c r="W117" s="1" t="s">
        <v>1149</v>
      </c>
      <c r="X117" s="1" t="s">
        <v>1087</v>
      </c>
      <c r="Y117" s="1" t="s">
        <v>113</v>
      </c>
      <c r="Z117" s="1" t="s">
        <v>1150</v>
      </c>
      <c r="AA117" s="1" t="s">
        <v>1108</v>
      </c>
      <c r="AC117" s="1" t="s">
        <v>54</v>
      </c>
      <c r="AD117" s="1" t="s">
        <v>141</v>
      </c>
      <c r="AF117" s="1" t="s">
        <v>56</v>
      </c>
      <c r="AG117" s="1" t="s">
        <v>75</v>
      </c>
      <c r="AJ117" s="1" t="s">
        <v>58</v>
      </c>
      <c r="AK117" s="1" t="s">
        <v>76</v>
      </c>
      <c r="AL117" s="1" t="s">
        <v>1151</v>
      </c>
      <c r="AM117" s="1" t="s">
        <v>1152</v>
      </c>
    </row>
    <row r="118" spans="1:39" x14ac:dyDescent="0.3">
      <c r="A118" s="1" t="str">
        <f>HYPERLINK("https://hsdes.intel.com/resource/14013186383","14013186383")</f>
        <v>14013186383</v>
      </c>
      <c r="B118" s="1" t="s">
        <v>1153</v>
      </c>
      <c r="C118" s="1" t="s">
        <v>1599</v>
      </c>
      <c r="F118" s="1" t="s">
        <v>146</v>
      </c>
      <c r="G118" s="1" t="s">
        <v>96</v>
      </c>
      <c r="H118" s="1" t="s">
        <v>38</v>
      </c>
      <c r="I118" s="1" t="s">
        <v>39</v>
      </c>
      <c r="J118" s="1" t="s">
        <v>40</v>
      </c>
      <c r="K118" s="1" t="s">
        <v>1154</v>
      </c>
      <c r="L118" s="1">
        <v>5</v>
      </c>
      <c r="M118" s="1">
        <v>4</v>
      </c>
      <c r="N118" s="1" t="s">
        <v>1155</v>
      </c>
      <c r="O118" s="1" t="s">
        <v>148</v>
      </c>
      <c r="P118" s="1" t="s">
        <v>1156</v>
      </c>
      <c r="Q118" s="1" t="s">
        <v>1157</v>
      </c>
      <c r="R118" s="1" t="s">
        <v>1158</v>
      </c>
      <c r="S118" s="1" t="s">
        <v>1155</v>
      </c>
      <c r="T118" s="1" t="s">
        <v>70</v>
      </c>
      <c r="U118" s="1" t="s">
        <v>152</v>
      </c>
      <c r="V118" s="1" t="s">
        <v>153</v>
      </c>
      <c r="W118" s="1" t="s">
        <v>1159</v>
      </c>
      <c r="X118" s="1" t="s">
        <v>1087</v>
      </c>
      <c r="Y118" s="1" t="s">
        <v>51</v>
      </c>
      <c r="Z118" s="1" t="s">
        <v>1107</v>
      </c>
      <c r="AA118" s="1" t="s">
        <v>1108</v>
      </c>
      <c r="AC118" s="1" t="s">
        <v>54</v>
      </c>
      <c r="AD118" s="1" t="s">
        <v>141</v>
      </c>
      <c r="AF118" s="1" t="s">
        <v>56</v>
      </c>
      <c r="AG118" s="1" t="s">
        <v>57</v>
      </c>
      <c r="AJ118" s="1" t="s">
        <v>58</v>
      </c>
      <c r="AK118" s="1" t="s">
        <v>76</v>
      </c>
      <c r="AL118" s="1" t="s">
        <v>1160</v>
      </c>
      <c r="AM118" s="1" t="s">
        <v>1161</v>
      </c>
    </row>
    <row r="119" spans="1:39" x14ac:dyDescent="0.3">
      <c r="A119" s="1" t="str">
        <f>HYPERLINK("https://hsdes.intel.com/resource/14013186385","14013186385")</f>
        <v>14013186385</v>
      </c>
      <c r="B119" s="1" t="s">
        <v>1162</v>
      </c>
      <c r="C119" s="1" t="s">
        <v>1599</v>
      </c>
      <c r="F119" s="1" t="s">
        <v>120</v>
      </c>
      <c r="G119" s="1" t="s">
        <v>96</v>
      </c>
      <c r="H119" s="1" t="s">
        <v>38</v>
      </c>
      <c r="I119" s="1" t="s">
        <v>39</v>
      </c>
      <c r="J119" s="1" t="s">
        <v>40</v>
      </c>
      <c r="K119" s="1" t="s">
        <v>1163</v>
      </c>
      <c r="L119" s="1">
        <v>15</v>
      </c>
      <c r="M119" s="1">
        <v>8</v>
      </c>
      <c r="N119" s="1" t="s">
        <v>1164</v>
      </c>
      <c r="O119" s="1" t="s">
        <v>461</v>
      </c>
      <c r="P119" s="1" t="s">
        <v>1165</v>
      </c>
      <c r="Q119" s="1" t="s">
        <v>1166</v>
      </c>
      <c r="R119" s="1" t="s">
        <v>268</v>
      </c>
      <c r="S119" s="1" t="s">
        <v>1164</v>
      </c>
      <c r="T119" s="1" t="s">
        <v>47</v>
      </c>
      <c r="V119" s="1" t="s">
        <v>120</v>
      </c>
      <c r="W119" s="1" t="s">
        <v>1167</v>
      </c>
      <c r="X119" s="1" t="s">
        <v>1087</v>
      </c>
      <c r="Y119" s="1" t="s">
        <v>113</v>
      </c>
      <c r="Z119" s="1" t="s">
        <v>1107</v>
      </c>
      <c r="AA119" s="1" t="s">
        <v>1108</v>
      </c>
      <c r="AC119" s="1" t="s">
        <v>54</v>
      </c>
      <c r="AD119" s="1" t="s">
        <v>141</v>
      </c>
      <c r="AF119" s="1" t="s">
        <v>56</v>
      </c>
      <c r="AG119" s="1" t="s">
        <v>75</v>
      </c>
      <c r="AJ119" s="1" t="s">
        <v>58</v>
      </c>
      <c r="AK119" s="1" t="s">
        <v>1168</v>
      </c>
      <c r="AL119" s="1" t="s">
        <v>1169</v>
      </c>
      <c r="AM119" s="1" t="s">
        <v>1170</v>
      </c>
    </row>
    <row r="120" spans="1:39" x14ac:dyDescent="0.3">
      <c r="A120" s="1" t="str">
        <f>HYPERLINK("https://hsdes.intel.com/resource/14013186464","14013186464")</f>
        <v>14013186464</v>
      </c>
      <c r="B120" s="1" t="s">
        <v>1172</v>
      </c>
      <c r="C120" s="1" t="s">
        <v>1599</v>
      </c>
      <c r="F120" s="1" t="s">
        <v>120</v>
      </c>
      <c r="G120" s="1" t="s">
        <v>96</v>
      </c>
      <c r="H120" s="1" t="s">
        <v>38</v>
      </c>
      <c r="I120" s="1" t="s">
        <v>39</v>
      </c>
      <c r="J120" s="1" t="s">
        <v>40</v>
      </c>
      <c r="K120" s="1" t="s">
        <v>1091</v>
      </c>
      <c r="L120" s="1">
        <v>8</v>
      </c>
      <c r="M120" s="1">
        <v>6</v>
      </c>
      <c r="N120" s="1" t="s">
        <v>1173</v>
      </c>
      <c r="O120" s="1" t="s">
        <v>123</v>
      </c>
      <c r="P120" s="1" t="s">
        <v>1174</v>
      </c>
      <c r="Q120" s="1" t="s">
        <v>1171</v>
      </c>
      <c r="R120" s="1" t="s">
        <v>1175</v>
      </c>
      <c r="S120" s="1" t="s">
        <v>1173</v>
      </c>
      <c r="T120" s="1" t="s">
        <v>70</v>
      </c>
      <c r="U120" s="1" t="s">
        <v>152</v>
      </c>
      <c r="V120" s="1" t="s">
        <v>120</v>
      </c>
      <c r="W120" s="1" t="s">
        <v>1176</v>
      </c>
      <c r="X120" s="1" t="s">
        <v>1087</v>
      </c>
      <c r="Y120" s="1" t="s">
        <v>457</v>
      </c>
      <c r="Z120" s="1" t="s">
        <v>1088</v>
      </c>
      <c r="AA120" s="1" t="s">
        <v>1089</v>
      </c>
      <c r="AC120" s="1" t="s">
        <v>54</v>
      </c>
      <c r="AD120" s="1" t="s">
        <v>141</v>
      </c>
      <c r="AF120" s="1" t="s">
        <v>56</v>
      </c>
      <c r="AG120" s="1" t="s">
        <v>75</v>
      </c>
      <c r="AJ120" s="1" t="s">
        <v>58</v>
      </c>
      <c r="AK120" s="1" t="s">
        <v>968</v>
      </c>
      <c r="AL120" s="1" t="s">
        <v>1177</v>
      </c>
      <c r="AM120" s="1" t="s">
        <v>1178</v>
      </c>
    </row>
    <row r="121" spans="1:39" x14ac:dyDescent="0.3">
      <c r="A121" s="1" t="str">
        <f>HYPERLINK("https://hsdes.intel.com/resource/14013186466","14013186466")</f>
        <v>14013186466</v>
      </c>
      <c r="B121" s="1" t="s">
        <v>1179</v>
      </c>
      <c r="C121" s="1" t="s">
        <v>1599</v>
      </c>
      <c r="F121" s="1" t="s">
        <v>120</v>
      </c>
      <c r="G121" s="1" t="s">
        <v>96</v>
      </c>
      <c r="H121" s="1" t="s">
        <v>38</v>
      </c>
      <c r="I121" s="1" t="s">
        <v>39</v>
      </c>
      <c r="J121" s="1" t="s">
        <v>40</v>
      </c>
      <c r="K121" s="1" t="s">
        <v>1091</v>
      </c>
      <c r="L121" s="1">
        <v>8</v>
      </c>
      <c r="M121" s="1">
        <v>6</v>
      </c>
      <c r="N121" s="1" t="s">
        <v>1180</v>
      </c>
      <c r="O121" s="1" t="s">
        <v>123</v>
      </c>
      <c r="P121" s="1" t="s">
        <v>1174</v>
      </c>
      <c r="Q121" s="1" t="s">
        <v>1171</v>
      </c>
      <c r="R121" s="1" t="s">
        <v>1175</v>
      </c>
      <c r="S121" s="1" t="s">
        <v>1180</v>
      </c>
      <c r="T121" s="1" t="s">
        <v>70</v>
      </c>
      <c r="U121" s="1" t="s">
        <v>152</v>
      </c>
      <c r="V121" s="1" t="s">
        <v>120</v>
      </c>
      <c r="W121" s="1" t="s">
        <v>1181</v>
      </c>
      <c r="X121" s="1" t="s">
        <v>1087</v>
      </c>
      <c r="Y121" s="1" t="s">
        <v>457</v>
      </c>
      <c r="Z121" s="1" t="s">
        <v>1088</v>
      </c>
      <c r="AA121" s="1" t="s">
        <v>1089</v>
      </c>
      <c r="AC121" s="1" t="s">
        <v>54</v>
      </c>
      <c r="AD121" s="1" t="s">
        <v>141</v>
      </c>
      <c r="AF121" s="1" t="s">
        <v>56</v>
      </c>
      <c r="AG121" s="1" t="s">
        <v>75</v>
      </c>
      <c r="AJ121" s="1" t="s">
        <v>58</v>
      </c>
      <c r="AK121" s="1" t="s">
        <v>968</v>
      </c>
      <c r="AL121" s="1" t="s">
        <v>1182</v>
      </c>
      <c r="AM121" s="1" t="s">
        <v>1183</v>
      </c>
    </row>
    <row r="122" spans="1:39" x14ac:dyDescent="0.3">
      <c r="A122" s="1" t="str">
        <f>HYPERLINK("https://hsdes.intel.com/resource/14013186515","14013186515")</f>
        <v>14013186515</v>
      </c>
      <c r="B122" s="1" t="s">
        <v>1184</v>
      </c>
      <c r="C122" s="1" t="s">
        <v>1599</v>
      </c>
      <c r="F122" s="1" t="s">
        <v>146</v>
      </c>
      <c r="G122" s="1" t="s">
        <v>96</v>
      </c>
      <c r="H122" s="1" t="s">
        <v>38</v>
      </c>
      <c r="I122" s="1" t="s">
        <v>39</v>
      </c>
      <c r="J122" s="1" t="s">
        <v>40</v>
      </c>
      <c r="K122" s="1" t="s">
        <v>1185</v>
      </c>
      <c r="L122" s="1">
        <v>10</v>
      </c>
      <c r="M122" s="1">
        <v>8</v>
      </c>
      <c r="N122" s="1" t="s">
        <v>1186</v>
      </c>
      <c r="O122" s="1" t="s">
        <v>148</v>
      </c>
      <c r="P122" s="1" t="s">
        <v>1187</v>
      </c>
      <c r="Q122" s="1" t="s">
        <v>1188</v>
      </c>
      <c r="R122" s="1" t="s">
        <v>1189</v>
      </c>
      <c r="S122" s="1" t="s">
        <v>1186</v>
      </c>
      <c r="T122" s="1" t="s">
        <v>70</v>
      </c>
      <c r="U122" s="1" t="s">
        <v>152</v>
      </c>
      <c r="V122" s="1" t="s">
        <v>153</v>
      </c>
      <c r="W122" s="1" t="s">
        <v>1190</v>
      </c>
      <c r="X122" s="1" t="s">
        <v>1087</v>
      </c>
      <c r="Y122" s="1" t="s">
        <v>51</v>
      </c>
      <c r="Z122" s="1" t="s">
        <v>1107</v>
      </c>
      <c r="AA122" s="1" t="s">
        <v>1108</v>
      </c>
      <c r="AC122" s="1" t="s">
        <v>54</v>
      </c>
      <c r="AD122" s="1" t="s">
        <v>141</v>
      </c>
      <c r="AF122" s="1" t="s">
        <v>56</v>
      </c>
      <c r="AG122" s="1" t="s">
        <v>75</v>
      </c>
      <c r="AJ122" s="1" t="s">
        <v>58</v>
      </c>
      <c r="AK122" s="1" t="s">
        <v>76</v>
      </c>
      <c r="AL122" s="1" t="s">
        <v>1191</v>
      </c>
      <c r="AM122" s="1" t="s">
        <v>1192</v>
      </c>
    </row>
    <row r="123" spans="1:39" x14ac:dyDescent="0.3">
      <c r="A123" s="1" t="str">
        <f>HYPERLINK("https://hsdes.intel.com/resource/14013186540","14013186540")</f>
        <v>14013186540</v>
      </c>
      <c r="B123" s="1" t="s">
        <v>1193</v>
      </c>
      <c r="C123" s="1" t="s">
        <v>1599</v>
      </c>
      <c r="F123" s="1" t="s">
        <v>120</v>
      </c>
      <c r="G123" s="1" t="s">
        <v>96</v>
      </c>
      <c r="H123" s="1" t="s">
        <v>38</v>
      </c>
      <c r="I123" s="1" t="s">
        <v>39</v>
      </c>
      <c r="J123" s="1" t="s">
        <v>40</v>
      </c>
      <c r="K123" s="1" t="s">
        <v>1091</v>
      </c>
      <c r="L123" s="1">
        <v>5</v>
      </c>
      <c r="M123" s="1">
        <v>4</v>
      </c>
      <c r="N123" s="1" t="s">
        <v>1194</v>
      </c>
      <c r="O123" s="1" t="s">
        <v>123</v>
      </c>
      <c r="P123" s="1" t="s">
        <v>1195</v>
      </c>
      <c r="Q123" s="1" t="s">
        <v>254</v>
      </c>
      <c r="R123" s="1" t="s">
        <v>1196</v>
      </c>
      <c r="S123" s="1" t="s">
        <v>1194</v>
      </c>
      <c r="T123" s="1" t="s">
        <v>70</v>
      </c>
      <c r="U123" s="1" t="s">
        <v>152</v>
      </c>
      <c r="V123" s="1" t="s">
        <v>120</v>
      </c>
      <c r="W123" s="1" t="s">
        <v>1197</v>
      </c>
      <c r="X123" s="1" t="s">
        <v>1087</v>
      </c>
      <c r="Y123" s="1" t="s">
        <v>113</v>
      </c>
      <c r="Z123" s="1" t="s">
        <v>1088</v>
      </c>
      <c r="AA123" s="1" t="s">
        <v>1089</v>
      </c>
      <c r="AC123" s="1" t="s">
        <v>54</v>
      </c>
      <c r="AD123" s="1" t="s">
        <v>141</v>
      </c>
      <c r="AF123" s="1" t="s">
        <v>56</v>
      </c>
      <c r="AG123" s="1" t="s">
        <v>57</v>
      </c>
      <c r="AJ123" s="1" t="s">
        <v>58</v>
      </c>
      <c r="AK123" s="1" t="s">
        <v>968</v>
      </c>
      <c r="AL123" s="1" t="s">
        <v>1198</v>
      </c>
      <c r="AM123" s="1" t="s">
        <v>1199</v>
      </c>
    </row>
    <row r="124" spans="1:39" x14ac:dyDescent="0.3">
      <c r="A124" s="1" t="str">
        <f>HYPERLINK("https://hsdes.intel.com/resource/14013186541","14013186541")</f>
        <v>14013186541</v>
      </c>
      <c r="B124" s="1" t="s">
        <v>1200</v>
      </c>
      <c r="C124" s="1" t="s">
        <v>1599</v>
      </c>
      <c r="F124" s="1" t="s">
        <v>120</v>
      </c>
      <c r="G124" s="1" t="s">
        <v>96</v>
      </c>
      <c r="H124" s="1" t="s">
        <v>38</v>
      </c>
      <c r="I124" s="1" t="s">
        <v>39</v>
      </c>
      <c r="J124" s="1" t="s">
        <v>40</v>
      </c>
      <c r="K124" s="1" t="s">
        <v>1091</v>
      </c>
      <c r="L124" s="1">
        <v>5</v>
      </c>
      <c r="M124" s="1">
        <v>4</v>
      </c>
      <c r="N124" s="1" t="s">
        <v>1201</v>
      </c>
      <c r="O124" s="1" t="s">
        <v>123</v>
      </c>
      <c r="P124" s="1" t="s">
        <v>1202</v>
      </c>
      <c r="Q124" s="1" t="s">
        <v>254</v>
      </c>
      <c r="R124" s="1" t="s">
        <v>1196</v>
      </c>
      <c r="S124" s="1" t="s">
        <v>1201</v>
      </c>
      <c r="T124" s="1" t="s">
        <v>70</v>
      </c>
      <c r="U124" s="1" t="s">
        <v>152</v>
      </c>
      <c r="V124" s="1" t="s">
        <v>120</v>
      </c>
      <c r="W124" s="1" t="s">
        <v>1203</v>
      </c>
      <c r="X124" s="1" t="s">
        <v>1087</v>
      </c>
      <c r="Y124" s="1" t="s">
        <v>113</v>
      </c>
      <c r="Z124" s="1" t="s">
        <v>1088</v>
      </c>
      <c r="AA124" s="1" t="s">
        <v>1089</v>
      </c>
      <c r="AC124" s="1" t="s">
        <v>54</v>
      </c>
      <c r="AD124" s="1" t="s">
        <v>141</v>
      </c>
      <c r="AF124" s="1" t="s">
        <v>56</v>
      </c>
      <c r="AG124" s="1" t="s">
        <v>75</v>
      </c>
      <c r="AJ124" s="1" t="s">
        <v>58</v>
      </c>
      <c r="AK124" s="1" t="s">
        <v>968</v>
      </c>
      <c r="AL124" s="1" t="s">
        <v>1198</v>
      </c>
      <c r="AM124" s="1" t="s">
        <v>1204</v>
      </c>
    </row>
    <row r="125" spans="1:39" x14ac:dyDescent="0.3">
      <c r="A125" s="1" t="str">
        <f>HYPERLINK("https://hsdes.intel.com/resource/14013186542","14013186542")</f>
        <v>14013186542</v>
      </c>
      <c r="B125" s="1" t="s">
        <v>1205</v>
      </c>
      <c r="C125" s="1" t="s">
        <v>1599</v>
      </c>
      <c r="F125" s="1" t="s">
        <v>120</v>
      </c>
      <c r="G125" s="1" t="s">
        <v>96</v>
      </c>
      <c r="H125" s="1" t="s">
        <v>38</v>
      </c>
      <c r="I125" s="1" t="s">
        <v>39</v>
      </c>
      <c r="J125" s="1" t="s">
        <v>40</v>
      </c>
      <c r="K125" s="1" t="s">
        <v>1091</v>
      </c>
      <c r="L125" s="1">
        <v>5</v>
      </c>
      <c r="M125" s="1">
        <v>4</v>
      </c>
      <c r="N125" s="1" t="s">
        <v>1206</v>
      </c>
      <c r="O125" s="1" t="s">
        <v>123</v>
      </c>
      <c r="P125" s="1" t="s">
        <v>1195</v>
      </c>
      <c r="Q125" s="1" t="s">
        <v>254</v>
      </c>
      <c r="R125" s="1" t="s">
        <v>1207</v>
      </c>
      <c r="S125" s="1" t="s">
        <v>1206</v>
      </c>
      <c r="T125" s="1" t="s">
        <v>70</v>
      </c>
      <c r="U125" s="1" t="s">
        <v>152</v>
      </c>
      <c r="V125" s="1" t="s">
        <v>120</v>
      </c>
      <c r="W125" s="1" t="s">
        <v>1208</v>
      </c>
      <c r="X125" s="1" t="s">
        <v>1087</v>
      </c>
      <c r="Y125" s="1" t="s">
        <v>113</v>
      </c>
      <c r="Z125" s="1" t="s">
        <v>1088</v>
      </c>
      <c r="AA125" s="1" t="s">
        <v>1089</v>
      </c>
      <c r="AC125" s="1" t="s">
        <v>54</v>
      </c>
      <c r="AD125" s="1" t="s">
        <v>141</v>
      </c>
      <c r="AF125" s="1" t="s">
        <v>56</v>
      </c>
      <c r="AG125" s="1" t="s">
        <v>75</v>
      </c>
      <c r="AJ125" s="1" t="s">
        <v>58</v>
      </c>
      <c r="AK125" s="1" t="s">
        <v>968</v>
      </c>
      <c r="AL125" s="1" t="s">
        <v>1198</v>
      </c>
      <c r="AM125" s="1" t="s">
        <v>1209</v>
      </c>
    </row>
    <row r="126" spans="1:39" x14ac:dyDescent="0.3">
      <c r="A126" s="1" t="str">
        <f>HYPERLINK("https://hsdes.intel.com/resource/14013186543","14013186543")</f>
        <v>14013186543</v>
      </c>
      <c r="B126" s="1" t="s">
        <v>1210</v>
      </c>
      <c r="C126" s="1" t="s">
        <v>1599</v>
      </c>
      <c r="F126" s="1" t="s">
        <v>120</v>
      </c>
      <c r="G126" s="1" t="s">
        <v>96</v>
      </c>
      <c r="H126" s="1" t="s">
        <v>38</v>
      </c>
      <c r="I126" s="1" t="s">
        <v>39</v>
      </c>
      <c r="J126" s="1" t="s">
        <v>40</v>
      </c>
      <c r="K126" s="1" t="s">
        <v>1091</v>
      </c>
      <c r="L126" s="1">
        <v>5</v>
      </c>
      <c r="M126" s="1">
        <v>4</v>
      </c>
      <c r="N126" s="1" t="s">
        <v>1211</v>
      </c>
      <c r="O126" s="1" t="s">
        <v>123</v>
      </c>
      <c r="P126" s="1" t="s">
        <v>1202</v>
      </c>
      <c r="Q126" s="1" t="s">
        <v>254</v>
      </c>
      <c r="R126" s="1" t="s">
        <v>1207</v>
      </c>
      <c r="S126" s="1" t="s">
        <v>1211</v>
      </c>
      <c r="T126" s="1" t="s">
        <v>70</v>
      </c>
      <c r="U126" s="1" t="s">
        <v>152</v>
      </c>
      <c r="V126" s="1" t="s">
        <v>120</v>
      </c>
      <c r="W126" s="1" t="s">
        <v>1212</v>
      </c>
      <c r="X126" s="1" t="s">
        <v>1087</v>
      </c>
      <c r="Y126" s="1" t="s">
        <v>113</v>
      </c>
      <c r="Z126" s="1" t="s">
        <v>1088</v>
      </c>
      <c r="AA126" s="1" t="s">
        <v>1089</v>
      </c>
      <c r="AC126" s="1" t="s">
        <v>54</v>
      </c>
      <c r="AD126" s="1" t="s">
        <v>141</v>
      </c>
      <c r="AF126" s="1" t="s">
        <v>56</v>
      </c>
      <c r="AG126" s="1" t="s">
        <v>75</v>
      </c>
      <c r="AJ126" s="1" t="s">
        <v>58</v>
      </c>
      <c r="AK126" s="1" t="s">
        <v>968</v>
      </c>
      <c r="AL126" s="1" t="s">
        <v>1198</v>
      </c>
      <c r="AM126" s="1" t="s">
        <v>1213</v>
      </c>
    </row>
    <row r="127" spans="1:39" x14ac:dyDescent="0.3">
      <c r="A127" s="1" t="str">
        <f>HYPERLINK("https://hsdes.intel.com/resource/14013186544","14013186544")</f>
        <v>14013186544</v>
      </c>
      <c r="B127" s="1" t="s">
        <v>1214</v>
      </c>
      <c r="C127" s="1" t="s">
        <v>1599</v>
      </c>
      <c r="F127" s="1" t="s">
        <v>120</v>
      </c>
      <c r="G127" s="1" t="s">
        <v>96</v>
      </c>
      <c r="H127" s="1" t="s">
        <v>38</v>
      </c>
      <c r="I127" s="1" t="s">
        <v>39</v>
      </c>
      <c r="J127" s="1" t="s">
        <v>40</v>
      </c>
      <c r="K127" s="1" t="s">
        <v>1091</v>
      </c>
      <c r="L127" s="1">
        <v>5</v>
      </c>
      <c r="M127" s="1">
        <v>4</v>
      </c>
      <c r="N127" s="1" t="s">
        <v>1215</v>
      </c>
      <c r="O127" s="1" t="s">
        <v>123</v>
      </c>
      <c r="P127" s="1" t="s">
        <v>1216</v>
      </c>
      <c r="Q127" s="1" t="s">
        <v>254</v>
      </c>
      <c r="R127" s="1" t="s">
        <v>1217</v>
      </c>
      <c r="S127" s="1" t="s">
        <v>1215</v>
      </c>
      <c r="T127" s="1" t="s">
        <v>70</v>
      </c>
      <c r="U127" s="1" t="s">
        <v>152</v>
      </c>
      <c r="V127" s="1" t="s">
        <v>120</v>
      </c>
      <c r="W127" s="1" t="s">
        <v>1218</v>
      </c>
      <c r="X127" s="1" t="s">
        <v>1087</v>
      </c>
      <c r="Y127" s="1" t="s">
        <v>113</v>
      </c>
      <c r="Z127" s="1" t="s">
        <v>1088</v>
      </c>
      <c r="AA127" s="1" t="s">
        <v>1089</v>
      </c>
      <c r="AC127" s="1" t="s">
        <v>54</v>
      </c>
      <c r="AD127" s="1" t="s">
        <v>141</v>
      </c>
      <c r="AF127" s="1" t="s">
        <v>56</v>
      </c>
      <c r="AG127" s="1" t="s">
        <v>57</v>
      </c>
      <c r="AJ127" s="1" t="s">
        <v>58</v>
      </c>
      <c r="AK127" s="1" t="s">
        <v>968</v>
      </c>
      <c r="AL127" s="1" t="s">
        <v>1198</v>
      </c>
      <c r="AM127" s="1" t="s">
        <v>1219</v>
      </c>
    </row>
    <row r="128" spans="1:39" x14ac:dyDescent="0.3">
      <c r="A128" s="1" t="str">
        <f>HYPERLINK("https://hsdes.intel.com/resource/14013186545","14013186545")</f>
        <v>14013186545</v>
      </c>
      <c r="B128" s="1" t="s">
        <v>1220</v>
      </c>
      <c r="C128" s="1" t="s">
        <v>1599</v>
      </c>
      <c r="F128" s="1" t="s">
        <v>120</v>
      </c>
      <c r="G128" s="1" t="s">
        <v>96</v>
      </c>
      <c r="H128" s="1" t="s">
        <v>38</v>
      </c>
      <c r="I128" s="1" t="s">
        <v>39</v>
      </c>
      <c r="J128" s="1" t="s">
        <v>40</v>
      </c>
      <c r="K128" s="1" t="s">
        <v>1091</v>
      </c>
      <c r="L128" s="1">
        <v>5</v>
      </c>
      <c r="M128" s="1">
        <v>4</v>
      </c>
      <c r="N128" s="1" t="s">
        <v>1221</v>
      </c>
      <c r="O128" s="1" t="s">
        <v>123</v>
      </c>
      <c r="P128" s="1" t="s">
        <v>1222</v>
      </c>
      <c r="Q128" s="1" t="s">
        <v>254</v>
      </c>
      <c r="R128" s="1" t="s">
        <v>1223</v>
      </c>
      <c r="S128" s="1" t="s">
        <v>1221</v>
      </c>
      <c r="T128" s="1" t="s">
        <v>70</v>
      </c>
      <c r="U128" s="1" t="s">
        <v>152</v>
      </c>
      <c r="V128" s="1" t="s">
        <v>120</v>
      </c>
      <c r="W128" s="1" t="s">
        <v>1224</v>
      </c>
      <c r="X128" s="1" t="s">
        <v>1087</v>
      </c>
      <c r="Y128" s="1" t="s">
        <v>113</v>
      </c>
      <c r="Z128" s="1" t="s">
        <v>1088</v>
      </c>
      <c r="AA128" s="1" t="s">
        <v>1089</v>
      </c>
      <c r="AC128" s="1" t="s">
        <v>54</v>
      </c>
      <c r="AD128" s="1" t="s">
        <v>141</v>
      </c>
      <c r="AF128" s="1" t="s">
        <v>56</v>
      </c>
      <c r="AG128" s="1" t="s">
        <v>75</v>
      </c>
      <c r="AJ128" s="1" t="s">
        <v>58</v>
      </c>
      <c r="AK128" s="1" t="s">
        <v>968</v>
      </c>
      <c r="AL128" s="1" t="s">
        <v>1198</v>
      </c>
      <c r="AM128" s="1" t="s">
        <v>1225</v>
      </c>
    </row>
    <row r="129" spans="1:39" x14ac:dyDescent="0.3">
      <c r="A129" s="1" t="str">
        <f>HYPERLINK("https://hsdes.intel.com/resource/14013186548","14013186548")</f>
        <v>14013186548</v>
      </c>
      <c r="B129" s="1" t="s">
        <v>1226</v>
      </c>
      <c r="C129" s="1" t="s">
        <v>1599</v>
      </c>
      <c r="F129" s="1" t="s">
        <v>120</v>
      </c>
      <c r="G129" s="1" t="s">
        <v>96</v>
      </c>
      <c r="H129" s="1" t="s">
        <v>38</v>
      </c>
      <c r="I129" s="1" t="s">
        <v>39</v>
      </c>
      <c r="J129" s="1" t="s">
        <v>40</v>
      </c>
      <c r="K129" s="1" t="s">
        <v>1091</v>
      </c>
      <c r="L129" s="1">
        <v>15</v>
      </c>
      <c r="M129" s="1">
        <v>12</v>
      </c>
      <c r="N129" s="1" t="s">
        <v>1227</v>
      </c>
      <c r="O129" s="1" t="s">
        <v>123</v>
      </c>
      <c r="P129" s="1" t="s">
        <v>1216</v>
      </c>
      <c r="Q129" s="1" t="s">
        <v>1171</v>
      </c>
      <c r="R129" s="1" t="s">
        <v>1223</v>
      </c>
      <c r="S129" s="1" t="s">
        <v>1227</v>
      </c>
      <c r="T129" s="1" t="s">
        <v>70</v>
      </c>
      <c r="U129" s="1" t="s">
        <v>152</v>
      </c>
      <c r="V129" s="1" t="s">
        <v>120</v>
      </c>
      <c r="W129" s="1" t="s">
        <v>1228</v>
      </c>
      <c r="X129" s="1" t="s">
        <v>1087</v>
      </c>
      <c r="Y129" s="1" t="s">
        <v>113</v>
      </c>
      <c r="Z129" s="1" t="s">
        <v>1088</v>
      </c>
      <c r="AA129" s="1" t="s">
        <v>1089</v>
      </c>
      <c r="AC129" s="1" t="s">
        <v>54</v>
      </c>
      <c r="AD129" s="1" t="s">
        <v>141</v>
      </c>
      <c r="AF129" s="1" t="s">
        <v>56</v>
      </c>
      <c r="AG129" s="1" t="s">
        <v>75</v>
      </c>
      <c r="AJ129" s="1" t="s">
        <v>58</v>
      </c>
      <c r="AK129" s="1" t="s">
        <v>968</v>
      </c>
      <c r="AL129" s="1" t="s">
        <v>1198</v>
      </c>
      <c r="AM129" s="1" t="s">
        <v>1229</v>
      </c>
    </row>
    <row r="130" spans="1:39" x14ac:dyDescent="0.3">
      <c r="A130" s="1" t="str">
        <f>HYPERLINK("https://hsdes.intel.com/resource/14013186551","14013186551")</f>
        <v>14013186551</v>
      </c>
      <c r="B130" s="1" t="s">
        <v>1230</v>
      </c>
      <c r="C130" s="1" t="s">
        <v>1599</v>
      </c>
      <c r="F130" s="1" t="s">
        <v>120</v>
      </c>
      <c r="G130" s="1" t="s">
        <v>1231</v>
      </c>
      <c r="H130" s="1" t="s">
        <v>38</v>
      </c>
      <c r="I130" s="1" t="s">
        <v>39</v>
      </c>
      <c r="J130" s="1" t="s">
        <v>40</v>
      </c>
      <c r="K130" s="1" t="s">
        <v>251</v>
      </c>
      <c r="L130" s="1">
        <v>5</v>
      </c>
      <c r="M130" s="1">
        <v>4</v>
      </c>
      <c r="N130" s="1" t="s">
        <v>1232</v>
      </c>
      <c r="O130" s="1" t="s">
        <v>123</v>
      </c>
      <c r="P130" s="1" t="s">
        <v>1216</v>
      </c>
      <c r="Q130" s="1" t="s">
        <v>254</v>
      </c>
      <c r="R130" s="1" t="s">
        <v>1233</v>
      </c>
      <c r="S130" s="1" t="s">
        <v>1232</v>
      </c>
      <c r="T130" s="1" t="s">
        <v>70</v>
      </c>
      <c r="U130" s="1" t="s">
        <v>152</v>
      </c>
      <c r="V130" s="1" t="s">
        <v>120</v>
      </c>
      <c r="W130" s="1" t="s">
        <v>1234</v>
      </c>
      <c r="X130" s="1" t="s">
        <v>1087</v>
      </c>
      <c r="Y130" s="1" t="s">
        <v>113</v>
      </c>
      <c r="Z130" s="1" t="s">
        <v>1235</v>
      </c>
      <c r="AA130" s="1" t="s">
        <v>1236</v>
      </c>
      <c r="AC130" s="1" t="s">
        <v>54</v>
      </c>
      <c r="AD130" s="1" t="s">
        <v>358</v>
      </c>
      <c r="AF130" s="1" t="s">
        <v>56</v>
      </c>
      <c r="AG130" s="1" t="s">
        <v>75</v>
      </c>
      <c r="AJ130" s="1" t="s">
        <v>58</v>
      </c>
      <c r="AK130" s="1" t="s">
        <v>968</v>
      </c>
      <c r="AL130" s="1" t="s">
        <v>1198</v>
      </c>
      <c r="AM130" s="1" t="s">
        <v>1237</v>
      </c>
    </row>
    <row r="131" spans="1:39" x14ac:dyDescent="0.3">
      <c r="A131" s="1" t="str">
        <f>HYPERLINK("https://hsdes.intel.com/resource/14013186553","14013186553")</f>
        <v>14013186553</v>
      </c>
      <c r="B131" s="1" t="s">
        <v>1238</v>
      </c>
      <c r="C131" s="1" t="s">
        <v>1599</v>
      </c>
      <c r="F131" s="1" t="s">
        <v>120</v>
      </c>
      <c r="G131" s="1" t="s">
        <v>96</v>
      </c>
      <c r="H131" s="1" t="s">
        <v>38</v>
      </c>
      <c r="I131" s="1" t="s">
        <v>39</v>
      </c>
      <c r="J131" s="1" t="s">
        <v>40</v>
      </c>
      <c r="K131" s="1" t="s">
        <v>1091</v>
      </c>
      <c r="L131" s="1">
        <v>5</v>
      </c>
      <c r="M131" s="1">
        <v>4</v>
      </c>
      <c r="N131" s="1" t="s">
        <v>1239</v>
      </c>
      <c r="O131" s="1" t="s">
        <v>123</v>
      </c>
      <c r="P131" s="1" t="s">
        <v>1222</v>
      </c>
      <c r="Q131" s="1" t="s">
        <v>254</v>
      </c>
      <c r="R131" s="1" t="s">
        <v>1217</v>
      </c>
      <c r="S131" s="1" t="s">
        <v>1239</v>
      </c>
      <c r="T131" s="1" t="s">
        <v>70</v>
      </c>
      <c r="U131" s="1" t="s">
        <v>152</v>
      </c>
      <c r="V131" s="1" t="s">
        <v>120</v>
      </c>
      <c r="W131" s="1" t="s">
        <v>1240</v>
      </c>
      <c r="X131" s="1" t="s">
        <v>1087</v>
      </c>
      <c r="Y131" s="1" t="s">
        <v>113</v>
      </c>
      <c r="Z131" s="1" t="s">
        <v>1088</v>
      </c>
      <c r="AA131" s="1" t="s">
        <v>1089</v>
      </c>
      <c r="AC131" s="1" t="s">
        <v>54</v>
      </c>
      <c r="AD131" s="1" t="s">
        <v>141</v>
      </c>
      <c r="AF131" s="1" t="s">
        <v>56</v>
      </c>
      <c r="AG131" s="1" t="s">
        <v>75</v>
      </c>
      <c r="AJ131" s="1" t="s">
        <v>58</v>
      </c>
      <c r="AK131" s="1" t="s">
        <v>968</v>
      </c>
      <c r="AL131" s="1" t="s">
        <v>1198</v>
      </c>
      <c r="AM131" s="1" t="s">
        <v>1241</v>
      </c>
    </row>
    <row r="132" spans="1:39" x14ac:dyDescent="0.3">
      <c r="A132" s="1" t="str">
        <f>HYPERLINK("https://hsdes.intel.com/resource/14013186555","14013186555")</f>
        <v>14013186555</v>
      </c>
      <c r="B132" s="1" t="s">
        <v>1242</v>
      </c>
      <c r="C132" s="1" t="s">
        <v>1599</v>
      </c>
      <c r="F132" s="1" t="s">
        <v>120</v>
      </c>
      <c r="G132" s="1" t="s">
        <v>96</v>
      </c>
      <c r="H132" s="1" t="s">
        <v>38</v>
      </c>
      <c r="I132" s="1" t="s">
        <v>39</v>
      </c>
      <c r="J132" s="1" t="s">
        <v>40</v>
      </c>
      <c r="K132" s="1" t="s">
        <v>1091</v>
      </c>
      <c r="L132" s="1">
        <v>15</v>
      </c>
      <c r="M132" s="1">
        <v>12</v>
      </c>
      <c r="N132" s="1" t="s">
        <v>1243</v>
      </c>
      <c r="O132" s="1" t="s">
        <v>123</v>
      </c>
      <c r="P132" s="1" t="s">
        <v>1216</v>
      </c>
      <c r="Q132" s="1" t="s">
        <v>1171</v>
      </c>
      <c r="R132" s="1" t="s">
        <v>1223</v>
      </c>
      <c r="S132" s="1" t="s">
        <v>1243</v>
      </c>
      <c r="T132" s="1" t="s">
        <v>70</v>
      </c>
      <c r="U132" s="1" t="s">
        <v>152</v>
      </c>
      <c r="V132" s="1" t="s">
        <v>120</v>
      </c>
      <c r="W132" s="1" t="s">
        <v>1244</v>
      </c>
      <c r="X132" s="1" t="s">
        <v>1087</v>
      </c>
      <c r="Y132" s="1" t="s">
        <v>113</v>
      </c>
      <c r="Z132" s="1" t="s">
        <v>1088</v>
      </c>
      <c r="AA132" s="1" t="s">
        <v>1089</v>
      </c>
      <c r="AC132" s="1" t="s">
        <v>54</v>
      </c>
      <c r="AD132" s="1" t="s">
        <v>141</v>
      </c>
      <c r="AF132" s="1" t="s">
        <v>56</v>
      </c>
      <c r="AG132" s="1" t="s">
        <v>75</v>
      </c>
      <c r="AJ132" s="1" t="s">
        <v>58</v>
      </c>
      <c r="AK132" s="1" t="s">
        <v>968</v>
      </c>
      <c r="AL132" s="1" t="s">
        <v>1198</v>
      </c>
      <c r="AM132" s="1" t="s">
        <v>1245</v>
      </c>
    </row>
    <row r="133" spans="1:39" x14ac:dyDescent="0.3">
      <c r="A133" s="1" t="str">
        <f>HYPERLINK("https://hsdes.intel.com/resource/14013186582","14013186582")</f>
        <v>14013186582</v>
      </c>
      <c r="B133" s="1" t="s">
        <v>1246</v>
      </c>
      <c r="C133" s="1" t="s">
        <v>1599</v>
      </c>
      <c r="F133" s="1" t="s">
        <v>48</v>
      </c>
      <c r="G133" s="1" t="s">
        <v>96</v>
      </c>
      <c r="H133" s="1" t="s">
        <v>38</v>
      </c>
      <c r="I133" s="1" t="s">
        <v>39</v>
      </c>
      <c r="J133" s="1" t="s">
        <v>40</v>
      </c>
      <c r="K133" s="1" t="s">
        <v>1137</v>
      </c>
      <c r="L133" s="1">
        <v>10</v>
      </c>
      <c r="M133" s="1">
        <v>8</v>
      </c>
      <c r="N133" s="1" t="s">
        <v>1247</v>
      </c>
      <c r="O133" s="1" t="s">
        <v>66</v>
      </c>
      <c r="P133" s="1" t="s">
        <v>1248</v>
      </c>
      <c r="Q133" s="1" t="s">
        <v>1249</v>
      </c>
      <c r="R133" s="1" t="s">
        <v>1250</v>
      </c>
      <c r="S133" s="1" t="s">
        <v>1247</v>
      </c>
      <c r="T133" s="1" t="s">
        <v>47</v>
      </c>
      <c r="V133" s="1" t="s">
        <v>71</v>
      </c>
      <c r="W133" s="1" t="s">
        <v>1251</v>
      </c>
      <c r="X133" s="1" t="s">
        <v>1087</v>
      </c>
      <c r="Y133" s="1" t="s">
        <v>113</v>
      </c>
      <c r="Z133" s="1" t="s">
        <v>1107</v>
      </c>
      <c r="AA133" s="1" t="s">
        <v>1108</v>
      </c>
      <c r="AC133" s="1" t="s">
        <v>54</v>
      </c>
      <c r="AD133" s="1" t="s">
        <v>141</v>
      </c>
      <c r="AF133" s="1" t="s">
        <v>56</v>
      </c>
      <c r="AG133" s="1" t="s">
        <v>75</v>
      </c>
      <c r="AJ133" s="1" t="s">
        <v>58</v>
      </c>
      <c r="AK133" s="1" t="s">
        <v>76</v>
      </c>
      <c r="AL133" s="1" t="s">
        <v>1252</v>
      </c>
      <c r="AM133" s="1" t="s">
        <v>1253</v>
      </c>
    </row>
    <row r="134" spans="1:39" x14ac:dyDescent="0.3">
      <c r="A134" s="1" t="str">
        <f>HYPERLINK("https://hsdes.intel.com/resource/14013186623","14013186623")</f>
        <v>14013186623</v>
      </c>
      <c r="B134" s="1" t="s">
        <v>1254</v>
      </c>
      <c r="C134" s="1" t="s">
        <v>1599</v>
      </c>
      <c r="F134" s="1" t="s">
        <v>120</v>
      </c>
      <c r="G134" s="1" t="s">
        <v>96</v>
      </c>
      <c r="H134" s="1" t="s">
        <v>38</v>
      </c>
      <c r="I134" s="1" t="s">
        <v>39</v>
      </c>
      <c r="J134" s="1" t="s">
        <v>40</v>
      </c>
      <c r="K134" s="1" t="s">
        <v>1091</v>
      </c>
      <c r="L134" s="1">
        <v>10</v>
      </c>
      <c r="M134" s="1">
        <v>8</v>
      </c>
      <c r="N134" s="1" t="s">
        <v>1255</v>
      </c>
      <c r="O134" s="1" t="s">
        <v>123</v>
      </c>
      <c r="P134" s="1" t="s">
        <v>1256</v>
      </c>
      <c r="Q134" s="1" t="s">
        <v>1171</v>
      </c>
      <c r="R134" s="1" t="s">
        <v>1257</v>
      </c>
      <c r="S134" s="1" t="s">
        <v>1255</v>
      </c>
      <c r="T134" s="1" t="s">
        <v>70</v>
      </c>
      <c r="U134" s="1" t="s">
        <v>152</v>
      </c>
      <c r="V134" s="1" t="s">
        <v>120</v>
      </c>
      <c r="W134" s="1" t="s">
        <v>1258</v>
      </c>
      <c r="X134" s="1" t="s">
        <v>1087</v>
      </c>
      <c r="Y134" s="1" t="s">
        <v>113</v>
      </c>
      <c r="Z134" s="1" t="s">
        <v>1088</v>
      </c>
      <c r="AA134" s="1" t="s">
        <v>1089</v>
      </c>
      <c r="AC134" s="1" t="s">
        <v>54</v>
      </c>
      <c r="AD134" s="1" t="s">
        <v>141</v>
      </c>
      <c r="AF134" s="1" t="s">
        <v>56</v>
      </c>
      <c r="AG134" s="1" t="s">
        <v>75</v>
      </c>
      <c r="AJ134" s="1" t="s">
        <v>58</v>
      </c>
      <c r="AK134" s="1" t="s">
        <v>968</v>
      </c>
      <c r="AL134" s="1" t="s">
        <v>1198</v>
      </c>
      <c r="AM134" s="1" t="s">
        <v>1259</v>
      </c>
    </row>
    <row r="135" spans="1:39" x14ac:dyDescent="0.3">
      <c r="A135" s="1" t="str">
        <f>HYPERLINK("https://hsdes.intel.com/resource/14013186624","14013186624")</f>
        <v>14013186624</v>
      </c>
      <c r="B135" s="1" t="s">
        <v>1260</v>
      </c>
      <c r="C135" s="1" t="s">
        <v>1599</v>
      </c>
      <c r="F135" s="1" t="s">
        <v>120</v>
      </c>
      <c r="G135" s="1" t="s">
        <v>96</v>
      </c>
      <c r="H135" s="1" t="s">
        <v>38</v>
      </c>
      <c r="I135" s="1" t="s">
        <v>39</v>
      </c>
      <c r="J135" s="1" t="s">
        <v>40</v>
      </c>
      <c r="K135" s="1" t="s">
        <v>1091</v>
      </c>
      <c r="L135" s="1">
        <v>10</v>
      </c>
      <c r="M135" s="1">
        <v>8</v>
      </c>
      <c r="N135" s="1" t="s">
        <v>1261</v>
      </c>
      <c r="O135" s="1" t="s">
        <v>123</v>
      </c>
      <c r="P135" s="1" t="s">
        <v>1256</v>
      </c>
      <c r="Q135" s="1" t="s">
        <v>1171</v>
      </c>
      <c r="R135" s="1" t="s">
        <v>1257</v>
      </c>
      <c r="S135" s="1" t="s">
        <v>1261</v>
      </c>
      <c r="T135" s="1" t="s">
        <v>70</v>
      </c>
      <c r="U135" s="1" t="s">
        <v>152</v>
      </c>
      <c r="V135" s="1" t="s">
        <v>120</v>
      </c>
      <c r="W135" s="1" t="s">
        <v>1262</v>
      </c>
      <c r="X135" s="1" t="s">
        <v>1087</v>
      </c>
      <c r="Y135" s="1" t="s">
        <v>113</v>
      </c>
      <c r="Z135" s="1" t="s">
        <v>1088</v>
      </c>
      <c r="AA135" s="1" t="s">
        <v>1089</v>
      </c>
      <c r="AC135" s="1" t="s">
        <v>54</v>
      </c>
      <c r="AD135" s="1" t="s">
        <v>141</v>
      </c>
      <c r="AF135" s="1" t="s">
        <v>56</v>
      </c>
      <c r="AG135" s="1" t="s">
        <v>75</v>
      </c>
      <c r="AJ135" s="1" t="s">
        <v>58</v>
      </c>
      <c r="AK135" s="1" t="s">
        <v>968</v>
      </c>
      <c r="AL135" s="1" t="s">
        <v>1198</v>
      </c>
      <c r="AM135" s="1" t="s">
        <v>1263</v>
      </c>
    </row>
    <row r="136" spans="1:39" x14ac:dyDescent="0.3">
      <c r="A136" s="1" t="str">
        <f>HYPERLINK("https://hsdes.intel.com/resource/14013186698","14013186698")</f>
        <v>14013186698</v>
      </c>
      <c r="B136" s="1" t="s">
        <v>1264</v>
      </c>
      <c r="C136" s="1" t="s">
        <v>1599</v>
      </c>
      <c r="F136" s="1" t="s">
        <v>36</v>
      </c>
      <c r="G136" s="1" t="s">
        <v>96</v>
      </c>
      <c r="H136" s="1" t="s">
        <v>38</v>
      </c>
      <c r="I136" s="1" t="s">
        <v>39</v>
      </c>
      <c r="J136" s="1" t="s">
        <v>40</v>
      </c>
      <c r="K136" s="1" t="s">
        <v>1265</v>
      </c>
      <c r="L136" s="1">
        <v>25</v>
      </c>
      <c r="M136" s="1">
        <v>18</v>
      </c>
      <c r="N136" s="1" t="s">
        <v>1266</v>
      </c>
      <c r="O136" s="1" t="s">
        <v>172</v>
      </c>
      <c r="P136" s="1" t="s">
        <v>1267</v>
      </c>
      <c r="Q136" s="1" t="s">
        <v>1268</v>
      </c>
      <c r="R136" s="1" t="s">
        <v>1269</v>
      </c>
      <c r="S136" s="1" t="s">
        <v>1266</v>
      </c>
      <c r="T136" s="1" t="s">
        <v>70</v>
      </c>
      <c r="V136" s="1" t="s">
        <v>48</v>
      </c>
      <c r="W136" s="1" t="s">
        <v>1270</v>
      </c>
      <c r="X136" s="1" t="s">
        <v>1087</v>
      </c>
      <c r="Y136" s="1" t="s">
        <v>51</v>
      </c>
      <c r="Z136" s="1" t="s">
        <v>1271</v>
      </c>
      <c r="AA136" s="1" t="s">
        <v>1272</v>
      </c>
      <c r="AC136" s="1" t="s">
        <v>54</v>
      </c>
      <c r="AD136" s="1" t="s">
        <v>55</v>
      </c>
      <c r="AF136" s="1" t="s">
        <v>116</v>
      </c>
      <c r="AG136" s="1" t="s">
        <v>57</v>
      </c>
      <c r="AJ136" s="1" t="s">
        <v>58</v>
      </c>
      <c r="AK136" s="1" t="s">
        <v>76</v>
      </c>
      <c r="AL136" s="1" t="s">
        <v>1273</v>
      </c>
      <c r="AM136" s="1" t="s">
        <v>1274</v>
      </c>
    </row>
    <row r="137" spans="1:39" x14ac:dyDescent="0.3">
      <c r="A137" s="1" t="str">
        <f>HYPERLINK("https://hsdes.intel.com/resource/14013186700","14013186700")</f>
        <v>14013186700</v>
      </c>
      <c r="B137" s="1" t="s">
        <v>1275</v>
      </c>
      <c r="C137" s="1" t="s">
        <v>1599</v>
      </c>
      <c r="F137" s="1" t="s">
        <v>36</v>
      </c>
      <c r="G137" s="1" t="s">
        <v>96</v>
      </c>
      <c r="H137" s="1" t="s">
        <v>38</v>
      </c>
      <c r="I137" s="1" t="s">
        <v>39</v>
      </c>
      <c r="J137" s="1" t="s">
        <v>40</v>
      </c>
      <c r="K137" s="1" t="s">
        <v>1276</v>
      </c>
      <c r="L137" s="1">
        <v>8</v>
      </c>
      <c r="M137" s="1">
        <v>5</v>
      </c>
      <c r="N137" s="1" t="s">
        <v>1277</v>
      </c>
      <c r="O137" s="1" t="s">
        <v>377</v>
      </c>
      <c r="P137" s="1" t="s">
        <v>1278</v>
      </c>
      <c r="Q137" s="1" t="s">
        <v>379</v>
      </c>
      <c r="R137" s="1" t="s">
        <v>1279</v>
      </c>
      <c r="S137" s="1" t="s">
        <v>1277</v>
      </c>
      <c r="T137" s="1" t="s">
        <v>70</v>
      </c>
      <c r="V137" s="1" t="s">
        <v>374</v>
      </c>
      <c r="W137" s="1" t="s">
        <v>1280</v>
      </c>
      <c r="X137" s="1" t="s">
        <v>1087</v>
      </c>
      <c r="Y137" s="1" t="s">
        <v>51</v>
      </c>
      <c r="Z137" s="1" t="s">
        <v>1096</v>
      </c>
      <c r="AA137" s="1" t="s">
        <v>1097</v>
      </c>
      <c r="AC137" s="1" t="s">
        <v>54</v>
      </c>
      <c r="AD137" s="1" t="s">
        <v>141</v>
      </c>
      <c r="AF137" s="1" t="s">
        <v>56</v>
      </c>
      <c r="AG137" s="1" t="s">
        <v>75</v>
      </c>
      <c r="AJ137" s="1" t="s">
        <v>58</v>
      </c>
      <c r="AK137" s="1" t="s">
        <v>1281</v>
      </c>
      <c r="AL137" s="1" t="s">
        <v>1282</v>
      </c>
      <c r="AM137" s="1" t="s">
        <v>1283</v>
      </c>
    </row>
    <row r="138" spans="1:39" x14ac:dyDescent="0.3">
      <c r="A138" s="1" t="str">
        <f>HYPERLINK("https://hsdes.intel.com/resource/14013186735","14013186735")</f>
        <v>14013186735</v>
      </c>
      <c r="B138" s="1" t="s">
        <v>1284</v>
      </c>
      <c r="C138" s="1" t="s">
        <v>1599</v>
      </c>
      <c r="F138" s="1" t="s">
        <v>146</v>
      </c>
      <c r="G138" s="1" t="s">
        <v>96</v>
      </c>
      <c r="H138" s="1" t="s">
        <v>38</v>
      </c>
      <c r="I138" s="1" t="s">
        <v>39</v>
      </c>
      <c r="J138" s="1" t="s">
        <v>40</v>
      </c>
      <c r="K138" s="1" t="s">
        <v>1276</v>
      </c>
      <c r="L138" s="1">
        <v>17</v>
      </c>
      <c r="M138" s="1">
        <v>10</v>
      </c>
      <c r="N138" s="1" t="s">
        <v>1285</v>
      </c>
      <c r="O138" s="1" t="s">
        <v>148</v>
      </c>
      <c r="P138" s="1" t="s">
        <v>1286</v>
      </c>
      <c r="Q138" s="1" t="s">
        <v>1287</v>
      </c>
      <c r="R138" s="1" t="s">
        <v>1288</v>
      </c>
      <c r="S138" s="1" t="s">
        <v>1285</v>
      </c>
      <c r="T138" s="1" t="s">
        <v>70</v>
      </c>
      <c r="U138" s="1" t="s">
        <v>152</v>
      </c>
      <c r="V138" s="1" t="s">
        <v>153</v>
      </c>
      <c r="W138" s="1" t="s">
        <v>1289</v>
      </c>
      <c r="X138" s="1" t="s">
        <v>1087</v>
      </c>
      <c r="Y138" s="1" t="s">
        <v>366</v>
      </c>
      <c r="Z138" s="1" t="s">
        <v>1088</v>
      </c>
      <c r="AA138" s="1" t="s">
        <v>1089</v>
      </c>
      <c r="AC138" s="1" t="s">
        <v>54</v>
      </c>
      <c r="AD138" s="1" t="s">
        <v>1109</v>
      </c>
      <c r="AF138" s="1" t="s">
        <v>56</v>
      </c>
      <c r="AG138" s="1" t="s">
        <v>57</v>
      </c>
      <c r="AJ138" s="1" t="s">
        <v>58</v>
      </c>
      <c r="AK138" s="1" t="s">
        <v>76</v>
      </c>
      <c r="AL138" s="1" t="s">
        <v>1290</v>
      </c>
      <c r="AM138" s="1" t="s">
        <v>1291</v>
      </c>
    </row>
    <row r="139" spans="1:39" x14ac:dyDescent="0.3">
      <c r="A139" s="1" t="str">
        <f>HYPERLINK("https://hsdes.intel.com/resource/14013186737","14013186737")</f>
        <v>14013186737</v>
      </c>
      <c r="B139" s="1" t="s">
        <v>1292</v>
      </c>
      <c r="C139" s="1" t="s">
        <v>1599</v>
      </c>
      <c r="F139" s="1" t="s">
        <v>146</v>
      </c>
      <c r="G139" s="1" t="s">
        <v>96</v>
      </c>
      <c r="H139" s="1" t="s">
        <v>38</v>
      </c>
      <c r="I139" s="1" t="s">
        <v>39</v>
      </c>
      <c r="J139" s="1" t="s">
        <v>40</v>
      </c>
      <c r="K139" s="1" t="s">
        <v>1101</v>
      </c>
      <c r="L139" s="1">
        <v>8</v>
      </c>
      <c r="M139" s="1">
        <v>5</v>
      </c>
      <c r="N139" s="1" t="s">
        <v>1293</v>
      </c>
      <c r="O139" s="1" t="s">
        <v>148</v>
      </c>
      <c r="P139" s="1" t="s">
        <v>1294</v>
      </c>
      <c r="Q139" s="1" t="s">
        <v>1295</v>
      </c>
      <c r="R139" s="1" t="s">
        <v>1296</v>
      </c>
      <c r="S139" s="1" t="s">
        <v>1293</v>
      </c>
      <c r="T139" s="1" t="s">
        <v>70</v>
      </c>
      <c r="U139" s="1" t="s">
        <v>152</v>
      </c>
      <c r="V139" s="1" t="s">
        <v>153</v>
      </c>
      <c r="W139" s="1" t="s">
        <v>1297</v>
      </c>
      <c r="X139" s="1" t="s">
        <v>1087</v>
      </c>
      <c r="Y139" s="1" t="s">
        <v>366</v>
      </c>
      <c r="Z139" s="1" t="s">
        <v>1096</v>
      </c>
      <c r="AA139" s="1" t="s">
        <v>1097</v>
      </c>
      <c r="AC139" s="1" t="s">
        <v>54</v>
      </c>
      <c r="AD139" s="1" t="s">
        <v>1109</v>
      </c>
      <c r="AF139" s="1" t="s">
        <v>56</v>
      </c>
      <c r="AG139" s="1" t="s">
        <v>75</v>
      </c>
      <c r="AJ139" s="1" t="s">
        <v>58</v>
      </c>
      <c r="AK139" s="1" t="s">
        <v>76</v>
      </c>
      <c r="AL139" s="1" t="s">
        <v>1298</v>
      </c>
      <c r="AM139" s="1" t="s">
        <v>1299</v>
      </c>
    </row>
    <row r="140" spans="1:39" x14ac:dyDescent="0.3">
      <c r="A140" s="1" t="str">
        <f>HYPERLINK("https://hsdes.intel.com/resource/14013186766","14013186766")</f>
        <v>14013186766</v>
      </c>
      <c r="B140" s="1" t="s">
        <v>1300</v>
      </c>
      <c r="C140" s="1" t="s">
        <v>1599</v>
      </c>
      <c r="F140" s="1" t="s">
        <v>36</v>
      </c>
      <c r="G140" s="1" t="s">
        <v>96</v>
      </c>
      <c r="H140" s="1" t="s">
        <v>38</v>
      </c>
      <c r="I140" s="1" t="s">
        <v>39</v>
      </c>
      <c r="J140" s="1" t="s">
        <v>40</v>
      </c>
      <c r="K140" s="1" t="s">
        <v>1101</v>
      </c>
      <c r="L140" s="1">
        <v>15</v>
      </c>
      <c r="M140" s="1">
        <v>10</v>
      </c>
      <c r="N140" s="1" t="s">
        <v>1301</v>
      </c>
      <c r="O140" s="1" t="s">
        <v>172</v>
      </c>
      <c r="P140" s="1" t="s">
        <v>1302</v>
      </c>
      <c r="Q140" s="1" t="s">
        <v>918</v>
      </c>
      <c r="R140" s="1" t="s">
        <v>1303</v>
      </c>
      <c r="S140" s="1" t="s">
        <v>1301</v>
      </c>
      <c r="T140" s="1" t="s">
        <v>47</v>
      </c>
      <c r="V140" s="1" t="s">
        <v>48</v>
      </c>
      <c r="W140" s="1" t="s">
        <v>1304</v>
      </c>
      <c r="X140" s="1" t="s">
        <v>1087</v>
      </c>
      <c r="Y140" s="1" t="s">
        <v>366</v>
      </c>
      <c r="Z140" s="1" t="s">
        <v>1305</v>
      </c>
      <c r="AA140" s="1" t="s">
        <v>1134</v>
      </c>
      <c r="AC140" s="1" t="s">
        <v>54</v>
      </c>
      <c r="AD140" s="1" t="s">
        <v>141</v>
      </c>
      <c r="AF140" s="1" t="s">
        <v>56</v>
      </c>
      <c r="AG140" s="1" t="s">
        <v>75</v>
      </c>
      <c r="AJ140" s="1" t="s">
        <v>58</v>
      </c>
      <c r="AK140" s="1" t="s">
        <v>76</v>
      </c>
      <c r="AL140" s="1" t="s">
        <v>1306</v>
      </c>
      <c r="AM140" s="1" t="s">
        <v>1307</v>
      </c>
    </row>
    <row r="141" spans="1:39" x14ac:dyDescent="0.3">
      <c r="A141" s="1" t="str">
        <f>HYPERLINK("https://hsdes.intel.com/resource/14013186773","14013186773")</f>
        <v>14013186773</v>
      </c>
      <c r="B141" s="1" t="s">
        <v>1308</v>
      </c>
      <c r="C141" s="1" t="s">
        <v>1599</v>
      </c>
      <c r="F141" s="1" t="s">
        <v>307</v>
      </c>
      <c r="G141" s="1" t="s">
        <v>96</v>
      </c>
      <c r="H141" s="1" t="s">
        <v>38</v>
      </c>
      <c r="I141" s="1" t="s">
        <v>39</v>
      </c>
      <c r="J141" s="1" t="s">
        <v>40</v>
      </c>
      <c r="K141" s="1" t="s">
        <v>1086</v>
      </c>
      <c r="L141" s="1">
        <v>10</v>
      </c>
      <c r="M141" s="1">
        <v>8</v>
      </c>
      <c r="N141" s="1" t="s">
        <v>1309</v>
      </c>
      <c r="O141" s="1" t="s">
        <v>308</v>
      </c>
      <c r="P141" s="1" t="s">
        <v>1310</v>
      </c>
      <c r="Q141" s="1" t="s">
        <v>1311</v>
      </c>
      <c r="R141" s="1" t="s">
        <v>1312</v>
      </c>
      <c r="S141" s="1" t="s">
        <v>1309</v>
      </c>
      <c r="T141" s="1" t="s">
        <v>47</v>
      </c>
      <c r="U141" s="1" t="s">
        <v>88</v>
      </c>
      <c r="V141" s="1" t="s">
        <v>89</v>
      </c>
      <c r="W141" s="1" t="s">
        <v>1313</v>
      </c>
      <c r="X141" s="1" t="s">
        <v>1087</v>
      </c>
      <c r="Y141" s="1" t="s">
        <v>113</v>
      </c>
      <c r="Z141" s="1" t="s">
        <v>1107</v>
      </c>
      <c r="AA141" s="1" t="s">
        <v>1108</v>
      </c>
      <c r="AC141" s="1" t="s">
        <v>54</v>
      </c>
      <c r="AD141" s="1" t="s">
        <v>358</v>
      </c>
      <c r="AF141" s="1" t="s">
        <v>56</v>
      </c>
      <c r="AG141" s="1" t="s">
        <v>75</v>
      </c>
      <c r="AJ141" s="1" t="s">
        <v>58</v>
      </c>
      <c r="AK141" s="1" t="s">
        <v>76</v>
      </c>
      <c r="AL141" s="1" t="s">
        <v>1314</v>
      </c>
      <c r="AM141" s="1" t="s">
        <v>1315</v>
      </c>
    </row>
    <row r="142" spans="1:39" x14ac:dyDescent="0.3">
      <c r="A142" s="1" t="str">
        <f>HYPERLINK("https://hsdes.intel.com/resource/14013186853","14013186853")</f>
        <v>14013186853</v>
      </c>
      <c r="B142" s="1" t="s">
        <v>1316</v>
      </c>
      <c r="C142" s="1" t="s">
        <v>1599</v>
      </c>
      <c r="F142" s="1" t="s">
        <v>48</v>
      </c>
      <c r="G142" s="1" t="s">
        <v>96</v>
      </c>
      <c r="H142" s="1" t="s">
        <v>38</v>
      </c>
      <c r="I142" s="1" t="s">
        <v>39</v>
      </c>
      <c r="J142" s="1" t="s">
        <v>40</v>
      </c>
      <c r="K142" s="1" t="s">
        <v>1137</v>
      </c>
      <c r="L142" s="1">
        <v>20</v>
      </c>
      <c r="M142" s="1">
        <v>10</v>
      </c>
      <c r="N142" s="1" t="s">
        <v>1317</v>
      </c>
      <c r="O142" s="1" t="s">
        <v>66</v>
      </c>
      <c r="P142" s="1" t="s">
        <v>1318</v>
      </c>
      <c r="Q142" s="1" t="s">
        <v>162</v>
      </c>
      <c r="R142" s="1" t="s">
        <v>1319</v>
      </c>
      <c r="S142" s="1" t="s">
        <v>1317</v>
      </c>
      <c r="T142" s="1" t="s">
        <v>47</v>
      </c>
      <c r="V142" s="1" t="s">
        <v>71</v>
      </c>
      <c r="W142" s="1" t="s">
        <v>1320</v>
      </c>
      <c r="X142" s="1" t="s">
        <v>1087</v>
      </c>
      <c r="Y142" s="1" t="s">
        <v>366</v>
      </c>
      <c r="Z142" s="1" t="s">
        <v>1107</v>
      </c>
      <c r="AA142" s="1" t="s">
        <v>1108</v>
      </c>
      <c r="AC142" s="1" t="s">
        <v>54</v>
      </c>
      <c r="AD142" s="1" t="s">
        <v>141</v>
      </c>
      <c r="AF142" s="1" t="s">
        <v>56</v>
      </c>
      <c r="AG142" s="1" t="s">
        <v>75</v>
      </c>
      <c r="AJ142" s="1" t="s">
        <v>58</v>
      </c>
      <c r="AK142" s="1" t="s">
        <v>76</v>
      </c>
      <c r="AL142" s="1" t="s">
        <v>1321</v>
      </c>
      <c r="AM142" s="1" t="s">
        <v>1322</v>
      </c>
    </row>
    <row r="143" spans="1:39" x14ac:dyDescent="0.3">
      <c r="A143" s="1" t="str">
        <f>HYPERLINK("https://hsdes.intel.com/resource/14013186930","14013186930")</f>
        <v>14013186930</v>
      </c>
      <c r="B143" s="1" t="s">
        <v>1323</v>
      </c>
      <c r="C143" s="1" t="s">
        <v>1599</v>
      </c>
      <c r="F143" s="1" t="s">
        <v>120</v>
      </c>
      <c r="G143" s="1" t="s">
        <v>96</v>
      </c>
      <c r="H143" s="1" t="s">
        <v>38</v>
      </c>
      <c r="I143" s="1" t="s">
        <v>39</v>
      </c>
      <c r="J143" s="1" t="s">
        <v>40</v>
      </c>
      <c r="K143" s="1" t="s">
        <v>1163</v>
      </c>
      <c r="L143" s="1">
        <v>20</v>
      </c>
      <c r="M143" s="1">
        <v>15</v>
      </c>
      <c r="N143" s="1" t="s">
        <v>1324</v>
      </c>
      <c r="O143" s="1" t="s">
        <v>461</v>
      </c>
      <c r="P143" s="1" t="s">
        <v>1325</v>
      </c>
      <c r="Q143" s="1" t="s">
        <v>1326</v>
      </c>
      <c r="R143" s="1" t="s">
        <v>1327</v>
      </c>
      <c r="S143" s="1" t="s">
        <v>1324</v>
      </c>
      <c r="T143" s="1" t="s">
        <v>70</v>
      </c>
      <c r="V143" s="1" t="s">
        <v>120</v>
      </c>
      <c r="W143" s="1" t="s">
        <v>1328</v>
      </c>
      <c r="X143" s="1" t="s">
        <v>1087</v>
      </c>
      <c r="Y143" s="1" t="s">
        <v>113</v>
      </c>
      <c r="Z143" s="1" t="s">
        <v>1329</v>
      </c>
      <c r="AA143" s="1" t="s">
        <v>1108</v>
      </c>
      <c r="AC143" s="1" t="s">
        <v>54</v>
      </c>
      <c r="AD143" s="1" t="s">
        <v>141</v>
      </c>
      <c r="AF143" s="1" t="s">
        <v>116</v>
      </c>
      <c r="AG143" s="1" t="s">
        <v>57</v>
      </c>
      <c r="AJ143" s="1" t="s">
        <v>58</v>
      </c>
      <c r="AK143" s="1" t="s">
        <v>1330</v>
      </c>
      <c r="AL143" s="1" t="s">
        <v>1331</v>
      </c>
      <c r="AM143" s="1" t="s">
        <v>1332</v>
      </c>
    </row>
    <row r="144" spans="1:39" x14ac:dyDescent="0.3">
      <c r="A144" s="1" t="str">
        <f>HYPERLINK("https://hsdes.intel.com/resource/14013187018","14013187018")</f>
        <v>14013187018</v>
      </c>
      <c r="B144" s="1" t="s">
        <v>1333</v>
      </c>
      <c r="C144" s="1" t="s">
        <v>1599</v>
      </c>
      <c r="F144" s="1" t="s">
        <v>120</v>
      </c>
      <c r="G144" s="1" t="s">
        <v>63</v>
      </c>
      <c r="H144" s="1" t="s">
        <v>38</v>
      </c>
      <c r="I144" s="1" t="s">
        <v>39</v>
      </c>
      <c r="J144" s="1" t="s">
        <v>40</v>
      </c>
      <c r="K144" s="1" t="s">
        <v>263</v>
      </c>
      <c r="L144" s="1">
        <v>10</v>
      </c>
      <c r="M144" s="1">
        <v>8</v>
      </c>
      <c r="N144" s="1" t="s">
        <v>1334</v>
      </c>
      <c r="O144" s="1" t="s">
        <v>265</v>
      </c>
      <c r="P144" s="1" t="s">
        <v>1335</v>
      </c>
      <c r="Q144" s="1" t="s">
        <v>1336</v>
      </c>
      <c r="R144" s="1" t="s">
        <v>1337</v>
      </c>
      <c r="S144" s="1" t="s">
        <v>1334</v>
      </c>
      <c r="T144" s="1" t="s">
        <v>70</v>
      </c>
      <c r="V144" s="1" t="s">
        <v>120</v>
      </c>
      <c r="W144" s="1" t="s">
        <v>1338</v>
      </c>
      <c r="X144" s="1" t="s">
        <v>1087</v>
      </c>
      <c r="Y144" s="1" t="s">
        <v>51</v>
      </c>
      <c r="Z144" s="1" t="s">
        <v>1339</v>
      </c>
      <c r="AA144" s="1" t="s">
        <v>1340</v>
      </c>
      <c r="AC144" s="1" t="s">
        <v>54</v>
      </c>
      <c r="AD144" s="1" t="s">
        <v>141</v>
      </c>
      <c r="AF144" s="1" t="s">
        <v>56</v>
      </c>
      <c r="AG144" s="1" t="s">
        <v>75</v>
      </c>
      <c r="AJ144" s="1" t="s">
        <v>58</v>
      </c>
      <c r="AK144" s="1" t="s">
        <v>1168</v>
      </c>
      <c r="AL144" s="1" t="s">
        <v>1341</v>
      </c>
      <c r="AM144" s="1" t="s">
        <v>1342</v>
      </c>
    </row>
    <row r="145" spans="1:39" x14ac:dyDescent="0.3">
      <c r="A145" s="1" t="str">
        <f>HYPERLINK("https://hsdes.intel.com/resource/14013187020","14013187020")</f>
        <v>14013187020</v>
      </c>
      <c r="B145" s="1" t="s">
        <v>1343</v>
      </c>
      <c r="C145" s="1" t="s">
        <v>1599</v>
      </c>
      <c r="F145" s="1" t="s">
        <v>120</v>
      </c>
      <c r="G145" s="1" t="s">
        <v>63</v>
      </c>
      <c r="H145" s="1" t="s">
        <v>38</v>
      </c>
      <c r="I145" s="1" t="s">
        <v>39</v>
      </c>
      <c r="J145" s="1" t="s">
        <v>40</v>
      </c>
      <c r="K145" s="1" t="s">
        <v>263</v>
      </c>
      <c r="L145" s="1">
        <v>10</v>
      </c>
      <c r="M145" s="1">
        <v>8</v>
      </c>
      <c r="N145" s="1" t="s">
        <v>1344</v>
      </c>
      <c r="O145" s="1" t="s">
        <v>265</v>
      </c>
      <c r="P145" s="1" t="s">
        <v>1345</v>
      </c>
      <c r="Q145" s="1" t="s">
        <v>1336</v>
      </c>
      <c r="R145" s="1" t="s">
        <v>1346</v>
      </c>
      <c r="S145" s="1" t="s">
        <v>1344</v>
      </c>
      <c r="T145" s="1" t="s">
        <v>70</v>
      </c>
      <c r="V145" s="1" t="s">
        <v>120</v>
      </c>
      <c r="W145" s="1" t="s">
        <v>1338</v>
      </c>
      <c r="X145" s="1" t="s">
        <v>1087</v>
      </c>
      <c r="Y145" s="1" t="s">
        <v>51</v>
      </c>
      <c r="Z145" s="1" t="s">
        <v>1339</v>
      </c>
      <c r="AA145" s="1" t="s">
        <v>1347</v>
      </c>
      <c r="AC145" s="1" t="s">
        <v>54</v>
      </c>
      <c r="AD145" s="1" t="s">
        <v>55</v>
      </c>
      <c r="AF145" s="1" t="s">
        <v>56</v>
      </c>
      <c r="AG145" s="1" t="s">
        <v>75</v>
      </c>
      <c r="AJ145" s="1" t="s">
        <v>58</v>
      </c>
      <c r="AK145" s="1" t="s">
        <v>1168</v>
      </c>
      <c r="AL145" s="1" t="s">
        <v>1341</v>
      </c>
      <c r="AM145" s="1" t="s">
        <v>1348</v>
      </c>
    </row>
    <row r="146" spans="1:39" x14ac:dyDescent="0.3">
      <c r="A146" s="1" t="str">
        <f>HYPERLINK("https://hsdes.intel.com/resource/14013187021","14013187021")</f>
        <v>14013187021</v>
      </c>
      <c r="B146" s="1" t="s">
        <v>1349</v>
      </c>
      <c r="C146" s="1" t="s">
        <v>1599</v>
      </c>
      <c r="F146" s="1" t="s">
        <v>120</v>
      </c>
      <c r="G146" s="1" t="s">
        <v>63</v>
      </c>
      <c r="H146" s="1" t="s">
        <v>38</v>
      </c>
      <c r="I146" s="1" t="s">
        <v>39</v>
      </c>
      <c r="J146" s="1" t="s">
        <v>40</v>
      </c>
      <c r="K146" s="1" t="s">
        <v>263</v>
      </c>
      <c r="L146" s="1">
        <v>10</v>
      </c>
      <c r="M146" s="1">
        <v>8</v>
      </c>
      <c r="N146" s="1" t="s">
        <v>1350</v>
      </c>
      <c r="O146" s="1" t="s">
        <v>265</v>
      </c>
      <c r="P146" s="1" t="s">
        <v>1351</v>
      </c>
      <c r="Q146" s="1" t="s">
        <v>1352</v>
      </c>
      <c r="R146" s="1" t="s">
        <v>1353</v>
      </c>
      <c r="S146" s="1" t="s">
        <v>1350</v>
      </c>
      <c r="T146" s="1" t="s">
        <v>70</v>
      </c>
      <c r="V146" s="1" t="s">
        <v>120</v>
      </c>
      <c r="W146" s="1" t="s">
        <v>1354</v>
      </c>
      <c r="X146" s="1" t="s">
        <v>1087</v>
      </c>
      <c r="Y146" s="1" t="s">
        <v>51</v>
      </c>
      <c r="Z146" s="1" t="s">
        <v>1339</v>
      </c>
      <c r="AA146" s="1" t="s">
        <v>1340</v>
      </c>
      <c r="AC146" s="1" t="s">
        <v>54</v>
      </c>
      <c r="AD146" s="1" t="s">
        <v>141</v>
      </c>
      <c r="AF146" s="1" t="s">
        <v>56</v>
      </c>
      <c r="AG146" s="1" t="s">
        <v>75</v>
      </c>
      <c r="AJ146" s="1" t="s">
        <v>58</v>
      </c>
      <c r="AK146" s="1" t="s">
        <v>1168</v>
      </c>
      <c r="AL146" s="1" t="s">
        <v>1355</v>
      </c>
      <c r="AM146" s="1" t="s">
        <v>1356</v>
      </c>
    </row>
    <row r="147" spans="1:39" x14ac:dyDescent="0.3">
      <c r="A147" s="1" t="str">
        <f>HYPERLINK("https://hsdes.intel.com/resource/14013187024","14013187024")</f>
        <v>14013187024</v>
      </c>
      <c r="B147" s="1" t="s">
        <v>1357</v>
      </c>
      <c r="C147" s="1" t="s">
        <v>1599</v>
      </c>
      <c r="F147" s="1" t="s">
        <v>120</v>
      </c>
      <c r="G147" s="1" t="s">
        <v>63</v>
      </c>
      <c r="H147" s="1" t="s">
        <v>38</v>
      </c>
      <c r="I147" s="1" t="s">
        <v>39</v>
      </c>
      <c r="J147" s="1" t="s">
        <v>40</v>
      </c>
      <c r="K147" s="1" t="s">
        <v>263</v>
      </c>
      <c r="L147" s="1">
        <v>10</v>
      </c>
      <c r="M147" s="1">
        <v>8</v>
      </c>
      <c r="N147" s="1" t="s">
        <v>1358</v>
      </c>
      <c r="O147" s="1" t="s">
        <v>265</v>
      </c>
      <c r="P147" s="1" t="s">
        <v>1359</v>
      </c>
      <c r="Q147" s="1" t="s">
        <v>1336</v>
      </c>
      <c r="R147" s="1" t="s">
        <v>1360</v>
      </c>
      <c r="S147" s="1" t="s">
        <v>1358</v>
      </c>
      <c r="T147" s="1" t="s">
        <v>70</v>
      </c>
      <c r="V147" s="1" t="s">
        <v>120</v>
      </c>
      <c r="W147" s="1" t="s">
        <v>1338</v>
      </c>
      <c r="X147" s="1" t="s">
        <v>1087</v>
      </c>
      <c r="Y147" s="1" t="s">
        <v>51</v>
      </c>
      <c r="Z147" s="1" t="s">
        <v>1339</v>
      </c>
      <c r="AA147" s="1" t="s">
        <v>1347</v>
      </c>
      <c r="AC147" s="1" t="s">
        <v>54</v>
      </c>
      <c r="AD147" s="1" t="s">
        <v>55</v>
      </c>
      <c r="AF147" s="1" t="s">
        <v>56</v>
      </c>
      <c r="AG147" s="1" t="s">
        <v>75</v>
      </c>
      <c r="AJ147" s="1" t="s">
        <v>58</v>
      </c>
      <c r="AK147" s="1" t="s">
        <v>1168</v>
      </c>
      <c r="AL147" s="1" t="s">
        <v>1361</v>
      </c>
      <c r="AM147" s="1" t="s">
        <v>1362</v>
      </c>
    </row>
    <row r="148" spans="1:39" x14ac:dyDescent="0.3">
      <c r="A148" s="1" t="str">
        <f>HYPERLINK("https://hsdes.intel.com/resource/14013187105","14013187105")</f>
        <v>14013187105</v>
      </c>
      <c r="B148" s="1" t="s">
        <v>1363</v>
      </c>
      <c r="C148" s="1" t="s">
        <v>1599</v>
      </c>
      <c r="F148" s="1" t="s">
        <v>36</v>
      </c>
      <c r="G148" s="1" t="s">
        <v>96</v>
      </c>
      <c r="H148" s="1" t="s">
        <v>38</v>
      </c>
      <c r="I148" s="1" t="s">
        <v>39</v>
      </c>
      <c r="J148" s="1" t="s">
        <v>40</v>
      </c>
      <c r="K148" s="1" t="s">
        <v>1101</v>
      </c>
      <c r="L148" s="1">
        <v>15</v>
      </c>
      <c r="M148" s="1">
        <v>12</v>
      </c>
      <c r="N148" s="1" t="s">
        <v>1364</v>
      </c>
      <c r="O148" s="1" t="s">
        <v>43</v>
      </c>
      <c r="P148" s="1" t="s">
        <v>1365</v>
      </c>
      <c r="Q148" s="1" t="s">
        <v>86</v>
      </c>
      <c r="R148" s="1" t="s">
        <v>1066</v>
      </c>
      <c r="S148" s="1" t="s">
        <v>1364</v>
      </c>
      <c r="T148" s="1" t="s">
        <v>47</v>
      </c>
      <c r="V148" s="1" t="s">
        <v>48</v>
      </c>
      <c r="W148" s="1" t="s">
        <v>1366</v>
      </c>
      <c r="X148" s="1" t="s">
        <v>1087</v>
      </c>
      <c r="Y148" s="1" t="s">
        <v>113</v>
      </c>
      <c r="Z148" s="1" t="s">
        <v>1096</v>
      </c>
      <c r="AA148" s="1" t="s">
        <v>1097</v>
      </c>
      <c r="AC148" s="1" t="s">
        <v>54</v>
      </c>
      <c r="AD148" s="1" t="s">
        <v>141</v>
      </c>
      <c r="AF148" s="1" t="s">
        <v>56</v>
      </c>
      <c r="AG148" s="1" t="s">
        <v>75</v>
      </c>
      <c r="AJ148" s="1" t="s">
        <v>58</v>
      </c>
      <c r="AK148" s="1" t="s">
        <v>76</v>
      </c>
      <c r="AL148" s="1" t="s">
        <v>1068</v>
      </c>
      <c r="AM148" s="1" t="s">
        <v>1367</v>
      </c>
    </row>
    <row r="149" spans="1:39" x14ac:dyDescent="0.3">
      <c r="A149" s="1" t="str">
        <f>HYPERLINK("https://hsdes.intel.com/resource/14013187109","14013187109")</f>
        <v>14013187109</v>
      </c>
      <c r="B149" s="1" t="s">
        <v>1368</v>
      </c>
      <c r="C149" s="1" t="s">
        <v>1599</v>
      </c>
      <c r="F149" s="1" t="s">
        <v>48</v>
      </c>
      <c r="G149" s="1" t="s">
        <v>96</v>
      </c>
      <c r="H149" s="1" t="s">
        <v>38</v>
      </c>
      <c r="I149" s="1" t="s">
        <v>39</v>
      </c>
      <c r="J149" s="1" t="s">
        <v>40</v>
      </c>
      <c r="K149" s="1" t="s">
        <v>1137</v>
      </c>
      <c r="L149" s="1">
        <v>10</v>
      </c>
      <c r="M149" s="1">
        <v>5</v>
      </c>
      <c r="N149" s="1" t="s">
        <v>1369</v>
      </c>
      <c r="O149" s="1" t="s">
        <v>66</v>
      </c>
      <c r="P149" s="1" t="s">
        <v>1370</v>
      </c>
      <c r="Q149" s="1" t="s">
        <v>1371</v>
      </c>
      <c r="R149" s="1" t="s">
        <v>1372</v>
      </c>
      <c r="S149" s="1" t="s">
        <v>1369</v>
      </c>
      <c r="T149" s="1" t="s">
        <v>47</v>
      </c>
      <c r="V149" s="1" t="s">
        <v>71</v>
      </c>
      <c r="W149" s="1" t="s">
        <v>1373</v>
      </c>
      <c r="X149" s="1" t="s">
        <v>1087</v>
      </c>
      <c r="Y149" s="1" t="s">
        <v>51</v>
      </c>
      <c r="Z149" s="1" t="s">
        <v>1107</v>
      </c>
      <c r="AA149" s="1" t="s">
        <v>1108</v>
      </c>
      <c r="AC149" s="1" t="s">
        <v>54</v>
      </c>
      <c r="AD149" s="1" t="s">
        <v>141</v>
      </c>
      <c r="AF149" s="1" t="s">
        <v>56</v>
      </c>
      <c r="AG149" s="1" t="s">
        <v>75</v>
      </c>
      <c r="AJ149" s="1" t="s">
        <v>58</v>
      </c>
      <c r="AK149" s="1" t="s">
        <v>76</v>
      </c>
      <c r="AL149" s="1" t="s">
        <v>1321</v>
      </c>
      <c r="AM149" s="1" t="s">
        <v>1374</v>
      </c>
    </row>
    <row r="150" spans="1:39" x14ac:dyDescent="0.3">
      <c r="A150" s="1" t="str">
        <f>HYPERLINK("https://hsdes.intel.com/resource/14013187157","14013187157")</f>
        <v>14013187157</v>
      </c>
      <c r="B150" s="1" t="s">
        <v>1375</v>
      </c>
      <c r="C150" s="1" t="s">
        <v>1599</v>
      </c>
      <c r="F150" s="1" t="s">
        <v>80</v>
      </c>
      <c r="G150" s="1" t="s">
        <v>96</v>
      </c>
      <c r="H150" s="1" t="s">
        <v>38</v>
      </c>
      <c r="I150" s="1" t="s">
        <v>39</v>
      </c>
      <c r="J150" s="1" t="s">
        <v>40</v>
      </c>
      <c r="K150" s="1" t="s">
        <v>82</v>
      </c>
      <c r="L150" s="1">
        <v>25</v>
      </c>
      <c r="M150" s="1">
        <v>15</v>
      </c>
      <c r="N150" s="1" t="s">
        <v>1376</v>
      </c>
      <c r="O150" s="1" t="s">
        <v>84</v>
      </c>
      <c r="P150" s="1" t="s">
        <v>1377</v>
      </c>
      <c r="Q150" s="1" t="s">
        <v>1378</v>
      </c>
      <c r="R150" s="1" t="s">
        <v>1379</v>
      </c>
      <c r="S150" s="1" t="s">
        <v>1376</v>
      </c>
      <c r="T150" s="1" t="s">
        <v>47</v>
      </c>
      <c r="U150" s="1" t="s">
        <v>88</v>
      </c>
      <c r="V150" s="1" t="s">
        <v>89</v>
      </c>
      <c r="W150" s="1" t="s">
        <v>1380</v>
      </c>
      <c r="X150" s="1" t="s">
        <v>1087</v>
      </c>
      <c r="Y150" s="1" t="s">
        <v>51</v>
      </c>
      <c r="Z150" s="1" t="s">
        <v>1107</v>
      </c>
      <c r="AA150" s="1" t="s">
        <v>1108</v>
      </c>
      <c r="AC150" s="1" t="s">
        <v>54</v>
      </c>
      <c r="AD150" s="1" t="s">
        <v>141</v>
      </c>
      <c r="AF150" s="1" t="s">
        <v>116</v>
      </c>
      <c r="AG150" s="1" t="s">
        <v>75</v>
      </c>
      <c r="AJ150" s="1" t="s">
        <v>58</v>
      </c>
      <c r="AK150" s="1" t="s">
        <v>76</v>
      </c>
      <c r="AL150" s="1" t="s">
        <v>1381</v>
      </c>
      <c r="AM150" s="1" t="s">
        <v>1382</v>
      </c>
    </row>
    <row r="151" spans="1:39" x14ac:dyDescent="0.3">
      <c r="A151" s="1" t="str">
        <f>HYPERLINK("https://hsdes.intel.com/resource/14013187183","14013187183")</f>
        <v>14013187183</v>
      </c>
      <c r="B151" s="1" t="s">
        <v>1383</v>
      </c>
      <c r="C151" s="1" t="s">
        <v>1599</v>
      </c>
      <c r="F151" s="1" t="s">
        <v>48</v>
      </c>
      <c r="G151" s="1" t="s">
        <v>96</v>
      </c>
      <c r="H151" s="1" t="s">
        <v>38</v>
      </c>
      <c r="I151" s="1" t="s">
        <v>39</v>
      </c>
      <c r="J151" s="1" t="s">
        <v>40</v>
      </c>
      <c r="K151" s="1" t="s">
        <v>1137</v>
      </c>
      <c r="L151" s="1">
        <v>25</v>
      </c>
      <c r="M151" s="1">
        <v>20</v>
      </c>
      <c r="N151" s="1" t="s">
        <v>1384</v>
      </c>
      <c r="O151" s="1" t="s">
        <v>66</v>
      </c>
      <c r="P151" s="1" t="s">
        <v>1385</v>
      </c>
      <c r="Q151" s="1" t="s">
        <v>1371</v>
      </c>
      <c r="R151" s="1" t="s">
        <v>1386</v>
      </c>
      <c r="S151" s="1" t="s">
        <v>1384</v>
      </c>
      <c r="T151" s="1" t="s">
        <v>47</v>
      </c>
      <c r="V151" s="1" t="s">
        <v>71</v>
      </c>
      <c r="W151" s="1" t="s">
        <v>1387</v>
      </c>
      <c r="X151" s="1" t="s">
        <v>1087</v>
      </c>
      <c r="Y151" s="1" t="s">
        <v>51</v>
      </c>
      <c r="Z151" s="1" t="s">
        <v>1107</v>
      </c>
      <c r="AA151" s="1" t="s">
        <v>1108</v>
      </c>
      <c r="AC151" s="1" t="s">
        <v>54</v>
      </c>
      <c r="AD151" s="1" t="s">
        <v>141</v>
      </c>
      <c r="AF151" s="1" t="s">
        <v>116</v>
      </c>
      <c r="AG151" s="1" t="s">
        <v>75</v>
      </c>
      <c r="AJ151" s="1" t="s">
        <v>188</v>
      </c>
      <c r="AK151" s="1" t="s">
        <v>76</v>
      </c>
      <c r="AL151" s="1" t="s">
        <v>1388</v>
      </c>
      <c r="AM151" s="1" t="s">
        <v>1389</v>
      </c>
    </row>
    <row r="152" spans="1:39" x14ac:dyDescent="0.3">
      <c r="A152" s="1" t="str">
        <f>HYPERLINK("https://hsdes.intel.com/resource/14013187197","14013187197")</f>
        <v>14013187197</v>
      </c>
      <c r="B152" s="1" t="s">
        <v>1390</v>
      </c>
      <c r="C152" s="1" t="s">
        <v>1599</v>
      </c>
      <c r="F152" s="1" t="s">
        <v>146</v>
      </c>
      <c r="G152" s="1" t="s">
        <v>96</v>
      </c>
      <c r="H152" s="1" t="s">
        <v>38</v>
      </c>
      <c r="I152" s="1" t="s">
        <v>39</v>
      </c>
      <c r="J152" s="1" t="s">
        <v>40</v>
      </c>
      <c r="K152" s="1" t="s">
        <v>1185</v>
      </c>
      <c r="L152" s="1">
        <v>15</v>
      </c>
      <c r="M152" s="1">
        <v>12</v>
      </c>
      <c r="N152" s="1" t="s">
        <v>1391</v>
      </c>
      <c r="O152" s="1" t="s">
        <v>148</v>
      </c>
      <c r="P152" s="1" t="s">
        <v>1392</v>
      </c>
      <c r="Q152" s="1" t="s">
        <v>1393</v>
      </c>
      <c r="R152" s="1" t="s">
        <v>1394</v>
      </c>
      <c r="S152" s="1" t="s">
        <v>1391</v>
      </c>
      <c r="T152" s="1" t="s">
        <v>70</v>
      </c>
      <c r="U152" s="1" t="s">
        <v>152</v>
      </c>
      <c r="V152" s="1" t="s">
        <v>153</v>
      </c>
      <c r="W152" s="1" t="s">
        <v>1395</v>
      </c>
      <c r="X152" s="1" t="s">
        <v>1087</v>
      </c>
      <c r="Y152" s="1" t="s">
        <v>113</v>
      </c>
      <c r="Z152" s="1" t="s">
        <v>1107</v>
      </c>
      <c r="AA152" s="1" t="s">
        <v>1108</v>
      </c>
      <c r="AC152" s="1" t="s">
        <v>54</v>
      </c>
      <c r="AD152" s="1" t="s">
        <v>141</v>
      </c>
      <c r="AF152" s="1" t="s">
        <v>56</v>
      </c>
      <c r="AG152" s="1" t="s">
        <v>75</v>
      </c>
      <c r="AJ152" s="1" t="s">
        <v>58</v>
      </c>
      <c r="AK152" s="1" t="s">
        <v>76</v>
      </c>
      <c r="AL152" s="1" t="s">
        <v>1396</v>
      </c>
      <c r="AM152" s="1" t="s">
        <v>1397</v>
      </c>
    </row>
    <row r="153" spans="1:39" x14ac:dyDescent="0.3">
      <c r="A153" s="1" t="str">
        <f>HYPERLINK("https://hsdes.intel.com/resource/14013187243","14013187243")</f>
        <v>14013187243</v>
      </c>
      <c r="B153" s="1" t="s">
        <v>1398</v>
      </c>
      <c r="C153" s="1" t="s">
        <v>1599</v>
      </c>
      <c r="F153" s="1" t="s">
        <v>120</v>
      </c>
      <c r="G153" s="1" t="s">
        <v>96</v>
      </c>
      <c r="H153" s="1" t="s">
        <v>38</v>
      </c>
      <c r="I153" s="1" t="s">
        <v>39</v>
      </c>
      <c r="J153" s="1" t="s">
        <v>40</v>
      </c>
      <c r="K153" s="1" t="s">
        <v>1091</v>
      </c>
      <c r="L153" s="1">
        <v>15</v>
      </c>
      <c r="M153" s="1">
        <v>12</v>
      </c>
      <c r="N153" s="1" t="s">
        <v>1399</v>
      </c>
      <c r="O153" s="1" t="s">
        <v>123</v>
      </c>
      <c r="P153" s="1" t="s">
        <v>1400</v>
      </c>
      <c r="Q153" s="1" t="s">
        <v>1171</v>
      </c>
      <c r="R153" s="1" t="s">
        <v>1401</v>
      </c>
      <c r="S153" s="1" t="s">
        <v>1399</v>
      </c>
      <c r="T153" s="1" t="s">
        <v>70</v>
      </c>
      <c r="U153" s="1" t="s">
        <v>152</v>
      </c>
      <c r="V153" s="1" t="s">
        <v>120</v>
      </c>
      <c r="W153" s="1" t="s">
        <v>1402</v>
      </c>
      <c r="X153" s="1" t="s">
        <v>1087</v>
      </c>
      <c r="Y153" s="1" t="s">
        <v>113</v>
      </c>
      <c r="Z153" s="1" t="s">
        <v>1088</v>
      </c>
      <c r="AA153" s="1" t="s">
        <v>1089</v>
      </c>
      <c r="AC153" s="1" t="s">
        <v>54</v>
      </c>
      <c r="AD153" s="1" t="s">
        <v>141</v>
      </c>
      <c r="AF153" s="1" t="s">
        <v>56</v>
      </c>
      <c r="AG153" s="1" t="s">
        <v>75</v>
      </c>
      <c r="AJ153" s="1" t="s">
        <v>58</v>
      </c>
      <c r="AK153" s="1" t="s">
        <v>968</v>
      </c>
      <c r="AL153" s="1" t="s">
        <v>1403</v>
      </c>
      <c r="AM153" s="1" t="s">
        <v>1404</v>
      </c>
    </row>
    <row r="154" spans="1:39" x14ac:dyDescent="0.3">
      <c r="A154" s="1" t="str">
        <f>HYPERLINK("https://hsdes.intel.com/resource/14013187244","14013187244")</f>
        <v>14013187244</v>
      </c>
      <c r="B154" s="1" t="s">
        <v>1405</v>
      </c>
      <c r="C154" s="1" t="s">
        <v>1599</v>
      </c>
      <c r="F154" s="1" t="s">
        <v>120</v>
      </c>
      <c r="G154" s="1" t="s">
        <v>96</v>
      </c>
      <c r="H154" s="1" t="s">
        <v>38</v>
      </c>
      <c r="I154" s="1" t="s">
        <v>39</v>
      </c>
      <c r="J154" s="1" t="s">
        <v>40</v>
      </c>
      <c r="K154" s="1" t="s">
        <v>1091</v>
      </c>
      <c r="L154" s="1">
        <v>5</v>
      </c>
      <c r="M154" s="1">
        <v>4</v>
      </c>
      <c r="N154" s="1" t="s">
        <v>1406</v>
      </c>
      <c r="O154" s="1" t="s">
        <v>123</v>
      </c>
      <c r="P154" s="1" t="s">
        <v>1407</v>
      </c>
      <c r="Q154" s="1" t="s">
        <v>254</v>
      </c>
      <c r="R154" s="1" t="s">
        <v>1408</v>
      </c>
      <c r="S154" s="1" t="s">
        <v>1406</v>
      </c>
      <c r="T154" s="1" t="s">
        <v>70</v>
      </c>
      <c r="U154" s="1" t="s">
        <v>152</v>
      </c>
      <c r="V154" s="1" t="s">
        <v>120</v>
      </c>
      <c r="W154" s="1" t="s">
        <v>1409</v>
      </c>
      <c r="X154" s="1" t="s">
        <v>1087</v>
      </c>
      <c r="Y154" s="1" t="s">
        <v>113</v>
      </c>
      <c r="Z154" s="1" t="s">
        <v>1088</v>
      </c>
      <c r="AA154" s="1" t="s">
        <v>1089</v>
      </c>
      <c r="AC154" s="1" t="s">
        <v>54</v>
      </c>
      <c r="AD154" s="1" t="s">
        <v>141</v>
      </c>
      <c r="AF154" s="1" t="s">
        <v>56</v>
      </c>
      <c r="AG154" s="1" t="s">
        <v>75</v>
      </c>
      <c r="AJ154" s="1" t="s">
        <v>58</v>
      </c>
      <c r="AK154" s="1" t="s">
        <v>968</v>
      </c>
      <c r="AL154" s="1" t="s">
        <v>1410</v>
      </c>
      <c r="AM154" s="1" t="s">
        <v>1411</v>
      </c>
    </row>
    <row r="155" spans="1:39" x14ac:dyDescent="0.3">
      <c r="A155" s="1" t="str">
        <f>HYPERLINK("https://hsdes.intel.com/resource/14013187246","14013187246")</f>
        <v>14013187246</v>
      </c>
      <c r="B155" s="1" t="s">
        <v>1412</v>
      </c>
      <c r="C155" s="1" t="s">
        <v>1599</v>
      </c>
      <c r="F155" s="1" t="s">
        <v>120</v>
      </c>
      <c r="G155" s="1" t="s">
        <v>96</v>
      </c>
      <c r="H155" s="1" t="s">
        <v>38</v>
      </c>
      <c r="I155" s="1" t="s">
        <v>39</v>
      </c>
      <c r="J155" s="1" t="s">
        <v>40</v>
      </c>
      <c r="K155" s="1" t="s">
        <v>1091</v>
      </c>
      <c r="L155" s="1">
        <v>15</v>
      </c>
      <c r="M155" s="1">
        <v>12</v>
      </c>
      <c r="N155" s="1" t="s">
        <v>1413</v>
      </c>
      <c r="O155" s="1" t="s">
        <v>123</v>
      </c>
      <c r="P155" s="1" t="s">
        <v>1400</v>
      </c>
      <c r="Q155" s="1" t="s">
        <v>1171</v>
      </c>
      <c r="R155" s="1" t="s">
        <v>1401</v>
      </c>
      <c r="S155" s="1" t="s">
        <v>1413</v>
      </c>
      <c r="T155" s="1" t="s">
        <v>70</v>
      </c>
      <c r="U155" s="1" t="s">
        <v>152</v>
      </c>
      <c r="V155" s="1" t="s">
        <v>120</v>
      </c>
      <c r="W155" s="1" t="s">
        <v>1414</v>
      </c>
      <c r="X155" s="1" t="s">
        <v>1087</v>
      </c>
      <c r="Y155" s="1" t="s">
        <v>113</v>
      </c>
      <c r="Z155" s="1" t="s">
        <v>1088</v>
      </c>
      <c r="AA155" s="1" t="s">
        <v>1089</v>
      </c>
      <c r="AC155" s="1" t="s">
        <v>54</v>
      </c>
      <c r="AD155" s="1" t="s">
        <v>141</v>
      </c>
      <c r="AF155" s="1" t="s">
        <v>56</v>
      </c>
      <c r="AG155" s="1" t="s">
        <v>75</v>
      </c>
      <c r="AJ155" s="1" t="s">
        <v>58</v>
      </c>
      <c r="AK155" s="1" t="s">
        <v>968</v>
      </c>
      <c r="AL155" s="1" t="s">
        <v>1403</v>
      </c>
      <c r="AM155" s="1" t="s">
        <v>1415</v>
      </c>
    </row>
    <row r="156" spans="1:39" x14ac:dyDescent="0.3">
      <c r="A156" s="1" t="str">
        <f>HYPERLINK("https://hsdes.intel.com/resource/14013187259","14013187259")</f>
        <v>14013187259</v>
      </c>
      <c r="B156" s="1" t="s">
        <v>1416</v>
      </c>
      <c r="C156" s="1" t="s">
        <v>1599</v>
      </c>
      <c r="F156" s="1" t="s">
        <v>120</v>
      </c>
      <c r="G156" s="1" t="s">
        <v>96</v>
      </c>
      <c r="H156" s="1" t="s">
        <v>38</v>
      </c>
      <c r="I156" s="1" t="s">
        <v>39</v>
      </c>
      <c r="J156" s="1" t="s">
        <v>40</v>
      </c>
      <c r="K156" s="1" t="s">
        <v>1091</v>
      </c>
      <c r="L156" s="1">
        <v>15</v>
      </c>
      <c r="M156" s="1">
        <v>12</v>
      </c>
      <c r="N156" s="1" t="s">
        <v>1417</v>
      </c>
      <c r="O156" s="1" t="s">
        <v>123</v>
      </c>
      <c r="P156" s="1" t="s">
        <v>1418</v>
      </c>
      <c r="Q156" s="1" t="s">
        <v>1171</v>
      </c>
      <c r="R156" s="1" t="s">
        <v>1419</v>
      </c>
      <c r="S156" s="1" t="s">
        <v>1417</v>
      </c>
      <c r="T156" s="1" t="s">
        <v>70</v>
      </c>
      <c r="U156" s="1" t="s">
        <v>152</v>
      </c>
      <c r="V156" s="1" t="s">
        <v>120</v>
      </c>
      <c r="W156" s="1" t="s">
        <v>1420</v>
      </c>
      <c r="X156" s="1" t="s">
        <v>1087</v>
      </c>
      <c r="Y156" s="1" t="s">
        <v>113</v>
      </c>
      <c r="Z156" s="1" t="s">
        <v>1088</v>
      </c>
      <c r="AA156" s="1" t="s">
        <v>1089</v>
      </c>
      <c r="AC156" s="1" t="s">
        <v>54</v>
      </c>
      <c r="AD156" s="1" t="s">
        <v>141</v>
      </c>
      <c r="AF156" s="1" t="s">
        <v>56</v>
      </c>
      <c r="AG156" s="1" t="s">
        <v>75</v>
      </c>
      <c r="AJ156" s="1" t="s">
        <v>58</v>
      </c>
      <c r="AK156" s="1" t="s">
        <v>968</v>
      </c>
      <c r="AL156" s="1" t="s">
        <v>1421</v>
      </c>
      <c r="AM156" s="1" t="s">
        <v>1422</v>
      </c>
    </row>
    <row r="157" spans="1:39" x14ac:dyDescent="0.3">
      <c r="A157" s="1" t="str">
        <f>HYPERLINK("https://hsdes.intel.com/resource/14013187261","14013187261")</f>
        <v>14013187261</v>
      </c>
      <c r="B157" s="1" t="s">
        <v>1423</v>
      </c>
      <c r="C157" s="1" t="s">
        <v>1599</v>
      </c>
      <c r="F157" s="1" t="s">
        <v>120</v>
      </c>
      <c r="G157" s="1" t="s">
        <v>96</v>
      </c>
      <c r="H157" s="1" t="s">
        <v>38</v>
      </c>
      <c r="I157" s="1" t="s">
        <v>39</v>
      </c>
      <c r="J157" s="1" t="s">
        <v>40</v>
      </c>
      <c r="K157" s="1" t="s">
        <v>1091</v>
      </c>
      <c r="L157" s="1">
        <v>5</v>
      </c>
      <c r="M157" s="1">
        <v>4</v>
      </c>
      <c r="N157" s="1" t="s">
        <v>1424</v>
      </c>
      <c r="O157" s="1" t="s">
        <v>123</v>
      </c>
      <c r="P157" s="1" t="s">
        <v>1425</v>
      </c>
      <c r="Q157" s="1" t="s">
        <v>254</v>
      </c>
      <c r="R157" s="1" t="s">
        <v>1426</v>
      </c>
      <c r="S157" s="1" t="s">
        <v>1424</v>
      </c>
      <c r="T157" s="1" t="s">
        <v>70</v>
      </c>
      <c r="U157" s="1" t="s">
        <v>152</v>
      </c>
      <c r="V157" s="1" t="s">
        <v>120</v>
      </c>
      <c r="W157" s="1" t="s">
        <v>1427</v>
      </c>
      <c r="X157" s="1" t="s">
        <v>1087</v>
      </c>
      <c r="Y157" s="1" t="s">
        <v>113</v>
      </c>
      <c r="Z157" s="1" t="s">
        <v>1088</v>
      </c>
      <c r="AA157" s="1" t="s">
        <v>1089</v>
      </c>
      <c r="AC157" s="1" t="s">
        <v>54</v>
      </c>
      <c r="AD157" s="1" t="s">
        <v>141</v>
      </c>
      <c r="AF157" s="1" t="s">
        <v>56</v>
      </c>
      <c r="AG157" s="1" t="s">
        <v>75</v>
      </c>
      <c r="AJ157" s="1" t="s">
        <v>58</v>
      </c>
      <c r="AK157" s="1" t="s">
        <v>968</v>
      </c>
      <c r="AL157" s="1" t="s">
        <v>1428</v>
      </c>
      <c r="AM157" s="1" t="s">
        <v>1429</v>
      </c>
    </row>
    <row r="158" spans="1:39" x14ac:dyDescent="0.3">
      <c r="A158" s="1" t="str">
        <f>HYPERLINK("https://hsdes.intel.com/resource/14013187262","14013187262")</f>
        <v>14013187262</v>
      </c>
      <c r="B158" s="1" t="s">
        <v>1430</v>
      </c>
      <c r="C158" s="1" t="s">
        <v>1599</v>
      </c>
      <c r="F158" s="1" t="s">
        <v>120</v>
      </c>
      <c r="G158" s="1" t="s">
        <v>96</v>
      </c>
      <c r="H158" s="1" t="s">
        <v>38</v>
      </c>
      <c r="I158" s="1" t="s">
        <v>39</v>
      </c>
      <c r="J158" s="1" t="s">
        <v>40</v>
      </c>
      <c r="K158" s="1" t="s">
        <v>1091</v>
      </c>
      <c r="L158" s="1">
        <v>15</v>
      </c>
      <c r="M158" s="1">
        <v>12</v>
      </c>
      <c r="N158" s="1" t="s">
        <v>1431</v>
      </c>
      <c r="O158" s="1" t="s">
        <v>123</v>
      </c>
      <c r="P158" s="1" t="s">
        <v>1432</v>
      </c>
      <c r="Q158" s="1" t="s">
        <v>1171</v>
      </c>
      <c r="R158" s="1" t="s">
        <v>1419</v>
      </c>
      <c r="S158" s="1" t="s">
        <v>1431</v>
      </c>
      <c r="T158" s="1" t="s">
        <v>70</v>
      </c>
      <c r="U158" s="1" t="s">
        <v>152</v>
      </c>
      <c r="V158" s="1" t="s">
        <v>120</v>
      </c>
      <c r="W158" s="1" t="s">
        <v>1433</v>
      </c>
      <c r="X158" s="1" t="s">
        <v>1087</v>
      </c>
      <c r="Y158" s="1" t="s">
        <v>113</v>
      </c>
      <c r="Z158" s="1" t="s">
        <v>1088</v>
      </c>
      <c r="AA158" s="1" t="s">
        <v>1089</v>
      </c>
      <c r="AC158" s="1" t="s">
        <v>54</v>
      </c>
      <c r="AD158" s="1" t="s">
        <v>141</v>
      </c>
      <c r="AF158" s="1" t="s">
        <v>56</v>
      </c>
      <c r="AG158" s="1" t="s">
        <v>75</v>
      </c>
      <c r="AJ158" s="1" t="s">
        <v>58</v>
      </c>
      <c r="AK158" s="1" t="s">
        <v>968</v>
      </c>
      <c r="AL158" s="1" t="s">
        <v>1434</v>
      </c>
      <c r="AM158" s="1" t="s">
        <v>1435</v>
      </c>
    </row>
    <row r="159" spans="1:39" x14ac:dyDescent="0.3">
      <c r="A159" s="1" t="str">
        <f>HYPERLINK("https://hsdes.intel.com/resource/14013187268","14013187268")</f>
        <v>14013187268</v>
      </c>
      <c r="B159" s="1" t="s">
        <v>1436</v>
      </c>
      <c r="C159" s="1" t="s">
        <v>1599</v>
      </c>
      <c r="F159" s="1" t="s">
        <v>120</v>
      </c>
      <c r="G159" s="1" t="s">
        <v>96</v>
      </c>
      <c r="H159" s="1" t="s">
        <v>38</v>
      </c>
      <c r="I159" s="1" t="s">
        <v>39</v>
      </c>
      <c r="J159" s="1" t="s">
        <v>40</v>
      </c>
      <c r="K159" s="1" t="s">
        <v>1091</v>
      </c>
      <c r="L159" s="1">
        <v>15</v>
      </c>
      <c r="M159" s="1">
        <v>12</v>
      </c>
      <c r="N159" s="1" t="s">
        <v>1437</v>
      </c>
      <c r="O159" s="1" t="s">
        <v>123</v>
      </c>
      <c r="P159" s="1" t="s">
        <v>1438</v>
      </c>
      <c r="Q159" s="1" t="s">
        <v>1171</v>
      </c>
      <c r="R159" s="1" t="s">
        <v>1439</v>
      </c>
      <c r="S159" s="1" t="s">
        <v>1437</v>
      </c>
      <c r="T159" s="1" t="s">
        <v>70</v>
      </c>
      <c r="U159" s="1" t="s">
        <v>152</v>
      </c>
      <c r="V159" s="1" t="s">
        <v>120</v>
      </c>
      <c r="W159" s="1" t="s">
        <v>1440</v>
      </c>
      <c r="X159" s="1" t="s">
        <v>1087</v>
      </c>
      <c r="Y159" s="1" t="s">
        <v>113</v>
      </c>
      <c r="Z159" s="1" t="s">
        <v>1088</v>
      </c>
      <c r="AA159" s="1" t="s">
        <v>1089</v>
      </c>
      <c r="AC159" s="1" t="s">
        <v>54</v>
      </c>
      <c r="AD159" s="1" t="s">
        <v>141</v>
      </c>
      <c r="AF159" s="1" t="s">
        <v>56</v>
      </c>
      <c r="AG159" s="1" t="s">
        <v>75</v>
      </c>
      <c r="AJ159" s="1" t="s">
        <v>58</v>
      </c>
      <c r="AK159" s="1" t="s">
        <v>968</v>
      </c>
      <c r="AL159" s="1" t="s">
        <v>1421</v>
      </c>
      <c r="AM159" s="1" t="s">
        <v>1441</v>
      </c>
    </row>
    <row r="160" spans="1:39" x14ac:dyDescent="0.3">
      <c r="A160" s="1" t="str">
        <f>HYPERLINK("https://hsdes.intel.com/resource/14013187272","14013187272")</f>
        <v>14013187272</v>
      </c>
      <c r="B160" s="1" t="s">
        <v>1442</v>
      </c>
      <c r="C160" s="1" t="s">
        <v>1599</v>
      </c>
      <c r="F160" s="1" t="s">
        <v>120</v>
      </c>
      <c r="G160" s="1" t="s">
        <v>96</v>
      </c>
      <c r="H160" s="1" t="s">
        <v>38</v>
      </c>
      <c r="I160" s="1" t="s">
        <v>39</v>
      </c>
      <c r="J160" s="1" t="s">
        <v>40</v>
      </c>
      <c r="K160" s="1" t="s">
        <v>1091</v>
      </c>
      <c r="L160" s="1">
        <v>5</v>
      </c>
      <c r="M160" s="1">
        <v>4</v>
      </c>
      <c r="N160" s="1" t="s">
        <v>1443</v>
      </c>
      <c r="O160" s="1" t="s">
        <v>123</v>
      </c>
      <c r="P160" s="1" t="s">
        <v>1444</v>
      </c>
      <c r="Q160" s="1" t="s">
        <v>254</v>
      </c>
      <c r="R160" s="1" t="s">
        <v>1445</v>
      </c>
      <c r="S160" s="1" t="s">
        <v>1443</v>
      </c>
      <c r="T160" s="1" t="s">
        <v>70</v>
      </c>
      <c r="U160" s="1" t="s">
        <v>152</v>
      </c>
      <c r="V160" s="1" t="s">
        <v>120</v>
      </c>
      <c r="W160" s="1" t="s">
        <v>1446</v>
      </c>
      <c r="X160" s="1" t="s">
        <v>1087</v>
      </c>
      <c r="Y160" s="1" t="s">
        <v>113</v>
      </c>
      <c r="Z160" s="1" t="s">
        <v>1088</v>
      </c>
      <c r="AA160" s="1" t="s">
        <v>1089</v>
      </c>
      <c r="AC160" s="1" t="s">
        <v>54</v>
      </c>
      <c r="AD160" s="1" t="s">
        <v>141</v>
      </c>
      <c r="AF160" s="1" t="s">
        <v>56</v>
      </c>
      <c r="AG160" s="1" t="s">
        <v>75</v>
      </c>
      <c r="AJ160" s="1" t="s">
        <v>58</v>
      </c>
      <c r="AK160" s="1" t="s">
        <v>968</v>
      </c>
      <c r="AL160" s="1" t="s">
        <v>1428</v>
      </c>
      <c r="AM160" s="1" t="s">
        <v>1447</v>
      </c>
    </row>
    <row r="161" spans="1:39" x14ac:dyDescent="0.3">
      <c r="A161" s="1" t="str">
        <f>HYPERLINK("https://hsdes.intel.com/resource/14013187274","14013187274")</f>
        <v>14013187274</v>
      </c>
      <c r="B161" s="1" t="s">
        <v>1448</v>
      </c>
      <c r="C161" s="1" t="s">
        <v>1599</v>
      </c>
      <c r="F161" s="1" t="s">
        <v>120</v>
      </c>
      <c r="G161" s="1" t="s">
        <v>96</v>
      </c>
      <c r="H161" s="1" t="s">
        <v>38</v>
      </c>
      <c r="I161" s="1" t="s">
        <v>39</v>
      </c>
      <c r="J161" s="1" t="s">
        <v>40</v>
      </c>
      <c r="K161" s="1" t="s">
        <v>1091</v>
      </c>
      <c r="L161" s="1">
        <v>15</v>
      </c>
      <c r="M161" s="1">
        <v>12</v>
      </c>
      <c r="N161" s="1" t="s">
        <v>1449</v>
      </c>
      <c r="O161" s="1" t="s">
        <v>123</v>
      </c>
      <c r="P161" s="1" t="s">
        <v>1438</v>
      </c>
      <c r="Q161" s="1" t="s">
        <v>1171</v>
      </c>
      <c r="R161" s="1" t="s">
        <v>1439</v>
      </c>
      <c r="S161" s="1" t="s">
        <v>1449</v>
      </c>
      <c r="T161" s="1" t="s">
        <v>70</v>
      </c>
      <c r="U161" s="1" t="s">
        <v>152</v>
      </c>
      <c r="V161" s="1" t="s">
        <v>120</v>
      </c>
      <c r="W161" s="1" t="s">
        <v>1450</v>
      </c>
      <c r="X161" s="1" t="s">
        <v>1087</v>
      </c>
      <c r="Y161" s="1" t="s">
        <v>113</v>
      </c>
      <c r="Z161" s="1" t="s">
        <v>1088</v>
      </c>
      <c r="AA161" s="1" t="s">
        <v>1089</v>
      </c>
      <c r="AC161" s="1" t="s">
        <v>54</v>
      </c>
      <c r="AD161" s="1" t="s">
        <v>141</v>
      </c>
      <c r="AF161" s="1" t="s">
        <v>56</v>
      </c>
      <c r="AG161" s="1" t="s">
        <v>75</v>
      </c>
      <c r="AJ161" s="1" t="s">
        <v>58</v>
      </c>
      <c r="AK161" s="1" t="s">
        <v>968</v>
      </c>
      <c r="AL161" s="1" t="s">
        <v>1451</v>
      </c>
      <c r="AM161" s="1" t="s">
        <v>1452</v>
      </c>
    </row>
    <row r="162" spans="1:39" x14ac:dyDescent="0.3">
      <c r="A162" s="1" t="str">
        <f>HYPERLINK("https://hsdes.intel.com/resource/14013187297","14013187297")</f>
        <v>14013187297</v>
      </c>
      <c r="B162" s="1" t="s">
        <v>1453</v>
      </c>
      <c r="C162" s="1" t="s">
        <v>1599</v>
      </c>
      <c r="F162" s="1" t="s">
        <v>48</v>
      </c>
      <c r="G162" s="1" t="s">
        <v>96</v>
      </c>
      <c r="H162" s="1" t="s">
        <v>38</v>
      </c>
      <c r="I162" s="1" t="s">
        <v>39</v>
      </c>
      <c r="J162" s="1" t="s">
        <v>40</v>
      </c>
      <c r="K162" s="1" t="s">
        <v>1137</v>
      </c>
      <c r="L162" s="1">
        <v>15</v>
      </c>
      <c r="M162" s="1">
        <v>12</v>
      </c>
      <c r="N162" s="1" t="s">
        <v>1454</v>
      </c>
      <c r="O162" s="1" t="s">
        <v>66</v>
      </c>
      <c r="P162" s="1" t="s">
        <v>1455</v>
      </c>
      <c r="Q162" s="1" t="s">
        <v>1371</v>
      </c>
      <c r="R162" s="1" t="s">
        <v>1456</v>
      </c>
      <c r="S162" s="1" t="s">
        <v>1454</v>
      </c>
      <c r="T162" s="1" t="s">
        <v>47</v>
      </c>
      <c r="V162" s="1" t="s">
        <v>71</v>
      </c>
      <c r="W162" s="1" t="s">
        <v>1457</v>
      </c>
      <c r="X162" s="1" t="s">
        <v>1087</v>
      </c>
      <c r="Y162" s="1" t="s">
        <v>51</v>
      </c>
      <c r="Z162" s="1" t="s">
        <v>1107</v>
      </c>
      <c r="AA162" s="1" t="s">
        <v>1108</v>
      </c>
      <c r="AC162" s="1" t="s">
        <v>54</v>
      </c>
      <c r="AD162" s="1" t="s">
        <v>141</v>
      </c>
      <c r="AF162" s="1" t="s">
        <v>56</v>
      </c>
      <c r="AG162" s="1" t="s">
        <v>75</v>
      </c>
      <c r="AJ162" s="1" t="s">
        <v>58</v>
      </c>
      <c r="AK162" s="1" t="s">
        <v>76</v>
      </c>
      <c r="AL162" s="1" t="s">
        <v>1458</v>
      </c>
      <c r="AM162" s="1" t="s">
        <v>1459</v>
      </c>
    </row>
    <row r="163" spans="1:39" x14ac:dyDescent="0.3">
      <c r="A163" s="1" t="str">
        <f>HYPERLINK("https://hsdes.intel.com/resource/14013187303","14013187303")</f>
        <v>14013187303</v>
      </c>
      <c r="B163" s="1" t="s">
        <v>1460</v>
      </c>
      <c r="C163" s="1" t="s">
        <v>1599</v>
      </c>
      <c r="F163" s="1" t="s">
        <v>48</v>
      </c>
      <c r="G163" s="1" t="s">
        <v>63</v>
      </c>
      <c r="H163" s="1" t="s">
        <v>38</v>
      </c>
      <c r="I163" s="1" t="s">
        <v>39</v>
      </c>
      <c r="J163" s="1" t="s">
        <v>40</v>
      </c>
      <c r="K163" s="1" t="s">
        <v>1137</v>
      </c>
      <c r="L163" s="1">
        <v>10</v>
      </c>
      <c r="M163" s="1">
        <v>8</v>
      </c>
      <c r="N163" s="1" t="s">
        <v>1461</v>
      </c>
      <c r="O163" s="1" t="s">
        <v>66</v>
      </c>
      <c r="P163" s="1" t="s">
        <v>1462</v>
      </c>
      <c r="Q163" s="1" t="s">
        <v>162</v>
      </c>
      <c r="R163" s="1" t="s">
        <v>1463</v>
      </c>
      <c r="S163" s="1" t="s">
        <v>1461</v>
      </c>
      <c r="T163" s="1" t="s">
        <v>47</v>
      </c>
      <c r="V163" s="1" t="s">
        <v>71</v>
      </c>
      <c r="W163" s="1" t="s">
        <v>1464</v>
      </c>
      <c r="X163" s="1" t="s">
        <v>1087</v>
      </c>
      <c r="Y163" s="1" t="s">
        <v>51</v>
      </c>
      <c r="Z163" s="1" t="s">
        <v>1465</v>
      </c>
      <c r="AA163" s="1" t="s">
        <v>1466</v>
      </c>
      <c r="AC163" s="1" t="s">
        <v>54</v>
      </c>
      <c r="AD163" s="1" t="s">
        <v>141</v>
      </c>
      <c r="AF163" s="1" t="s">
        <v>56</v>
      </c>
      <c r="AG163" s="1" t="s">
        <v>75</v>
      </c>
      <c r="AJ163" s="1" t="s">
        <v>58</v>
      </c>
      <c r="AK163" s="1" t="s">
        <v>76</v>
      </c>
      <c r="AL163" s="1" t="s">
        <v>1321</v>
      </c>
      <c r="AM163" s="1" t="s">
        <v>1467</v>
      </c>
    </row>
    <row r="164" spans="1:39" x14ac:dyDescent="0.3">
      <c r="A164" s="1" t="str">
        <f>HYPERLINK("https://hsdes.intel.com/resource/14013187326","14013187326")</f>
        <v>14013187326</v>
      </c>
      <c r="B164" s="1" t="s">
        <v>1468</v>
      </c>
      <c r="C164" s="1" t="s">
        <v>1599</v>
      </c>
      <c r="F164" s="1" t="s">
        <v>146</v>
      </c>
      <c r="G164" s="1" t="s">
        <v>96</v>
      </c>
      <c r="H164" s="1" t="s">
        <v>38</v>
      </c>
      <c r="I164" s="1" t="s">
        <v>39</v>
      </c>
      <c r="J164" s="1" t="s">
        <v>40</v>
      </c>
      <c r="K164" s="1" t="s">
        <v>1276</v>
      </c>
      <c r="L164" s="1">
        <v>40</v>
      </c>
      <c r="M164" s="1">
        <v>35</v>
      </c>
      <c r="N164" s="1" t="s">
        <v>1469</v>
      </c>
      <c r="O164" s="1" t="s">
        <v>148</v>
      </c>
      <c r="P164" s="1" t="s">
        <v>1470</v>
      </c>
      <c r="Q164" s="1" t="s">
        <v>1393</v>
      </c>
      <c r="R164" s="1" t="s">
        <v>1471</v>
      </c>
      <c r="S164" s="1" t="s">
        <v>1469</v>
      </c>
      <c r="T164" s="1" t="s">
        <v>70</v>
      </c>
      <c r="U164" s="1" t="s">
        <v>152</v>
      </c>
      <c r="V164" s="1" t="s">
        <v>153</v>
      </c>
      <c r="W164" s="1" t="s">
        <v>1472</v>
      </c>
      <c r="X164" s="1" t="s">
        <v>1087</v>
      </c>
      <c r="Y164" s="1" t="s">
        <v>51</v>
      </c>
      <c r="Z164" s="1" t="s">
        <v>1107</v>
      </c>
      <c r="AA164" s="1" t="s">
        <v>1108</v>
      </c>
      <c r="AC164" s="1" t="s">
        <v>54</v>
      </c>
      <c r="AD164" s="1" t="s">
        <v>1109</v>
      </c>
      <c r="AF164" s="1" t="s">
        <v>236</v>
      </c>
      <c r="AG164" s="1" t="s">
        <v>75</v>
      </c>
      <c r="AJ164" s="1" t="s">
        <v>58</v>
      </c>
      <c r="AK164" s="1" t="s">
        <v>76</v>
      </c>
      <c r="AL164" s="1" t="s">
        <v>1473</v>
      </c>
      <c r="AM164" s="1" t="s">
        <v>1474</v>
      </c>
    </row>
    <row r="165" spans="1:39" x14ac:dyDescent="0.3">
      <c r="A165" s="1" t="str">
        <f>HYPERLINK("https://hsdes.intel.com/resource/14013187331","14013187331")</f>
        <v>14013187331</v>
      </c>
      <c r="B165" s="1" t="s">
        <v>1475</v>
      </c>
      <c r="C165" s="1" t="s">
        <v>1599</v>
      </c>
      <c r="F165" s="1" t="s">
        <v>146</v>
      </c>
      <c r="G165" s="1" t="s">
        <v>96</v>
      </c>
      <c r="H165" s="1" t="s">
        <v>38</v>
      </c>
      <c r="I165" s="1" t="s">
        <v>39</v>
      </c>
      <c r="J165" s="1" t="s">
        <v>40</v>
      </c>
      <c r="K165" s="1" t="s">
        <v>1113</v>
      </c>
      <c r="L165" s="1">
        <v>15</v>
      </c>
      <c r="M165" s="1">
        <v>12</v>
      </c>
      <c r="N165" s="1" t="s">
        <v>1476</v>
      </c>
      <c r="O165" s="1" t="s">
        <v>148</v>
      </c>
      <c r="P165" s="1" t="s">
        <v>1477</v>
      </c>
      <c r="Q165" s="1" t="s">
        <v>1478</v>
      </c>
      <c r="R165" s="1" t="s">
        <v>1479</v>
      </c>
      <c r="S165" s="1" t="s">
        <v>1476</v>
      </c>
      <c r="T165" s="1" t="s">
        <v>70</v>
      </c>
      <c r="U165" s="1" t="s">
        <v>152</v>
      </c>
      <c r="V165" s="1" t="s">
        <v>48</v>
      </c>
      <c r="W165" s="1" t="s">
        <v>1480</v>
      </c>
      <c r="X165" s="1" t="s">
        <v>1087</v>
      </c>
      <c r="Y165" s="1" t="s">
        <v>113</v>
      </c>
      <c r="Z165" s="1" t="s">
        <v>1096</v>
      </c>
      <c r="AA165" s="1" t="s">
        <v>1097</v>
      </c>
      <c r="AC165" s="1" t="s">
        <v>54</v>
      </c>
      <c r="AD165" s="1" t="s">
        <v>141</v>
      </c>
      <c r="AF165" s="1" t="s">
        <v>56</v>
      </c>
      <c r="AG165" s="1" t="s">
        <v>75</v>
      </c>
      <c r="AJ165" s="1" t="s">
        <v>58</v>
      </c>
      <c r="AK165" s="1" t="s">
        <v>76</v>
      </c>
      <c r="AL165" s="1" t="s">
        <v>1481</v>
      </c>
      <c r="AM165" s="1" t="s">
        <v>1482</v>
      </c>
    </row>
    <row r="166" spans="1:39" x14ac:dyDescent="0.3">
      <c r="A166" s="1" t="str">
        <f>HYPERLINK("https://hsdes.intel.com/resource/14013187403","14013187403")</f>
        <v>14013187403</v>
      </c>
      <c r="B166" s="1" t="s">
        <v>1483</v>
      </c>
      <c r="C166" s="1" t="s">
        <v>1599</v>
      </c>
      <c r="F166" s="1" t="s">
        <v>146</v>
      </c>
      <c r="G166" s="1" t="s">
        <v>96</v>
      </c>
      <c r="H166" s="1" t="s">
        <v>38</v>
      </c>
      <c r="I166" s="1" t="s">
        <v>39</v>
      </c>
      <c r="J166" s="1" t="s">
        <v>40</v>
      </c>
      <c r="K166" s="1" t="s">
        <v>1185</v>
      </c>
      <c r="L166" s="1">
        <v>8</v>
      </c>
      <c r="M166" s="1">
        <v>6</v>
      </c>
      <c r="N166" s="1" t="s">
        <v>1484</v>
      </c>
      <c r="O166" s="1" t="s">
        <v>148</v>
      </c>
      <c r="P166" s="1" t="s">
        <v>1485</v>
      </c>
      <c r="Q166" s="1" t="s">
        <v>1393</v>
      </c>
      <c r="R166" s="1" t="s">
        <v>1486</v>
      </c>
      <c r="S166" s="1" t="s">
        <v>1484</v>
      </c>
      <c r="T166" s="1" t="s">
        <v>70</v>
      </c>
      <c r="U166" s="1" t="s">
        <v>152</v>
      </c>
      <c r="V166" s="1" t="s">
        <v>153</v>
      </c>
      <c r="W166" s="1" t="s">
        <v>1487</v>
      </c>
      <c r="X166" s="1" t="s">
        <v>1087</v>
      </c>
      <c r="Y166" s="1" t="s">
        <v>51</v>
      </c>
      <c r="Z166" s="1" t="s">
        <v>1096</v>
      </c>
      <c r="AA166" s="1" t="s">
        <v>1097</v>
      </c>
      <c r="AC166" s="1" t="s">
        <v>54</v>
      </c>
      <c r="AD166" s="1" t="s">
        <v>141</v>
      </c>
      <c r="AF166" s="1" t="s">
        <v>56</v>
      </c>
      <c r="AG166" s="1" t="s">
        <v>75</v>
      </c>
      <c r="AJ166" s="1" t="s">
        <v>58</v>
      </c>
      <c r="AK166" s="1" t="s">
        <v>76</v>
      </c>
      <c r="AL166" s="1" t="s">
        <v>1488</v>
      </c>
      <c r="AM166" s="1" t="s">
        <v>1489</v>
      </c>
    </row>
    <row r="167" spans="1:39" x14ac:dyDescent="0.3">
      <c r="A167" s="1" t="str">
        <f>HYPERLINK("https://hsdes.intel.com/resource/14013187437","14013187437")</f>
        <v>14013187437</v>
      </c>
      <c r="B167" s="1" t="s">
        <v>1490</v>
      </c>
      <c r="C167" s="1" t="s">
        <v>1599</v>
      </c>
      <c r="F167" s="1" t="s">
        <v>120</v>
      </c>
      <c r="G167" s="1" t="s">
        <v>96</v>
      </c>
      <c r="H167" s="1" t="s">
        <v>38</v>
      </c>
      <c r="I167" s="1" t="s">
        <v>39</v>
      </c>
      <c r="J167" s="1" t="s">
        <v>40</v>
      </c>
      <c r="K167" s="1" t="s">
        <v>1091</v>
      </c>
      <c r="L167" s="1">
        <v>15</v>
      </c>
      <c r="M167" s="1">
        <v>12</v>
      </c>
      <c r="N167" s="1" t="s">
        <v>1491</v>
      </c>
      <c r="O167" s="1" t="s">
        <v>123</v>
      </c>
      <c r="P167" s="1" t="s">
        <v>1492</v>
      </c>
      <c r="Q167" s="1" t="s">
        <v>1171</v>
      </c>
      <c r="R167" s="1" t="s">
        <v>1493</v>
      </c>
      <c r="S167" s="1" t="s">
        <v>1491</v>
      </c>
      <c r="T167" s="1" t="s">
        <v>70</v>
      </c>
      <c r="U167" s="1" t="s">
        <v>152</v>
      </c>
      <c r="V167" s="1" t="s">
        <v>120</v>
      </c>
      <c r="W167" s="1" t="s">
        <v>1494</v>
      </c>
      <c r="X167" s="1" t="s">
        <v>1087</v>
      </c>
      <c r="Y167" s="1" t="s">
        <v>113</v>
      </c>
      <c r="Z167" s="1" t="s">
        <v>1088</v>
      </c>
      <c r="AA167" s="1" t="s">
        <v>1089</v>
      </c>
      <c r="AC167" s="1" t="s">
        <v>54</v>
      </c>
      <c r="AD167" s="1" t="s">
        <v>141</v>
      </c>
      <c r="AF167" s="1" t="s">
        <v>56</v>
      </c>
      <c r="AG167" s="1" t="s">
        <v>75</v>
      </c>
      <c r="AJ167" s="1" t="s">
        <v>58</v>
      </c>
      <c r="AK167" s="1" t="s">
        <v>968</v>
      </c>
      <c r="AL167" s="1" t="s">
        <v>1495</v>
      </c>
      <c r="AM167" s="1" t="s">
        <v>1496</v>
      </c>
    </row>
    <row r="168" spans="1:39" x14ac:dyDescent="0.3">
      <c r="A168" s="1" t="str">
        <f>HYPERLINK("https://hsdes.intel.com/resource/14013187438","14013187438")</f>
        <v>14013187438</v>
      </c>
      <c r="B168" s="1" t="s">
        <v>1497</v>
      </c>
      <c r="C168" s="1" t="s">
        <v>1599</v>
      </c>
      <c r="F168" s="1" t="s">
        <v>120</v>
      </c>
      <c r="G168" s="1" t="s">
        <v>96</v>
      </c>
      <c r="H168" s="1" t="s">
        <v>38</v>
      </c>
      <c r="I168" s="1" t="s">
        <v>39</v>
      </c>
      <c r="J168" s="1" t="s">
        <v>40</v>
      </c>
      <c r="K168" s="1" t="s">
        <v>1091</v>
      </c>
      <c r="L168" s="1">
        <v>5</v>
      </c>
      <c r="M168" s="1">
        <v>4</v>
      </c>
      <c r="N168" s="1" t="s">
        <v>1498</v>
      </c>
      <c r="O168" s="1" t="s">
        <v>123</v>
      </c>
      <c r="P168" s="1" t="s">
        <v>1499</v>
      </c>
      <c r="Q168" s="1" t="s">
        <v>254</v>
      </c>
      <c r="R168" s="1" t="s">
        <v>1500</v>
      </c>
      <c r="S168" s="1" t="s">
        <v>1498</v>
      </c>
      <c r="T168" s="1" t="s">
        <v>70</v>
      </c>
      <c r="U168" s="1" t="s">
        <v>152</v>
      </c>
      <c r="V168" s="1" t="s">
        <v>120</v>
      </c>
      <c r="W168" s="1" t="s">
        <v>1501</v>
      </c>
      <c r="X168" s="1" t="s">
        <v>1087</v>
      </c>
      <c r="Y168" s="1" t="s">
        <v>113</v>
      </c>
      <c r="Z168" s="1" t="s">
        <v>1088</v>
      </c>
      <c r="AA168" s="1" t="s">
        <v>1089</v>
      </c>
      <c r="AC168" s="1" t="s">
        <v>54</v>
      </c>
      <c r="AD168" s="1" t="s">
        <v>141</v>
      </c>
      <c r="AF168" s="1" t="s">
        <v>56</v>
      </c>
      <c r="AG168" s="1" t="s">
        <v>75</v>
      </c>
      <c r="AJ168" s="1" t="s">
        <v>58</v>
      </c>
      <c r="AK168" s="1" t="s">
        <v>968</v>
      </c>
      <c r="AL168" s="1" t="s">
        <v>1428</v>
      </c>
      <c r="AM168" s="1" t="s">
        <v>1502</v>
      </c>
    </row>
    <row r="169" spans="1:39" x14ac:dyDescent="0.3">
      <c r="A169" s="1" t="str">
        <f>HYPERLINK("https://hsdes.intel.com/resource/14013187439","14013187439")</f>
        <v>14013187439</v>
      </c>
      <c r="B169" s="1" t="s">
        <v>1503</v>
      </c>
      <c r="C169" s="1" t="s">
        <v>1599</v>
      </c>
      <c r="F169" s="1" t="s">
        <v>120</v>
      </c>
      <c r="G169" s="1" t="s">
        <v>96</v>
      </c>
      <c r="H169" s="1" t="s">
        <v>38</v>
      </c>
      <c r="I169" s="1" t="s">
        <v>39</v>
      </c>
      <c r="J169" s="1" t="s">
        <v>40</v>
      </c>
      <c r="K169" s="1" t="s">
        <v>1091</v>
      </c>
      <c r="L169" s="1">
        <v>15</v>
      </c>
      <c r="M169" s="1">
        <v>12</v>
      </c>
      <c r="N169" s="1" t="s">
        <v>1504</v>
      </c>
      <c r="O169" s="1" t="s">
        <v>123</v>
      </c>
      <c r="P169" s="1" t="s">
        <v>1505</v>
      </c>
      <c r="Q169" s="1" t="s">
        <v>1171</v>
      </c>
      <c r="R169" s="1" t="s">
        <v>1506</v>
      </c>
      <c r="S169" s="1" t="s">
        <v>1504</v>
      </c>
      <c r="T169" s="1" t="s">
        <v>70</v>
      </c>
      <c r="U169" s="1" t="s">
        <v>152</v>
      </c>
      <c r="V169" s="1" t="s">
        <v>120</v>
      </c>
      <c r="W169" s="1" t="s">
        <v>1507</v>
      </c>
      <c r="X169" s="1" t="s">
        <v>1087</v>
      </c>
      <c r="Y169" s="1" t="s">
        <v>113</v>
      </c>
      <c r="Z169" s="1" t="s">
        <v>1088</v>
      </c>
      <c r="AA169" s="1" t="s">
        <v>1089</v>
      </c>
      <c r="AC169" s="1" t="s">
        <v>54</v>
      </c>
      <c r="AD169" s="1" t="s">
        <v>141</v>
      </c>
      <c r="AF169" s="1" t="s">
        <v>56</v>
      </c>
      <c r="AG169" s="1" t="s">
        <v>75</v>
      </c>
      <c r="AJ169" s="1" t="s">
        <v>58</v>
      </c>
      <c r="AK169" s="1" t="s">
        <v>968</v>
      </c>
      <c r="AL169" s="1" t="s">
        <v>1508</v>
      </c>
      <c r="AM169" s="1" t="s">
        <v>1509</v>
      </c>
    </row>
    <row r="170" spans="1:39" x14ac:dyDescent="0.3">
      <c r="A170" s="1" t="str">
        <f>HYPERLINK("https://hsdes.intel.com/resource/14013187458","14013187458")</f>
        <v>14013187458</v>
      </c>
      <c r="B170" s="1" t="s">
        <v>1510</v>
      </c>
      <c r="C170" s="1" t="s">
        <v>1599</v>
      </c>
      <c r="F170" s="1" t="s">
        <v>120</v>
      </c>
      <c r="G170" s="1" t="s">
        <v>96</v>
      </c>
      <c r="H170" s="1" t="s">
        <v>38</v>
      </c>
      <c r="I170" s="1" t="s">
        <v>39</v>
      </c>
      <c r="J170" s="1" t="s">
        <v>40</v>
      </c>
      <c r="K170" s="1" t="s">
        <v>1091</v>
      </c>
      <c r="L170" s="1">
        <v>15</v>
      </c>
      <c r="M170" s="1">
        <v>12</v>
      </c>
      <c r="N170" s="1" t="s">
        <v>1511</v>
      </c>
      <c r="O170" s="1" t="s">
        <v>123</v>
      </c>
      <c r="P170" s="1" t="s">
        <v>1512</v>
      </c>
      <c r="Q170" s="1" t="s">
        <v>1171</v>
      </c>
      <c r="R170" s="1" t="s">
        <v>1513</v>
      </c>
      <c r="S170" s="1" t="s">
        <v>1511</v>
      </c>
      <c r="T170" s="1" t="s">
        <v>70</v>
      </c>
      <c r="U170" s="1" t="s">
        <v>152</v>
      </c>
      <c r="V170" s="1" t="s">
        <v>120</v>
      </c>
      <c r="W170" s="1" t="s">
        <v>1514</v>
      </c>
      <c r="X170" s="1" t="s">
        <v>1087</v>
      </c>
      <c r="Y170" s="1" t="s">
        <v>113</v>
      </c>
      <c r="Z170" s="1" t="s">
        <v>1088</v>
      </c>
      <c r="AA170" s="1" t="s">
        <v>1089</v>
      </c>
      <c r="AC170" s="1" t="s">
        <v>54</v>
      </c>
      <c r="AD170" s="1" t="s">
        <v>141</v>
      </c>
      <c r="AF170" s="1" t="s">
        <v>56</v>
      </c>
      <c r="AG170" s="1" t="s">
        <v>75</v>
      </c>
      <c r="AJ170" s="1" t="s">
        <v>58</v>
      </c>
      <c r="AK170" s="1" t="s">
        <v>968</v>
      </c>
      <c r="AL170" s="1" t="s">
        <v>1515</v>
      </c>
      <c r="AM170" s="1" t="s">
        <v>1516</v>
      </c>
    </row>
    <row r="171" spans="1:39" x14ac:dyDescent="0.3">
      <c r="A171" s="1" t="str">
        <f>HYPERLINK("https://hsdes.intel.com/resource/14013187719","14013187719")</f>
        <v>14013187719</v>
      </c>
      <c r="B171" s="1" t="s">
        <v>1517</v>
      </c>
      <c r="C171" s="1" t="s">
        <v>1599</v>
      </c>
      <c r="F171" s="1" t="s">
        <v>120</v>
      </c>
      <c r="G171" s="1" t="s">
        <v>96</v>
      </c>
      <c r="H171" s="1" t="s">
        <v>38</v>
      </c>
      <c r="I171" s="1" t="s">
        <v>39</v>
      </c>
      <c r="J171" s="1" t="s">
        <v>40</v>
      </c>
      <c r="K171" s="1" t="s">
        <v>1163</v>
      </c>
      <c r="L171" s="1">
        <v>10</v>
      </c>
      <c r="M171" s="1">
        <v>8</v>
      </c>
      <c r="N171" s="1" t="s">
        <v>1518</v>
      </c>
      <c r="O171" s="1" t="s">
        <v>461</v>
      </c>
      <c r="P171" s="1" t="s">
        <v>1519</v>
      </c>
      <c r="Q171" s="1" t="s">
        <v>1520</v>
      </c>
      <c r="R171" s="1" t="s">
        <v>1521</v>
      </c>
      <c r="S171" s="1" t="s">
        <v>1518</v>
      </c>
      <c r="T171" s="1" t="s">
        <v>70</v>
      </c>
      <c r="V171" s="1" t="s">
        <v>120</v>
      </c>
      <c r="W171" s="1" t="s">
        <v>1522</v>
      </c>
      <c r="X171" s="1" t="s">
        <v>1087</v>
      </c>
      <c r="Y171" s="1" t="s">
        <v>51</v>
      </c>
      <c r="Z171" s="1" t="s">
        <v>1107</v>
      </c>
      <c r="AA171" s="1" t="s">
        <v>1108</v>
      </c>
      <c r="AC171" s="1" t="s">
        <v>54</v>
      </c>
      <c r="AD171" s="1" t="s">
        <v>141</v>
      </c>
      <c r="AF171" s="1" t="s">
        <v>56</v>
      </c>
      <c r="AG171" s="1" t="s">
        <v>57</v>
      </c>
      <c r="AJ171" s="1" t="s">
        <v>58</v>
      </c>
      <c r="AK171" s="1" t="s">
        <v>1168</v>
      </c>
      <c r="AL171" s="1" t="s">
        <v>1523</v>
      </c>
      <c r="AM171" s="1" t="s">
        <v>1524</v>
      </c>
    </row>
    <row r="172" spans="1:39" x14ac:dyDescent="0.3">
      <c r="A172" s="1" t="str">
        <f>HYPERLINK("https://hsdes.intel.com/resource/14013187722","14013187722")</f>
        <v>14013187722</v>
      </c>
      <c r="B172" s="1" t="s">
        <v>1525</v>
      </c>
      <c r="C172" s="1" t="s">
        <v>1599</v>
      </c>
      <c r="F172" s="1" t="s">
        <v>120</v>
      </c>
      <c r="G172" s="1" t="s">
        <v>96</v>
      </c>
      <c r="H172" s="1" t="s">
        <v>38</v>
      </c>
      <c r="I172" s="1" t="s">
        <v>39</v>
      </c>
      <c r="J172" s="1" t="s">
        <v>40</v>
      </c>
      <c r="K172" s="1" t="s">
        <v>263</v>
      </c>
      <c r="L172" s="1">
        <v>8</v>
      </c>
      <c r="M172" s="1">
        <v>6</v>
      </c>
      <c r="N172" s="1" t="s">
        <v>1526</v>
      </c>
      <c r="O172" s="1" t="s">
        <v>461</v>
      </c>
      <c r="P172" s="1" t="s">
        <v>1527</v>
      </c>
      <c r="Q172" s="1" t="s">
        <v>1528</v>
      </c>
      <c r="R172" s="1" t="s">
        <v>1521</v>
      </c>
      <c r="S172" s="1" t="s">
        <v>1526</v>
      </c>
      <c r="T172" s="1" t="s">
        <v>70</v>
      </c>
      <c r="V172" s="1" t="s">
        <v>120</v>
      </c>
      <c r="W172" s="1" t="s">
        <v>1529</v>
      </c>
      <c r="X172" s="1" t="s">
        <v>1087</v>
      </c>
      <c r="Y172" s="1" t="s">
        <v>113</v>
      </c>
      <c r="Z172" s="1" t="s">
        <v>1530</v>
      </c>
      <c r="AA172" s="1" t="s">
        <v>1531</v>
      </c>
      <c r="AC172" s="1" t="s">
        <v>54</v>
      </c>
      <c r="AD172" s="1" t="s">
        <v>55</v>
      </c>
      <c r="AF172" s="1" t="s">
        <v>56</v>
      </c>
      <c r="AG172" s="1" t="s">
        <v>75</v>
      </c>
      <c r="AJ172" s="1" t="s">
        <v>58</v>
      </c>
      <c r="AK172" s="1" t="s">
        <v>1168</v>
      </c>
      <c r="AL172" s="1" t="s">
        <v>1532</v>
      </c>
      <c r="AM172" s="1" t="s">
        <v>1533</v>
      </c>
    </row>
    <row r="173" spans="1:39" x14ac:dyDescent="0.3">
      <c r="A173" s="1" t="str">
        <f>HYPERLINK("https://hsdes.intel.com/resource/14013187726","14013187726")</f>
        <v>14013187726</v>
      </c>
      <c r="B173" s="1" t="s">
        <v>1534</v>
      </c>
      <c r="C173" s="1" t="s">
        <v>1598</v>
      </c>
      <c r="D173" t="s">
        <v>1601</v>
      </c>
      <c r="F173" s="1" t="s">
        <v>36</v>
      </c>
      <c r="G173" s="1" t="s">
        <v>96</v>
      </c>
      <c r="H173" s="1" t="s">
        <v>38</v>
      </c>
      <c r="I173" s="1" t="s">
        <v>39</v>
      </c>
      <c r="J173" s="1" t="s">
        <v>40</v>
      </c>
      <c r="K173" s="1" t="s">
        <v>1535</v>
      </c>
      <c r="L173" s="1">
        <v>10</v>
      </c>
      <c r="M173" s="1">
        <v>8</v>
      </c>
      <c r="N173" s="1" t="s">
        <v>1536</v>
      </c>
      <c r="O173" s="1" t="s">
        <v>172</v>
      </c>
      <c r="P173" s="1" t="s">
        <v>1537</v>
      </c>
      <c r="Q173" s="1" t="s">
        <v>1538</v>
      </c>
      <c r="R173" s="1" t="s">
        <v>1539</v>
      </c>
      <c r="S173" s="1" t="s">
        <v>1536</v>
      </c>
      <c r="T173" s="1" t="s">
        <v>47</v>
      </c>
      <c r="V173" s="1" t="s">
        <v>48</v>
      </c>
      <c r="W173" s="1" t="s">
        <v>1540</v>
      </c>
      <c r="X173" s="1" t="s">
        <v>1087</v>
      </c>
      <c r="Y173" s="1" t="s">
        <v>113</v>
      </c>
      <c r="Z173" s="1" t="s">
        <v>1096</v>
      </c>
      <c r="AA173" s="1" t="s">
        <v>1097</v>
      </c>
      <c r="AC173" s="1" t="s">
        <v>54</v>
      </c>
      <c r="AD173" s="1" t="s">
        <v>141</v>
      </c>
      <c r="AF173" s="1" t="s">
        <v>56</v>
      </c>
      <c r="AG173" s="1" t="s">
        <v>75</v>
      </c>
      <c r="AJ173" s="1" t="s">
        <v>58</v>
      </c>
      <c r="AK173" s="1" t="s">
        <v>76</v>
      </c>
      <c r="AL173" s="1" t="s">
        <v>1541</v>
      </c>
      <c r="AM173" s="1" t="s">
        <v>1542</v>
      </c>
    </row>
    <row r="174" spans="1:39" x14ac:dyDescent="0.3">
      <c r="A174" s="1" t="str">
        <f>HYPERLINK("https://hsdes.intel.com/resource/14013187755","14013187755")</f>
        <v>14013187755</v>
      </c>
      <c r="B174" s="1" t="s">
        <v>1543</v>
      </c>
      <c r="C174" s="1" t="s">
        <v>1599</v>
      </c>
      <c r="F174" s="1" t="s">
        <v>146</v>
      </c>
      <c r="G174" s="1" t="s">
        <v>96</v>
      </c>
      <c r="H174" s="1" t="s">
        <v>106</v>
      </c>
      <c r="I174" s="1" t="s">
        <v>39</v>
      </c>
      <c r="J174" s="1" t="s">
        <v>40</v>
      </c>
      <c r="K174" s="1" t="s">
        <v>1101</v>
      </c>
      <c r="L174" s="1">
        <v>25</v>
      </c>
      <c r="M174" s="1">
        <v>15</v>
      </c>
      <c r="N174" s="1" t="s">
        <v>1544</v>
      </c>
      <c r="O174" s="1" t="s">
        <v>148</v>
      </c>
      <c r="P174" s="1" t="s">
        <v>1545</v>
      </c>
      <c r="Q174" s="1" t="s">
        <v>1546</v>
      </c>
      <c r="R174" s="1" t="s">
        <v>1547</v>
      </c>
      <c r="S174" s="1" t="s">
        <v>1544</v>
      </c>
      <c r="T174" s="1" t="s">
        <v>70</v>
      </c>
      <c r="U174" s="1" t="s">
        <v>152</v>
      </c>
      <c r="V174" s="1" t="s">
        <v>153</v>
      </c>
      <c r="W174" s="1" t="s">
        <v>1548</v>
      </c>
      <c r="X174" s="1" t="s">
        <v>1087</v>
      </c>
      <c r="Y174" s="1" t="s">
        <v>113</v>
      </c>
      <c r="Z174" s="1" t="s">
        <v>1107</v>
      </c>
      <c r="AA174" s="1" t="s">
        <v>1108</v>
      </c>
      <c r="AC174" s="1" t="s">
        <v>54</v>
      </c>
      <c r="AD174" s="1" t="s">
        <v>1109</v>
      </c>
      <c r="AF174" s="1" t="s">
        <v>116</v>
      </c>
      <c r="AG174" s="1" t="s">
        <v>75</v>
      </c>
      <c r="AJ174" s="1" t="s">
        <v>58</v>
      </c>
      <c r="AK174" s="1" t="s">
        <v>76</v>
      </c>
      <c r="AL174" s="1" t="s">
        <v>1549</v>
      </c>
      <c r="AM174" s="1" t="s">
        <v>1550</v>
      </c>
    </row>
    <row r="175" spans="1:39" x14ac:dyDescent="0.3">
      <c r="A175" s="1" t="str">
        <f>HYPERLINK("https://hsdes.intel.com/resource/14013187762","14013187762")</f>
        <v>14013187762</v>
      </c>
      <c r="B175" s="1" t="s">
        <v>1551</v>
      </c>
      <c r="C175" s="1" t="s">
        <v>1599</v>
      </c>
      <c r="F175" s="1" t="s">
        <v>48</v>
      </c>
      <c r="G175" s="1" t="s">
        <v>96</v>
      </c>
      <c r="H175" s="1" t="s">
        <v>38</v>
      </c>
      <c r="I175" s="1" t="s">
        <v>39</v>
      </c>
      <c r="J175" s="1" t="s">
        <v>40</v>
      </c>
      <c r="K175" s="1" t="s">
        <v>1276</v>
      </c>
      <c r="L175" s="1">
        <v>20</v>
      </c>
      <c r="M175" s="1">
        <v>15</v>
      </c>
      <c r="N175" s="1" t="s">
        <v>1552</v>
      </c>
      <c r="O175" s="1" t="s">
        <v>229</v>
      </c>
      <c r="P175" s="1" t="s">
        <v>1553</v>
      </c>
      <c r="Q175" s="1" t="s">
        <v>1554</v>
      </c>
      <c r="R175" s="1" t="s">
        <v>1555</v>
      </c>
      <c r="S175" s="1" t="s">
        <v>1552</v>
      </c>
      <c r="T175" s="1" t="s">
        <v>47</v>
      </c>
      <c r="V175" s="1" t="s">
        <v>48</v>
      </c>
      <c r="W175" s="1" t="s">
        <v>1556</v>
      </c>
      <c r="X175" s="1" t="s">
        <v>1087</v>
      </c>
      <c r="Y175" s="1" t="s">
        <v>113</v>
      </c>
      <c r="Z175" s="1" t="s">
        <v>1107</v>
      </c>
      <c r="AA175" s="1" t="s">
        <v>1108</v>
      </c>
      <c r="AC175" s="1" t="s">
        <v>54</v>
      </c>
      <c r="AD175" s="1" t="s">
        <v>141</v>
      </c>
      <c r="AF175" s="1" t="s">
        <v>116</v>
      </c>
      <c r="AG175" s="1" t="s">
        <v>75</v>
      </c>
      <c r="AJ175" s="1" t="s">
        <v>58</v>
      </c>
      <c r="AK175" s="1" t="s">
        <v>76</v>
      </c>
      <c r="AL175" s="1" t="s">
        <v>1557</v>
      </c>
      <c r="AM175" s="1" t="s">
        <v>1558</v>
      </c>
    </row>
    <row r="176" spans="1:39" x14ac:dyDescent="0.3">
      <c r="A176" s="1" t="str">
        <f>HYPERLINK("https://hsdes.intel.com/resource/14013187796","14013187796")</f>
        <v>14013187796</v>
      </c>
      <c r="B176" s="1" t="s">
        <v>1559</v>
      </c>
      <c r="C176" s="1" t="s">
        <v>1599</v>
      </c>
      <c r="F176" s="1" t="s">
        <v>36</v>
      </c>
      <c r="G176" s="1" t="s">
        <v>96</v>
      </c>
      <c r="H176" s="1" t="s">
        <v>38</v>
      </c>
      <c r="I176" s="1" t="s">
        <v>39</v>
      </c>
      <c r="J176" s="1" t="s">
        <v>40</v>
      </c>
      <c r="K176" s="1" t="s">
        <v>1276</v>
      </c>
      <c r="L176" s="1">
        <v>15</v>
      </c>
      <c r="M176" s="1">
        <v>10</v>
      </c>
      <c r="N176" s="1" t="s">
        <v>1560</v>
      </c>
      <c r="O176" s="1" t="s">
        <v>43</v>
      </c>
      <c r="P176" s="1" t="s">
        <v>1561</v>
      </c>
      <c r="Q176" s="1" t="s">
        <v>1562</v>
      </c>
      <c r="R176" s="1" t="s">
        <v>1563</v>
      </c>
      <c r="S176" s="1" t="s">
        <v>1560</v>
      </c>
      <c r="T176" s="1" t="s">
        <v>47</v>
      </c>
      <c r="V176" s="1" t="s">
        <v>48</v>
      </c>
      <c r="W176" s="1" t="s">
        <v>1564</v>
      </c>
      <c r="X176" s="1" t="s">
        <v>1087</v>
      </c>
      <c r="Y176" s="1" t="s">
        <v>113</v>
      </c>
      <c r="Z176" s="1" t="s">
        <v>1096</v>
      </c>
      <c r="AA176" s="1" t="s">
        <v>1097</v>
      </c>
      <c r="AC176" s="1" t="s">
        <v>54</v>
      </c>
      <c r="AD176" s="1" t="s">
        <v>141</v>
      </c>
      <c r="AF176" s="1" t="s">
        <v>56</v>
      </c>
      <c r="AG176" s="1" t="s">
        <v>75</v>
      </c>
      <c r="AJ176" s="1" t="s">
        <v>58</v>
      </c>
      <c r="AK176" s="1" t="s">
        <v>76</v>
      </c>
      <c r="AL176" s="1" t="s">
        <v>1565</v>
      </c>
      <c r="AM176" s="1" t="s">
        <v>1566</v>
      </c>
    </row>
    <row r="177" spans="1:39" x14ac:dyDescent="0.3">
      <c r="A177" s="1" t="str">
        <f>HYPERLINK("https://hsdes.intel.com/resource/14013187850","14013187850")</f>
        <v>14013187850</v>
      </c>
      <c r="B177" s="1" t="s">
        <v>1567</v>
      </c>
      <c r="C177" s="1" t="s">
        <v>1599</v>
      </c>
      <c r="F177" s="1" t="s">
        <v>146</v>
      </c>
      <c r="G177" s="1" t="s">
        <v>96</v>
      </c>
      <c r="H177" s="1" t="s">
        <v>38</v>
      </c>
      <c r="I177" s="1" t="s">
        <v>39</v>
      </c>
      <c r="J177" s="1" t="s">
        <v>40</v>
      </c>
      <c r="K177" s="1" t="s">
        <v>1276</v>
      </c>
      <c r="L177" s="1">
        <v>20</v>
      </c>
      <c r="M177" s="1">
        <v>10</v>
      </c>
      <c r="N177" s="1" t="s">
        <v>1568</v>
      </c>
      <c r="O177" s="1" t="s">
        <v>148</v>
      </c>
      <c r="P177" s="1" t="s">
        <v>1569</v>
      </c>
      <c r="Q177" s="1" t="s">
        <v>593</v>
      </c>
      <c r="R177" s="1" t="s">
        <v>1570</v>
      </c>
      <c r="S177" s="1" t="s">
        <v>1568</v>
      </c>
      <c r="T177" s="1" t="s">
        <v>70</v>
      </c>
      <c r="U177" s="1" t="s">
        <v>152</v>
      </c>
      <c r="V177" s="1" t="s">
        <v>153</v>
      </c>
      <c r="W177" s="1" t="s">
        <v>1571</v>
      </c>
      <c r="X177" s="1" t="s">
        <v>1087</v>
      </c>
      <c r="Y177" s="1" t="s">
        <v>51</v>
      </c>
      <c r="Z177" s="1" t="s">
        <v>1088</v>
      </c>
      <c r="AA177" s="1" t="s">
        <v>1089</v>
      </c>
      <c r="AC177" s="1" t="s">
        <v>54</v>
      </c>
      <c r="AD177" s="1" t="s">
        <v>1109</v>
      </c>
      <c r="AF177" s="1" t="s">
        <v>56</v>
      </c>
      <c r="AG177" s="1" t="s">
        <v>75</v>
      </c>
      <c r="AJ177" s="1" t="s">
        <v>58</v>
      </c>
      <c r="AK177" s="1" t="s">
        <v>76</v>
      </c>
      <c r="AL177" s="1" t="s">
        <v>1572</v>
      </c>
      <c r="AM177" s="1" t="s">
        <v>1573</v>
      </c>
    </row>
    <row r="178" spans="1:39" x14ac:dyDescent="0.3">
      <c r="A178" s="1" t="str">
        <f>HYPERLINK("https://hsdes.intel.com/resource/16012555633","16012555633")</f>
        <v>16012555633</v>
      </c>
      <c r="B178" s="1" t="s">
        <v>1574</v>
      </c>
      <c r="C178" s="1" t="s">
        <v>1599</v>
      </c>
      <c r="F178" s="1" t="s">
        <v>120</v>
      </c>
      <c r="G178" s="1" t="s">
        <v>96</v>
      </c>
      <c r="H178" s="1" t="s">
        <v>38</v>
      </c>
      <c r="I178" s="1" t="s">
        <v>39</v>
      </c>
      <c r="J178" s="1" t="s">
        <v>40</v>
      </c>
      <c r="K178" s="1" t="s">
        <v>1091</v>
      </c>
      <c r="L178" s="1">
        <v>15</v>
      </c>
      <c r="M178" s="1">
        <v>10</v>
      </c>
      <c r="N178" s="1" t="s">
        <v>1575</v>
      </c>
      <c r="O178" s="1" t="s">
        <v>123</v>
      </c>
      <c r="P178" s="1" t="s">
        <v>1576</v>
      </c>
      <c r="Q178" s="1" t="s">
        <v>254</v>
      </c>
      <c r="S178" s="1" t="s">
        <v>1575</v>
      </c>
      <c r="T178" s="1" t="s">
        <v>70</v>
      </c>
      <c r="V178" s="1" t="s">
        <v>120</v>
      </c>
      <c r="W178" s="1" t="s">
        <v>1577</v>
      </c>
      <c r="X178" s="1" t="s">
        <v>1087</v>
      </c>
      <c r="Y178" s="1" t="s">
        <v>51</v>
      </c>
      <c r="Z178" s="1" t="s">
        <v>1088</v>
      </c>
      <c r="AA178" s="1" t="s">
        <v>1578</v>
      </c>
      <c r="AC178" s="1" t="s">
        <v>54</v>
      </c>
      <c r="AD178" s="1" t="s">
        <v>141</v>
      </c>
      <c r="AF178" s="1" t="s">
        <v>56</v>
      </c>
      <c r="AG178" s="1" t="s">
        <v>57</v>
      </c>
      <c r="AJ178" s="1" t="s">
        <v>142</v>
      </c>
      <c r="AK178" s="1" t="s">
        <v>968</v>
      </c>
      <c r="AL178" s="1" t="s">
        <v>1579</v>
      </c>
      <c r="AM178" s="1" t="s">
        <v>1580</v>
      </c>
    </row>
    <row r="179" spans="1:39" x14ac:dyDescent="0.3">
      <c r="A179" s="1" t="str">
        <f>HYPERLINK("https://hsdes.intel.com/resource/16012977957","16012977957")</f>
        <v>16012977957</v>
      </c>
      <c r="B179" s="1" t="s">
        <v>1581</v>
      </c>
      <c r="C179" s="1" t="s">
        <v>1599</v>
      </c>
      <c r="F179" s="1" t="s">
        <v>120</v>
      </c>
      <c r="G179" s="1" t="s">
        <v>96</v>
      </c>
      <c r="H179" s="1" t="s">
        <v>38</v>
      </c>
      <c r="I179" s="1" t="s">
        <v>39</v>
      </c>
      <c r="J179" s="1" t="s">
        <v>40</v>
      </c>
      <c r="K179" s="1" t="s">
        <v>1091</v>
      </c>
      <c r="L179" s="1">
        <v>3</v>
      </c>
      <c r="M179" s="1">
        <v>3</v>
      </c>
      <c r="N179" s="1" t="s">
        <v>1582</v>
      </c>
      <c r="O179" s="1" t="s">
        <v>123</v>
      </c>
      <c r="P179" s="1" t="s">
        <v>1583</v>
      </c>
      <c r="Q179" s="1" t="s">
        <v>254</v>
      </c>
      <c r="R179" s="1" t="s">
        <v>1584</v>
      </c>
      <c r="S179" s="1" t="s">
        <v>1582</v>
      </c>
      <c r="T179" s="1" t="s">
        <v>70</v>
      </c>
      <c r="V179" s="1" t="s">
        <v>120</v>
      </c>
      <c r="W179" s="1" t="s">
        <v>1585</v>
      </c>
      <c r="X179" s="1" t="s">
        <v>1087</v>
      </c>
      <c r="Y179" s="1" t="s">
        <v>113</v>
      </c>
      <c r="Z179" s="1" t="s">
        <v>1586</v>
      </c>
      <c r="AA179" s="1" t="s">
        <v>1578</v>
      </c>
      <c r="AC179" s="1" t="s">
        <v>54</v>
      </c>
      <c r="AD179" s="1" t="s">
        <v>141</v>
      </c>
      <c r="AF179" s="1" t="s">
        <v>56</v>
      </c>
      <c r="AG179" s="1" t="s">
        <v>75</v>
      </c>
      <c r="AJ179" s="1" t="s">
        <v>58</v>
      </c>
      <c r="AK179" s="1" t="s">
        <v>1168</v>
      </c>
      <c r="AL179" s="1" t="s">
        <v>1587</v>
      </c>
      <c r="AM179" s="1" t="s">
        <v>1588</v>
      </c>
    </row>
    <row r="180" spans="1:39" x14ac:dyDescent="0.3">
      <c r="A180" s="1" t="str">
        <f>HYPERLINK("https://hsdes.intel.com/resource/22011834519","22011834519")</f>
        <v>22011834519</v>
      </c>
      <c r="B180" s="1" t="s">
        <v>1589</v>
      </c>
      <c r="C180" s="1" t="s">
        <v>1599</v>
      </c>
      <c r="F180" s="1" t="s">
        <v>36</v>
      </c>
      <c r="G180" s="1" t="s">
        <v>63</v>
      </c>
      <c r="H180" s="1" t="s">
        <v>38</v>
      </c>
      <c r="I180" s="1" t="s">
        <v>39</v>
      </c>
      <c r="J180" s="1" t="s">
        <v>40</v>
      </c>
      <c r="K180" s="1" t="s">
        <v>209</v>
      </c>
      <c r="L180" s="1">
        <v>3</v>
      </c>
      <c r="M180" s="1">
        <v>2</v>
      </c>
      <c r="N180" s="1" t="s">
        <v>1590</v>
      </c>
      <c r="O180" s="1" t="s">
        <v>172</v>
      </c>
      <c r="P180" s="1" t="s">
        <v>1591</v>
      </c>
      <c r="Q180" s="1" t="s">
        <v>45</v>
      </c>
      <c r="R180" s="1" t="s">
        <v>1006</v>
      </c>
      <c r="S180" s="1" t="s">
        <v>1590</v>
      </c>
      <c r="T180" s="1" t="s">
        <v>47</v>
      </c>
      <c r="V180" s="1" t="s">
        <v>48</v>
      </c>
      <c r="W180" s="1" t="s">
        <v>1592</v>
      </c>
      <c r="X180" s="1" t="s">
        <v>50</v>
      </c>
      <c r="Y180" s="1" t="s">
        <v>51</v>
      </c>
      <c r="Z180" s="1" t="s">
        <v>1593</v>
      </c>
      <c r="AA180" s="1" t="s">
        <v>1594</v>
      </c>
      <c r="AC180" s="1" t="s">
        <v>54</v>
      </c>
      <c r="AD180" s="1" t="s">
        <v>55</v>
      </c>
      <c r="AF180" s="1" t="s">
        <v>56</v>
      </c>
      <c r="AG180" s="1" t="s">
        <v>57</v>
      </c>
      <c r="AJ180" s="1" t="s">
        <v>58</v>
      </c>
      <c r="AK180" s="1" t="s">
        <v>76</v>
      </c>
      <c r="AL180" s="1" t="s">
        <v>1595</v>
      </c>
      <c r="AM180" s="1" t="s">
        <v>1596</v>
      </c>
    </row>
  </sheetData>
  <autoFilter ref="A1:AM180" xr:uid="{00000000-0001-0000-0000-000000000000}"/>
  <customSheetViews>
    <customSheetView guid="{6619B884-07D5-4A1B-B6DA-F0368EB541D2}" showAutoFilter="1">
      <selection activeCell="C1" sqref="C1"/>
      <pageMargins left="0.7" right="0.7" top="0.75" bottom="0.75" header="0.3" footer="0.3"/>
      <pageSetup orientation="portrait" r:id="rId1"/>
      <autoFilter ref="A1:AM180" xr:uid="{00000000-0001-0000-0000-000000000000}"/>
    </customSheetView>
    <customSheetView guid="{CF241C18-033D-477D-9123-79AF12C8A183}" filter="1" showAutoFilter="1" topLeftCell="A167">
      <selection activeCell="D144" sqref="D144"/>
      <pageMargins left="0.7" right="0.7" top="0.75" bottom="0.75" header="0.3" footer="0.3"/>
      <pageSetup orientation="portrait" r:id="rId2"/>
      <autoFilter ref="A1:AM180" xr:uid="{4F5D74DF-7BFF-4888-87CC-5C128CDC6766}">
        <filterColumn colId="2">
          <filters>
            <filter val="Passed"/>
          </filters>
        </filterColumn>
      </autoFilter>
    </customSheetView>
    <customSheetView guid="{4CBEC841-58BA-42C6-8EAE-C7758EC0CB93}" filter="1" showAutoFilter="1" topLeftCell="C56">
      <selection activeCell="D150" sqref="D150"/>
      <pageMargins left="0.7" right="0.7" top="0.75" bottom="0.75" header="0.3" footer="0.3"/>
      <pageSetup orientation="portrait" r:id="rId3"/>
      <autoFilter ref="A1:AM217" xr:uid="{258EB492-AA84-444F-BAC3-1F0B94DE1A0E}">
        <filterColumn colId="2">
          <filters>
            <filter val="Blocked"/>
          </filters>
        </filterColumn>
      </autoFilter>
    </customSheetView>
    <customSheetView guid="{211F06E1-F140-4D96-9305-50E2A2D12E7C}" filter="1" showAutoFilter="1">
      <selection activeCell="B229" sqref="B229"/>
      <pageMargins left="0.7" right="0.7" top="0.75" bottom="0.75" header="0.3" footer="0.3"/>
      <pageSetup orientation="portrait" r:id="rId4"/>
      <autoFilter ref="A1:AM217" xr:uid="{20D2A0C6-2005-4ABD-B257-C12FDC9316D8}">
        <filterColumn colId="2">
          <filters>
            <filter val="chin"/>
          </filters>
        </filterColumn>
      </autoFilter>
    </customSheetView>
    <customSheetView guid="{9C5BEA75-3C57-4110-8A9E-8EB35D069CEE}" showAutoFilter="1">
      <selection activeCell="B10" sqref="B10"/>
      <pageMargins left="0.7" right="0.7" top="0.75" bottom="0.75" header="0.3" footer="0.3"/>
      <autoFilter ref="A1:AL1" xr:uid="{B743947E-D575-473F-9A66-6C2B508F6EA5}"/>
    </customSheetView>
    <customSheetView guid="{2C370D12-409B-4EDC-8A0A-AAE8BFB76526}" showAutoFilter="1">
      <selection activeCell="B11" sqref="B11"/>
      <pageMargins left="0.7" right="0.7" top="0.75" bottom="0.75" header="0.3" footer="0.3"/>
      <pageSetup orientation="portrait" r:id="rId5"/>
      <autoFilter ref="A1:AM180" xr:uid="{66CD1D7C-4BAF-4F22-9F3E-367280CAB065}"/>
    </customSheetView>
  </customSheetView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2022-08-02T05:33:57Z</dcterms:created>
  <dcterms:modified xsi:type="dcterms:W3CDTF">2022-12-05T04:00:08Z</dcterms:modified>
</cp:coreProperties>
</file>