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89.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92.xml" ContentType="application/vnd.openxmlformats-officedocument.spreadsheetml.revisionLog+xml"/>
  <Override PartName="/xl/revisions/revisionLog71.xml" ContentType="application/vnd.openxmlformats-officedocument.spreadsheetml.revisionLog+xml"/>
  <Override PartName="/xl/revisions/revisionLog29.xml" ContentType="application/vnd.openxmlformats-officedocument.spreadsheetml.revisionLog+xml"/>
  <Override PartName="/xl/revisions/revisionLog79.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8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95.xml" ContentType="application/vnd.openxmlformats-officedocument.spreadsheetml.revisionLog+xml"/>
  <Override PartName="/xl/revisions/revisionLog90.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57.xml" ContentType="application/vnd.openxmlformats-officedocument.spreadsheetml.revisionLog+xml"/>
  <Override PartName="/xl/revisions/revisionLog49.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9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77.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00.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9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67.xml" ContentType="application/vnd.openxmlformats-officedocument.spreadsheetml.revisionLog+xml"/>
  <Override PartName="/xl/revisions/revisionLog59.xml" ContentType="application/vnd.openxmlformats-officedocument.spreadsheetml.revisionLog+xml"/>
  <Override PartName="/xl/revisions/revisionLog46.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96.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9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81_{DBCC1CF2-2E7D-4E3E-A3BC-8C820D7102E3}"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suite_Ext_BA'!$A$1:$AN$254</definedName>
    <definedName name="Z_025CF621_EF84_4409_8555_C3E68D702B81_.wvu.FilterData" localSheetId="0" hidden="1">'RPL_SBGA_IFWI_Test suite_Ext_BA'!$A$1:$AN$254</definedName>
    <definedName name="Z_24751CCF_5B7F_4B32_A445_55BCACC01379_.wvu.FilterData" localSheetId="0" hidden="1">'RPL_SBGA_IFWI_Test suite_Ext_BA'!$A$1:$AN$254</definedName>
    <definedName name="Z_2A4A1C1D_E677_496A_A245_649B3E229F3E_.wvu.FilterData" localSheetId="0" hidden="1">'RPL_SBGA_IFWI_Test suite_Ext_BA'!$A$1:$AN$254</definedName>
    <definedName name="Z_2D0C4EC5_FC1E_4C18_9224_11BD1380728F_.wvu.FilterData" localSheetId="0" hidden="1">'RPL_SBGA_IFWI_Test suite_Ext_BA'!$A$1:$AN$254</definedName>
    <definedName name="Z_2F051D61_AEC4_4F3A_9C25_B963DC8F5A31_.wvu.FilterData" localSheetId="0" hidden="1">'RPL_SBGA_IFWI_Test suite_Ext_BA'!$A$1:$AN$254</definedName>
    <definedName name="Z_336BCF98_6D91_4F55_AD78_08AD27B11677_.wvu.FilterData" localSheetId="0" hidden="1">'RPL_SBGA_IFWI_Test suite_Ext_BA'!$A$1:$AN$254</definedName>
    <definedName name="Z_359B45BA_37B7_401D_96DB_8335089AD290_.wvu.FilterData" localSheetId="0" hidden="1">'RPL_SBGA_IFWI_Test suite_Ext_BA'!$A$1:$AN$254</definedName>
    <definedName name="Z_37653BDE_ACFD_44A4_AE10_1380D9E737FB_.wvu.FilterData" localSheetId="0" hidden="1">'RPL_SBGA_IFWI_Test suite_Ext_BA'!$A$1:$AN$254</definedName>
    <definedName name="Z_3EB45550_0EE8_4F1D_A69D_BC6DA181EA1F_.wvu.FilterData" localSheetId="0" hidden="1">'RPL_SBGA_IFWI_Test suite_Ext_BA'!$A$1:$AN$254</definedName>
    <definedName name="Z_474E7ED0_375B_422C_A7EE_6D446B11416D_.wvu.FilterData" localSheetId="0" hidden="1">'RPL_SBGA_IFWI_Test suite_Ext_BA'!$A$1:$AN$254</definedName>
    <definedName name="Z_48237A91_94D2_460F_A7CD_B6B23C466CF0_.wvu.FilterData" localSheetId="0" hidden="1">'RPL_SBGA_IFWI_Test suite_Ext_BA'!$A$1:$AN$254</definedName>
    <definedName name="Z_58D7B1DC_AA02_46F9_9C29_04353563DE42_.wvu.FilterData" localSheetId="0" hidden="1">'RPL_SBGA_IFWI_Test suite_Ext_BA'!$A$1:$AN$254</definedName>
    <definedName name="Z_67F83EA9_079E_476E_A53B_7297DC0FB4DA_.wvu.FilterData" localSheetId="0" hidden="1">'RPL_SBGA_IFWI_Test suite_Ext_BA'!$A$1:$AN$254</definedName>
    <definedName name="Z_6F958A71_CAD9_443B_B475_3342425AE468_.wvu.FilterData" localSheetId="0" hidden="1">'RPL_SBGA_IFWI_Test suite_Ext_BA'!$A$1:$AN$254</definedName>
    <definedName name="Z_701DD996_D4AF_4B25_8B15_723BD7821329_.wvu.FilterData" localSheetId="0" hidden="1">'RPL_SBGA_IFWI_Test suite_Ext_BA'!$A$1:$AN$254</definedName>
    <definedName name="Z_7E65BEBC_8875_44FD_BDE0_44C25E94B1E4_.wvu.FilterData" localSheetId="0" hidden="1">'RPL_SBGA_IFWI_Test suite_Ext_BA'!$A$1:$AN$254</definedName>
    <definedName name="Z_877416AF_9AAE_481F_BDD0_571D0289F079_.wvu.FilterData" localSheetId="0" hidden="1">'RPL_SBGA_IFWI_Test suite_Ext_BA'!$A$1:$AN$254</definedName>
    <definedName name="Z_896929C0_F461_4E4E_A423_C100A8C749D9_.wvu.FilterData" localSheetId="0" hidden="1">'RPL_SBGA_IFWI_Test suite_Ext_BA'!$A$1:$AN$254</definedName>
    <definedName name="Z_8C40869E_CC8B_4B69_978B_BC9B04F578A0_.wvu.FilterData" localSheetId="0" hidden="1">'RPL_SBGA_IFWI_Test suite_Ext_BA'!$A$1:$AN$254</definedName>
    <definedName name="Z_95D4C4D1_966B_41AC_B52B_0B0F8E90FA89_.wvu.FilterData" localSheetId="0" hidden="1">'RPL_SBGA_IFWI_Test suite_Ext_BA'!$A$1:$AN$254</definedName>
    <definedName name="Z_ACFE89EA_5B79_4509_BEFA_F8AB076E115B_.wvu.FilterData" localSheetId="0" hidden="1">'RPL_SBGA_IFWI_Test suite_Ext_BA'!$A$1:$AN$254</definedName>
    <definedName name="Z_B2B9A426_455D_4FFF_B3EE_5F59CC3D88C9_.wvu.FilterData" localSheetId="0" hidden="1">'RPL_SBGA_IFWI_Test suite_Ext_BA'!$A$1:$AN$254</definedName>
    <definedName name="Z_BCEDFB69_D413_44DC_85BA_B985308364B1_.wvu.FilterData" localSheetId="0" hidden="1">'RPL_SBGA_IFWI_Test suite_Ext_BA'!$A$1:$AN$254</definedName>
    <definedName name="Z_C136C28A_68E1_4EDF_8825_2F24E38D7E7E_.wvu.FilterData" localSheetId="0" hidden="1">'RPL_SBGA_IFWI_Test suite_Ext_BA'!$A$1:$AN$254</definedName>
    <definedName name="Z_CB5F23A1_F69F_4D59_89B3_2D3E8111DCDA_.wvu.FilterData" localSheetId="0" hidden="1">'RPL_SBGA_IFWI_Test suite_Ext_BA'!$A$1:$AN$254</definedName>
    <definedName name="Z_CF9B8699_5A8E_4563_A3BF_D5AE12D79F07_.wvu.FilterData" localSheetId="0" hidden="1">'RPL_SBGA_IFWI_Test suite_Ext_BA'!$A$1:$AN$254</definedName>
    <definedName name="Z_D46C8BBE_A78B_40C7_BCA7_97CE6573C1ED_.wvu.FilterData" localSheetId="0" hidden="1">'RPL_SBGA_IFWI_Test suite_Ext_BA'!$A$1:$AN$254</definedName>
    <definedName name="Z_DDCE4EED_53D3_4947_BD0A_69E09E0C13AD_.wvu.FilterData" localSheetId="0" hidden="1">'RPL_SBGA_IFWI_Test suite_Ext_BA'!$A$1:$AN$254</definedName>
    <definedName name="Z_E791DEBB_80D4_49C1_B7DC_1B3FE24CCC4B_.wvu.FilterData" localSheetId="0" hidden="1">'RPL_SBGA_IFWI_Test suite_Ext_BA'!$A$1:$AN$254</definedName>
    <definedName name="Z_F2B109C6_7BA6_442F_B3DB_0908DFAD9A76_.wvu.FilterData" localSheetId="0" hidden="1">'RPL_SBGA_IFWI_Test suite_Ext_BA'!$A$1:$AN$254</definedName>
    <definedName name="Z_F6B0B368_25AB_40AF_A79F_285961B240EE_.wvu.FilterData" localSheetId="0" hidden="1">'RPL_SBGA_IFWI_Test suite_Ext_BA'!$A$1:$AN$254</definedName>
    <definedName name="Z_FAD374FC_3F28_40AA_8736_400383D3280B_.wvu.FilterData" localSheetId="0" hidden="1">'RPL_SBGA_IFWI_Test suite_Ext_BA'!$A$1:$AN$254</definedName>
  </definedNames>
  <calcPr calcId="191029"/>
  <customWorkbookViews>
    <customWorkbookView name="Agarwal, Naman - Personal View" guid="{58D7B1DC-AA02-46F9-9C29-04353563DE42}" mergeInterval="0" personalView="1" maximized="1" xWindow="-9" yWindow="-9" windowWidth="1938" windowHeight="1048" activeSheetId="1"/>
    <customWorkbookView name="P, RanjithX - Personal View" guid="{474E7ED0-375B-422C-A7EE-6D446B11416D}" mergeInterval="0" personalView="1" maximized="1" xWindow="-9" yWindow="-9" windowWidth="1938" windowHeight="1048" activeSheetId="1"/>
    <customWorkbookView name="Gs, SherinX - Personal View" guid="{95D4C4D1-966B-41AC-B52B-0B0F8E90FA89}" mergeInterval="0" personalView="1" maximized="1" xWindow="-9" yWindow="-9" windowWidth="1938" windowHeight="1048" activeSheetId="1"/>
    <customWorkbookView name="Rd, NagashreeX - Personal View" guid="{D46C8BBE-A78B-40C7-BCA7-97CE6573C1ED}" mergeInterval="0" personalView="1" maximized="1" xWindow="-11" yWindow="-11" windowWidth="1942" windowHeight="1042" activeSheetId="1"/>
    <customWorkbookView name="Kumar, ChethanX - Personal View" guid="{24751CCF-5B7F-4B32-A445-55BCACC01379}" mergeInterval="0" personalView="1" maximized="1" xWindow="-9" yWindow="-9" windowWidth="1938" windowHeight="1048" activeSheetId="1"/>
    <customWorkbookView name="Madiwalar, SavitaX - Personal View" guid="{FAD374FC-3F28-40AA-8736-400383D3280B}" mergeInterval="0" personalView="1" maximized="1" xWindow="-11" yWindow="-11" windowWidth="1942" windowHeight="1042" activeSheetId="1"/>
    <customWorkbookView name="Mahadevi, KaveriX - Personal View" guid="{B2B9A426-455D-4FFF-B3EE-5F59CC3D88C9}" mergeInterval="0" personalView="1" maximized="1" xWindow="-11" yWindow="-11" windowWidth="1942" windowHeight="1042" activeSheetId="1"/>
    <customWorkbookView name="Jha, VikramX - Personal View" guid="{C136C28A-68E1-4EDF-8825-2F24E38D7E7E}" mergeInterval="0" personalView="1" maximized="1" xWindow="-11" yWindow="-11" windowWidth="1942" windowHeight="1042" activeSheetId="1"/>
    <customWorkbookView name="Adagoor Revanna, BharathrajX - Personal View" guid="{6F958A71-CAD9-443B-B475-3342425AE468}"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0" i="1" l="1"/>
  <c r="A242" i="1"/>
  <c r="A126" i="1"/>
  <c r="A216" i="1"/>
  <c r="A245" i="1"/>
  <c r="A51" i="1"/>
  <c r="A60" i="1"/>
  <c r="A128" i="1"/>
  <c r="A246" i="1"/>
  <c r="A55" i="1"/>
  <c r="A127" i="1"/>
  <c r="A144" i="1"/>
  <c r="A243" i="1"/>
  <c r="A57" i="1"/>
  <c r="A21" i="1"/>
  <c r="A232" i="1"/>
  <c r="A240" i="1"/>
  <c r="A241" i="1"/>
  <c r="A177" i="1"/>
  <c r="A149" i="1"/>
  <c r="A31" i="1"/>
  <c r="A46" i="1"/>
  <c r="A161" i="1"/>
  <c r="A95" i="1"/>
  <c r="A198" i="1"/>
  <c r="A145" i="1"/>
  <c r="A32" i="1"/>
  <c r="A30" i="1"/>
  <c r="A29" i="1"/>
  <c r="A68" i="1"/>
  <c r="A153" i="1"/>
  <c r="A188" i="1"/>
  <c r="A191" i="1"/>
  <c r="A194" i="1"/>
  <c r="A189" i="1"/>
  <c r="A190" i="1"/>
  <c r="A39" i="1"/>
  <c r="A217" i="1"/>
  <c r="A86" i="1"/>
  <c r="A121" i="1"/>
  <c r="A141" i="1"/>
  <c r="A102" i="1"/>
  <c r="A239" i="1"/>
  <c r="A151" i="1"/>
  <c r="A192" i="1"/>
  <c r="A236" i="1"/>
  <c r="A45" i="1"/>
  <c r="A90" i="1"/>
  <c r="A76" i="1"/>
  <c r="A81" i="1"/>
  <c r="A178" i="1"/>
  <c r="A176" i="1"/>
  <c r="A3" i="1"/>
  <c r="A162" i="1"/>
  <c r="A235" i="1"/>
  <c r="A234" i="1"/>
  <c r="A124" i="1"/>
  <c r="A28" i="1"/>
  <c r="A91" i="1"/>
  <c r="A92" i="1"/>
  <c r="A187" i="1"/>
  <c r="A112" i="1"/>
  <c r="A113" i="1"/>
  <c r="A16" i="1"/>
  <c r="A99" i="1"/>
  <c r="A136" i="1"/>
  <c r="A227" i="1"/>
  <c r="A15" i="1"/>
  <c r="A38" i="1"/>
  <c r="A166" i="1"/>
  <c r="A173" i="1"/>
  <c r="A165" i="1"/>
  <c r="A70" i="1"/>
  <c r="A69" i="1"/>
  <c r="A85" i="1"/>
  <c r="A154" i="1"/>
  <c r="A133" i="1"/>
  <c r="A105" i="1"/>
  <c r="A237" i="1"/>
  <c r="A183" i="1"/>
  <c r="A164" i="1"/>
  <c r="A181" i="1"/>
  <c r="A182" i="1"/>
  <c r="A143" i="1"/>
  <c r="A142" i="1"/>
  <c r="A123" i="1"/>
  <c r="A159" i="1"/>
  <c r="A170" i="1"/>
  <c r="A50" i="1"/>
  <c r="A229" i="1"/>
  <c r="A238" i="1"/>
  <c r="A231" i="1"/>
  <c r="A211" i="1"/>
  <c r="A206" i="1"/>
  <c r="A213" i="1"/>
  <c r="A207" i="1"/>
  <c r="A212" i="1"/>
  <c r="A186" i="1"/>
  <c r="A185" i="1"/>
  <c r="A87" i="1"/>
  <c r="A2" i="1"/>
  <c r="A101" i="1"/>
  <c r="A47" i="1"/>
  <c r="A97" i="1"/>
  <c r="A93" i="1"/>
  <c r="A98" i="1"/>
  <c r="A208" i="1"/>
  <c r="A172" i="1"/>
  <c r="A171" i="1"/>
  <c r="A7" i="1"/>
  <c r="A56" i="1"/>
  <c r="A228" i="1"/>
  <c r="A174" i="1"/>
  <c r="A252" i="1"/>
  <c r="A78" i="1"/>
  <c r="A58" i="1"/>
  <c r="A111" i="1"/>
  <c r="A244" i="1"/>
  <c r="A41" i="1"/>
  <c r="A175" i="1"/>
  <c r="A40" i="1"/>
  <c r="A210" i="1"/>
  <c r="A155" i="1"/>
  <c r="A156" i="1"/>
  <c r="A147" i="1"/>
  <c r="A9" i="1"/>
  <c r="A195" i="1"/>
  <c r="A64" i="1"/>
  <c r="A215" i="1"/>
  <c r="A169" i="1"/>
  <c r="A168" i="1"/>
  <c r="A214" i="1"/>
  <c r="A184" i="1"/>
  <c r="A254" i="1"/>
  <c r="A65" i="1"/>
  <c r="A157" i="1"/>
  <c r="A8" i="1"/>
  <c r="A148" i="1"/>
  <c r="A223" i="1"/>
  <c r="A42" i="1"/>
  <c r="A72" i="1"/>
  <c r="A196" i="1"/>
  <c r="A197" i="1"/>
  <c r="A193" i="1"/>
  <c r="A17" i="1"/>
  <c r="A4" i="1"/>
  <c r="A5" i="1"/>
  <c r="A63" i="1"/>
  <c r="A10" i="1"/>
  <c r="A6" i="1"/>
  <c r="A33" i="1"/>
  <c r="A108" i="1"/>
  <c r="A180" i="1"/>
  <c r="A11" i="1"/>
  <c r="A110" i="1"/>
  <c r="A71" i="1"/>
  <c r="A74" i="1"/>
  <c r="A233" i="1"/>
  <c r="A49" i="1"/>
  <c r="A152" i="1"/>
  <c r="A82" i="1"/>
  <c r="A83" i="1"/>
  <c r="A248" i="1"/>
  <c r="A43" i="1"/>
  <c r="A44" i="1"/>
  <c r="A158" i="1"/>
  <c r="A73" i="1"/>
  <c r="A61" i="1"/>
  <c r="A146" i="1"/>
  <c r="A131" i="1"/>
  <c r="A225" i="1"/>
  <c r="A253" i="1"/>
  <c r="A230" i="1"/>
  <c r="A120" i="1"/>
  <c r="A205" i="1"/>
  <c r="A96" i="1"/>
  <c r="A219" i="1"/>
  <c r="A139" i="1"/>
  <c r="A94" i="1"/>
  <c r="A104" i="1"/>
  <c r="A52" i="1"/>
  <c r="A54" i="1"/>
  <c r="A20" i="1"/>
  <c r="A132" i="1"/>
  <c r="A130" i="1"/>
  <c r="A14" i="1"/>
  <c r="A114" i="1"/>
  <c r="A115" i="1"/>
  <c r="A117" i="1"/>
  <c r="A118" i="1"/>
  <c r="A199" i="1"/>
  <c r="A200" i="1"/>
  <c r="A201" i="1"/>
  <c r="A202" i="1"/>
  <c r="A204" i="1"/>
  <c r="A203" i="1"/>
  <c r="A251" i="1"/>
  <c r="A116" i="1"/>
  <c r="A119" i="1"/>
  <c r="A36" i="1"/>
  <c r="A35" i="1"/>
  <c r="A66" i="1"/>
  <c r="A67" i="1"/>
  <c r="A247" i="1"/>
  <c r="A12" i="1"/>
  <c r="A160" i="1"/>
  <c r="A103" i="1"/>
  <c r="A224" i="1"/>
  <c r="A226" i="1"/>
  <c r="A88" i="1"/>
  <c r="A59" i="1"/>
  <c r="A18" i="1"/>
  <c r="A138" i="1"/>
  <c r="A26" i="1"/>
  <c r="A134" i="1"/>
  <c r="A137" i="1"/>
  <c r="A24" i="1"/>
  <c r="A135" i="1"/>
  <c r="A22" i="1"/>
  <c r="A25" i="1"/>
  <c r="A13" i="1"/>
  <c r="A19" i="1"/>
  <c r="A129" i="1"/>
  <c r="A222" i="1"/>
  <c r="A62" i="1"/>
  <c r="A27" i="1"/>
  <c r="A109" i="1"/>
  <c r="A100" i="1"/>
  <c r="A125" i="1"/>
  <c r="A79" i="1"/>
  <c r="A80" i="1"/>
  <c r="A77" i="1"/>
  <c r="A75" i="1"/>
  <c r="A209" i="1"/>
  <c r="A89" i="1"/>
  <c r="A179" i="1"/>
  <c r="A220" i="1"/>
  <c r="A218" i="1"/>
  <c r="A37" i="1"/>
  <c r="A23" i="1"/>
  <c r="A250" i="1"/>
  <c r="A167" i="1"/>
  <c r="A221" i="1"/>
  <c r="A106" i="1"/>
  <c r="A107" i="1"/>
  <c r="A163" i="1"/>
  <c r="A53" i="1"/>
  <c r="A84" i="1"/>
  <c r="A34" i="1"/>
  <c r="A140" i="1"/>
  <c r="A122" i="1"/>
  <c r="A249" i="1"/>
</calcChain>
</file>

<file path=xl/sharedStrings.xml><?xml version="1.0" encoding="utf-8"?>
<sst xmlns="http://schemas.openxmlformats.org/spreadsheetml/2006/main" count="7727" uniqueCount="2291">
  <si>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</si>
  <si>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</si>
  <si>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</si>
  <si>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</si>
  <si>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</si>
  <si>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</si>
  <si>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</si>
  <si>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</si>
  <si>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</si>
  <si>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</si>
  <si>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</si>
  <si>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</si>
  <si>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</si>
  <si>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</si>
  <si>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</si>
  <si>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</si>
  <si>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</si>
  <si>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</si>
  <si>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</si>
  <si>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</si>
  <si>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</si>
  <si>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</si>
  <si>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</si>
  <si>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</si>
  <si>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</si>
  <si>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</si>
  <si>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</si>
  <si>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</si>
  <si>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</si>
  <si>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</si>
  <si>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</si>
  <si>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</si>
  <si>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</si>
  <si>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</si>
  <si>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</si>
  <si>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</si>
  <si>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</si>
  <si>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</si>
  <si>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</si>
  <si>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</si>
  <si>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</si>
  <si>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</si>
  <si>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</si>
  <si>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</si>
  <si>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</si>
  <si>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</si>
  <si>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</si>
  <si>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</si>
  <si>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</si>
  <si>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</si>
  <si>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</si>
  <si>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</si>
  <si>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</si>
  <si>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</si>
  <si>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</si>
  <si>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</si>
  <si>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</si>
  <si>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</si>
  <si>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</si>
  <si>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</si>
  <si>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</si>
  <si>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</si>
  <si>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</si>
  <si>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</si>
  <si>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</si>
  <si>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</si>
  <si>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</si>
  <si>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</si>
  <si>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</si>
  <si>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</si>
  <si>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</si>
  <si>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</si>
  <si>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</si>
  <si>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</si>
  <si>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</si>
  <si>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</si>
  <si>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</si>
  <si>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</si>
  <si>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</si>
  <si>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</si>
  <si>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</si>
  <si>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</si>
  <si>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</si>
  <si>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</si>
  <si>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</si>
  <si>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</si>
  <si>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</si>
  <si>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</si>
  <si>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</si>
  <si>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</si>
  <si>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</si>
  <si>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</si>
  <si>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</si>
  <si>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</si>
  <si>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</si>
  <si>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</si>
  <si>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</si>
  <si>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</si>
  <si>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</si>
  <si>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</si>
  <si>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</si>
  <si>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</si>
  <si>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</si>
  <si>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</si>
  <si>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</si>
  <si>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</si>
  <si>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</si>
  <si>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</si>
  <si>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</si>
  <si>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</si>
  <si>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</si>
  <si>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</si>
  <si>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</si>
  <si>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</si>
  <si>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</si>
  <si>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</si>
  <si>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</si>
  <si>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</si>
  <si>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</si>
  <si>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</si>
  <si>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</si>
  <si>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ARL_S_IFWI_0.5PSS,MTLSGC1,RPL_Hx-R-GC,RPL_Hx-R-DC1,ARL_S_PSS1.0,ARL_S_QRC</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</si>
  <si>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</si>
  <si>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</si>
  <si>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</si>
  <si>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</si>
  <si>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</si>
  <si>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</si>
  <si>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</si>
  <si>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</si>
  <si>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</si>
  <si>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</si>
  <si>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</si>
  <si>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</si>
  <si>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</si>
  <si>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</si>
  <si>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</si>
  <si>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</si>
  <si>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</si>
  <si>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</si>
  <si>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</si>
  <si>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</si>
  <si>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</si>
  <si>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</si>
  <si>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</si>
  <si>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</si>
  <si>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t>
  </si>
  <si>
    <t>Verify the basic functionality of Virtual Battery switch</t>
  </si>
  <si>
    <t>msalaudx</t>
  </si>
  <si>
    <t>bios.pch,fw.ifwi.bios,fw.ifwi.ec,fw.ifwi.pchc</t>
  </si>
  <si>
    <t>CSS-IVE-61826</t>
  </si>
  <si>
    <t>Embedded controller and Power sources</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</si>
  <si>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H81_RS4_PV,TGL_U42_RS4_PV,TGL_Y42_RS4_PV,TGL_Z0_(TGPLP-A0)_RS4_PPOExit,WHL_U42_PV,TGL_U42_RS6_Alpha,TGL_U42_RS6_Beta,TGL_U42_RS6_PV,TGL_Y42_RS6_Alpha,TGL_Y42_RS6_Beta,TGL_Y42_RS6_PV,CML_U42_DG1_DDR4_PV,CML_U62_DG1_DDR4_PV,DG1_TGL_Y_PreAlpha,DG1_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</si>
  <si>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USB PD,Virtual Battery Management</t>
  </si>
  <si>
    <t>BC-RQTBC-10587,BC-RQTBC-12868,BC-RQTBC-13287,BC-RQTBCTL-1389,BC-RQTBCTL-1209
BC-RQTBC-16799
BC-RQTBCTL-1209
RKL: 2203202860
RKL:2203201701
JSLP: 2203202860
ADL: 2203201701</t>
  </si>
  <si>
    <t>Based on the Virtual battery switch position, power mode should changes from AC to DC and DC to AC.</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</si>
  <si>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</si>
  <si>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pollolake,bios.cannonlake,bios.coffeelake,bios.cometlake,bios.geminilake,bios.icelake-client,bios.jasperlake,bios.kabylake,bios.kabylake_r,bios.raptorlake,bios.tigerlake,bios.whiskeylake,ifwi.apollolake,ifwi.cannonlake,ifwi.coffeelake,ifwi.cometlake,ifwi.geminilake,ifwi.icelake,ifwi.kabylake,ifwi.kabylake_r,ifwi.meteorlake,ifwi.raptorlake,ifwi.tigerlake,ifwi.whiskeylake</t>
  </si>
  <si>
    <t>open.test_update_phase</t>
  </si>
  <si>
    <t xml:space="preserve">Intention of the test case is to verify below requirement.
	While the system without real battery connected is in S0, when the virtual battery switch is closed or opened, EC FW shall notify the change to host.
</t>
  </si>
  <si>
    <t>CFL-PRDtoTC-Mapping,EC-BATTERY,CNL_Automation_Production,InProdATMS1.0_03March2018,ECVAL-EXBAT-2018,PSE 1.0,EC-BAT-automation,OBC-CNL-EC-GPIO-Switches-VirtualBattery,OBC-CFL-EC-GPIO-Switches-VirtualBattery,OBC-ICL-EC-GPIO-HwBtns/LEDs/Switchs-VirtualBattery,OBC-TGL-EC-GPIO-HwBtns/LEDs/Switchs-VirtualBattery,GLK_ATMS1.0_Automated_TCs,KBLR_ATMS1.0_Automated_TCs,CML_EC_BAT,CML_EC_SANITY,TGL_Focus_Blue_Auto,TGL_PSS_IN_PRODUCTION,TGL_IFWI_FOC_BLUE,QRC_BAT,IFWI_Payload_EC,EC-WCOS-NEW,UTR_SYNC,Automation_Inproduction,ADL_N_MASTER,ADL_N_5SGC1,ADL_N_3SDC1,ADL_N_2SDC1,ADL_N_2SDC2,ADL_N_2SDC3,IFWI_TEST_SUITE,IFWI_COMMON_UNIFIED,MTL_Test_Suite,TGL_H_MASTER,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1,RPL-P_5SGC2,RPL-P_4SDC1,RPL-P_3SDC2,RPL-P_2SDC3,RPL-P_3SDC3,RPL-P_2SDC4,RPL-P_PNP_GC,RPL-Px_4SDC1,RPL-Px_3SDC2,MTL-M_5SGC1,MTL-M_4SDC1,MTL-M_4SDC2,MTL-M_3SDC3,MTL-M_2SDC4,MTL-M_2SDC5,MTL-M_2SDC6,MTL_IFWI_CBV_EC,MTL_IFWI_CBV_BIOS,RPL-SBGA_5SC,RPL-SBGA_4SC,RPL-SBGA_2SC1,RPL-SBGA_2SC2,MTL-P_5SGC1,MTL-P_4SDC1,MTL-P_4SDC2,MTL-P_3SDC3,MTL-P_3SDC4,MTL-P_2SDC5,MTL-P_2SDC6,RPL-SBGA_4SC,RPL-Px_4SP2,RPL-P_5SGC1,RPL-P_2SDC6,ARL_Px_IFWI_CI,MTL-P_IFWI_PO,LNLM5SGC,LNLM3SDC3,LNLM3SDC4,LNLM3SDC5,LNLM3SDC1,LNLM2SDC6,LNLM5SGC,LNLM3SDC3,LNLM3SDC4,LNLM3SDC5,LNLM3SDC1,LNLM2SDC6,LNLM3SDC2,RPL_Hx-R-DC1,RPL_Hx-R-GC,RPL_Hx-R-GC,RPL_Hx-R-DC1,RPL_Hx-R-GC,RPL_Hx-R-DC1</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</si>
  <si>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</si>
  <si>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</si>
  <si>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</si>
  <si>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</si>
  <si>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</si>
  <si>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</si>
  <si>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</si>
  <si>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</si>
  <si>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</si>
  <si>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</si>
  <si>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</si>
  <si>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</si>
  <si>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</si>
  <si>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</si>
  <si>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</si>
  <si>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</si>
  <si>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</si>
  <si>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</si>
  <si>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</si>
  <si>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</si>
  <si>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</si>
  <si>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</si>
  <si>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</si>
  <si>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</si>
  <si>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</si>
  <si>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</si>
  <si>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</si>
  <si>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</si>
  <si>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</si>
  <si>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</si>
  <si>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</si>
  <si>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</si>
  <si>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</si>
  <si>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</si>
  <si>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</si>
  <si>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</si>
  <si>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</si>
  <si>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</si>
  <si>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</si>
  <si>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</si>
  <si>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</si>
  <si>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</si>
  <si>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</si>
  <si>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</si>
  <si>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</si>
  <si>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</si>
  <si>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</si>
  <si>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</si>
  <si>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</si>
  <si>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</si>
  <si>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</si>
  <si>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</si>
  <si>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</si>
  <si>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</si>
  <si>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</si>
  <si>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</si>
  <si>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</si>
  <si>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</si>
  <si>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</si>
  <si>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</si>
  <si>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</si>
  <si>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</si>
  <si>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</si>
  <si>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</si>
  <si>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</si>
  <si>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</si>
  <si>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</si>
  <si>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</si>
  <si>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</si>
  <si>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</si>
  <si>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</si>
  <si>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</si>
  <si>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</si>
  <si>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</si>
  <si>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</si>
  <si>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</si>
  <si>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</si>
  <si>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</si>
  <si>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</si>
  <si>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</si>
  <si>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</si>
  <si>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</si>
  <si>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</si>
  <si>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</si>
  <si>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</si>
  <si>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</si>
  <si>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</si>
  <si>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</si>
  <si>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</si>
  <si>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</si>
  <si>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</si>
  <si>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</si>
  <si>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</si>
  <si>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</si>
  <si>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</si>
  <si>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</si>
  <si>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</si>
  <si>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</si>
  <si>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</si>
  <si>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</si>
  <si>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</si>
  <si>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</si>
  <si>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</si>
  <si>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</si>
  <si>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</si>
  <si>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</si>
  <si>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</si>
  <si>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t>
  </si>
  <si>
    <t>Verify C-state low power audio residency on system entry and exit to low power state with audio playback</t>
  </si>
  <si>
    <t>bios.cpu_pm,fw.ifwi.pmc</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</si>
  <si>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</si>
  <si>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</si>
  <si>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</si>
  <si>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</si>
  <si>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</si>
  <si>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</si>
  <si>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</si>
  <si>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</si>
  <si>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</si>
  <si>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</si>
  <si>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</si>
  <si>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</si>
  <si>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</si>
  <si>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</si>
  <si>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</si>
  <si>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</si>
  <si>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</si>
  <si>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</si>
  <si>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</si>
  <si>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</si>
  <si>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</si>
  <si>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</si>
  <si>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</si>
  <si>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</si>
  <si>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</si>
  <si>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</si>
  <si>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</si>
  <si>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</si>
  <si>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</si>
  <si>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</si>
  <si>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</si>
  <si>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</si>
  <si>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</si>
  <si>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</si>
  <si>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</si>
  <si>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</si>
  <si>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</si>
  <si>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</si>
  <si>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</si>
  <si>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</si>
  <si>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</si>
  <si>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</si>
  <si>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</si>
  <si>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</si>
  <si>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</si>
  <si>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ARL_S_PSS1.0,ARL_S_QRC</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</si>
  <si>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</si>
  <si>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</si>
  <si>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</si>
  <si>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</si>
  <si>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</si>
  <si>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</si>
  <si>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</si>
  <si>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</si>
  <si>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</si>
  <si>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</si>
  <si>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</si>
  <si>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</si>
  <si>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</si>
  <si>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</si>
  <si>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</si>
  <si>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</si>
  <si>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</si>
  <si>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</si>
  <si>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</si>
  <si>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</si>
  <si>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</si>
  <si>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</si>
  <si>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</si>
  <si>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</si>
  <si>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</si>
  <si>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</si>
  <si>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</si>
  <si>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</si>
  <si>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</si>
  <si>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</si>
  <si>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</si>
  <si>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</si>
  <si>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</si>
  <si>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</si>
  <si>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</si>
  <si>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</si>
  <si>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</si>
  <si>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</si>
  <si>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</si>
  <si>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</si>
  <si>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</si>
  <si>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</si>
  <si>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</si>
  <si>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</si>
  <si>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</si>
  <si>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</si>
  <si>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</si>
  <si>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</si>
  <si>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</si>
  <si>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</si>
  <si>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</si>
  <si>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RPL_Hx-R-GC</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</si>
  <si>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</si>
  <si>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</si>
  <si>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</si>
  <si>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</si>
  <si>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</si>
  <si>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</si>
  <si>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</si>
  <si>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</si>
  <si>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</si>
  <si>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</si>
  <si>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</si>
  <si>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</si>
  <si>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</si>
  <si>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</si>
  <si>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</si>
  <si>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</si>
  <si>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</si>
  <si>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</si>
  <si>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</si>
  <si>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</si>
  <si>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</si>
  <si>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</si>
  <si>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</si>
  <si>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</si>
  <si>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</si>
  <si>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</si>
  <si>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</si>
  <si>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</si>
  <si>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</si>
  <si>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</si>
  <si>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</si>
  <si>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</si>
  <si>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</si>
  <si>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</si>
  <si>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</si>
  <si>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</si>
  <si>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</si>
  <si>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</si>
  <si>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</si>
  <si>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</si>
  <si>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</si>
  <si>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</si>
  <si>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</si>
  <si>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</si>
  <si>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</si>
  <si>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</si>
  <si>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</si>
  <si>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</si>
  <si>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</si>
  <si>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</si>
  <si>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</si>
  <si>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</si>
  <si>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</si>
  <si>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</si>
  <si>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</si>
  <si>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</si>
  <si>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</si>
  <si>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</si>
  <si>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</si>
  <si>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</si>
  <si>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t>
  </si>
  <si>
    <t>ISH Sensor Enumeration pre and post Connected Standby (CMS) cycle - Proximity</t>
  </si>
  <si>
    <t>CSS-IVE-105394</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</si>
  <si>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</si>
  <si>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ISH,MoS (Modern Standby)</t>
  </si>
  <si>
    <t>BC-RQTBC-2906
BC-RQTBC-13696
IceLake-UCIS-2138
IceLake-UCIS-1931
IceLake-UCIS-2138
TGL Requirement coverage: 220377677, BC-RQTBCTL-1100, 
4_335-UCIS-1525
RKL:2203202687
MTL_PSS FR:16011327087</t>
  </si>
  <si>
    <t>Proximity Sensor should enumerate in Action manager/Sensor Viewer tool pre and post CMS cycle</t>
  </si>
  <si>
    <t>bios.alderlake,bios.amberlake,bios.arrowlake,bios.cannonlake,bios.coffeelake,bios.icelake-client,bios.lakefield,bios.lunarlake,bios.meteorlake,bios.raptorlake_refresh,bios.tigerlake,bios.whiskeylake,ifwi.alderlake,ifwi.amberlake,ifwi.arrowlake,ifwi.cannonlake,ifwi.coffeelake,ifwi.icelake,ifwi.lakefield,ifwi.raptorlake,ifwi.tigerlake,ifwi.whiskeylake</t>
  </si>
  <si>
    <t>bios.alderlake,bios.amberlake,bios.arrowlake,bios.cannonlake,bios.coffeelake,bios.icelake-client,bios.kabylake,bios.lakefield,bios.meteorlake,bios.tigerlake,bios.whiskeylake,ifwi.amberlake,ifwi.cannonlake,ifwi.coffeelake,ifwi.icelake,ifwi.kabylake,ifwi.lakefield,ifwi.raptorlake,ifwi.tigerlake,ifwi.whiskeylake</t>
  </si>
  <si>
    <t>Sensor Viewer,Socwatch</t>
  </si>
  <si>
    <t>Proximity Sensor should get enumerated in Action manager/Sensor Viewer tool pre and post CMoS cycle</t>
  </si>
  <si>
    <t>ICL-ArchReview-PostSi,UDL2.0_ATMS2.0,OBC-CNL-PCH-ISH-Sensors-Proximity,OBC-CFL-PCH-ISH-Sensors-Proximity,OBC-LKF-PCH-ISH-Sensors-Proximity,OBC-ICL-PCH-ISH-Sensors-Proximity,OBC-TGL-PCH-ISH-Sensors-Proximity,TGL_H_Delta,TGL_H_QRC_NA,IFWI_Payload_ISH,MTL_PSS_0.8,MTL_PSS_1.0,UTR_SYNC,MTL_HFPGA_ISH,MTL_NA,IFWI_TEST_SUITE,IFWI_COMMON_UNIFIED,TGL_H_MASTER,TGL_H_5SGC1,TGL_H_4SDC1,RPL_S_MASTER,RPL-S_3SDC2,ADL_SBGA_5GC,MTL_HFPGA_BLOCK,MTL_PSS_CMS,ADL_SBGA_3DC4,MTL-M_4SDC1,MTL-M_4SDC2,MTL-P_5SGC1,MTL-P_4SDC1,MTL-P_2SDC5,RPL-SBGA_5SC,LNLM5SGC,LNLM3SDC2,LNLM4SDC1,LNLM3SDC3,LNLM3SDC4,LNLM3SDC5,LNLM2SDC6,MTLSDC2,RPL_Hx-R-GC</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</si>
  <si>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</si>
  <si>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</si>
  <si>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</si>
  <si>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</si>
  <si>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</si>
  <si>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</si>
  <si>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</si>
  <si>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</si>
  <si>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</si>
  <si>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</si>
  <si>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</si>
  <si>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</si>
  <si>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</si>
  <si>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</si>
  <si>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</si>
  <si>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</si>
  <si>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</si>
  <si>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</si>
  <si>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</si>
  <si>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</si>
  <si>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</si>
  <si>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RPL-SBGA_4SC,MTLSDC2,RPL_Hx-R-GC</t>
  </si>
  <si>
    <t>Verify Touch panel Enumeration pre and post Connected Standby (CMS) cycle</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</si>
  <si>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</si>
  <si>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</si>
  <si>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</si>
  <si>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</si>
  <si>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</si>
  <si>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</si>
  <si>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</si>
  <si>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</si>
  <si>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</si>
  <si>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</si>
  <si>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</si>
  <si>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</si>
  <si>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</si>
  <si>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</si>
  <si>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</si>
  <si>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</si>
  <si>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</si>
  <si>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</si>
  <si>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RPL-SBGA_4SC,MTLSDC2,RPL_Hx-R-GC</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</si>
  <si>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</si>
  <si>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</si>
  <si>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</si>
  <si>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</si>
  <si>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</si>
  <si>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</si>
  <si>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</si>
  <si>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</si>
  <si>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</si>
  <si>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</si>
  <si>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</si>
  <si>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</si>
  <si>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</si>
  <si>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</si>
  <si>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</si>
  <si>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</si>
  <si>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</si>
  <si>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</si>
  <si>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</si>
  <si>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</si>
  <si>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</si>
  <si>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</si>
  <si>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</si>
  <si>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</si>
  <si>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</si>
  <si>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</si>
  <si>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</si>
  <si>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</si>
  <si>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</si>
  <si>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</si>
  <si>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</si>
  <si>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</si>
  <si>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</si>
  <si>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</si>
  <si>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</si>
  <si>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</si>
  <si>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</si>
  <si>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</si>
  <si>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</si>
  <si>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</si>
  <si>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</si>
  <si>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LNL_M_PSS1.0,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ARL_S_IFWI_1.1PSS,MTL_S_IFWI_EC_Payload,MTLSGC1,MTLSDC1,MTLSDC4,RPL_Hx-R-GC,RPL_Hx-R-DC1</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</si>
  <si>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</si>
  <si>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</si>
  <si>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</si>
  <si>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</si>
  <si>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</si>
  <si>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</si>
  <si>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</si>
  <si>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</si>
  <si>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</si>
  <si>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</si>
  <si>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</si>
  <si>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</si>
  <si>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</si>
  <si>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</si>
  <si>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</si>
  <si>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</si>
  <si>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</si>
  <si>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</si>
  <si>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</si>
  <si>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</si>
  <si>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</si>
  <si>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</si>
  <si>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</si>
  <si>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</si>
  <si>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</si>
  <si>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</si>
  <si>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</si>
  <si>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</si>
  <si>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</si>
  <si>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</si>
  <si>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</si>
  <si>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</si>
  <si>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</si>
  <si>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</si>
  <si>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</si>
  <si>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</si>
  <si>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</si>
  <si>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</si>
  <si>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</si>
  <si>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</si>
  <si>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</si>
  <si>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</si>
  <si>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</si>
  <si>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</si>
  <si>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</si>
  <si>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</si>
  <si>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RPL_Hx-R-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</si>
  <si>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</si>
  <si>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</si>
  <si>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</si>
  <si>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</si>
  <si>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</si>
  <si>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</si>
  <si>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</si>
  <si>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</si>
  <si>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</si>
  <si>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</si>
  <si>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</si>
  <si>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</si>
  <si>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</si>
  <si>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</si>
  <si>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</si>
  <si>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</si>
  <si>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</si>
  <si>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</si>
  <si>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</si>
  <si>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Socwatch</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</si>
  <si>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</si>
  <si>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</si>
  <si>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</si>
  <si>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</si>
  <si>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</si>
  <si>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</si>
  <si>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</si>
  <si>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</si>
  <si>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</si>
  <si>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</si>
  <si>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</si>
  <si>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</si>
  <si>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</si>
  <si>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</si>
  <si>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</si>
  <si>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</si>
  <si>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</si>
  <si>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</si>
  <si>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</si>
  <si>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</si>
  <si>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</si>
  <si>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</si>
  <si>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</si>
  <si>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</si>
  <si>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</si>
  <si>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</si>
  <si>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</si>
  <si>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</si>
  <si>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</si>
  <si>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</si>
  <si>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</si>
  <si>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</si>
  <si>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</si>
  <si>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</si>
  <si>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</si>
  <si>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</si>
  <si>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</si>
  <si>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</si>
  <si>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</si>
  <si>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</si>
  <si>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</si>
  <si>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</si>
  <si>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</si>
  <si>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</si>
  <si>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</si>
  <si>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</si>
  <si>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</si>
  <si>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</si>
  <si>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</si>
  <si>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</si>
  <si>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</si>
  <si>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</si>
  <si>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</si>
  <si>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</si>
  <si>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</si>
  <si>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</si>
  <si>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</si>
  <si>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</si>
  <si>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</si>
  <si>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</si>
  <si>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</si>
  <si>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Lid Switch open/close functionality at S3 state - test</t>
  </si>
  <si>
    <t>CSS-IVE-61859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</si>
  <si>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</si>
  <si>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</si>
  <si>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BC-RQTBC-10585,BC-RQTBC-12866,BC-RQTBC-13285,BC-RQTBCTL-1207
2201759457
BC-RQTBC-16797 
RKL: 2203202870
JSLP: 2203202870</t>
  </si>
  <si>
    <t>System should enter sleep (S3) when Lid Switch is "Closed" and resumes when lid switch is Opened</t>
  </si>
  <si>
    <t>bios.alderlake,bios.amberlake,bios.apollolake,bios.arrowlake,bios.cannonlake,bios.coffeelake,bios.cometlake,bios.icelake-client,bios.jasperlake,bios.kabylake,bios.kabylake_r,bios.lakefield,bios.lunarlake,bios.meteorlake,bios.raptorlake,bios.raptorlake_refresh,bios.skylake,bios.tigerlake,bios.whiskeylake,ifwi.amberlake,ifwi.arrowlake,ifwi.lunarlake,ifwi.meteorlake,ifwi.raptorlake,ifwi.raptorlake_refresh</t>
  </si>
  <si>
    <t>bios.alderlake,bios.amberlake,bios.apollolake,bios.arrowlake,bios.cannonlake,bios.coffeelake,bios.cometlake,bios.icelake-client,bios.jasperlake,bios.kabylake,bios.kabylake_r,bios.meteorlake,bios.raptorlake,bios.tigerlake,bios.whiskeylake,ifwi.amberlake,ifwi.meteorlake,ifwi.raptorlake</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</si>
  <si>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</si>
  <si>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_IFWI_CBV_PMC,MTL_IFWI_CBV_BIOS,RPL-SBGA_5SC,JSL_QRC_BAT,RPL-SBGA_4SC,RPL-Px_4SP2,RPL-P_2SDC5,RPL-P_2SDC6,RPL-Px_2SDC1,ARL_Px_IFWI_CI,RPL-SBGA_2SC1,RPL-SBGA_2SC2,RPL-SBGA_3SC-2,RPL-SBGA_3SC,ARL_FT_BLK,RPL_Hx-R-DC1,RPL_Hx-R-GC,RPL_Hx-R-GC,RPL_Hx-R-DC1,RPL_Hx-R-GC,RPL_Hx-R-DC1</t>
  </si>
  <si>
    <t>Verify Lid Switch Action can put system to S4 and Lid Switch Action can not wake system from S4</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</si>
  <si>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</si>
  <si>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</si>
  <si>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</si>
  <si>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</si>
  <si>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</si>
  <si>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</si>
  <si>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</si>
  <si>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</si>
  <si>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</si>
  <si>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</si>
  <si>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</si>
  <si>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</si>
  <si>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</si>
  <si>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</si>
  <si>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</si>
  <si>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</si>
  <si>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</si>
  <si>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</si>
  <si>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</si>
  <si>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</si>
  <si>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</si>
  <si>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</si>
  <si>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</si>
  <si>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</si>
  <si>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</si>
  <si>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</si>
  <si>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</si>
  <si>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</si>
  <si>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</si>
  <si>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</si>
  <si>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</si>
  <si>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</si>
  <si>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</si>
  <si>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</si>
  <si>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</si>
  <si>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</si>
  <si>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</si>
  <si>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</si>
  <si>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</si>
  <si>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</si>
  <si>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</si>
  <si>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</si>
  <si>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</si>
  <si>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</si>
  <si>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</si>
  <si>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</si>
  <si>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</si>
  <si>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</si>
  <si>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</si>
  <si>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</si>
  <si>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</si>
  <si>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</si>
  <si>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</si>
  <si>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</si>
  <si>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</si>
  <si>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</si>
  <si>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</si>
  <si>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</si>
  <si>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</si>
  <si>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</si>
  <si>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</si>
  <si>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</si>
  <si>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</si>
  <si>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t>
  </si>
  <si>
    <t>Verify Type-C Connector reversibility functionality for Display over Type-C port</t>
  </si>
  <si>
    <t>CSS-IVE-99711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</si>
  <si>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</si>
  <si>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</si>
  <si>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</si>
  <si>
    <t>Type-C Connector reversibility functionality for Display over Type-C port should function without any issue and resolution should not change when flip cable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</si>
  <si>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</si>
  <si>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Type-C Connector reversibility functionality for Display over Type-C port</t>
  </si>
  <si>
    <t>EC-TYPEC,TCSS-TBT-P1,GLK-IFWI-SI,ICL-ArchReview-PostSi,UDL2.0_ATMS2.0,LKF_PO_Phase3,LKF_PO_New_P3,EC-PD-NA,OBC-CFL-PCH-XDCI-USBC_Display_DP,OBC-LKF-CPU-TCSS-USBC_Display_DP,OBC-ICL-CPU-iTCSS-TCSS-Display_DP,OBC-TGL-CPU-iTCSS-TCSS-Display_DP,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OBC-CNL-PCH-XDCI-USBC_Audio,OBC-CFL-PCH-XDCI-USBC_Audio,OBC-LKF-CPU-IOM-TCSS-USBC_Audio,OBC-ICL-CPU-IOM-TCSS-USBC_Audio,OBC-TGL-CPU-IOM-TCSS-USBC_Audi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RPL_Hx-R-DC1,RPL_Hx-R-GC,RPL_Hx-R-GC,RPL_Hx-R-DC1</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</si>
  <si>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</si>
  <si>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</si>
  <si>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</si>
  <si>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</si>
  <si>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</si>
  <si>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</si>
  <si>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</si>
  <si>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</si>
  <si>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OBC-CFL-EC-SMC-EM-ManageCharger,OBC-ICL-EC-SMC-EM-ManageCharger,OBC-TGL-EC-SMC-EM-ManageCharger,OBC-LKF-PTF-DekelPhy-EM-PMC_EClite_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5SGC1,RPL-P_2SDC6,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</si>
  <si>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</si>
  <si>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</si>
  <si>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</si>
  <si>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</si>
  <si>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</si>
  <si>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</si>
  <si>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</si>
  <si>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</si>
  <si>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</si>
  <si>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</si>
  <si>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</si>
  <si>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</si>
  <si>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</si>
  <si>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</si>
  <si>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</si>
  <si>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</si>
  <si>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</si>
  <si>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OBC-CNL-EC-SMC-EM-ManageBattery,OBC-CFL-EC-SMC-EM-ManageBattery,OBC-ICL-EC-SMC-EM-ManageBattery,OBC-TGL-EC-SMC-EM-ManageBattery,OBC-LKF-PTF-DekelPhy-EM-PMC_EClite_ManageBattery,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</si>
  <si>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</si>
  <si>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</si>
  <si>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</si>
  <si>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</si>
  <si>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</si>
  <si>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</si>
  <si>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broxton,bios.cannonlake,bios.coffeelake,bios.cometlake,bios.elkhartlake,bios.geminilake,bios.icelake-client,bios.jasperlake,bios.kabylake,bios.kabylake_r,bios.lakefield,bios.luna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</si>
  <si>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</si>
  <si>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</si>
  <si>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</si>
  <si>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</si>
  <si>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</si>
  <si>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</si>
  <si>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</si>
  <si>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</si>
  <si>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</si>
  <si>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OBC-CNL-EC-SMC-EM-ManageBattery,OBC-CFL-EC-SMC-EM-ManageBattery,OBC-ICL-EC-SMC-EM-ManageBattery,OBC-TGL-EC-SMC-EM-ManageBattery,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</si>
  <si>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</si>
  <si>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</si>
  <si>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</si>
  <si>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</si>
  <si>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</si>
  <si>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</si>
  <si>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</si>
  <si>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t>
  </si>
  <si>
    <t>Verify system stability on performing Connected Modern Standby cycles via Lid action</t>
  </si>
  <si>
    <t>CSS-IVE-145403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</si>
  <si>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4X_PreAlpha</t>
  </si>
  <si>
    <t>MoS (Modern Standby),Virtual Lid</t>
  </si>
  <si>
    <t>CMS cycling
JSLP : BC-RQTBC-16710 , 1607196202
MTL : 16011327273</t>
  </si>
  <si>
    <t>System should stable on performing CMS cycles via Lid action
 </t>
  </si>
  <si>
    <t>bios.arrowlake,bios.jasperlake,bios.lunarlake,bios.meteorlake,ifwi.arrowlake,ifwi.lunarlake,ifwi.meteorlake,ifwi.raptorlake</t>
  </si>
  <si>
    <t>bios.arrowlake,bios.jasperlake,bios.lunarlake,bios.meteorlake,ifwi.meteorlake,ifwi.raptorlake</t>
  </si>
  <si>
    <t>Intention of the testcase is to verify system stability on performing Connected Modern Standby cycles via Lid action
System should be stable post cycling
Testcase verifies system stability post 10 cycles.
 </t>
  </si>
  <si>
    <t>BIOS_Optimization,MTL_PSS_1.0,LNL_M_PSS1.0,EC-FV,UTR_SYNC,ADL-P_5SGC1,ADL-M_5SGC1,ADL_M_MASTER,IFWI_TEST_SUITE,IFWI_COMMON_UNIFIED,IFWI_FOC_BAT,RPL_S_MASTER,RPL-P_5SGC1,RPL-S_5SGC1,MTL_PSS_CMS,MTL-M_5SGC1,MTL-M_4SDC1,MTL-M_4SDC2,MTL-M_3SDC3,MTL-M_2SDC4,MTL-M_2SDC5,MTL-M_2SDC6,MTL_IFWI_CBV_EC,MTL_IFWI_CBV_BIOS,MTL-P_5SGC1,MTL-P_4SDC1,MTL-P_4SDC2,MTL-P_3SDC3,MTL-P_3SDC4,MTL-P_2SDC5,MTL-P_2SDC6,RPL-SBGA_5SC,MTL_PSS_1.0_Block,MTL_PSS_1.1,ARL_S_PSS1.1,MTLSDC3,MTLSDC2,ARL_S_PSS1.0,MTLSG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</si>
  <si>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</si>
  <si>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</si>
  <si>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</si>
  <si>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</si>
  <si>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</si>
  <si>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</si>
  <si>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</si>
  <si>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</si>
  <si>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</si>
  <si>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</si>
  <si>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</si>
  <si>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</si>
  <si>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</si>
  <si>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</si>
  <si>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</si>
  <si>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</si>
  <si>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</si>
  <si>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</si>
  <si>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</si>
  <si>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</si>
  <si>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</si>
  <si>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</si>
  <si>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</si>
  <si>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</si>
  <si>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</si>
  <si>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</si>
  <si>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</si>
  <si>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</si>
  <si>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</si>
  <si>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</si>
  <si>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S_5SGC1,RPL_Hx-R-GC,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</si>
  <si>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</si>
  <si>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</si>
  <si>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</si>
  <si>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</si>
  <si>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</si>
  <si>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</si>
  <si>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</si>
  <si>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</si>
  <si>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</si>
  <si>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</si>
  <si>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</si>
  <si>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</si>
  <si>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</si>
  <si>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</si>
  <si>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</si>
  <si>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</si>
  <si>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</si>
  <si>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</si>
  <si>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</si>
  <si>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</si>
  <si>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</si>
  <si>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</si>
  <si>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</si>
  <si>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</si>
  <si>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</si>
  <si>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</si>
  <si>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</si>
  <si>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</si>
  <si>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</si>
  <si>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</si>
  <si>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</si>
  <si>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</si>
  <si>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</si>
  <si>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</si>
  <si>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</si>
  <si>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</si>
  <si>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</si>
  <si>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</si>
  <si>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</si>
  <si>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</si>
  <si>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</si>
  <si>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</si>
  <si>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</si>
  <si>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</si>
  <si>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</si>
  <si>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</si>
  <si>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</si>
  <si>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</si>
  <si>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</si>
  <si>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</si>
  <si>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</si>
  <si>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</si>
  <si>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</si>
  <si>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</si>
  <si>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</si>
  <si>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</si>
  <si>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</si>
  <si>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</si>
  <si>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</si>
  <si>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</si>
  <si>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</si>
  <si>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</si>
  <si>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</si>
  <si>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</si>
  <si>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</si>
  <si>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</si>
  <si>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</si>
  <si>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</si>
  <si>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,MTL-P_2SDC6,LNLM3SDC4,LNLM3SDC5,LNLM2SDC6,MTLSDC3MTL_P_QRC_NA,MTL_P_QRC_NA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</si>
  <si>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</si>
  <si>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</si>
  <si>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</si>
  <si>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</si>
  <si>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</si>
  <si>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</si>
  <si>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</si>
  <si>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</si>
  <si>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</si>
  <si>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S_QRC</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</si>
  <si>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</si>
  <si>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</si>
  <si>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</si>
  <si>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</si>
  <si>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</si>
  <si>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</si>
  <si>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</si>
  <si>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</si>
  <si>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</si>
  <si>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</si>
  <si>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</si>
  <si>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</si>
  <si>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</si>
  <si>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</si>
  <si>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</si>
  <si>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</si>
  <si>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</si>
  <si>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</si>
  <si>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</si>
  <si>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</si>
  <si>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</si>
  <si>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</si>
  <si>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</si>
  <si>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</si>
  <si>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</si>
  <si>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</si>
  <si>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</si>
  <si>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</si>
  <si>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</si>
  <si>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</si>
  <si>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</si>
  <si>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</si>
  <si>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</si>
  <si>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</si>
  <si>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</si>
  <si>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</si>
  <si>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</si>
  <si>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</si>
  <si>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</si>
  <si>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</si>
  <si>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</si>
  <si>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</si>
  <si>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</si>
  <si>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</si>
  <si>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</si>
  <si>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</si>
  <si>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</si>
  <si>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WWAN functionality  pre and post S4 , S5 , warm and cold reboot cycles</t>
  </si>
  <si>
    <t>CSS-IVE-145049</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</si>
  <si>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</si>
  <si>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G3-State,S-states,WWAN</t>
  </si>
  <si>
    <t>,
ADL:1609618344,2203202914,1507702197</t>
  </si>
  <si>
    <t>WWAN module should be functional without any issue pre and post S4 , S5 , warm and cold reboot cycles</t>
  </si>
  <si>
    <t>bios.alderlake,bios.amberlake,bios.arrowlake,bios.lunarlake,bios.meteorlake,bios.raptorlake,ifwi.lunarlake,ifwi.meteorlake,ifwi.raptorlake</t>
  </si>
  <si>
    <t>bios.alderlake,bios.raptorlake,ifwi.meteorlake,ifwi.raptorlake</t>
  </si>
  <si>
    <t>This test is to verify WWAN functional test pre and post S4 , S5 , warm and cold reboot cycles</t>
  </si>
  <si>
    <t>BIOS_Optimization,COMMON_QRC_BAT,ADL-S_ADP-S_DDR4_2DPC_PO_Phase3,ADL-P_ADP-LP_DDR4_PO Suite_Phase3,PO_Phase_3,ADL-P_ADP-LP_LP5_PO Suite_Phase3,ADL-P_ADP-LP_DDR5_PO Suite_Phase3,ADL-P_ADP-LP_LP4x_PO Suite_Phase3,ADL-P_QRC_BAT,UTR_SYNC,Automation_Inproduction,ADL-P_SODIMM_DDR5_NA,MTL_M_MASTER,MTL_P_MASTER,ADL_N_MASTER,ADL_N_2SDC2,IFWI_TEST_SUITE,IFWI_COMMON_UNIFIED,MTL_Test_Suite,MTL_PSS_1.0,ADL-P_5SGC1,ADL-M_5SGC1,ADL-M_4SDC1,ADL_N_REV0,ADL_N_PO_Phase3,MTL_SIMICS_BLOCK,ADL-N_REV1,RPL_P_MASTER,1,RPL-Px_4SDC1,ADL-M_2SDC1,RPL-P_5SGC1,ADL_SBGA_3DC1,RPL-P_2SDC4,RPL-P_PNP_GC,MTL-M_4SDC1,MTL-M_4SDC2,MTL_IFWI_QAC,MTL_IFWI_CBV_PMC,RPL-SBGA_5SC,MTL IFWI_Payload_Platform-Val,MTL-P_4SDC1,MTL-P_4SDC2,MTL-P_3SDC3,RPL-Px_2SDC1,LNLM5SGC,LNLM3SDC2,LNLM3SDC3,LNLM3SDC4,IPU23.1_BIOS_change, RPL_Hx-R-GC</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</si>
  <si>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</si>
  <si>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</si>
  <si>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</si>
  <si>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</si>
  <si>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</si>
  <si>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</si>
  <si>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</si>
  <si>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</si>
  <si>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</si>
  <si>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</si>
  <si>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</si>
  <si>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</si>
  <si>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</si>
  <si>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</si>
  <si>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</si>
  <si>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</si>
  <si>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</si>
  <si>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</si>
  <si>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</si>
  <si>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</si>
  <si>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</si>
  <si>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</si>
  <si>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</si>
  <si>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</si>
  <si>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</si>
  <si>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</si>
  <si>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</si>
  <si>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</si>
  <si>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</si>
  <si>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</si>
  <si>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</si>
  <si>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</si>
  <si>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</si>
  <si>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</si>
  <si>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</si>
  <si>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</si>
  <si>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</si>
  <si>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</si>
  <si>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</si>
  <si>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</si>
  <si>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</si>
  <si>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</si>
  <si>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</si>
  <si>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</si>
  <si>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</si>
  <si>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</si>
  <si>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</si>
  <si>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</si>
  <si>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</si>
  <si>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</si>
  <si>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</si>
  <si>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</si>
  <si>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</si>
  <si>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</si>
  <si>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</si>
  <si>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</si>
  <si>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</si>
  <si>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</si>
  <si>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</si>
  <si>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</si>
  <si>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</si>
  <si>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</si>
  <si>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</si>
  <si>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</si>
  <si>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</si>
  <si>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</si>
  <si>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</si>
  <si>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</si>
  <si>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</si>
  <si>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</si>
  <si>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</si>
  <si>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</si>
  <si>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</si>
  <si>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</si>
  <si>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</si>
  <si>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</si>
  <si>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</si>
  <si>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</si>
  <si>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</si>
  <si>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</si>
  <si>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</si>
  <si>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</si>
  <si>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</si>
  <si>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</si>
  <si>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</si>
  <si>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</si>
  <si>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</si>
  <si>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</si>
  <si>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</si>
  <si>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</si>
  <si>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</si>
  <si>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</si>
  <si>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</si>
  <si>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</si>
  <si>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</si>
  <si>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</si>
  <si>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</si>
  <si>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</si>
  <si>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</si>
  <si>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</si>
  <si>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</si>
  <si>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</si>
  <si>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</si>
  <si>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</si>
  <si>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</si>
  <si>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</si>
  <si>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</si>
  <si>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</si>
  <si>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Capability of charging and discharging in OS</t>
  </si>
  <si>
    <t>silicon,simulation.subsystem</t>
  </si>
  <si>
    <t>CSS-IVE-65578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</si>
  <si>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</si>
  <si>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BC-RQTBC-2820, BC-RQTBC-13985
2201759420
BC-RQTBC-16768
BC-RQTBC-16769
RKL: 2203202878, 2203202841
JSLP: 2203202841</t>
  </si>
  <si>
    <t>Verify SUT  Battery  should charge and discharge without any issue.</t>
  </si>
  <si>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</si>
  <si>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</si>
  <si>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</si>
  <si>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system wakes from S0i3 using Lid Action as Wake Source</t>
  </si>
  <si>
    <t>CSS-IVE-71136</t>
  </si>
  <si>
    <t>APL_A1_TH2_PV,APL_B0_RS1_PV,APL_B1_RS1_PV,GLK_B0_RS3_PV,JSLP_POR_20H1_Alpha,JSLP_POR_20H1_PreAlpha,JSLP_POR_20H2_Beta,JSLP_POR_20H2_PV,JSLP_TestChip_19H1_PreAlpha,LKF_A0_RS4_Alpha,LKF_B0_RS4_Beta,LKF_B0_RS4_PO,LKF_B0_RS4_PV ,LKF_Bx_Win10X_PV,LKF_Bx_Win10X_Beta,JSLP_Win10x_PreAlpha,JSLP_Win10x_PV,JSLP_Win10x_Alpha,JSLP_Win10x_Beta</t>
  </si>
  <si>
    <t>S0ix-states,Virtual Lid</t>
  </si>
  <si>
    <t>BC-RQTBC-10041
LKF: BC-RQTBCLF-696 ,1604389989
JSLP : BC-RQTBC-16710 , 1607196202</t>
  </si>
  <si>
    <t>Consumer</t>
  </si>
  <si>
    <t>System should wake from S0i3 via LID_ACTION</t>
  </si>
  <si>
    <t>bios.apollolake,bios.arrowlake,bios.geminilake,bios.jasperlake,ifwi.apollolake,ifwi.arrowlake,ifwi.geminilake,ifwi.lakefield,ifwi.lunarlake,ifwi.meteorlake,ifwi.raptorlake</t>
  </si>
  <si>
    <t>bios.apollolake,bios.geminilake,bios.jasperlake,bios.lakefield,ifwi.apollolake,ifwi.geminilake,ifwi.lakefield,ifwi.meteorlake,ifwi.raptorlake</t>
  </si>
  <si>
    <t> 
Intention of the testcase is to verify system wakes from S0i3 using Lid Action as Wake Source </t>
  </si>
  <si>
    <t>BIOS_EXT_BAT,InProdATMS1.0_03March2018,PSE 1.0,WCOS_BIOS_WHCP_REQ,COMMON_QRC_BAT,MTL_NA,UTR_SYNC,IFWI_TEST_SUITE,IFWI_COMMON_UNIFIED,RPL_S_MASTER,RPL-P_5SGC1,MTL_IFWI_BAT,ERB,MTL_IFWI_CBV_EC,MTL_IFWI_CBV_BIOS,MTL-P_5SGC1,MTL-P_4SDC1,MTL-P_4SDC2,MTL-P_3SDC3,MTL-P_3SDC4,MTL-P_2SDC5,MTL-P_2SDC6,RPL-SBGA_5SC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</si>
  <si>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</si>
  <si>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</si>
  <si>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</si>
  <si>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</si>
  <si>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</si>
  <si>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</si>
  <si>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</si>
  <si>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</si>
  <si>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</si>
  <si>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</si>
  <si>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</si>
  <si>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</si>
  <si>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</si>
  <si>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</si>
  <si>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</si>
  <si>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</si>
  <si>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</si>
  <si>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</si>
  <si>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</si>
  <si>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</si>
  <si>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</si>
  <si>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</si>
  <si>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</si>
  <si>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</si>
  <si>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</si>
  <si>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</si>
  <si>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</si>
  <si>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</si>
  <si>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</si>
  <si>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</si>
  <si>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</si>
  <si>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</si>
  <si>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</si>
  <si>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</si>
  <si>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</si>
  <si>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</si>
  <si>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</si>
  <si>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</si>
  <si>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</si>
  <si>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</si>
  <si>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</si>
  <si>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</si>
  <si>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</si>
  <si>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</si>
  <si>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unarlake,ifwi.meteorlake,ifwi.raptorlake,ifwi.raptorlake_refresh,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</si>
  <si>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</si>
  <si>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</si>
  <si>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</si>
  <si>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</si>
  <si>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</si>
  <si>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</si>
  <si>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</si>
  <si>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</si>
  <si>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</si>
  <si>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</si>
  <si>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</si>
  <si>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</si>
  <si>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</si>
  <si>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</si>
  <si>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</si>
  <si>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</si>
  <si>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</si>
  <si>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</si>
  <si>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</si>
  <si>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</si>
  <si>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</si>
  <si>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</si>
  <si>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</si>
  <si>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</si>
  <si>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</si>
  <si>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</si>
  <si>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</si>
  <si>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</si>
  <si>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</si>
  <si>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</si>
  <si>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</si>
  <si>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</si>
  <si>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</si>
  <si>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</si>
  <si>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</si>
  <si>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</si>
  <si>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ARL_S_QR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</si>
  <si>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</si>
  <si>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</si>
  <si>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</si>
  <si>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</si>
  <si>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</si>
  <si>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</si>
  <si>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</si>
  <si>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</si>
  <si>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</si>
  <si>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Verify Touch function test using Touch Panel post S0i3 cycle</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</si>
  <si>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</si>
  <si>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</si>
  <si>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</si>
  <si>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</si>
  <si>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</si>
  <si>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</si>
  <si>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</si>
  <si>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</si>
  <si>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LNL_M_PSS0.8,LNL_M_PSS1.0,MTLSDC2,LNLM3SDC3,</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</si>
  <si>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</si>
  <si>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</si>
  <si>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</si>
  <si>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</si>
  <si>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</si>
  <si>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</si>
  <si>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</si>
  <si>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</si>
  <si>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</si>
  <si>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</si>
  <si>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</si>
  <si>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</si>
  <si>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</si>
  <si>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BC-RQTBC-2820
BC-RQTBC-16768</t>
  </si>
  <si>
    <t>SUT should get continue charging pre and post cycle</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</si>
  <si>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</si>
  <si>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</si>
  <si>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</si>
  <si>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</si>
  <si>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</si>
  <si>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</si>
  <si>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</si>
  <si>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</si>
  <si>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</si>
  <si>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</si>
  <si>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ARL_S_QR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</si>
  <si>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</si>
  <si>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</si>
  <si>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</si>
  <si>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</si>
  <si>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</si>
  <si>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</si>
  <si>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</si>
  <si>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</si>
  <si>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</si>
  <si>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</si>
  <si>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</si>
  <si>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</si>
  <si>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</si>
  <si>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</si>
  <si>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</si>
  <si>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</si>
  <si>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</si>
  <si>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</si>
  <si>
    <t>Verify system wakes from Connected Modern standby via Touchpad</t>
  </si>
  <si>
    <t>CSS-IVE-77150</t>
  </si>
  <si>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</si>
  <si>
    <t>I2C/USB touch pad,MoS (Modern Standby)</t>
  </si>
  <si>
    <t>BC-RQTBC-10214
BC-RQTBC-9988</t>
  </si>
  <si>
    <t>System should successfully wake from Connected Modern standby mode via Touchpad</t>
  </si>
  <si>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</si>
  <si>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</si>
  <si>
    <t>Intention of the testcase is to verify system wakes from Connected Modern standby via Touchpad</t>
  </si>
  <si>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</si>
  <si>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</si>
  <si>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</si>
  <si>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</si>
  <si>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</si>
  <si>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</si>
  <si>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</si>
  <si>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</si>
  <si>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</si>
  <si>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</si>
  <si>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</si>
  <si>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</si>
  <si>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</si>
  <si>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</si>
  <si>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</si>
  <si>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</si>
  <si>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</si>
  <si>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</si>
  <si>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</si>
  <si>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</si>
  <si>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</si>
  <si>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[TBT] Verify Thunderbolt Enumeration in device manager</t>
  </si>
  <si>
    <t>fpga.hybrid,silicon,simulation.subsystem</t>
  </si>
  <si>
    <t>CSS-IVE-76603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</si>
  <si>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</si>
  <si>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Display Panels,iTBT,TBT,TBT_PD_EC_NA,TCSS</t>
  </si>
  <si>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</si>
  <si>
    <t>Thunderbolt  device should get enumerated without any issue </t>
  </si>
  <si>
    <t>Thunderbolt Enumeration in device manager should be fine</t>
  </si>
  <si>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RPL_Hx-R-DC1,RPL_Hx-R-GC,RPL_Hx-R-GC,RPL_Hx-R-DC1,ARL_S_PSS1.0</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</si>
  <si>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</si>
  <si>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</si>
  <si>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</si>
  <si>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</si>
  <si>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</si>
  <si>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</si>
  <si>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</si>
  <si>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</si>
  <si>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</si>
  <si>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</si>
  <si>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</si>
  <si>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</si>
  <si>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</si>
  <si>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</si>
  <si>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</si>
  <si>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</si>
  <si>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</si>
  <si>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</si>
  <si>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</si>
  <si>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Verify Basic Video recording and AV-sync functionality validation</t>
  </si>
  <si>
    <t>bios.sa,fw.ifwi.bios</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</si>
  <si>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</si>
  <si>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</si>
  <si>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</si>
  <si>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</si>
  <si>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</si>
  <si>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</si>
  <si>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</si>
  <si>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</si>
  <si>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</si>
  <si>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</si>
  <si>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</si>
  <si>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</si>
  <si>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</si>
  <si>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</si>
  <si>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</si>
  <si>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</si>
  <si>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</si>
  <si>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</si>
  <si>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</si>
  <si>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</si>
  <si>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</si>
  <si>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</si>
  <si>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</si>
  <si>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</si>
  <si>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</si>
  <si>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</si>
  <si>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</si>
  <si>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</si>
  <si>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</si>
  <si>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</si>
  <si>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</si>
  <si>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Verify GPS/GNSS functionality check</t>
  </si>
  <si>
    <t>bios.pch,fw.ifwi.others,fw.ifwi.pchc</t>
  </si>
  <si>
    <t>CSS-IVE-71256</t>
  </si>
  <si>
    <t>AML_5W_Y22_ROW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t>
  </si>
  <si>
    <t>GNSS</t>
  </si>
  <si>
    <t>BC-RQTBC-10631
BC-RQTBC-10306
BC-RQTBCLF-291
TGL Requirement coverage: BC-RQTBCTL-488
JSL PRD Coverage: BC-RQTBC-16470 BC-RQTBC-16467</t>
  </si>
  <si>
    <t>GNSS module should be functional</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</si>
  <si>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</si>
  <si>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icelake-client,bios.kabylake,bios.kabylake_r,bios.lakefield,bios.tigerlake,bios.whiskeylake,ifwi.amberlake,ifwi.apollolake,ifwi.broxton,ifwi.cannonlake,ifwi.coffeelake,ifwi.cometlake,ifwi.icelake,ifwi.kabylake,ifwi.kabylake_r,ifwi.lakefield,ifwi.meteorlake,ifwi.raptorlake,ifwi.tigerlake,ifwi.whiskeylake</t>
  </si>
  <si>
    <t>Test is to check GNSS module functionality
Android OS related steps:
Steps:
Step 1 - Open the recommended GPS application
Step 2 - Wait few minutes
Expected results:
GPS receiver should get fix</t>
  </si>
  <si>
    <t>BIOS+IFWI,GraCom,GLK-FW-PO,ICL_BAT_NEW,LKF_ERB_PO,BIOS_EXT_BAT,UDL_2.0,UDL_ATMS2.0,LKF_PO_Phase2,UDL2.0_ATMS2.0,LKF_PO_New_P3,OBC-CNL-PTF-PCIE-Connectivity-GNSS,OBC-CFL-PTF-PCIE-Connectivity-GNSS,OBC-LKF-PTF-PCIE-Connectivity-GNSS,OBC-ICL-PTF-PCIE-Connectivity-GNSS,OBC-TGL-PTF-PCIE-Connectivity-GNSS,AMLY22_delta_from_Y42,TGL_IFWI_PO_P3,TGL_IFWI_FOC_BLUE,COMMON_QRC_BAT,IFWI_Payload_Platform,TGL_U_GC_DC,UTR_SYNC,ADL_N_MASTER,ADL_N_2SDC2,IFWI_TEST_SUITE,IFWI_COMMON_UNIFIED,MTL_Test_Suite,ADL-P_5SGC1,ADL-M_5SGC1,ADL-M_4SDC1,ADL_N_REV0,ADL-N_REV1,RPL_P_MASTER,MTL_IFWI_BAT,1,RPL-Px_4SDC1,RPL-P_5SGC1,MTL-M_4SDC1,MTL-M_4SDC2,MTL_IFWI_CBV_BIOS,MTL-P_4SDC1,MTL-P_4SDC2,MTL-P_3SDC3,RPL-Px_2SDC1,RPL-P_2SDC4,ARL_Px_IFWI_CI,MTL-P_IFWI_PO,LNLM5SGC,LNLM3SDC2,LNLM3SDC3,LNLM3SDC4, RPL-SBGA_5SC, RPL_Hx-R-GC</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</si>
  <si>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</si>
  <si>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</si>
  <si>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</si>
  <si>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</si>
  <si>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</si>
  <si>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</si>
  <si>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</si>
  <si>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</si>
  <si>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</si>
  <si>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</si>
  <si>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</si>
  <si>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</si>
  <si>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</si>
  <si>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</si>
  <si>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</si>
  <si>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</si>
  <si>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</si>
  <si>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</si>
  <si>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</si>
  <si>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</si>
  <si>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</si>
  <si>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</si>
  <si>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</si>
  <si>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</si>
  <si>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</si>
  <si>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</si>
  <si>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</si>
  <si>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</si>
  <si>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</si>
  <si>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</si>
  <si>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</si>
  <si>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</si>
  <si>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</si>
  <si>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</si>
  <si>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</si>
  <si>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</si>
  <si>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</si>
  <si>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</si>
  <si>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</si>
  <si>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</si>
  <si>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</si>
  <si>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</si>
  <si>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</si>
  <si>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</si>
  <si>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</si>
  <si>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ARL_S_IFWI_0.5PSS,ARL_S_PSS1.0,RPL_Hx-R-GC,ARL_S_QRC</t>
  </si>
  <si>
    <t>This test is to verify no yellow bangs in device manager with all devices connected as per config planned for validation. Refer supported devices in latest release config sheet</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</si>
  <si>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</si>
  <si>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</si>
  <si>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</si>
  <si>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</si>
  <si>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</si>
  <si>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</si>
  <si>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</si>
  <si>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</si>
  <si>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</si>
  <si>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</si>
  <si>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</si>
  <si>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</si>
  <si>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</si>
  <si>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</si>
  <si>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</si>
  <si>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</si>
  <si>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</si>
  <si>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</si>
  <si>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</si>
  <si>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SUT in OS should get charged and discharged on plugging in and plugging out of charger pre and post cycle</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</si>
  <si>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</si>
  <si>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</si>
  <si>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</si>
  <si>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</si>
  <si>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</si>
  <si>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</si>
  <si>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</si>
  <si>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</si>
  <si>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</si>
  <si>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</si>
  <si>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</si>
  <si>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</si>
  <si>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</si>
  <si>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</si>
  <si>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</si>
  <si>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</si>
  <si>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</si>
  <si>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</si>
  <si>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</si>
  <si>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4SDC1,RPL-P_3SDC2,RPL-P_2SDC4,ADL_N_REV0,ADL-N_REV1,ADL-M_3SDC1,ADL-M_3SDC2,ADL-M_2SDC1,ADL-M_2SDC2,MTL_PSS_CMS,MTL_HFPGA_BLOCK,RPL-P_3SDC3,RPL-P_PNP_GC,LNL_M_PSS1.1,MTL-M_5SGC1,MTL-M_4SDC1,MTL-M_4SDC2,MTL-M_3SDC3,MTL-M_2SDC4,MTL-M_2SDC5,MTL-M_2SDC6,MTL_IFWI_CBV_PMC,MTL_IFWI_CBV_EC,MTL_IFWI_CBV_BIOS,LNL_M_PSS1.0,RPL-SBGA_5SC,RPL-SBGA_4SC,RPL-SBGA_2SC1,RPL-SBGA_2SC2,RPL-P_2SDC3,RPL-P_2SDC5,RPL-P_2SDC6,RPL-Px_4SP2,RPL-Px_2SDC1,ARL_S_PSS1.0_Block,MTL_PSS_1.1,ARL_S_PSS1.1,MTLSGC1,MTLSDC1,MTLSDC2,MTLSDC4,MTLSDC5,MTL_S_PSS_BLOCK,MTL_S_PSS_1.1,ARL_S_PSS1.1,MTL_S_PSS_1.0_NA,MTL_S_PSS_1.1,ARL_S_PSS1.1,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</si>
  <si>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</si>
  <si>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</si>
  <si>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</si>
  <si>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</si>
  <si>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</si>
  <si>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</si>
  <si>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</si>
  <si>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</si>
  <si>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</si>
  <si>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</si>
  <si>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</si>
  <si>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</si>
  <si>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</si>
  <si>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</si>
  <si>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</si>
  <si>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</si>
  <si>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</si>
  <si>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</si>
  <si>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</si>
  <si>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</si>
  <si>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</si>
  <si>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</si>
  <si>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</si>
  <si>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</si>
  <si>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</si>
  <si>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</si>
  <si>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</si>
  <si>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</si>
  <si>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</si>
  <si>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</si>
  <si>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</si>
  <si>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</si>
  <si>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</si>
  <si>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</si>
  <si>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</si>
  <si>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</si>
  <si>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</si>
  <si>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</si>
  <si>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</si>
  <si>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</si>
  <si>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</si>
  <si>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</si>
  <si>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</si>
  <si>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</si>
  <si>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</si>
  <si>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</si>
  <si>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</si>
  <si>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</si>
  <si>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</si>
  <si>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</si>
  <si>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</si>
  <si>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</si>
  <si>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</si>
  <si>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</si>
  <si>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</si>
  <si>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</si>
  <si>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</si>
  <si>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</si>
  <si>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</si>
  <si>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</si>
  <si>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</si>
  <si>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</si>
  <si>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</si>
  <si>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</si>
  <si>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</si>
  <si>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</si>
  <si>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</si>
  <si>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</si>
  <si>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</si>
  <si>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</si>
  <si>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</si>
  <si>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</si>
  <si>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</si>
  <si>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</si>
  <si>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</si>
  <si>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</si>
  <si>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</si>
  <si>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ARL_S_PSS1.0</t>
  </si>
  <si>
    <t>Verify charging during pre and post S4, S5, warm and cold reboot cycles</t>
  </si>
  <si>
    <t>CSS-IVE-145291</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</si>
  <si>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</si>
  <si>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Charging modes,G3-State,Real Battery Management,S-states</t>
  </si>
  <si>
    <t>JSLP: 2203202841</t>
  </si>
  <si>
    <t>SUT should get charged up during OS</t>
  </si>
  <si>
    <t>bios.alderlake,bios.arrowlake,bios.jasperlake,bios.lunarlake,bios.raptorlake,bios.tigerlake,ifwi.meteorlake,ifwi.raptorlake,ifwi.tigerlake</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</si>
  <si>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</si>
  <si>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</si>
  <si>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</si>
  <si>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</si>
  <si>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</si>
  <si>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</si>
  <si>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</si>
  <si>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</si>
  <si>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</si>
  <si>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</si>
  <si>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</si>
  <si>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S_PSS1.0</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</si>
  <si>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</si>
  <si>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</si>
  <si>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</si>
  <si>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</si>
  <si>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</si>
  <si>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</si>
  <si>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</si>
  <si>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</si>
  <si>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</si>
  <si>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</si>
  <si>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</si>
  <si>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</si>
  <si>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</si>
  <si>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</si>
  <si>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ISH Sensor - Proximity Enumeration pre and post S4 , S5 , warm and cold reboot cycles</t>
  </si>
  <si>
    <t>bios.pch,fw.ifwi.pmc</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</si>
  <si>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</si>
  <si>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</si>
  <si>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</si>
  <si>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</si>
  <si>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bios.alderlake,bios.arrowlake,bios.lunarlake,bios.meteorlake,bios.raptorlake_refresh,ifwi.arrowlake,ifwi.lunarlake,ifwi.meteorlake,ifwi.raptorlake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</si>
  <si>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</si>
  <si>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</si>
  <si>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IFWI_Payload_Platform-Val,MTL-P_5SGC1,MTL-P_4SDC1,MTL-P_2SDC5,RPL-SBGA_5SC,RPL-SBGA_3SC,MTLSDC2,LNLM5SGC,LNLM3SDC2,LNLM4SDC1,LNLM3SDC3,LNLM3SDC4,LNLM3SDC5,LNLM2SDC6,MTLSDC2,ARL_S_PSS1.0,RPL_Hx-R-GC</t>
  </si>
  <si>
    <t>Verify Touch function test using TouchPad pre and post S4 , S5 , warm and cold reboot cycles</t>
  </si>
  <si>
    <t>CSS-IVE-145210</t>
  </si>
  <si>
    <t>JSLP_POR_20H1_PreAlpha,JSLP_POR_20H2_Beta,JSLP_POR_20H2_PV,JSLP_TestChip_19H1_PreAlpha,ADL-P_ADP-LP_LP4x_ALPHA,ADL-P_ADP-LP_LP4x_BETA,ADL-P_ADP-LP_LP4x_PV,ADL-P_ADP-LP_LP5_ALPHA,ADL-P_ADP-LP_LP5_BETA,ADL-P_ADP-LP_LP5_PV,ADL-M_ADP-M_LP5_20H1_Alpha,ADL-M_ADP-M_LP5_20H1_Beta,ADL-M_ADP-M_LP5_20H1_PV,JSLP_Win10x_PreAlpha,JSLP_Win10x_PV,JSLP_Win10x_Alpha,JSLP_Win10x_Beta,ADL-P_ADP-LP_LP5_PreAlpha,ADL-P_ADP-LP_L4X_PreAlpha</t>
  </si>
  <si>
    <t>G3-State,I2C/USB touch pad,S-states,TouchPad</t>
  </si>
  <si>
    <t>Test case created based on the BIOS Optimization plan</t>
  </si>
  <si>
    <t>Basic touchpad functionality should work without any issues pre and post S4 , S5 , warm and cold reboot cycles</t>
  </si>
  <si>
    <t>bios.alderlake,bios.arrowlake,bios.jasperlake,bios.lunarlake,bios.meteorlake,ifwi.arrowlake,ifwi.lunarlake,ifwi.meteorlake,ifwi.raptorlake</t>
  </si>
  <si>
    <t>bios.alderlake,bios.arrowlake,bios.jasperlake,ifwi.meteorlake,ifwi.raptorlake</t>
  </si>
  <si>
    <t>This Test case verify Touch pad functionality pre and post S4 , S5 , warm and cold reboot cycles</t>
  </si>
  <si>
    <t>BIOS_Optimization,UTR_SYNC,Automation_Inproduction,ADL_N_MASTER,ADL_N_5SGC1,ADL_N_4SDC1,ADL_N_2SDC1,IFWI_TEST_SUITE,IFWI_COMMON_UNIFIED,MTL_Test_Suite,MTL_P_MASTER,MTL_M_MASTER,ADL-P_5SGC1,ADL-M_5SGC1,ADL-P_3SDC3,ADL-P_3SDC4,RPL-Px_5SGC1, RPL-Px_4SDC1,RPL-P_5SGC1,ADL_SBGA_5GC,RPL-Px_4SDC1,RPL-Px_5SGC1, ADL_SBGA_3DC4,MTL_IFWI_QAC,MTL_IFWI_CBV_PMC,MTL IFWI_Payload_Platform-Val,RPL-SBGA_5SC, RPL-SBGA_4SC,LNLM5SGC,LNLM3SDC2,LNLM4SDC1,RPL_Hx-R-GC,RPL_Hx-R-DC1</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</si>
  <si>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</si>
  <si>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</si>
  <si>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</si>
  <si>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</si>
  <si>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</si>
  <si>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</si>
  <si>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</si>
  <si>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</si>
  <si>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</si>
  <si>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</si>
  <si>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</si>
  <si>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t>
  </si>
  <si>
    <t>ifwi.alderlake,ifwi.arrowlake,ifwi.lunarlake,ifwi.meteorlake,ifwi.raptorlake,ifwi.raptorlake_refresh</t>
  </si>
  <si>
    <t>ifwi.alderlake,ifwi.meteorlake,ifwi.raptorlake</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</si>
  <si>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</si>
  <si>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</si>
  <si>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</si>
  <si>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</si>
  <si>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</si>
  <si>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</si>
  <si>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</si>
  <si>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</si>
  <si>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</si>
  <si>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</si>
  <si>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</si>
  <si>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</si>
  <si>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</si>
  <si>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</si>
  <si>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</si>
  <si>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</si>
  <si>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if battery is discharging when it is only on battery power</t>
  </si>
  <si>
    <t>CSS-IVE-130137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</si>
  <si>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,LKF_Bx_ROW_19H1_Alpha,LKF_Bx_ROW_19H1_POE,LKF_Bx_ROW_19H2_Beta,LKF_Bx_ROW_19H2_PV,LKF_Bx_ROW_20H1_PV,TGL_ H81_RS4_Alpha,TGL_ H81_RS4_Beta,TGL_ H81_RS4_PV,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</si>
  <si>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Power Btn/HID,Real Battery Management,USB PD</t>
  </si>
  <si>
    <t>BC-RQTBC-10616,BC-RQTBC-12462,BC-RQTBC-12813,BC-RQTBC-12814,BC-RQTBC-13316
4_335-UCIS-2397
BC-RQTBC-16769</t>
  </si>
  <si>
    <t>SUT should be discharging mode when it is on battery power</t>
  </si>
  <si>
    <t>Intention of the test case is to verify below requirement.
1) Manage battery charging/discharging</t>
  </si>
  <si>
    <t>CFL-PRDtoTC-Mapping,EC-BATTERY,EC-SANITY,ICL_BAT_NEW,BIOS_EXT_BAT,InProdATMS1.0_03March2018,LKF_PO_Phase2,LKF_PO_Phase3,LKF_PO_New_P3,EC-tgl-pss_bat,PSE 1.0,TGL_ERB_PO,ECLITE-BAT,OBC-CNL-EC-Charging-EM-Battery,OBC-CFL-EC-Charging-EM-Battery,OBC-LKF-PTF-PD-EM-DekelPhy_PMC_EClite_Battery,OBC-ICL-EC-BatteryCharger-EM-ManageBattery,OBC-TGL-EC-BatteryCharger-EM-ManageBattery,GLK_ATMS1.0_Automated_TCs,KBLR_ATMS1.0_Automated_TCs,TGL_BIOS_PO_P3,TGL_Focus_Blue_Auto,IFWI_TEST_SUITE,ADL/RKL/JSL,COMMON_QRC_BAT,MTL_Test_Suite,IFWI_SYNC,Automation_Inproduction,ADL_N_IFWIIFWI_COVERAGE_DELTA,ADLMLP4x,ADL-P_5SGC2,ADL-M_5SGC1,RPL_P_Master,MTL_IFWI_BAT,ADL_SBGA_5GC,EC-BAT,EC-GPIO,EC-SX,EC-REVIEW,TGL_PSS1.0P,ECVAL-EXBAT-2018,EC-BAT-automation,OBC-CNL-EC-GPIO-Switches-VirtualLID,OBC-CFL-EC-GPIO-Switches-VirtualLID,OBC-ICL-EC-GPIO-HwBtns/LEDs/Switchs-VirtualLID,OBC-TGL-EC-GPIO-HwBtns/LEDs/Switchs-VirtualLID,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</si>
  <si>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</si>
  <si>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</si>
  <si>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</si>
  <si>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</si>
  <si>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</si>
  <si>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</si>
  <si>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</si>
  <si>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</si>
  <si>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</si>
  <si>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</si>
  <si>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</si>
  <si>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</si>
  <si>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</si>
  <si>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</si>
  <si>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</si>
  <si>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</si>
  <si>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</si>
  <si>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</si>
  <si>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</si>
  <si>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</si>
  <si>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</si>
  <si>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</si>
  <si>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</si>
  <si>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</si>
  <si>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</si>
  <si>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</si>
  <si>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</si>
  <si>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</si>
  <si>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</si>
  <si>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3SDC3,RPL-P_PNP_GC,ADL_SBGA_3SDC1,MTL-M_5SGC1,MTL-M_4SDC1,MTL-M_4SDC2,MTL-M_3SDC3,MTL-M_2SDC4,MTL-M_2SDC5,MTL-M_2SDC6,MTL_IFWI_CBV_PMC,ADL_N_IFWI_IEC_PMC,RPL-SBGA_5SC,RPL-SBGA_4SC,RPL-SBGA_3SC,RPL-SBGA_2SC1,RPL-SBGA_2SC2,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</si>
  <si>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</si>
  <si>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</si>
  <si>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</si>
  <si>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</si>
  <si>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</si>
  <si>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bios.amberlake,bios.arrowlake,bios.kabylake,bios.meteorlake,bios.raptorlake,bios.raptorlake_refresh,bios.skylake,ifwi.alderlake,ifwi.arrowlake,ifwi.lunarlake,ifwi.meteorlake,ifwi.raptorlake,ifwi.rocketlake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</si>
  <si>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</si>
  <si>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</si>
  <si>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RPL_Hx-R-GC</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</si>
  <si>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</si>
  <si>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</si>
  <si>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</si>
  <si>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</si>
  <si>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</si>
  <si>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</si>
  <si>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</si>
  <si>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</si>
  <si>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</si>
  <si>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</si>
  <si>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</si>
  <si>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</si>
  <si>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</si>
  <si>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</si>
  <si>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</si>
  <si>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</si>
  <si>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</si>
  <si>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</si>
  <si>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</si>
  <si>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</si>
  <si>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</si>
  <si>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</si>
  <si>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</si>
  <si>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</si>
  <si>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</si>
  <si>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</si>
  <si>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</si>
  <si>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</si>
  <si>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</si>
  <si>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</si>
  <si>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</si>
  <si>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</si>
  <si>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</si>
  <si>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</si>
  <si>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</si>
  <si>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</si>
  <si>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</si>
  <si>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</si>
  <si>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</si>
  <si>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</si>
  <si>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</si>
  <si>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</si>
  <si>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</si>
  <si>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</si>
  <si>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</si>
  <si>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</si>
  <si>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</si>
  <si>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</si>
  <si>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</si>
  <si>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</si>
  <si>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</si>
  <si>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</si>
  <si>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</si>
  <si>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</si>
  <si>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</si>
  <si>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</si>
  <si>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</si>
  <si>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</si>
  <si>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t>
  </si>
  <si>
    <t>ISH Sensor Enumeration pre and post Connected Standby (CMS) cycle - Barometric Pressure</t>
  </si>
  <si>
    <t>CSS-IVE-131406</t>
  </si>
  <si>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</si>
  <si>
    <t>BC-RQTBC-13696
IceLake-UCIS-1856
IceLake-UCIS-2034
TGL Requirement coverage: 220195304, 220194425, BC-RQTBCTL-1100, 
RKL:2203202687</t>
  </si>
  <si>
    <t>Barometric Pressure Sensor should be enumerated in Action manager/Sensor Viewer tool pre and post CMS cycle</t>
  </si>
  <si>
    <t>Barometric Pressure Sensor should get enumerated in Action manager/Sensor Viewer tool pre and post CMoS cycle</t>
  </si>
  <si>
    <t>ICL-ArchReview-PostSi,LKF_PO_Phase3,LKF_PO_New_P3,ADL/RKL/JSL,Delta_IFWI_BIOS,MTL_Test_Suite,IFWI_SYNC,IFWI_TEST_SUITEIFWI_COVERAGE_DELTA,RPL-P_5SGC2,RPL_S_MASTER,RPL-S_3SDC2,ADL-M_2SDC1,ADL_SBGA_5GC,MTL-M_4SDC2,MTL_IFWI_CBV_PMC,MTL_IFWI_CBV_ISH,RPL-SBGA_5SC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</si>
  <si>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</si>
  <si>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</si>
  <si>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</si>
  <si>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</si>
  <si>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</si>
  <si>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</si>
  <si>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</si>
  <si>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</si>
  <si>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</si>
  <si>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</si>
  <si>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</si>
  <si>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</si>
  <si>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</si>
  <si>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</si>
  <si>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</si>
  <si>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</si>
  <si>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</si>
  <si>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</si>
  <si>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</si>
  <si>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</si>
  <si>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</si>
  <si>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</si>
  <si>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</si>
  <si>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</si>
  <si>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</si>
  <si>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</si>
  <si>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</si>
  <si>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</si>
  <si>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</si>
  <si>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</si>
  <si>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</si>
  <si>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</si>
  <si>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</si>
  <si>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</si>
  <si>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</si>
  <si>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</si>
  <si>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</si>
  <si>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</si>
  <si>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</si>
  <si>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</si>
  <si>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</si>
  <si>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</si>
  <si>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</si>
  <si>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</si>
  <si>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</si>
  <si>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</si>
  <si>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</si>
  <si>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</si>
  <si>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</si>
  <si>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</si>
  <si>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</si>
  <si>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</si>
  <si>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</si>
  <si>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</si>
  <si>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</si>
  <si>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</si>
  <si>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</si>
  <si>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</si>
  <si>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</si>
  <si>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</si>
  <si>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</si>
  <si>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</si>
  <si>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</si>
  <si>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</si>
  <si>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</si>
  <si>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</si>
  <si>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</si>
  <si>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</si>
  <si>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</si>
  <si>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</si>
  <si>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</si>
  <si>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</si>
  <si>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</si>
  <si>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</si>
  <si>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</si>
  <si>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</si>
  <si>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</si>
  <si>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</si>
  <si>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</si>
  <si>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</si>
  <si>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</si>
  <si>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</si>
  <si>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</si>
  <si>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</si>
  <si>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</si>
  <si>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</si>
  <si>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</si>
  <si>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</si>
  <si>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</si>
  <si>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</si>
  <si>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</si>
  <si>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</si>
  <si>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</si>
  <si>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</si>
  <si>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</si>
  <si>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</si>
  <si>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</si>
  <si>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</si>
  <si>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</si>
  <si>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</si>
  <si>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</si>
  <si>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</si>
  <si>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</si>
  <si>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</si>
  <si>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</si>
  <si>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</si>
  <si>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</si>
  <si>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</si>
  <si>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</si>
  <si>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</si>
  <si>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</si>
  <si>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</si>
  <si>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</si>
  <si>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</si>
  <si>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</si>
  <si>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</si>
  <si>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</si>
  <si>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</si>
  <si>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</si>
  <si>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</si>
  <si>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</si>
  <si>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</si>
  <si>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</si>
  <si>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</si>
  <si>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</si>
  <si>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</si>
  <si>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</si>
  <si>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</si>
  <si>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</si>
  <si>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</si>
  <si>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</si>
  <si>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</si>
  <si>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</si>
  <si>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</si>
  <si>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</si>
  <si>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</si>
  <si>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</si>
  <si>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</si>
  <si>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</si>
  <si>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</si>
  <si>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</si>
  <si>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</si>
  <si>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</si>
  <si>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</si>
  <si>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</si>
  <si>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</si>
  <si>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</si>
  <si>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</si>
  <si>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</si>
  <si>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</si>
  <si>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</si>
  <si>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</si>
  <si>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</si>
  <si>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</si>
  <si>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</si>
  <si>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</si>
  <si>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</si>
  <si>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</si>
  <si>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</si>
  <si>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</si>
  <si>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</si>
  <si>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</si>
  <si>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</si>
  <si>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</si>
  <si>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</si>
  <si>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</si>
  <si>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</si>
  <si>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</si>
  <si>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</si>
  <si>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</si>
  <si>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</si>
  <si>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</si>
  <si>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</si>
  <si>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</si>
  <si>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</si>
  <si>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</si>
  <si>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</si>
  <si>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</si>
  <si>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</si>
  <si>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</si>
  <si>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</si>
  <si>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</si>
  <si>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</si>
  <si>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</si>
  <si>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</si>
  <si>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</si>
  <si>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</si>
  <si>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</si>
  <si>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</si>
  <si>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</si>
  <si>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</si>
  <si>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</si>
  <si>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</si>
  <si>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</si>
  <si>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</si>
  <si>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</si>
  <si>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</si>
  <si>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Touch function test using Touch Panel pre and post Sx cycle</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</si>
  <si>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</si>
  <si>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</si>
  <si>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</si>
  <si>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ifwi.alderlake,ifwi.arrowlake,ifwi.jasperlake,ifwi.lunarlake,ifwi.meteorlake,ifwi.raptorlake</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</si>
  <si>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</si>
  <si>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</si>
  <si>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</si>
  <si>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</si>
  <si>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</si>
  <si>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</si>
  <si>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</si>
  <si>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</si>
  <si>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</si>
  <si>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</si>
  <si>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</si>
  <si>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</si>
  <si>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</si>
  <si>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</si>
  <si>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</si>
  <si>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</si>
  <si>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</si>
  <si>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</si>
  <si>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</si>
  <si>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</si>
  <si>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</si>
  <si>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</si>
  <si>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</si>
  <si>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</si>
  <si>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</si>
  <si>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</si>
  <si>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</si>
  <si>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</si>
  <si>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</si>
  <si>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</si>
  <si>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</si>
  <si>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</si>
  <si>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</si>
  <si>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</si>
  <si>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</si>
  <si>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</si>
  <si>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</si>
  <si>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</si>
  <si>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</si>
  <si>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</si>
  <si>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</si>
  <si>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</si>
  <si>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</si>
  <si>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</si>
  <si>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</si>
  <si>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</si>
  <si>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</si>
  <si>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</si>
  <si>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</si>
  <si>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</si>
  <si>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</si>
  <si>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</si>
  <si>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</si>
  <si>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</si>
  <si>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</si>
  <si>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</si>
  <si>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</si>
  <si>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</si>
  <si>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</si>
  <si>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</si>
  <si>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</si>
  <si>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</si>
  <si>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</si>
  <si>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</si>
  <si>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</si>
  <si>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</si>
  <si>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</si>
  <si>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</si>
  <si>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</si>
  <si>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</si>
  <si>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</si>
  <si>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</si>
  <si>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</si>
  <si>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</si>
  <si>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</si>
  <si>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</si>
  <si>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</si>
  <si>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</si>
  <si>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</si>
  <si>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</si>
  <si>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</si>
  <si>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</si>
  <si>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</si>
  <si>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</si>
  <si>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</si>
  <si>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</si>
  <si>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</si>
  <si>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</si>
  <si>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</si>
  <si>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</si>
  <si>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</si>
  <si>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</si>
  <si>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</si>
  <si>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</si>
  <si>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</si>
  <si>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</si>
  <si>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</si>
  <si>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</si>
  <si>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</si>
  <si>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</si>
  <si>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</si>
  <si>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</si>
  <si>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</si>
  <si>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</si>
  <si>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</si>
  <si>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</si>
  <si>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</si>
  <si>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</si>
  <si>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</si>
  <si>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</si>
  <si>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</si>
  <si>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</si>
  <si>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</si>
  <si>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</si>
  <si>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</si>
  <si>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</si>
  <si>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</si>
  <si>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</si>
  <si>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</si>
  <si>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</si>
  <si>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</si>
  <si>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</si>
  <si>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</si>
  <si>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</si>
  <si>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</si>
  <si>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Touch function test using Touch Panel</t>
  </si>
  <si>
    <t>CSS-IVE-132364</t>
  </si>
  <si>
    <t>ADL-S_ADP-S_SODIMM_DDR5_1DPC_Alpha,AML_5W_Y22_ROW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U21_PV,KBL_Y22_PV,KBLR_Y_PV,TGL_ H81_RS4_Alpha,TGL_ H81_RS4_Beta,TGL_ H81_RS4_PV,TGL_H81_19H2_RS6_PreAlpha,TGL_HFPGA_RS2,TGL_HFPGA_RS3,TGL_HFPGA_RS4,TGL_U42_RS4_PV,TGL_UY42_PO,TGL_Y42_RS4_PV,TGL_Z0_(TGPLP-A0)_RS4_PPOExit,WHL_U42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</si>
  <si>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touch panel</t>
  </si>
  <si>
    <t>BC-RQTBC-9912
BC-RQTBC-9989
BC-RQTBC-9976  BC-RQTBC-9987</t>
  </si>
  <si>
    <t>Touch Panel should be functional</t>
  </si>
  <si>
    <t>bios.amberlake,bios.kabylake,bios.meteorlake,bios.raptorlake_refresh,bios.skylake,ifwi.alderlake,ifwi.arrowlake,ifwi.jasperlake,ifwi.lunarlake,ifwi.meteorlake,ifwi.raptorlake</t>
  </si>
  <si>
    <t>Intention of the testcase is to verify touch panel functionality</t>
  </si>
  <si>
    <t>GraCom,GLK-FW-PO,GLK-IFWI-SI,GLK-RS3-10_IFWI,BIOS_EXT_BAT,UDL2.0_ATMS2.0,TGL_ERB_PO,CML_U_LP3_Delta,TGL_BIOS_PO_P2,IFWI_TEST_SUITE,ADL/RKL/JSL,COMMON_QRC_BAT,Delta_IFWI_BIOS,MTL_Test_Suite,IFWI_SYNC,Automation_Inproduction,IFWI_FOC_BAT,ADL_N_IFWIIFWI_COVERAGE_DELTA,RPL_S_MASTER,RPL-S_3SDC1,ADL-P_3SDC1,RPL-Px_5SGC1,RPL-Px_4SDC1,RPL-P_4SDC1,ADL_SBGA_5GC,RPL-S_3SDC2,ADL_P_GC_NA,ADL_SBGA_3SDC1,ADL_N_GC_NA,MTL_P_MASTER,MTL_M_MASTER,MTL_IFWI_IAC_CSE,RPL_SBGA_IFWI_PO_Phase2,MTL IFWI_Payload_Platform-Val,ADL_N_IFWI_4SDC1,ADL_N_IFWI_2SDC3,ADL_N_IFWI_IEC_CSME,RPL-SBGA_5SC,MTL_P_Sanity,MTL-P_IFWI_PO,MTLSDC2,RPL_Hx-R-GC</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</si>
  <si>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</si>
  <si>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</si>
  <si>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</si>
  <si>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</si>
  <si>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</si>
  <si>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</si>
  <si>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</si>
  <si>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</si>
  <si>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</si>
  <si>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</si>
  <si>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</si>
  <si>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</si>
  <si>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</si>
  <si>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</si>
  <si>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</si>
  <si>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</si>
  <si>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</si>
  <si>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</si>
  <si>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</si>
  <si>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</si>
  <si>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</si>
  <si>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</si>
  <si>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</si>
  <si>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</si>
  <si>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</si>
  <si>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</si>
  <si>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</si>
  <si>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</si>
  <si>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</si>
  <si>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</si>
  <si>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</si>
  <si>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</si>
  <si>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</si>
  <si>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</si>
  <si>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</si>
  <si>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</si>
  <si>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</si>
  <si>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</si>
  <si>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</si>
  <si>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</si>
  <si>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</si>
  <si>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</si>
  <si>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</si>
  <si>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</si>
  <si>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</si>
  <si>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</si>
  <si>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</si>
  <si>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</si>
  <si>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</si>
  <si>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</si>
  <si>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</si>
  <si>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</si>
  <si>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</si>
  <si>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</si>
  <si>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</si>
  <si>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</si>
  <si>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</si>
  <si>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</si>
  <si>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</si>
  <si>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</si>
  <si>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</si>
  <si>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</si>
  <si>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</si>
  <si>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</si>
  <si>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</si>
  <si>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</si>
  <si>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</si>
  <si>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</si>
  <si>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</si>
  <si>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</si>
  <si>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</si>
  <si>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</si>
  <si>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</si>
  <si>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</si>
  <si>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</si>
  <si>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</si>
  <si>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</si>
  <si>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</si>
  <si>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</si>
  <si>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</si>
  <si>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</si>
  <si>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</si>
  <si>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</si>
  <si>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</si>
  <si>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</si>
  <si>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</si>
  <si>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</si>
  <si>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</si>
  <si>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</si>
  <si>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</si>
  <si>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</si>
  <si>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</si>
  <si>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</si>
  <si>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</si>
  <si>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</si>
  <si>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</si>
  <si>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</si>
  <si>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</si>
  <si>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</si>
  <si>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</si>
  <si>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</si>
  <si>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</si>
  <si>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</si>
  <si>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</si>
  <si>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</si>
  <si>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</si>
  <si>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</si>
  <si>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</si>
  <si>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</si>
  <si>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</si>
  <si>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</si>
  <si>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</si>
  <si>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</si>
  <si>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</si>
  <si>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</si>
  <si>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</si>
  <si>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</si>
  <si>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</si>
  <si>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</si>
  <si>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</si>
  <si>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</si>
  <si>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</si>
  <si>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</si>
  <si>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</si>
  <si>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</si>
  <si>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</si>
  <si>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</si>
  <si>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</si>
  <si>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</si>
  <si>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</si>
  <si>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</si>
  <si>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</si>
  <si>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</si>
  <si>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</si>
  <si>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</si>
  <si>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</si>
  <si>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</si>
  <si>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</si>
  <si>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</si>
  <si>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</si>
  <si>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</si>
  <si>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</si>
  <si>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</si>
  <si>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</si>
  <si>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</si>
  <si>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</si>
  <si>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</si>
  <si>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</si>
  <si>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</si>
  <si>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</si>
  <si>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</si>
  <si>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</si>
  <si>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</si>
  <si>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</si>
  <si>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</si>
  <si>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</si>
  <si>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</si>
  <si>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</si>
  <si>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</si>
  <si>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</si>
  <si>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</si>
  <si>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</si>
  <si>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</si>
  <si>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</si>
  <si>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</si>
  <si>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</si>
  <si>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</si>
  <si>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</si>
  <si>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</si>
  <si>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</si>
  <si>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</si>
  <si>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Gen4 DG (Discrete Graphics) basic functionality on x16 PEG slot</t>
  </si>
  <si>
    <t>CSS-IVE-133869</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</si>
  <si>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</si>
  <si>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t>
  </si>
  <si>
    <t>BC-RQTBCTL-2617
RKL: 2205167457
ADL doc: ADL-S RVP HAS Rev0p5.pdf</t>
  </si>
  <si>
    <t> 
DG configuration should work without issues. Able to play Full HD video file on Movies_TV player and the benchmark without issues
 </t>
  </si>
  <si>
    <t>Verify the DG card basic functionality with Video playback</t>
  </si>
  <si>
    <t>RKL_Native_PO,IFWI_TEST_SUITE,ADL/RKL/JSL,COMMON_QRC_BAT,Delta_IFWI_BIOS,Phase_3,MTL_Test_Suite,IFWI_SYNC,RPL_S_MASTERIFWI_COVERAGE_DELTA,ADL_M_NA,MTL_S_MASTER,RPL-S_3SDC1,RPL_S_IFWI_PO_Phase3,MTL_IFWI_BAT,ERB,ADL_SBGA_3DC3,ADL_SBGA_3DC4,RPL-Px_4SDC1,RPL_SBGA_IFWI_PO_Phase3,MTL_IFWI_CBV_SPHY,RPL-SBGA_5SC,RPL-SBGA_2SC2,MTLSDC1</t>
  </si>
  <si>
    <t>Verify Gen4 DG (Discrete Graphics) basic functionality on x4 PCIE Gen4 Slot</t>
  </si>
  <si>
    <t>CSS-IVE-133874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</si>
  <si>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</si>
  <si>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RKL_Native_PO,IFWI_TEST_SUITE,ADL/RKL/JSL,COMMON_QRC_BAT,Delta_IFWI_BIOS,Phase_3,MTL_Test_Suite,IFWI_SYNC,IFWI_FOC_BATIFWI_COVERAGE_DELTA,ADL_M_NA,RPL-Px_4SDC1,RPL-P_2SDC4,RPL-S_3SDC1,RPL_S_IFWI_PO_Phase3,MTL_IFWI_BAT,ERB,ADL_SBGA_3DC3,ADL_SBGA_3DC4,RPL_Px_PO_P3,MTL_IFWI_IAC_SPHY,RPL_SBGA_IFWI_PO_Phase3,MTL_IFWI_CBV_SPHY,RPL_P_PO_P3,RPL-SBGA_5SC,RPL-SBGA_4SC,RPL-SBGA_2SC1,RPL-SBGA_2SC2,MTLSGC1, MTLSDC1,MTLSDC3,MTLSDC4, MTLSDC5</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</si>
  <si>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</si>
  <si>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</si>
  <si>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</si>
  <si>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</si>
  <si>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</si>
  <si>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</si>
  <si>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</si>
  <si>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</si>
  <si>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</si>
  <si>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</si>
  <si>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</si>
  <si>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</si>
  <si>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</si>
  <si>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</si>
  <si>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</si>
  <si>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</si>
  <si>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</si>
  <si>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t>
  </si>
  <si>
    <t>Verify configuration of Pyrite drive"s user password</t>
  </si>
  <si>
    <t>CSS-IVE-145737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</si>
  <si>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</si>
  <si>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</si>
  <si>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</si>
  <si>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</si>
  <si>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</si>
  <si>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</si>
  <si>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</si>
  <si>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</si>
  <si>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</si>
  <si>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</si>
  <si>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</si>
  <si>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</si>
  <si>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</si>
  <si>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</si>
  <si>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</si>
  <si>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RPL-SBGA_4SC,ARL_Px_IFWI_CI,RPL-SBGA_3SC,MTLSDC2,RPL_Hx-R-GC</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</si>
  <si>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</si>
  <si>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</si>
  <si>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</si>
  <si>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</si>
  <si>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</si>
  <si>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ifwi.arrowlake,ifwi.lunarlake,ifwi.meteorlake,ifwi.raptorlake,ifwi.raptorlake_refresh</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</si>
  <si>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</si>
  <si>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</si>
  <si>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</si>
  <si>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</si>
  <si>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</si>
  <si>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</si>
  <si>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</si>
  <si>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</si>
  <si>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</si>
  <si>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</si>
  <si>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Comments</t>
  </si>
  <si>
    <t>Verified with eDP ,HDMI,DP, Type-C</t>
  </si>
  <si>
    <t xml:space="preserve"> </t>
  </si>
  <si>
    <t>16016454765: [ADL_N][RPL-Hx][IFWI] [ES0] [LP5]: System flashed IFWI image getting memory error on SPINOR</t>
  </si>
  <si>
    <t>Status</t>
  </si>
  <si>
    <t>Passed</t>
  </si>
  <si>
    <t>Validated by</t>
  </si>
  <si>
    <t>Vikram</t>
  </si>
  <si>
    <t>Failed</t>
  </si>
  <si>
    <t>Chethan</t>
  </si>
  <si>
    <t>kaveri</t>
  </si>
  <si>
    <t>Nagashree</t>
  </si>
  <si>
    <t>Sherin</t>
  </si>
  <si>
    <t>ranjith</t>
  </si>
  <si>
    <t>16018506774: [IFWI][RPL-Hx][DDR4][DDR5][RPL-S DC6/DC8][Tool Regression]: Unable to change CPU workload with latest PTAT v2.01.1001</t>
  </si>
  <si>
    <t>16018595116: [IFWI][RPL-S B1 Production][Upgrade/SKUing][DC5][DC6][DC8]: Observing multiple errors after running latest selftest tool v141</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</si>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</sst>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Intel Clear"/>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0" fillId="0" borderId="0" xfId="0" applyFill="1" applyBorder="1" applyAlignment="1"/>
    <xf numFmtId="0" fontId="0" fillId="0" borderId="0" xfId="0" applyBorder="1" applyAlignment="1"/>
    <xf numFmtId="0" fontId="19" fillId="0" borderId="0" xfId="0" applyFont="1" applyAlignment="1"/>
    <xf numFmtId="0" fontId="18" fillId="0" borderId="0" xfId="0" applyFont="1" applyBorder="1" applyAlignment="1">
      <alignment horizontal="left" vertical="center" indent="1"/>
    </xf>
    <xf numFmtId="0" fontId="0" fillId="0" borderId="10" xfId="0" applyBorder="1" applyAlignment="1"/>
    <xf numFmtId="0" fontId="0" fillId="0" borderId="0" xfId="0" applyBorder="1"/>
    <xf numFmtId="0" fontId="18"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39" Type="http://schemas.openxmlformats.org/officeDocument/2006/relationships/revisionLog" Target="revisionLog39.xml"/><Relationship Id="rId89" Type="http://schemas.openxmlformats.org/officeDocument/2006/relationships/revisionLog" Target="revisionLog89.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92" Type="http://schemas.openxmlformats.org/officeDocument/2006/relationships/revisionLog" Target="revisionLog92.xml"/><Relationship Id="rId71" Type="http://schemas.openxmlformats.org/officeDocument/2006/relationships/revisionLog" Target="revisionLog71.xml"/><Relationship Id="rId29" Type="http://schemas.openxmlformats.org/officeDocument/2006/relationships/revisionLog" Target="revisionLog29.xml"/><Relationship Id="rId79" Type="http://schemas.openxmlformats.org/officeDocument/2006/relationships/revisionLog" Target="revisionLog79.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87" Type="http://schemas.openxmlformats.org/officeDocument/2006/relationships/revisionLog" Target="revisionLog87.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95" Type="http://schemas.openxmlformats.org/officeDocument/2006/relationships/revisionLog" Target="revisionLog95.xml"/><Relationship Id="rId90" Type="http://schemas.openxmlformats.org/officeDocument/2006/relationships/revisionLog" Target="revisionLog90.xml"/><Relationship Id="rId61" Type="http://schemas.openxmlformats.org/officeDocument/2006/relationships/revisionLog" Target="revisionLog61.xml"/><Relationship Id="rId82" Type="http://schemas.openxmlformats.org/officeDocument/2006/relationships/revisionLog" Target="revisionLog82.xml"/><Relationship Id="rId57" Type="http://schemas.openxmlformats.org/officeDocument/2006/relationships/revisionLog" Target="revisionLog57.xml"/><Relationship Id="rId49" Type="http://schemas.openxmlformats.org/officeDocument/2006/relationships/revisionLog" Target="revisionLog49.xml"/><Relationship Id="rId28" Type="http://schemas.openxmlformats.org/officeDocument/2006/relationships/revisionLog" Target="revisionLog28.xml"/><Relationship Id="rId36" Type="http://schemas.openxmlformats.org/officeDocument/2006/relationships/revisionLog" Target="revisionLog36.xml"/><Relationship Id="rId99" Type="http://schemas.openxmlformats.org/officeDocument/2006/relationships/revisionLog" Target="revisionLog9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94" Type="http://schemas.openxmlformats.org/officeDocument/2006/relationships/revisionLog" Target="revisionLog94.xml"/><Relationship Id="rId101" Type="http://schemas.openxmlformats.org/officeDocument/2006/relationships/revisionLog" Target="revisionLog1.xml"/><Relationship Id="rId77" Type="http://schemas.openxmlformats.org/officeDocument/2006/relationships/revisionLog" Target="revisionLog77.xml"/><Relationship Id="rId27" Type="http://schemas.openxmlformats.org/officeDocument/2006/relationships/revisionLog" Target="revisionLog27.xml"/><Relationship Id="rId43" Type="http://schemas.openxmlformats.org/officeDocument/2006/relationships/revisionLog" Target="revisionLog43.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00" Type="http://schemas.openxmlformats.org/officeDocument/2006/relationships/revisionLog" Target="revisionLog100.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80" Type="http://schemas.openxmlformats.org/officeDocument/2006/relationships/revisionLog" Target="revisionLog80.xml"/><Relationship Id="rId85" Type="http://schemas.openxmlformats.org/officeDocument/2006/relationships/revisionLog" Target="revisionLog85.xml"/><Relationship Id="rId98" Type="http://schemas.openxmlformats.org/officeDocument/2006/relationships/revisionLog" Target="revisionLog9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67" Type="http://schemas.openxmlformats.org/officeDocument/2006/relationships/revisionLog" Target="revisionLog67.xml"/><Relationship Id="rId59" Type="http://schemas.openxmlformats.org/officeDocument/2006/relationships/revisionLog" Target="revisionLog59.xml"/><Relationship Id="rId46" Type="http://schemas.openxmlformats.org/officeDocument/2006/relationships/revisionLog" Target="revisionLog46.xml"/><Relationship Id="rId33" Type="http://schemas.openxmlformats.org/officeDocument/2006/relationships/revisionLog" Target="revisionLog33.xml"/><Relationship Id="rId38" Type="http://schemas.openxmlformats.org/officeDocument/2006/relationships/revisionLog" Target="revisionLog38.xml"/><Relationship Id="rId96" Type="http://schemas.openxmlformats.org/officeDocument/2006/relationships/revisionLog" Target="revisionLog96.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91" Type="http://schemas.openxmlformats.org/officeDocument/2006/relationships/revisionLog" Target="revisionLog9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5E798BE-4FDB-4405-86C3-368F994C6FC1}" diskRevisions="1" revisionId="702" version="101">
  <header guid="{56222FFE-FE0A-46E7-838F-5253F5CA3354}" dateTime="2022-11-02T17:18:49" maxSheetId="2" userName="Mahadevi, KaveriX" r:id="rId26" minRId="355" maxRId="356">
    <sheetIdMap count="1">
      <sheetId val="1"/>
    </sheetIdMap>
  </header>
  <header guid="{7C2C4F07-1EAA-449A-9C55-2FE3DD831171}" dateTime="2022-11-02T17:21:34" maxSheetId="2" userName="Mahadevi, KaveriX" r:id="rId27">
    <sheetIdMap count="1">
      <sheetId val="1"/>
    </sheetIdMap>
  </header>
  <header guid="{070235E4-80B5-4E22-8A2E-D0A9EE3EF710}" dateTime="2022-11-02T17:28:06" maxSheetId="2" userName="Mahadevi, KaveriX" r:id="rId28" minRId="358">
    <sheetIdMap count="1">
      <sheetId val="1"/>
    </sheetIdMap>
  </header>
  <header guid="{3D63F672-C1B7-432C-B062-CF6670618CEE}" dateTime="2022-11-02T17:38:35" maxSheetId="2" userName="Mahadevi, KaveriX" r:id="rId29" minRId="359" maxRId="362">
    <sheetIdMap count="1">
      <sheetId val="1"/>
    </sheetIdMap>
  </header>
  <header guid="{8973B771-5754-4D4E-803F-4B4EF37BB9B0}" dateTime="2022-11-02T17:49:13" maxSheetId="2" userName="Kumar, ChethanX" r:id="rId30" minRId="363" maxRId="376">
    <sheetIdMap count="1">
      <sheetId val="1"/>
    </sheetIdMap>
  </header>
  <header guid="{321E4161-0B9C-4C74-AEE0-B5231498FB86}" dateTime="2022-11-02T18:02:07" maxSheetId="2" userName="Mahadevi, KaveriX" r:id="rId31" minRId="377" maxRId="383">
    <sheetIdMap count="1">
      <sheetId val="1"/>
    </sheetIdMap>
  </header>
  <header guid="{91961332-D71F-4D48-91DE-3F066461CDDE}" dateTime="2022-11-02T18:06:27" maxSheetId="2" userName="Kumar, ChethanX" r:id="rId32" minRId="384" maxRId="385">
    <sheetIdMap count="1">
      <sheetId val="1"/>
    </sheetIdMap>
  </header>
  <header guid="{F121D888-01E2-4874-99D2-690A41F05FDF}" dateTime="2022-11-02T18:13:50" maxSheetId="2" userName="Mahadevi, KaveriX" r:id="rId33" minRId="386" maxRId="387">
    <sheetIdMap count="1">
      <sheetId val="1"/>
    </sheetIdMap>
  </header>
  <header guid="{2315813B-448C-4C5C-A19B-A1983B42AD55}" dateTime="2022-11-03T10:21:01" maxSheetId="2" userName="Jha, VikramX" r:id="rId34" minRId="388" maxRId="390">
    <sheetIdMap count="1">
      <sheetId val="1"/>
    </sheetIdMap>
  </header>
  <header guid="{37E167D6-75E8-47CB-A7E4-CBDD13962800}" dateTime="2022-11-03T10:40:35" maxSheetId="2" userName="Jha, VikramX" r:id="rId35" minRId="392" maxRId="395">
    <sheetIdMap count="1">
      <sheetId val="1"/>
    </sheetIdMap>
  </header>
  <header guid="{3042E371-4314-4BBC-B4F7-BB38525626CC}" dateTime="2022-11-03T11:07:43" maxSheetId="2" userName="Kumar, ChethanX" r:id="rId36" minRId="396" maxRId="411">
    <sheetIdMap count="1">
      <sheetId val="1"/>
    </sheetIdMap>
  </header>
  <header guid="{2DEE4C23-86AC-4445-AEF8-B364FC27379D}" dateTime="2022-11-03T11:10:22" maxSheetId="2" userName="Kumar, ChethanX" r:id="rId37" minRId="412" maxRId="413">
    <sheetIdMap count="1">
      <sheetId val="1"/>
    </sheetIdMap>
  </header>
  <header guid="{9C3EF225-9836-49ED-9F6E-AD61DEA0793B}" dateTime="2022-11-03T11:38:02" maxSheetId="2" userName="Kumar, ChethanX" r:id="rId38" minRId="414" maxRId="417">
    <sheetIdMap count="1">
      <sheetId val="1"/>
    </sheetIdMap>
  </header>
  <header guid="{C273CC6F-BE78-41D1-A1AE-64992A18FC29}" dateTime="2022-11-03T12:24:28" maxSheetId="2" userName="Kumar, ChethanX" r:id="rId39" minRId="418" maxRId="419">
    <sheetIdMap count="1">
      <sheetId val="1"/>
    </sheetIdMap>
  </header>
  <header guid="{5059C356-D0AC-4752-8801-CA34C4448D31}" dateTime="2022-11-03T13:00:55" maxSheetId="2" userName="Mahadevi, KaveriX" r:id="rId40" minRId="420" maxRId="438">
    <sheetIdMap count="1">
      <sheetId val="1"/>
    </sheetIdMap>
  </header>
  <header guid="{11A6BEDD-2CE5-4172-A80E-F9E10C1F31B2}" dateTime="2022-11-03T13:25:10" maxSheetId="2" userName="Mahadevi, KaveriX" r:id="rId41" minRId="439" maxRId="443">
    <sheetIdMap count="1">
      <sheetId val="1"/>
    </sheetIdMap>
  </header>
  <header guid="{CA77183A-9DB2-4C1D-9A5D-9CD4215A24D2}" dateTime="2022-11-03T13:32:06" maxSheetId="2" userName="Kumar, ChethanX" r:id="rId42" minRId="444" maxRId="447">
    <sheetIdMap count="1">
      <sheetId val="1"/>
    </sheetIdMap>
  </header>
  <header guid="{591C5EF9-570D-4DA4-8D4B-58F441DA95A3}" dateTime="2022-11-03T13:32:59" maxSheetId="2" userName="Mahadevi, KaveriX" r:id="rId43" minRId="448">
    <sheetIdMap count="1">
      <sheetId val="1"/>
    </sheetIdMap>
  </header>
  <header guid="{A3E8D9C1-BC1D-4223-B4CD-CE6AAB12DA3E}" dateTime="2022-11-03T13:33:27" maxSheetId="2" userName="Mahadevi, KaveriX" r:id="rId44" minRId="450" maxRId="452">
    <sheetIdMap count="1">
      <sheetId val="1"/>
    </sheetIdMap>
  </header>
  <header guid="{D6DFCBAD-2B10-4F05-955B-5EBCA09C020E}" dateTime="2022-11-03T14:44:55" maxSheetId="2" userName="Jha, VikramX" r:id="rId45" minRId="453" maxRId="490">
    <sheetIdMap count="1">
      <sheetId val="1"/>
    </sheetIdMap>
  </header>
  <header guid="{B99F14CB-AFDF-4E71-861E-05D78C83EC9F}" dateTime="2022-11-03T16:30:10" maxSheetId="2" userName="Jha, VikramX" r:id="rId46" minRId="491" maxRId="502">
    <sheetIdMap count="1">
      <sheetId val="1"/>
    </sheetIdMap>
  </header>
  <header guid="{ED018D12-993D-434E-99E4-8B28461759BE}" dateTime="2022-11-03T16:43:43" maxSheetId="2" userName="Rd, NagashreeX" r:id="rId47" minRId="503" maxRId="505">
    <sheetIdMap count="1">
      <sheetId val="1"/>
    </sheetIdMap>
  </header>
  <header guid="{40599B1B-F563-45B9-A7AD-354966C9ADCB}" dateTime="2022-11-03T17:25:33" maxSheetId="2" userName="Jha, VikramX" r:id="rId48" minRId="507" maxRId="510">
    <sheetIdMap count="1">
      <sheetId val="1"/>
    </sheetIdMap>
  </header>
  <header guid="{0AE5E3FA-E440-401B-8F1C-D80A62E084CC}" dateTime="2022-11-03T17:26:49" maxSheetId="2" userName="Mahadevi, KaveriX" r:id="rId49" minRId="512">
    <sheetIdMap count="1">
      <sheetId val="1"/>
    </sheetIdMap>
  </header>
  <header guid="{A65DF993-5B78-4406-A52B-4FAA0411B68F}" dateTime="2022-11-03T17:28:11" maxSheetId="2" userName="Jha, VikramX" r:id="rId50" minRId="514" maxRId="516">
    <sheetIdMap count="1">
      <sheetId val="1"/>
    </sheetIdMap>
  </header>
  <header guid="{4F0EABC5-DAC9-468F-9C24-E94409CCFFCB}" dateTime="2022-11-03T17:29:31" maxSheetId="2" userName="Jha, VikramX" r:id="rId51" minRId="518" maxRId="525">
    <sheetIdMap count="1">
      <sheetId val="1"/>
    </sheetIdMap>
  </header>
  <header guid="{A6F1818A-F695-4CD4-A79D-8BB4008C9937}" dateTime="2022-11-03T17:33:02" maxSheetId="2" userName="Mahadevi, KaveriX" r:id="rId52" minRId="526" maxRId="530">
    <sheetIdMap count="1">
      <sheetId val="1"/>
    </sheetIdMap>
  </header>
  <header guid="{BD1D5F15-FBBA-4A11-A956-5F63A36AF107}" dateTime="2022-11-03T17:34:12" maxSheetId="2" userName="Jha, VikramX" r:id="rId53" minRId="531" maxRId="533">
    <sheetIdMap count="1">
      <sheetId val="1"/>
    </sheetIdMap>
  </header>
  <header guid="{48AEDB4A-DCB1-481C-A6A9-342B50D1E894}" dateTime="2022-11-03T17:40:07" maxSheetId="2" userName="Mahadevi, KaveriX" r:id="rId54">
    <sheetIdMap count="1">
      <sheetId val="1"/>
    </sheetIdMap>
  </header>
  <header guid="{55C9C915-0393-4560-A1D9-C8FE730661E2}" dateTime="2022-11-03T17:50:34" maxSheetId="2" userName="Jha, VikramX" r:id="rId55" minRId="536" maxRId="550">
    <sheetIdMap count="1">
      <sheetId val="1"/>
    </sheetIdMap>
  </header>
  <header guid="{D52753C3-34E4-4458-9E67-9665A7665A43}" dateTime="2022-11-03T18:02:12" maxSheetId="2" userName="Mahadevi, KaveriX" r:id="rId56" minRId="552" maxRId="553">
    <sheetIdMap count="1">
      <sheetId val="1"/>
    </sheetIdMap>
  </header>
  <header guid="{80D91AA5-220E-467E-B888-124D88590B47}" dateTime="2022-11-04T10:13:04" maxSheetId="2" userName="Rd, NagashreeX" r:id="rId57">
    <sheetIdMap count="1">
      <sheetId val="1"/>
    </sheetIdMap>
  </header>
  <header guid="{6EFA3964-1155-4F14-BE56-9FF7C9731278}" dateTime="2022-11-04T10:28:03" maxSheetId="2" userName="Jha, VikramX" r:id="rId58" minRId="555" maxRId="561">
    <sheetIdMap count="1">
      <sheetId val="1"/>
    </sheetIdMap>
  </header>
  <header guid="{60D43E2F-9C7D-4129-82EE-2F7C66434154}" dateTime="2022-11-04T10:29:48" maxSheetId="2" userName="Jha, VikramX" r:id="rId59" minRId="562" maxRId="573">
    <sheetIdMap count="1">
      <sheetId val="1"/>
    </sheetIdMap>
  </header>
  <header guid="{E7DAA6FF-80B2-499D-84D5-61A285B2D729}" dateTime="2022-11-04T11:13:47" maxSheetId="2" userName="Jha, VikramX" r:id="rId60" minRId="574" maxRId="585">
    <sheetIdMap count="1">
      <sheetId val="1"/>
    </sheetIdMap>
  </header>
  <header guid="{BBF05127-02DD-4C80-9A01-C76D8B36FD19}" dateTime="2022-11-04T11:14:38" maxSheetId="2" userName="Kumar, ChethanX" r:id="rId61" minRId="586" maxRId="587">
    <sheetIdMap count="1">
      <sheetId val="1"/>
    </sheetIdMap>
  </header>
  <header guid="{F41309CA-EF19-4178-9FD7-F0C0EC283012}" dateTime="2022-11-04T12:01:30" maxSheetId="2" userName="Rd, NagashreeX" r:id="rId62" minRId="588" maxRId="590">
    <sheetIdMap count="1">
      <sheetId val="1"/>
    </sheetIdMap>
  </header>
  <header guid="{44BA30BD-3B63-4F24-9DA7-D24821FDF118}" dateTime="2022-11-04T12:15:37" maxSheetId="2" userName="Rd, NagashreeX" r:id="rId63" minRId="591">
    <sheetIdMap count="1">
      <sheetId val="1"/>
    </sheetIdMap>
  </header>
  <header guid="{CE3708F7-2704-41E1-97ED-F3AC4F81AF2B}" dateTime="2022-11-04T12:57:37" maxSheetId="2" userName="Rd, NagashreeX" r:id="rId64" minRId="592">
    <sheetIdMap count="1">
      <sheetId val="1"/>
    </sheetIdMap>
  </header>
  <header guid="{F8C771F8-8010-474E-929F-75873F754784}" dateTime="2022-11-04T15:06:13" maxSheetId="2" userName="Rd, NagashreeX" r:id="rId65" minRId="593" maxRId="594">
    <sheetIdMap count="1">
      <sheetId val="1"/>
    </sheetIdMap>
  </header>
  <header guid="{6B0CB3C9-2CE2-4D52-A893-0401C2C74DDD}" dateTime="2022-11-04T15:29:03" maxSheetId="2" userName="Rd, NagashreeX" r:id="rId66">
    <sheetIdMap count="1">
      <sheetId val="1"/>
    </sheetIdMap>
  </header>
  <header guid="{B6E01788-ECD3-4A8E-BBE0-19DF3D9C256C}" dateTime="2022-11-04T15:32:10" maxSheetId="2" userName="Jha, VikramX" r:id="rId67" minRId="596" maxRId="597">
    <sheetIdMap count="1">
      <sheetId val="1"/>
    </sheetIdMap>
  </header>
  <header guid="{6A863254-310F-40C8-95F8-BADBEDFE73D3}" dateTime="2022-11-04T15:32:41" maxSheetId="2" userName="Rd, NagashreeX" r:id="rId68" minRId="598">
    <sheetIdMap count="1">
      <sheetId val="1"/>
    </sheetIdMap>
  </header>
  <header guid="{4118B7D6-A23A-4EFC-AEA0-2F1E6FE20DE3}" dateTime="2022-11-04T15:33:57" maxSheetId="2" userName="Jha, VikramX" r:id="rId69" minRId="599" maxRId="604">
    <sheetIdMap count="1">
      <sheetId val="1"/>
    </sheetIdMap>
  </header>
  <header guid="{00BEDDBC-A548-4703-890F-CA9D32F80951}" dateTime="2022-11-04T15:35:38" maxSheetId="2" userName="Jha, VikramX" r:id="rId70" minRId="605" maxRId="606">
    <sheetIdMap count="1">
      <sheetId val="1"/>
    </sheetIdMap>
  </header>
  <header guid="{D1102B2A-81C2-4320-B824-B506201C6D3A}" dateTime="2022-11-04T15:44:35" maxSheetId="2" userName="Kumar, ChethanX" r:id="rId71" minRId="607" maxRId="609">
    <sheetIdMap count="1">
      <sheetId val="1"/>
    </sheetIdMap>
  </header>
  <header guid="{BAFC2AFF-5BD4-4AD3-9C2F-1F372F7E3535}" dateTime="2022-11-04T16:04:33" maxSheetId="2" userName="Kumar, ChethanX" r:id="rId72" minRId="610" maxRId="614">
    <sheetIdMap count="1">
      <sheetId val="1"/>
    </sheetIdMap>
  </header>
  <header guid="{2E6860D0-8C12-4C66-B0FC-2F495EE8C73A}" dateTime="2022-11-04T16:38:25" maxSheetId="2" userName="Kumar, ChethanX" r:id="rId73" minRId="615" maxRId="620">
    <sheetIdMap count="1">
      <sheetId val="1"/>
    </sheetIdMap>
  </header>
  <header guid="{F9647FD5-CCC7-42A6-AF87-6AAAF12254A6}" dateTime="2022-11-04T16:39:31" maxSheetId="2" userName="Rd, NagashreeX" r:id="rId74" minRId="621" maxRId="623">
    <sheetIdMap count="1">
      <sheetId val="1"/>
    </sheetIdMap>
  </header>
  <header guid="{EF078A79-41BC-405D-9DBE-A193D4767530}" dateTime="2022-11-04T16:41:33" maxSheetId="2" userName="Rd, NagashreeX" r:id="rId75" minRId="624">
    <sheetIdMap count="1">
      <sheetId val="1"/>
    </sheetIdMap>
  </header>
  <header guid="{D928B86B-A9BD-4727-BEA1-229165F27DA6}" dateTime="2022-11-04T17:27:54" maxSheetId="2" userName="Rd, NagashreeX" r:id="rId76">
    <sheetIdMap count="1">
      <sheetId val="1"/>
    </sheetIdMap>
  </header>
  <header guid="{B8400607-6BF2-4B14-82E3-A9CFAB8E3422}" dateTime="2022-11-04T17:28:54" maxSheetId="2" userName="Rd, NagashreeX" r:id="rId77" minRId="626">
    <sheetIdMap count="1">
      <sheetId val="1"/>
    </sheetIdMap>
  </header>
  <header guid="{D650CCD6-06E7-433D-AD81-DB7CEB60460D}" dateTime="2022-11-04T17:29:30" maxSheetId="2" userName="Jha, VikramX" r:id="rId78" minRId="627" maxRId="632">
    <sheetIdMap count="1">
      <sheetId val="1"/>
    </sheetIdMap>
  </header>
  <header guid="{396DE3F5-4A94-4F95-9739-5A7B002708B1}" dateTime="2022-11-04T17:32:04" maxSheetId="2" userName="Jha, VikramX" r:id="rId79" minRId="634" maxRId="636">
    <sheetIdMap count="1">
      <sheetId val="1"/>
    </sheetIdMap>
  </header>
  <header guid="{C0AA84F3-F97C-4505-BBD1-82AC7F2303B0}" dateTime="2022-11-04T17:40:27" maxSheetId="2" userName="Kumar, ChethanX" r:id="rId80" minRId="637" maxRId="638">
    <sheetIdMap count="1">
      <sheetId val="1"/>
    </sheetIdMap>
  </header>
  <header guid="{3E0AF4DE-CEFA-407C-BBFF-BDC6314ECA96}" dateTime="2022-11-04T17:43:36" maxSheetId="2" userName="Rd, NagashreeX" r:id="rId81" minRId="639">
    <sheetIdMap count="1">
      <sheetId val="1"/>
    </sheetIdMap>
  </header>
  <header guid="{8443D70E-DCDF-47F0-B2D0-147A1AE333C4}" dateTime="2022-11-04T17:46:20" maxSheetId="2" userName="Rd, NagashreeX" r:id="rId82" minRId="640">
    <sheetIdMap count="1">
      <sheetId val="1"/>
    </sheetIdMap>
  </header>
  <header guid="{9E071CF7-EDBE-44AD-AB92-367A4C846501}" dateTime="2022-11-04T17:46:59" maxSheetId="2" userName="Rd, NagashreeX" r:id="rId83" minRId="641">
    <sheetIdMap count="1">
      <sheetId val="1"/>
    </sheetIdMap>
  </header>
  <header guid="{1F6F0705-36BC-4930-96E8-C3C7F90E40C1}" dateTime="2022-11-04T17:47:47" maxSheetId="2" userName="Kumar, ChethanX" r:id="rId84" minRId="642" maxRId="647">
    <sheetIdMap count="1">
      <sheetId val="1"/>
    </sheetIdMap>
  </header>
  <header guid="{156358F6-DCEC-46DC-AA1E-E0F34EBDB5E4}" dateTime="2022-11-04T18:00:44" maxSheetId="2" userName="Kumar, ChethanX" r:id="rId85" minRId="648" maxRId="650">
    <sheetIdMap count="1">
      <sheetId val="1"/>
    </sheetIdMap>
  </header>
  <header guid="{CE870B6D-4FA0-4B8A-BE2C-C90C6A225D05}" dateTime="2022-11-04T18:03:05" maxSheetId="2" userName="Kumar, ChethanX" r:id="rId86" minRId="651" maxRId="652">
    <sheetIdMap count="1">
      <sheetId val="1"/>
    </sheetIdMap>
  </header>
  <header guid="{D7A22FAE-794C-4EFD-84C1-CDD7B80A2AEA}" dateTime="2022-11-07T10:18:49" maxSheetId="2" userName="Gs, SherinX" r:id="rId87">
    <sheetIdMap count="1">
      <sheetId val="1"/>
    </sheetIdMap>
  </header>
  <header guid="{3F3C14B1-6A11-4457-A422-AAC27E9BE17F}" dateTime="2022-11-07T10:19:40" maxSheetId="2" userName="Rd, NagashreeX" r:id="rId88" minRId="654">
    <sheetIdMap count="1">
      <sheetId val="1"/>
    </sheetIdMap>
  </header>
  <header guid="{D7470988-7EF0-4FAC-8063-C94B85D4050F}" dateTime="2022-11-07T10:47:12" maxSheetId="2" userName="Gs, SherinX" r:id="rId89" minRId="655">
    <sheetIdMap count="1">
      <sheetId val="1"/>
    </sheetIdMap>
  </header>
  <header guid="{B5E88B9A-7267-4109-8BE1-C004088609C8}" dateTime="2022-11-07T12:05:15" maxSheetId="2" userName="Gs, SherinX" r:id="rId90" minRId="656" maxRId="658">
    <sheetIdMap count="1">
      <sheetId val="1"/>
    </sheetIdMap>
  </header>
  <header guid="{5498C4B1-EFC8-4005-A627-E2E16B96C091}" dateTime="2022-11-07T12:06:05" maxSheetId="2" userName="P, RanjithX" r:id="rId91" minRId="659" maxRId="660">
    <sheetIdMap count="1">
      <sheetId val="1"/>
    </sheetIdMap>
  </header>
  <header guid="{80A5F4C6-FD3C-4854-AAAF-96EB2E82E0A5}" dateTime="2022-11-07T12:17:36" maxSheetId="2" userName="P, RanjithX" r:id="rId92" minRId="662" maxRId="663">
    <sheetIdMap count="1">
      <sheetId val="1"/>
    </sheetIdMap>
  </header>
  <header guid="{52BE1F9C-C35D-47A1-B704-BBEA41F96837}" dateTime="2022-11-07T12:38:38" maxSheetId="2" userName="Gs, SherinX" r:id="rId93" minRId="664" maxRId="667">
    <sheetIdMap count="1">
      <sheetId val="1"/>
    </sheetIdMap>
  </header>
  <header guid="{F29F1294-AF56-462A-ABB5-1AEEE3EFFE57}" dateTime="2022-11-07T13:19:27" maxSheetId="2" userName="Rd, NagashreeX" r:id="rId94" minRId="668" maxRId="669">
    <sheetIdMap count="1">
      <sheetId val="1"/>
    </sheetIdMap>
  </header>
  <header guid="{00EC0156-3A2D-4444-8DE8-22C02CE781AF}" dateTime="2022-11-07T14:59:41" maxSheetId="2" userName="P, RanjithX" r:id="rId95" minRId="670" maxRId="671">
    <sheetIdMap count="1">
      <sheetId val="1"/>
    </sheetIdMap>
  </header>
  <header guid="{58712A44-60EF-463E-9C92-B154FB9A576E}" dateTime="2022-11-07T16:00:07" maxSheetId="2" userName="Gs, SherinX" r:id="rId96" minRId="672">
    <sheetIdMap count="1">
      <sheetId val="1"/>
    </sheetIdMap>
  </header>
  <header guid="{F28A940C-CB56-439C-8417-94A5E0C0E556}" dateTime="2022-11-07T16:21:35" maxSheetId="2" userName="Gs, SherinX" r:id="rId97" minRId="673" maxRId="675">
    <sheetIdMap count="1">
      <sheetId val="1"/>
    </sheetIdMap>
  </header>
  <header guid="{5B8E1390-F7EA-4AEA-931D-B5628741CBD7}" dateTime="2022-11-07T17:31:03" maxSheetId="2" userName="Gs, SherinX" r:id="rId98" minRId="676">
    <sheetIdMap count="1">
      <sheetId val="1"/>
    </sheetIdMap>
  </header>
  <header guid="{C53F4400-45A2-474B-BC5C-E02AB813EC28}" dateTime="2022-11-07T20:47:52" maxSheetId="2" userName="Adagoor Revanna, BharathrajX" r:id="rId99" minRId="677" maxRId="693">
    <sheetIdMap count="1">
      <sheetId val="1"/>
    </sheetIdMap>
  </header>
  <header guid="{FDF2FE84-3B8B-4E0E-BC05-674C1C90C7CB}" dateTime="2022-11-07T21:46:27" maxSheetId="2" userName="Adagoor Revanna, BharathrajX" r:id="rId100" minRId="695" maxRId="699">
    <sheetIdMap count="1">
      <sheetId val="1"/>
    </sheetIdMap>
  </header>
  <header guid="{15E798BE-4FDB-4405-86C3-368F994C6FC1}" dateTime="2022-12-05T09:25:28" maxSheetId="2" userName="Agarwal, Naman" r:id="rId101" minRId="700" maxRId="70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0" sId="1">
    <oc r="A1" t="inlineStr">
      <is>
        <t>id</t>
      </is>
    </oc>
    <nc r="A1" t="inlineStr">
      <is>
        <t>TCD_ID</t>
      </is>
    </nc>
  </rcc>
  <rcc rId="701" sId="1">
    <oc r="B1" t="inlineStr">
      <is>
        <t>title</t>
      </is>
    </oc>
    <nc r="B1" t="inlineStr">
      <is>
        <t>TCD_Title</t>
      </is>
    </nc>
  </rcc>
  <rdn rId="0" localSheetId="1" customView="1" name="Z_58D7B1DC_AA02_46F9_9C29_04353563DE42_.wvu.FilterData" hidden="1" oldHidden="1">
    <formula>'RPL_SBGA_IFWI_Test suite_Ext_BA'!$A$1:$AN$254</formula>
  </rdn>
  <rcv guid="{58D7B1DC-AA02-46F9-9C29-04353563DE42}"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 sId="1" xfDxf="1" dxf="1">
    <nc r="E11" t="inlineStr">
      <is>
        <t>16018506774: [IFWI][RPL-Hx][DDR4][DDR5][RPL-S DC6/DC8][Tool Regression]: Unable to change CPU workload with latest PTAT v2.01.1001</t>
      </is>
    </nc>
    <ndxf>
      <font>
        <sz val="10"/>
        <name val="Intel Clear"/>
        <scheme val="none"/>
      </font>
      <alignment horizontal="left" vertical="center" indent="1"/>
    </ndxf>
  </rcc>
  <rfmt sheetId="1" sqref="E12" start="0" length="0">
    <dxf>
      <font>
        <u val="none"/>
        <sz val="11"/>
        <color theme="1"/>
        <name val="Calibri"/>
        <family val="2"/>
        <scheme val="minor"/>
      </font>
    </dxf>
  </rfmt>
  <rfmt sheetId="1" xfDxf="1" sqref="E12" start="0" length="0">
    <dxf>
      <font>
        <sz val="10"/>
        <name val="Intel Clear"/>
        <scheme val="none"/>
      </font>
      <alignment horizontal="left" vertical="center" indent="1"/>
    </dxf>
  </rfmt>
  <rfmt sheetId="1" sqref="E12" start="0" length="0">
    <dxf>
      <font>
        <sz val="11"/>
        <color theme="1"/>
        <name val="Calibri"/>
        <family val="2"/>
        <scheme val="minor"/>
      </font>
      <alignment horizontal="general" vertical="bottom" indent="0"/>
    </dxf>
  </rfmt>
  <rcc rId="696" sId="1" xfDxf="1" dxf="1">
    <nc r="E12" t="inlineStr">
      <is>
        <t>16018595116: [IFWI][RPL-S B1 Production][Upgrade/SKUing][DC5][DC6][DC8]: Observing multiple errors after running latest selftest tool v141</t>
      </is>
    </nc>
    <ndxf>
      <font>
        <sz val="10"/>
        <name val="Intel Clear"/>
        <scheme val="none"/>
      </font>
      <alignment horizontal="left" vertical="center" indent="1"/>
    </ndxf>
  </rcc>
  <rcc rId="697" sId="1">
    <oc r="E107" t="inlineStr">
      <is>
        <t>Verified with 3.0 Pendrive</t>
      </is>
    </oc>
    <nc r="E107"/>
  </rcc>
  <rcc rId="698" sId="1">
    <oc r="E151" t="inlineStr">
      <is>
        <t>Verified with X16 slot</t>
      </is>
    </oc>
    <nc r="E151"/>
  </rcc>
  <rrc rId="699" sId="1" ref="A251:XFD251" action="deleteRow">
    <rfmt sheetId="1" xfDxf="1" sqref="A251:XFD251" start="0" length="0"/>
    <rcc rId="0" sId="1">
      <nc r="A251">
        <f>HYPERLINK("https://hsdes.intel.com/resource/16012378931","16012378931")</f>
      </nc>
    </rcc>
    <rcc rId="0" sId="1">
      <nc r="B251" t="inlineStr">
        <is>
          <t>Verify system wakes from CMS/S0i3 via Skype call</t>
        </is>
      </nc>
    </rcc>
    <rcc rId="0" sId="1">
      <nc r="C251" t="inlineStr">
        <is>
          <t>Vikram</t>
        </is>
      </nc>
    </rcc>
    <rcc rId="0" sId="1">
      <nc r="D251" t="inlineStr">
        <is>
          <t>WIP</t>
        </is>
      </nc>
    </rcc>
    <rcc rId="0" sId="1">
      <nc r="G251" t="inlineStr">
        <is>
          <t>rohith2x</t>
        </is>
      </nc>
    </rcc>
    <rcc rId="0" sId="1">
      <nc r="H251" t="inlineStr">
        <is>
          <t>common</t>
        </is>
      </nc>
    </rcc>
    <rcc rId="0" sId="1">
      <nc r="I251" t="inlineStr">
        <is>
          <t>Ingredient</t>
        </is>
      </nc>
    </rcc>
    <rcc rId="0" sId="1">
      <nc r="J251" t="inlineStr">
        <is>
          <t>Automatable</t>
        </is>
      </nc>
    </rcc>
    <rcc rId="0" sId="1">
      <nc r="K251" t="inlineStr">
        <is>
          <t>Intel Confidential</t>
        </is>
      </nc>
    </rcc>
    <rcc rId="0" sId="1">
      <nc r="L251" t="inlineStr">
        <is>
          <t>fw.ifwi.pmc</t>
        </is>
      </nc>
    </rcc>
    <rcc rId="0" sId="1">
      <nc r="M251">
        <v>15</v>
      </nc>
    </rcc>
    <rcc rId="0" sId="1">
      <nc r="N251">
        <v>5</v>
      </nc>
    </rcc>
    <rcc rId="0" sId="1">
      <nc r="O251" t="inlineStr">
        <is>
          <t>CSS-IVE-130917</t>
        </is>
      </nc>
    </rcc>
    <rcc rId="0" sId="1">
      <nc r="P251" t="inlineStr">
        <is>
          <t>Power Management</t>
        </is>
      </nc>
    </rcc>
    <rcc rId="0" sId="1">
      <nc r="Q251"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R251" t="inlineStr">
        <is>
          <t>MoS (Modern Standby),Real Battery Management</t>
        </is>
      </nc>
    </rcc>
    <rcc rId="0" sId="1">
      <nc r="S251" t="inlineStr">
        <is>
          <t>https://hsdes.intel.com/appstore/article/#/2207365228</t>
        </is>
      </nc>
    </rcc>
    <rcc rId="0" sId="1">
      <nc r="U251" t="inlineStr">
        <is>
          <t>Consumer,Corporate_vPro</t>
        </is>
      </nc>
    </rcc>
    <rcc rId="0" sId="1">
      <nc r="V251" t="inlineStr">
        <is>
          <t>windows.20h2_vibranium.x64</t>
        </is>
      </nc>
    </rcc>
    <rcc rId="0" sId="1">
      <nc r="W251" t="inlineStr">
        <is>
          <t>reddyv5x</t>
        </is>
      </nc>
    </rcc>
    <rcc rId="0" sId="1">
      <nc r="X251" t="inlineStr">
        <is>
          <t>System should wake successfully from Connected MOS/S0i3 via Skype call</t>
        </is>
      </nc>
    </rcc>
    <rcc rId="0" sId="1">
      <nc r="Y251" t="inlineStr">
        <is>
          <t>Client-IFWI</t>
        </is>
      </nc>
    </rcc>
    <rcc rId="0" sId="1">
      <nc r="Z251" t="inlineStr">
        <is>
          <t>2-high</t>
        </is>
      </nc>
    </rcc>
    <rcc rId="0" sId="1">
      <nc r="AA251" t="inlineStr">
        <is>
          <t>ifwi.alderlake,ifwi.arrowlake,ifwi.lunarlake,ifwi.meteorlake,ifwi.raptorlake</t>
        </is>
      </nc>
    </rcc>
    <rcc rId="0" sId="1">
      <nc r="AB251" t="inlineStr">
        <is>
          <t>ifwi.alderlake,ifwi.jasperlake,ifwi.meteorlake,ifwi.raptorlake</t>
        </is>
      </nc>
    </rcc>
    <rcc rId="0" sId="1">
      <nc r="AD251" t="inlineStr">
        <is>
          <t>product</t>
        </is>
      </nc>
    </rcc>
    <rcc rId="0" sId="1">
      <nc r="AE251" t="inlineStr">
        <is>
          <t>open.test_update_phase</t>
        </is>
      </nc>
    </rcc>
    <rcc rId="0" sId="1">
      <nc r="AG251" t="inlineStr">
        <is>
          <t>Low</t>
        </is>
      </nc>
    </rcc>
    <rcc rId="0" sId="1">
      <nc r="AH251" t="inlineStr">
        <is>
          <t>L2 Mandatory-BAT</t>
        </is>
      </nc>
    </rcc>
    <rcc rId="0" sId="1">
      <nc r="AK251" t="inlineStr">
        <is>
          <t>Functional</t>
        </is>
      </nc>
    </rcc>
    <rcc rId="0" sId="1">
      <nc r="AL251" t="inlineStr">
        <is>
          <t>na</t>
        </is>
      </nc>
    </rcc>
    <rcc rId="0" sId="1">
      <nc r="AM251" t="inlineStr">
        <is>
          <t>Intention of the testcase is to verify system wakes from Connected MOS/S0i3 via Skype call</t>
        </is>
      </nc>
    </rcc>
    <rcc rId="0" sId="1">
      <nc r="AN251" t="inlineStr">
        <is>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is>
      </nc>
    </rcc>
  </rr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 sId="1" odxf="1" dxf="1">
    <oc r="A215">
      <f>HYPERLINK("https://hsdes.intel.com/resource/14013187105","14013187105")</f>
    </oc>
    <nc r="A215">
      <f>HYPERLINK("https://hsdes.intel.com/resource/14013187105","14013187105")</f>
    </nc>
    <odxf>
      <font>
        <u val="none"/>
        <sz val="11"/>
        <color theme="1"/>
        <name val="Calibri"/>
        <family val="2"/>
        <scheme val="minor"/>
      </font>
    </odxf>
    <ndxf>
      <font>
        <u/>
        <sz val="11"/>
        <color theme="10"/>
        <name val="Calibri"/>
        <family val="2"/>
        <scheme val="minor"/>
      </font>
    </ndxf>
  </rcc>
  <rcc rId="356" sId="1">
    <nc r="D215" t="inlineStr">
      <is>
        <t>Passed</t>
      </is>
    </nc>
  </rcc>
  <rfmt sheetId="1" sqref="D215">
    <dxf>
      <alignment horizontal="general" vertical="bottom" textRotation="0" wrapText="0" indent="0" justifyLastLine="0" shrinkToFit="0" readingOrder="0"/>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2B9A426-455D-4FFF-B3EE-5F59CC3D88C9}" action="delete"/>
  <rdn rId="0" localSheetId="1" customView="1" name="Z_B2B9A426_455D_4FFF_B3EE_5F59CC3D88C9_.wvu.FilterData" hidden="1" oldHidden="1">
    <formula>'RPL_SBGA_IFWI_Test suite_Ext_BA'!$A$1:$AN$272</formula>
    <oldFormula>'RPL_SBGA_IFWI_Test suite_Ext_BA'!$A$1:$AN$272</oldFormula>
  </rdn>
  <rcv guid="{B2B9A426-455D-4FFF-B3EE-5F59CC3D88C9}"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nc r="D85"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odxf="1" dxf="1">
    <oc r="A48">
      <f>HYPERLINK("https://hsdes.intel.com/resource/14013161178","14013161178")</f>
    </oc>
    <nc r="A48">
      <f>HYPERLINK("https://hsdes.intel.com/resource/14013161178","14013161178")</f>
    </nc>
    <odxf>
      <font>
        <u val="none"/>
        <sz val="11"/>
        <color theme="1"/>
        <name val="Calibri"/>
        <family val="2"/>
        <scheme val="minor"/>
      </font>
    </odxf>
    <ndxf>
      <font>
        <u/>
        <sz val="11"/>
        <color theme="10"/>
        <name val="Calibri"/>
        <family val="2"/>
        <scheme val="minor"/>
      </font>
    </ndxf>
  </rcc>
  <rcc rId="360" sId="1" odxf="1" dxf="1">
    <oc r="A233">
      <f>HYPERLINK("https://hsdes.intel.com/resource/14013187326","14013187326")</f>
    </oc>
    <nc r="A233">
      <f>HYPERLINK("https://hsdes.intel.com/resource/14013187326","14013187326")</f>
    </nc>
    <odxf>
      <font>
        <u val="none"/>
        <sz val="11"/>
        <color theme="1"/>
        <name val="Calibri"/>
        <family val="2"/>
        <scheme val="minor"/>
      </font>
    </odxf>
    <ndxf>
      <font>
        <u/>
        <sz val="11"/>
        <color theme="10"/>
        <name val="Calibri"/>
        <family val="2"/>
        <scheme val="minor"/>
      </font>
    </ndxf>
  </rcc>
  <rcc rId="361" sId="1">
    <nc r="D233" t="inlineStr">
      <is>
        <t>Passed</t>
      </is>
    </nc>
  </rcc>
  <rfmt sheetId="1" sqref="D233">
    <dxf>
      <alignment horizontal="general" vertical="bottom" textRotation="0" wrapText="0" indent="0" justifyLastLine="0" shrinkToFit="0" readingOrder="0"/>
    </dxf>
  </rfmt>
  <rcc rId="362" sId="1" odxf="1" dxf="1">
    <oc r="A85">
      <f>HYPERLINK("https://hsdes.intel.com/resource/14013175486","14013175486")</f>
    </oc>
    <nc r="A85">
      <f>HYPERLINK("https://hsdes.intel.com/resource/14013175486","14013175486")</f>
    </nc>
    <odxf>
      <font>
        <u val="none"/>
        <sz val="11"/>
        <color theme="1"/>
        <name val="Calibri"/>
        <family val="2"/>
        <scheme val="minor"/>
      </font>
    </odxf>
    <ndxf>
      <font>
        <u/>
        <sz val="11"/>
        <color theme="10"/>
        <name val="Calibri"/>
        <family val="2"/>
        <scheme val="minor"/>
      </font>
    </ndxf>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1">
    <nc r="C136" t="inlineStr">
      <is>
        <t>Chethan</t>
      </is>
    </nc>
  </rcc>
  <rcc rId="364" sId="1">
    <nc r="D144" t="inlineStr">
      <is>
        <t>Blocked</t>
      </is>
    </nc>
  </rcc>
  <rcc rId="365" sId="1">
    <nc r="C124" t="inlineStr">
      <is>
        <t>Chethan</t>
      </is>
    </nc>
  </rcc>
  <rcc rId="366" sId="1">
    <nc r="D124" t="inlineStr">
      <is>
        <t>Passed</t>
      </is>
    </nc>
  </rcc>
  <rcc rId="367" sId="1">
    <nc r="C152" t="inlineStr">
      <is>
        <t>Chethan</t>
      </is>
    </nc>
  </rcc>
  <rcc rId="368" sId="1">
    <nc r="D152" t="inlineStr">
      <is>
        <t>Passed</t>
      </is>
    </nc>
  </rcc>
  <rcc rId="369" sId="1">
    <nc r="C151" t="inlineStr">
      <is>
        <t>Chethan</t>
      </is>
    </nc>
  </rcc>
  <rcc rId="370" sId="1">
    <nc r="D151" t="inlineStr">
      <is>
        <t>Passed</t>
      </is>
    </nc>
  </rcc>
  <rcc rId="371" sId="1">
    <nc r="C155" t="inlineStr">
      <is>
        <t>Chethan</t>
      </is>
    </nc>
  </rcc>
  <rcc rId="372" sId="1">
    <nc r="D155" t="inlineStr">
      <is>
        <t>Passed</t>
      </is>
    </nc>
  </rcc>
  <rcc rId="373" sId="1">
    <nc r="C164" t="inlineStr">
      <is>
        <t>Chethan</t>
      </is>
    </nc>
  </rcc>
  <rcc rId="374" sId="1">
    <nc r="D164" t="inlineStr">
      <is>
        <t>Passed</t>
      </is>
    </nc>
  </rcc>
  <rcc rId="375" sId="1">
    <nc r="C172" t="inlineStr">
      <is>
        <t>Chethan</t>
      </is>
    </nc>
  </rcc>
  <rcc rId="376" sId="1">
    <nc r="D172"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 sId="1" odxf="1" dxf="1">
    <oc r="A142">
      <f>HYPERLINK("https://hsdes.intel.com/resource/14013184835","14013184835")</f>
    </oc>
    <nc r="A142">
      <f>HYPERLINK("https://hsdes.intel.com/resource/14013184835","14013184835")</f>
    </nc>
    <odxf>
      <font>
        <u val="none"/>
        <sz val="11"/>
        <color theme="1"/>
        <name val="Calibri"/>
        <family val="2"/>
        <scheme val="minor"/>
      </font>
    </odxf>
    <ndxf>
      <font>
        <u/>
        <sz val="11"/>
        <color theme="10"/>
        <name val="Calibri"/>
        <family val="2"/>
        <scheme val="minor"/>
      </font>
    </ndxf>
  </rcc>
  <rcc rId="378" sId="1">
    <nc r="D142" t="inlineStr">
      <is>
        <t>Passed</t>
      </is>
    </nc>
  </rcc>
  <rfmt sheetId="1" sqref="D142">
    <dxf>
      <alignment horizontal="general" vertical="bottom" textRotation="0" wrapText="0" indent="0" justifyLastLine="0" shrinkToFit="0" readingOrder="0"/>
    </dxf>
  </rfmt>
  <rcc rId="379" sId="1">
    <nc r="D167" t="inlineStr">
      <is>
        <t>Passed</t>
      </is>
    </nc>
  </rcc>
  <rfmt sheetId="1" sqref="D167">
    <dxf>
      <alignment horizontal="general" vertical="bottom" textRotation="0" wrapText="0" indent="0" justifyLastLine="0" shrinkToFit="0" readingOrder="0"/>
    </dxf>
  </rfmt>
  <rcc rId="380" sId="1" odxf="1" dxf="1">
    <oc r="A238">
      <f>HYPERLINK("https://hsdes.intel.com/resource/14013187438","14013187438")</f>
    </oc>
    <nc r="A238">
      <f>HYPERLINK("https://hsdes.intel.com/resource/14013187438","14013187438")</f>
    </nc>
    <odxf>
      <font>
        <u val="none"/>
        <sz val="11"/>
        <color theme="1"/>
        <name val="Calibri"/>
        <family val="2"/>
        <scheme val="minor"/>
      </font>
    </odxf>
    <ndxf>
      <font>
        <u/>
        <sz val="11"/>
        <color theme="10"/>
        <name val="Calibri"/>
        <family val="2"/>
        <scheme val="minor"/>
      </font>
    </ndxf>
  </rcc>
  <rcc rId="381" sId="1">
    <nc r="D48" t="inlineStr">
      <is>
        <t>Passed</t>
      </is>
    </nc>
  </rcc>
  <rcc rId="382" sId="1" odxf="1" dxf="1">
    <oc r="A83">
      <f>HYPERLINK("https://hsdes.intel.com/resource/14013174768","14013174768")</f>
    </oc>
    <nc r="A83">
      <f>HYPERLINK("https://hsdes.intel.com/resource/14013174768","14013174768")</f>
    </nc>
    <odxf>
      <font>
        <u val="none"/>
        <sz val="11"/>
        <color theme="1"/>
        <name val="Calibri"/>
        <family val="2"/>
        <scheme val="minor"/>
      </font>
    </odxf>
    <ndxf>
      <font>
        <u/>
        <sz val="11"/>
        <color theme="10"/>
        <name val="Calibri"/>
        <family val="2"/>
        <scheme val="minor"/>
      </font>
    </ndxf>
  </rcc>
  <rcc rId="383" sId="1">
    <nc r="D83"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 sId="1">
    <oc r="D172" t="inlineStr">
      <is>
        <t>Passed</t>
      </is>
    </oc>
    <nc r="D172"/>
  </rcc>
  <rcc rId="385" sId="1">
    <oc r="C172" t="inlineStr">
      <is>
        <t>Chethan</t>
      </is>
    </oc>
    <nc r="C172"/>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odxf="1" dxf="1">
    <oc r="A234">
      <f>HYPERLINK("https://hsdes.intel.com/resource/14013187331","14013187331")</f>
    </oc>
    <nc r="A234">
      <f>HYPERLINK("https://hsdes.intel.com/resource/14013187331","14013187331")</f>
    </nc>
    <odxf>
      <font>
        <u val="none"/>
        <sz val="11"/>
        <color theme="1"/>
        <name val="Calibri"/>
        <family val="2"/>
        <scheme val="minor"/>
      </font>
    </odxf>
    <ndxf>
      <font>
        <u/>
        <sz val="11"/>
        <color theme="10"/>
        <name val="Calibri"/>
        <family val="2"/>
        <scheme val="minor"/>
      </font>
    </ndxf>
  </rcc>
  <rcc rId="387" sId="1" odxf="1" dxf="1">
    <oc r="A182">
      <f>HYPERLINK("https://hsdes.intel.com/resource/14013186385","14013186385")</f>
    </oc>
    <nc r="A182">
      <f>HYPERLINK("https://hsdes.intel.com/resource/14013186385","14013186385")</f>
    </nc>
    <odxf>
      <font>
        <u val="none"/>
        <sz val="11"/>
        <color theme="1"/>
        <name val="Calibri"/>
        <family val="2"/>
        <scheme val="minor"/>
      </font>
    </odxf>
    <ndxf>
      <font>
        <u/>
        <sz val="11"/>
        <color theme="10"/>
        <name val="Calibri"/>
        <family val="2"/>
        <scheme val="minor"/>
      </font>
    </ndxf>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 sId="1">
    <nc r="C44" t="inlineStr">
      <is>
        <t>Vikram</t>
      </is>
    </nc>
  </rcc>
  <rcc rId="389" sId="1">
    <nc r="D44" t="inlineStr">
      <is>
        <t>Passed</t>
      </is>
    </nc>
  </rcc>
  <rcc rId="390" sId="1">
    <nc r="D61" t="inlineStr">
      <is>
        <t>Passed</t>
      </is>
    </nc>
  </rcc>
  <rcv guid="{C136C28A-68E1-4EDF-8825-2F24E38D7E7E}" action="delete"/>
  <rdn rId="0" localSheetId="1" customView="1" name="Z_C136C28A_68E1_4EDF_8825_2F24E38D7E7E_.wvu.FilterData" hidden="1" oldHidden="1">
    <formula>'RPL_SBGA_IFWI_Test suite_Ext_BA'!$A$1:$AN$272</formula>
    <oldFormula>'RPL_SBGA_IFWI_Test suite_Ext_BA'!$A$1:$AN$272</oldFormula>
  </rdn>
  <rcv guid="{C136C28A-68E1-4EDF-8825-2F24E38D7E7E}"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 sId="1">
    <nc r="C64" t="inlineStr">
      <is>
        <t>Vikram</t>
      </is>
    </nc>
  </rcc>
  <rcc rId="393" sId="1">
    <nc r="D64" t="inlineStr">
      <is>
        <t>Passed</t>
      </is>
    </nc>
  </rcc>
  <rcc rId="394" sId="1">
    <nc r="C70" t="inlineStr">
      <is>
        <t>Chethan</t>
      </is>
    </nc>
  </rcc>
  <rfmt sheetId="1" sqref="C70">
    <dxf>
      <alignment horizontal="general" vertical="bottom" textRotation="0" wrapText="0" indent="0" justifyLastLine="0" shrinkToFit="0" readingOrder="0"/>
    </dxf>
  </rfmt>
  <rcc rId="395" sId="1">
    <nc r="D70"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nc r="C18" t="inlineStr">
      <is>
        <t>Chethan</t>
      </is>
    </nc>
  </rcc>
  <rcc rId="397" sId="1">
    <nc r="D18" t="inlineStr">
      <is>
        <t>Passed</t>
      </is>
    </nc>
  </rcc>
  <rcc rId="398" sId="1">
    <nc r="C19" t="inlineStr">
      <is>
        <t>Chethan</t>
      </is>
    </nc>
  </rcc>
  <rcc rId="399" sId="1">
    <nc r="D19" t="inlineStr">
      <is>
        <t>Passed</t>
      </is>
    </nc>
  </rcc>
  <rcc rId="400" sId="1">
    <nc r="C25" t="inlineStr">
      <is>
        <t>Chethan</t>
      </is>
    </nc>
  </rcc>
  <rfmt sheetId="1" sqref="C25">
    <dxf>
      <alignment horizontal="general" vertical="bottom" textRotation="0" wrapText="0" indent="0" justifyLastLine="0" shrinkToFit="0" readingOrder="0"/>
    </dxf>
  </rfmt>
  <rcc rId="401" sId="1">
    <nc r="D25" t="inlineStr">
      <is>
        <t>Passed</t>
      </is>
    </nc>
  </rcc>
  <rfmt sheetId="1" sqref="D25">
    <dxf>
      <alignment horizontal="general" vertical="bottom" textRotation="0" wrapText="0" indent="0" justifyLastLine="0" shrinkToFit="0" readingOrder="0"/>
    </dxf>
  </rfmt>
  <rcc rId="402" sId="1">
    <nc r="C69" t="inlineStr">
      <is>
        <t>Chethan</t>
      </is>
    </nc>
  </rcc>
  <rcc rId="403" sId="1">
    <nc r="D69" t="inlineStr">
      <is>
        <t>Passed</t>
      </is>
    </nc>
  </rcc>
  <rcc rId="404" sId="1">
    <nc r="C123" t="inlineStr">
      <is>
        <t>Chethan</t>
      </is>
    </nc>
  </rcc>
  <rcc rId="405" sId="1">
    <nc r="D123" t="inlineStr">
      <is>
        <t>Passed</t>
      </is>
    </nc>
  </rcc>
  <rcc rId="406" sId="1">
    <nc r="C161" t="inlineStr">
      <is>
        <t>Chethan</t>
      </is>
    </nc>
  </rcc>
  <rcc rId="407" sId="1">
    <nc r="D161" t="inlineStr">
      <is>
        <t>Passed</t>
      </is>
    </nc>
  </rcc>
  <rcc rId="408" sId="1">
    <nc r="C162" t="inlineStr">
      <is>
        <t>Chethan</t>
      </is>
    </nc>
  </rcc>
  <rcc rId="409" sId="1">
    <nc r="D162" t="inlineStr">
      <is>
        <t>Passed</t>
      </is>
    </nc>
  </rcc>
  <rcc rId="410" sId="1">
    <nc r="C172" t="inlineStr">
      <is>
        <t>Chethan</t>
      </is>
    </nc>
  </rcc>
  <rfmt sheetId="1" sqref="C172">
    <dxf>
      <alignment horizontal="general" vertical="bottom" textRotation="0" wrapText="0" indent="0" justifyLastLine="0" shrinkToFit="0" readingOrder="0"/>
    </dxf>
  </rfmt>
  <rcc rId="411" sId="1">
    <nc r="D172" t="inlineStr">
      <is>
        <t>Passed</t>
      </is>
    </nc>
  </rcc>
  <rfmt sheetId="1" sqref="D172">
    <dxf>
      <alignment horizontal="general" vertical="bottom" textRotation="0" wrapText="0" indent="0" justifyLastLine="0" shrinkToFit="0" readingOrder="0"/>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 sId="1">
    <nc r="C43" t="inlineStr">
      <is>
        <t>Chethan</t>
      </is>
    </nc>
  </rcc>
  <rcc rId="413" sId="1">
    <nc r="D43"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 sId="1">
    <nc r="C57" t="inlineStr">
      <is>
        <t>Chethan</t>
      </is>
    </nc>
  </rcc>
  <rcc rId="415" sId="1">
    <nc r="D57" t="inlineStr">
      <is>
        <t>Passed</t>
      </is>
    </nc>
  </rcc>
  <rcc rId="416" sId="1">
    <nc r="C81" t="inlineStr">
      <is>
        <t>Chethan</t>
      </is>
    </nc>
  </rcc>
  <rcc rId="417" sId="1">
    <nc r="D81"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 sId="1">
    <nc r="C132" t="inlineStr">
      <is>
        <t>Chethan</t>
      </is>
    </nc>
  </rcc>
  <rcc rId="419" sId="1">
    <nc r="D132"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 odxf="1" dxf="1">
    <oc r="A102">
      <f>HYPERLINK("https://hsdes.intel.com/resource/14013179183","14013179183")</f>
    </oc>
    <nc r="A102">
      <f>HYPERLINK("https://hsdes.intel.com/resource/14013179183","14013179183")</f>
    </nc>
    <odxf>
      <font>
        <u val="none"/>
        <sz val="11"/>
        <color theme="1"/>
        <name val="Calibri"/>
        <family val="2"/>
        <scheme val="minor"/>
      </font>
    </odxf>
    <ndxf>
      <font>
        <u/>
        <sz val="11"/>
        <color theme="10"/>
        <name val="Calibri"/>
        <family val="2"/>
        <scheme val="minor"/>
      </font>
    </ndxf>
  </rcc>
  <rcc rId="421" sId="1" odxf="1" dxf="1">
    <oc r="A236">
      <f>HYPERLINK("https://hsdes.intel.com/resource/14013187403","14013187403")</f>
    </oc>
    <nc r="A236">
      <f>HYPERLINK("https://hsdes.intel.com/resource/14013187403","14013187403")</f>
    </nc>
    <odxf>
      <font>
        <u val="none"/>
        <sz val="11"/>
        <color theme="1"/>
        <name val="Calibri"/>
        <family val="2"/>
        <scheme val="minor"/>
      </font>
    </odxf>
    <ndxf>
      <font>
        <u/>
        <sz val="11"/>
        <color theme="10"/>
        <name val="Calibri"/>
        <family val="2"/>
        <scheme val="minor"/>
      </font>
    </ndxf>
  </rcc>
  <rcc rId="422" sId="1" odxf="1" dxf="1">
    <oc r="A245">
      <f>HYPERLINK("https://hsdes.intel.com/resource/14013187647","14013187647")</f>
    </oc>
    <nc r="A245">
      <f>HYPERLINK("https://hsdes.intel.com/resource/14013187647","14013187647")</f>
    </nc>
    <odxf>
      <font>
        <u val="none"/>
        <sz val="11"/>
        <color theme="1"/>
        <name val="Calibri"/>
        <family val="2"/>
        <scheme val="minor"/>
      </font>
    </odxf>
    <ndxf>
      <font>
        <u/>
        <sz val="11"/>
        <color theme="10"/>
        <name val="Calibri"/>
        <family val="2"/>
        <scheme val="minor"/>
      </font>
    </ndxf>
  </rcc>
  <rcc rId="423" sId="1">
    <nc r="D234" t="inlineStr">
      <is>
        <t>Passed</t>
      </is>
    </nc>
  </rcc>
  <rfmt sheetId="1" sqref="D234">
    <dxf>
      <alignment horizontal="general" vertical="bottom" textRotation="0" wrapText="0" indent="0" justifyLastLine="0" shrinkToFit="0" readingOrder="0"/>
    </dxf>
  </rfmt>
  <rcc rId="424" sId="1">
    <nc r="D245" t="inlineStr">
      <is>
        <t>Passed</t>
      </is>
    </nc>
  </rcc>
  <rcc rId="425" sId="1">
    <nc r="C177" t="inlineStr">
      <is>
        <t>kaveri</t>
      </is>
    </nc>
  </rcc>
  <rcc rId="426" sId="1">
    <nc r="C188" t="inlineStr">
      <is>
        <t>kaveri</t>
      </is>
    </nc>
  </rcc>
  <rcc rId="427" sId="1">
    <nc r="C154" t="inlineStr">
      <is>
        <t>kaveri</t>
      </is>
    </nc>
  </rcc>
  <rcc rId="428" sId="1">
    <nc r="C153" t="inlineStr">
      <is>
        <t>kaveri</t>
      </is>
    </nc>
  </rcc>
  <rcc rId="429" sId="1">
    <nc r="C149" t="inlineStr">
      <is>
        <t>kaveri</t>
      </is>
    </nc>
  </rcc>
  <rcc rId="430" sId="1">
    <nc r="C98" t="inlineStr">
      <is>
        <t>kaveri</t>
      </is>
    </nc>
  </rcc>
  <rcc rId="431" sId="1">
    <nc r="D102" t="inlineStr">
      <is>
        <t>Passed</t>
      </is>
    </nc>
  </rcc>
  <rfmt sheetId="1" sqref="D102">
    <dxf>
      <alignment horizontal="general" vertical="bottom" textRotation="0" wrapText="0" indent="0" justifyLastLine="0" shrinkToFit="0" readingOrder="0"/>
    </dxf>
  </rfmt>
  <rcc rId="432" sId="1">
    <nc r="D236" t="inlineStr">
      <is>
        <t>Passed</t>
      </is>
    </nc>
  </rcc>
  <rfmt sheetId="1" sqref="D236">
    <dxf>
      <alignment horizontal="general" vertical="bottom" textRotation="0" wrapText="0" indent="0" justifyLastLine="0" shrinkToFit="0" readingOrder="0"/>
    </dxf>
  </rfmt>
  <rcc rId="433" sId="1" odxf="1" dxf="1">
    <oc r="A153">
      <f>HYPERLINK("https://hsdes.intel.com/resource/14013185476","14013185476")</f>
    </oc>
    <nc r="A153">
      <f>HYPERLINK("https://hsdes.intel.com/resource/14013185476","14013185476")</f>
    </nc>
    <odxf>
      <font>
        <u val="none"/>
        <sz val="11"/>
        <color theme="1"/>
        <name val="Calibri"/>
        <family val="2"/>
        <scheme val="minor"/>
      </font>
    </odxf>
    <ndxf>
      <font>
        <u/>
        <sz val="11"/>
        <color theme="10"/>
        <name val="Calibri"/>
        <family val="2"/>
        <scheme val="minor"/>
      </font>
    </ndxf>
  </rcc>
  <rcc rId="434" sId="1">
    <nc r="D153" t="inlineStr">
      <is>
        <t>Passed</t>
      </is>
    </nc>
  </rcc>
  <rfmt sheetId="1" sqref="D153">
    <dxf>
      <alignment horizontal="general" vertical="bottom" textRotation="0" wrapText="0" indent="0" justifyLastLine="0" shrinkToFit="0" readingOrder="0"/>
    </dxf>
  </rfmt>
  <rcc rId="435" sId="1" odxf="1" dxf="1">
    <oc r="A149">
      <f>HYPERLINK("https://hsdes.intel.com/resource/14013185356","14013185356")</f>
    </oc>
    <nc r="A149">
      <f>HYPERLINK("https://hsdes.intel.com/resource/14013185356","14013185356")</f>
    </nc>
    <odxf>
      <font>
        <u val="none"/>
        <sz val="11"/>
        <color theme="1"/>
        <name val="Calibri"/>
        <family val="2"/>
        <scheme val="minor"/>
      </font>
    </odxf>
    <ndxf>
      <font>
        <u/>
        <sz val="11"/>
        <color theme="10"/>
        <name val="Calibri"/>
        <family val="2"/>
        <scheme val="minor"/>
      </font>
    </ndxf>
  </rcc>
  <rcc rId="436" sId="1">
    <nc r="D149" t="inlineStr">
      <is>
        <t>Passed</t>
      </is>
    </nc>
  </rcc>
  <rfmt sheetId="1" sqref="D149">
    <dxf>
      <alignment horizontal="general" vertical="bottom" textRotation="0" wrapText="0" indent="0" justifyLastLine="0" shrinkToFit="0" readingOrder="0"/>
    </dxf>
  </rfmt>
  <rcc rId="437" sId="1" odxf="1" dxf="1">
    <oc r="A188">
      <f>HYPERLINK("https://hsdes.intel.com/resource/14013186515","14013186515")</f>
    </oc>
    <nc r="A188">
      <f>HYPERLINK("https://hsdes.intel.com/resource/14013186515","14013186515")</f>
    </nc>
    <odxf>
      <font>
        <u val="none"/>
        <sz val="11"/>
        <color theme="1"/>
        <name val="Calibri"/>
        <family val="2"/>
        <scheme val="minor"/>
      </font>
    </odxf>
    <ndxf>
      <font>
        <u/>
        <sz val="11"/>
        <color theme="10"/>
        <name val="Calibri"/>
        <family val="2"/>
        <scheme val="minor"/>
      </font>
    </ndxf>
  </rcc>
  <rcc rId="438" sId="1">
    <nc r="D188"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 sId="1" odxf="1" dxf="1">
    <oc r="A154">
      <f>HYPERLINK("https://hsdes.intel.com/resource/14013185484","14013185484")</f>
    </oc>
    <nc r="A154">
      <f>HYPERLINK("https://hsdes.intel.com/resource/14013185484","14013185484")</f>
    </nc>
    <odxf>
      <font>
        <u val="none"/>
        <sz val="11"/>
        <color theme="1"/>
        <name val="Calibri"/>
        <family val="2"/>
        <scheme val="minor"/>
      </font>
    </odxf>
    <ndxf>
      <font>
        <u/>
        <sz val="11"/>
        <color theme="10"/>
        <name val="Calibri"/>
        <family val="2"/>
        <scheme val="minor"/>
      </font>
    </ndxf>
  </rcc>
  <rcc rId="440" sId="1">
    <nc r="D154" t="inlineStr">
      <is>
        <t>Passed</t>
      </is>
    </nc>
  </rcc>
  <rfmt sheetId="1" sqref="D154">
    <dxf>
      <alignment horizontal="general" vertical="bottom" textRotation="0" wrapText="0" indent="0" justifyLastLine="0" shrinkToFit="0" readingOrder="0"/>
    </dxf>
  </rfmt>
  <rcc rId="441" sId="1" odxf="1" dxf="1">
    <oc r="A255">
      <f>HYPERLINK("https://hsdes.intel.com/resource/14013187740","14013187740")</f>
    </oc>
    <nc r="A255">
      <f>HYPERLINK("https://hsdes.intel.com/resource/14013187740","14013187740")</f>
    </nc>
    <odxf>
      <font>
        <u val="none"/>
        <sz val="11"/>
        <color theme="1"/>
        <name val="Calibri"/>
        <family val="2"/>
        <scheme val="minor"/>
      </font>
    </odxf>
    <ndxf>
      <font>
        <u/>
        <sz val="11"/>
        <color theme="10"/>
        <name val="Calibri"/>
        <family val="2"/>
        <scheme val="minor"/>
      </font>
    </ndxf>
  </rcc>
  <rcc rId="442" sId="1" odxf="1" dxf="1">
    <oc r="A220">
      <f>HYPERLINK("https://hsdes.intel.com/resource/14013187197","14013187197")</f>
    </oc>
    <nc r="A220">
      <f>HYPERLINK("https://hsdes.intel.com/resource/14013187197","14013187197")</f>
    </nc>
    <odxf>
      <font>
        <u val="none"/>
        <sz val="11"/>
        <color theme="1"/>
        <name val="Calibri"/>
        <family val="2"/>
        <scheme val="minor"/>
      </font>
    </odxf>
    <ndxf>
      <font>
        <u/>
        <sz val="11"/>
        <color theme="10"/>
        <name val="Calibri"/>
        <family val="2"/>
        <scheme val="minor"/>
      </font>
    </ndxf>
  </rcc>
  <rcc rId="443" sId="1">
    <nc r="D182" t="inlineStr">
      <is>
        <t>Passed</t>
      </is>
    </nc>
  </rcc>
  <rfmt sheetId="1" sqref="D182">
    <dxf>
      <alignment horizontal="general" vertical="bottom" textRotation="0" wrapText="0" indent="0" justifyLastLine="0" shrinkToFit="0" readingOrder="0"/>
    </dxf>
  </rfmt>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nc r="C13" t="inlineStr">
      <is>
        <t>Chethan</t>
      </is>
    </nc>
  </rcc>
  <rcc rId="445" sId="1">
    <nc r="D13" t="inlineStr">
      <is>
        <t>Passed</t>
      </is>
    </nc>
  </rcc>
  <rcc rId="446" sId="1">
    <nc r="D79" t="inlineStr">
      <is>
        <t>Failed</t>
      </is>
    </nc>
  </rcc>
  <rcc rId="447" sId="1">
    <nc r="D208" t="inlineStr">
      <is>
        <t>Failed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nc r="D98" t="inlineStr">
      <is>
        <t>Passed</t>
      </is>
    </nc>
  </rcc>
  <rfmt sheetId="1" sqref="D98">
    <dxf>
      <alignment horizontal="general" vertical="bottom" textRotation="0" wrapText="0" indent="0" justifyLastLine="0" shrinkToFit="0" readingOrder="0"/>
    </dxf>
  </rfmt>
  <rcv guid="{B2B9A426-455D-4FFF-B3EE-5F59CC3D88C9}" action="delete"/>
  <rdn rId="0" localSheetId="1" customView="1" name="Z_B2B9A426_455D_4FFF_B3EE_5F59CC3D88C9_.wvu.FilterData" hidden="1" oldHidden="1">
    <formula>'RPL_SBGA_IFWI_Test suite_Ext_BA'!$A$1:$AN$272</formula>
    <oldFormula>'RPL_SBGA_IFWI_Test suite_Ext_BA'!$A$1:$AN$272</oldFormula>
  </rdn>
  <rcv guid="{B2B9A426-455D-4FFF-B3EE-5F59CC3D88C9}"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0" sId="1">
    <oc r="C237" t="inlineStr">
      <is>
        <t>kaveri</t>
      </is>
    </oc>
    <nc r="C237"/>
  </rcc>
  <rcc rId="451" sId="1">
    <oc r="C238" t="inlineStr">
      <is>
        <t>kaveri</t>
      </is>
    </oc>
    <nc r="C238"/>
  </rcc>
  <rcc rId="452" sId="1">
    <oc r="C239" t="inlineStr">
      <is>
        <t>kaveri</t>
      </is>
    </oc>
    <nc r="C239"/>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 sId="1">
    <nc r="C184" t="inlineStr">
      <is>
        <t>Nagashree</t>
      </is>
    </nc>
  </rcc>
  <rcc rId="454" sId="1">
    <nc r="C187" t="inlineStr">
      <is>
        <t>Nagashree</t>
      </is>
    </nc>
  </rcc>
  <rcc rId="455" sId="1">
    <nc r="C190" t="inlineStr">
      <is>
        <t>Nagashree</t>
      </is>
    </nc>
  </rcc>
  <rcc rId="456" sId="1">
    <nc r="C191" t="inlineStr">
      <is>
        <t>Nagashree</t>
      </is>
    </nc>
  </rcc>
  <rfmt sheetId="1" sqref="C191">
    <dxf>
      <alignment horizontal="general" vertical="bottom" textRotation="0" wrapText="0" indent="0" justifyLastLine="0" shrinkToFit="0" readingOrder="0"/>
    </dxf>
  </rfmt>
  <rcc rId="457" sId="1">
    <nc r="C192" t="inlineStr">
      <is>
        <t>Nagashree</t>
      </is>
    </nc>
  </rcc>
  <rfmt sheetId="1" sqref="C192">
    <dxf>
      <alignment horizontal="general" vertical="bottom" textRotation="0" wrapText="0" indent="0" justifyLastLine="0" shrinkToFit="0" readingOrder="0"/>
    </dxf>
  </rfmt>
  <rcc rId="458" sId="1">
    <nc r="C194" t="inlineStr">
      <is>
        <t>Nagashree</t>
      </is>
    </nc>
  </rcc>
  <rfmt sheetId="1" sqref="C194">
    <dxf>
      <alignment horizontal="general" vertical="bottom" textRotation="0" wrapText="0" indent="0" justifyLastLine="0" shrinkToFit="0" readingOrder="0"/>
    </dxf>
  </rfmt>
  <rcc rId="459" sId="1">
    <nc r="C195" t="inlineStr">
      <is>
        <t>Nagashree</t>
      </is>
    </nc>
  </rcc>
  <rfmt sheetId="1" sqref="C195">
    <dxf>
      <alignment horizontal="general" vertical="bottom" textRotation="0" wrapText="0" indent="0" justifyLastLine="0" shrinkToFit="0" readingOrder="0"/>
    </dxf>
  </rfmt>
  <rcc rId="460" sId="1">
    <nc r="C196" t="inlineStr">
      <is>
        <t>Nagashree</t>
      </is>
    </nc>
  </rcc>
  <rfmt sheetId="1" sqref="C196">
    <dxf>
      <alignment horizontal="general" vertical="bottom" textRotation="0" wrapText="0" indent="0" justifyLastLine="0" shrinkToFit="0" readingOrder="0"/>
    </dxf>
  </rfmt>
  <rcc rId="461" sId="1">
    <nc r="C197" t="inlineStr">
      <is>
        <t>Nagashree</t>
      </is>
    </nc>
  </rcc>
  <rcc rId="462" sId="1">
    <nc r="C198" t="inlineStr">
      <is>
        <t>Nagashree</t>
      </is>
    </nc>
  </rcc>
  <rcc rId="463" sId="1">
    <nc r="C200" t="inlineStr">
      <is>
        <t>Nagashree</t>
      </is>
    </nc>
  </rcc>
  <rcc rId="464" sId="1">
    <nc r="C201" t="inlineStr">
      <is>
        <t>Nagashree</t>
      </is>
    </nc>
  </rcc>
  <rfmt sheetId="1" sqref="C201">
    <dxf>
      <alignment horizontal="general" vertical="bottom" textRotation="0" wrapText="0" indent="0" justifyLastLine="0" shrinkToFit="0" readingOrder="0"/>
    </dxf>
  </rfmt>
  <rcc rId="465" sId="1">
    <oc r="C238" t="inlineStr">
      <is>
        <t>kaveri</t>
      </is>
    </oc>
    <nc r="C238" t="inlineStr">
      <is>
        <t>Nagashree</t>
      </is>
    </nc>
  </rcc>
  <rcft rId="451" sheetId="1"/>
  <rcc rId="466" sId="1">
    <oc r="C237" t="inlineStr">
      <is>
        <t>kaveri</t>
      </is>
    </oc>
    <nc r="C237" t="inlineStr">
      <is>
        <t>Nagashree</t>
      </is>
    </nc>
  </rcc>
  <rcft rId="450" sheetId="1"/>
  <rcc rId="467" sId="1">
    <oc r="C239" t="inlineStr">
      <is>
        <t>kaveri</t>
      </is>
    </oc>
    <nc r="C239" t="inlineStr">
      <is>
        <t>Nagashree</t>
      </is>
    </nc>
  </rcc>
  <rcft rId="452" sheetId="1"/>
  <rcc rId="468" sId="1">
    <nc r="C183" t="inlineStr">
      <is>
        <t>Nagashree</t>
      </is>
    </nc>
  </rcc>
  <rcc rId="469" sId="1">
    <nc r="C165" t="inlineStr">
      <is>
        <t>Nagashree</t>
      </is>
    </nc>
  </rcc>
  <rcc rId="470" sId="1">
    <nc r="C53" t="inlineStr">
      <is>
        <t>Nagashree</t>
      </is>
    </nc>
  </rcc>
  <rcc rId="471" sId="1">
    <nc r="C36" t="inlineStr">
      <is>
        <t>Vikram</t>
      </is>
    </nc>
  </rcc>
  <rcc rId="472" sId="1">
    <nc r="D36" t="inlineStr">
      <is>
        <t>Passed</t>
      </is>
    </nc>
  </rcc>
  <rcc rId="473" sId="1">
    <nc r="D53" t="inlineStr">
      <is>
        <t>Passed</t>
      </is>
    </nc>
  </rcc>
  <rcc rId="474" sId="1">
    <nc r="D165" t="inlineStr">
      <is>
        <t>Passed</t>
      </is>
    </nc>
  </rcc>
  <rcc rId="475" sId="1">
    <nc r="D183" t="inlineStr">
      <is>
        <t>Passed</t>
      </is>
    </nc>
  </rcc>
  <rcc rId="476" sId="1">
    <nc r="D184" t="inlineStr">
      <is>
        <t>Passed</t>
      </is>
    </nc>
  </rcc>
  <rcc rId="477" sId="1">
    <nc r="D187" t="inlineStr">
      <is>
        <t>Passed</t>
      </is>
    </nc>
  </rcc>
  <rcc rId="478" sId="1">
    <nc r="D190" t="inlineStr">
      <is>
        <t>Passed</t>
      </is>
    </nc>
  </rcc>
  <rcc rId="479" sId="1">
    <nc r="D191" t="inlineStr">
      <is>
        <t>Passed</t>
      </is>
    </nc>
  </rcc>
  <rcc rId="480" sId="1">
    <nc r="D192" t="inlineStr">
      <is>
        <t>Passed</t>
      </is>
    </nc>
  </rcc>
  <rcc rId="481" sId="1">
    <nc r="D194" t="inlineStr">
      <is>
        <t>Passed</t>
      </is>
    </nc>
  </rcc>
  <rcc rId="482" sId="1">
    <nc r="D195" t="inlineStr">
      <is>
        <t>Passed</t>
      </is>
    </nc>
  </rcc>
  <rcc rId="483" sId="1">
    <nc r="D196" t="inlineStr">
      <is>
        <t>Passed</t>
      </is>
    </nc>
  </rcc>
  <rcc rId="484" sId="1">
    <nc r="D197" t="inlineStr">
      <is>
        <t>Passed</t>
      </is>
    </nc>
  </rcc>
  <rcc rId="485" sId="1">
    <nc r="D198" t="inlineStr">
      <is>
        <t>Passed</t>
      </is>
    </nc>
  </rcc>
  <rcc rId="486" sId="1">
    <nc r="D200" t="inlineStr">
      <is>
        <t>Passed</t>
      </is>
    </nc>
  </rcc>
  <rcc rId="487" sId="1">
    <nc r="D237" t="inlineStr">
      <is>
        <t>Passed</t>
      </is>
    </nc>
  </rcc>
  <rcc rId="488" sId="1">
    <nc r="D238" t="inlineStr">
      <is>
        <t>Passed</t>
      </is>
    </nc>
  </rcc>
  <rcc rId="489" sId="1">
    <nc r="D239" t="inlineStr">
      <is>
        <t>Passed</t>
      </is>
    </nc>
  </rcc>
  <rcc rId="490" sId="1">
    <nc r="D201" t="inlineStr">
      <is>
        <t>WIP</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 sId="1">
    <nc r="C108" t="inlineStr">
      <is>
        <t>Vikram</t>
      </is>
    </nc>
  </rcc>
  <rcc rId="492" sId="1">
    <nc r="D108" t="inlineStr">
      <is>
        <t>Passed</t>
      </is>
    </nc>
  </rcc>
  <rcc rId="493" sId="1">
    <nc r="C117" t="inlineStr">
      <is>
        <t>Vikram</t>
      </is>
    </nc>
  </rcc>
  <rcc rId="494" sId="1">
    <nc r="D117" t="inlineStr">
      <is>
        <t>Passed</t>
      </is>
    </nc>
  </rcc>
  <rcc rId="495" sId="1">
    <nc r="C121" t="inlineStr">
      <is>
        <t>Vikram</t>
      </is>
    </nc>
  </rcc>
  <rcc rId="496" sId="1">
    <nc r="D121" t="inlineStr">
      <is>
        <t>Passed</t>
      </is>
    </nc>
  </rcc>
  <rcc rId="497" sId="1">
    <nc r="C127" t="inlineStr">
      <is>
        <t>Vikram</t>
      </is>
    </nc>
  </rcc>
  <rcc rId="498" sId="1">
    <nc r="D127" t="inlineStr">
      <is>
        <t>Passed</t>
      </is>
    </nc>
  </rcc>
  <rcc rId="499" sId="1">
    <nc r="C170" t="inlineStr">
      <is>
        <t>Vikram</t>
      </is>
    </nc>
  </rcc>
  <rcc rId="500" sId="1">
    <nc r="D170" t="inlineStr">
      <is>
        <t>Passed</t>
      </is>
    </nc>
  </rcc>
  <rcc rId="501" sId="1">
    <nc r="C199" t="inlineStr">
      <is>
        <t>Vikram</t>
      </is>
    </nc>
  </rcc>
  <rcc rId="502" sId="1">
    <nc r="D199"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 sId="1">
    <nc r="D15" t="inlineStr">
      <is>
        <t>Passed</t>
      </is>
    </nc>
  </rcc>
  <rcc rId="504" sId="1">
    <nc r="D180" t="inlineStr">
      <is>
        <t>Passed</t>
      </is>
    </nc>
  </rcc>
  <rcc rId="505" sId="1">
    <nc r="D139" t="inlineStr">
      <is>
        <t>Passed</t>
      </is>
    </nc>
  </rcc>
  <rdn rId="0" localSheetId="1" customView="1" name="Z_D46C8BBE_A78B_40C7_BCA7_97CE6573C1ED_.wvu.FilterData" hidden="1" oldHidden="1">
    <formula>'RPL_SBGA_IFWI_Test suite_Ext_BA'!$A$1:$AN$272</formula>
  </rdn>
  <rcv guid="{D46C8BBE-A78B-40C7-BCA7-97CE6573C1ED}"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 sId="1">
    <nc r="C259" t="inlineStr">
      <is>
        <t>Vikram</t>
      </is>
    </nc>
  </rcc>
  <rcc rId="508" sId="1">
    <nc r="D259" t="inlineStr">
      <is>
        <t>Passed</t>
      </is>
    </nc>
  </rcc>
  <rcc rId="509" sId="1">
    <oc r="A261">
      <f>HYPERLINK("https://hsdes.intel.com/resource/14013187825","14013187825")</f>
    </oc>
    <nc r="A261">
      <f>HYPERLINK("https://hsdes.intel.com/resource/14013187823","14013187823")</f>
    </nc>
  </rcc>
  <rcc rId="510" sId="1">
    <oc r="B261" t="inlineStr">
      <is>
        <t>Verify TPM status on performing S3, S4 and S5 cycles with VSM enabled</t>
      </is>
    </oc>
    <nc r="B261" t="inlineStr">
      <is>
        <t>Verify ISH ALS sensor enumeration and functionality pre and post Disconnected Modern Standby (DMS) cycle</t>
      </is>
    </nc>
  </rcc>
  <rcv guid="{C136C28A-68E1-4EDF-8825-2F24E38D7E7E}" action="delete"/>
  <rdn rId="0" localSheetId="1" customView="1" name="Z_C136C28A_68E1_4EDF_8825_2F24E38D7E7E_.wvu.FilterData" hidden="1" oldHidden="1">
    <formula>'RPL_SBGA_IFWI_Test suite_Ext_BA'!$A$1:$AN$272</formula>
    <oldFormula>'RPL_SBGA_IFWI_Test suite_Ext_BA'!$A$1:$AN$272</oldFormula>
  </rdn>
  <rcv guid="{C136C28A-68E1-4EDF-8825-2F24E38D7E7E}"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 sId="1">
    <nc r="D62" t="inlineStr">
      <is>
        <t>Passed</t>
      </is>
    </nc>
  </rcc>
  <rfmt sheetId="1" sqref="D62">
    <dxf>
      <alignment horizontal="general" vertical="bottom" textRotation="0" wrapText="0" indent="0" justifyLastLine="0" shrinkToFit="0" readingOrder="0"/>
    </dxf>
  </rfmt>
  <rcv guid="{B2B9A426-455D-4FFF-B3EE-5F59CC3D88C9}" action="delete"/>
  <rdn rId="0" localSheetId="1" customView="1" name="Z_B2B9A426_455D_4FFF_B3EE_5F59CC3D88C9_.wvu.FilterData" hidden="1" oldHidden="1">
    <formula>'RPL_SBGA_IFWI_Test suite_Ext_BA'!$A$1:$AN$272</formula>
    <oldFormula>'RPL_SBGA_IFWI_Test suite_Ext_BA'!$A$1:$AN$272</oldFormula>
  </rdn>
  <rcv guid="{B2B9A426-455D-4FFF-B3EE-5F59CC3D88C9}"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4" sId="1">
    <nc r="C3" t="inlineStr">
      <is>
        <t>Jinsha</t>
      </is>
    </nc>
  </rcc>
  <rcc rId="515" sId="1">
    <nc r="D54" t="inlineStr">
      <is>
        <t>Blocked</t>
      </is>
    </nc>
  </rcc>
  <rcc rId="516" sId="1">
    <nc r="E54" t="inlineStr">
      <is>
        <t>NA:WWAN Not Applicable for  WIN 10 SV1 BKC</t>
      </is>
    </nc>
  </rcc>
  <rcv guid="{C136C28A-68E1-4EDF-8825-2F24E38D7E7E}" action="delete"/>
  <rdn rId="0" localSheetId="1" customView="1" name="Z_C136C28A_68E1_4EDF_8825_2F24E38D7E7E_.wvu.FilterData" hidden="1" oldHidden="1">
    <formula>'RPL_SBGA_IFWI_Test suite_Ext_BA'!$A$1:$AN$272</formula>
    <oldFormula>'RPL_SBGA_IFWI_Test suite_Ext_BA'!$A$1:$AN$272</oldFormula>
  </rdn>
  <rcv guid="{C136C28A-68E1-4EDF-8825-2F24E38D7E7E}"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 sId="1">
    <nc r="C76" t="inlineStr">
      <is>
        <t>Chethan</t>
      </is>
    </nc>
  </rcc>
  <rcc rId="519" sId="1">
    <nc r="D76" t="inlineStr">
      <is>
        <t>Passed</t>
      </is>
    </nc>
  </rcc>
  <rcc rId="520" sId="1">
    <nc r="C74" t="inlineStr">
      <is>
        <t>Chethan</t>
      </is>
    </nc>
  </rcc>
  <rcc rId="521" sId="1">
    <nc r="D74" t="inlineStr">
      <is>
        <t>Passed</t>
      </is>
    </nc>
  </rcc>
  <rcc rId="522" sId="1">
    <nc r="C75" t="inlineStr">
      <is>
        <t>Chethan</t>
      </is>
    </nc>
  </rcc>
  <rcc rId="523" sId="1">
    <nc r="D75" t="inlineStr">
      <is>
        <t>Passed</t>
      </is>
    </nc>
  </rcc>
  <rcc rId="524" sId="1">
    <nc r="C105" t="inlineStr">
      <is>
        <t>Vikram</t>
      </is>
    </nc>
  </rcc>
  <rcc rId="525" sId="1">
    <nc r="D105"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 sId="1">
    <oc r="C177" t="inlineStr">
      <is>
        <t>kaveri</t>
      </is>
    </oc>
    <nc r="C177"/>
  </rcc>
  <rcc rId="527" sId="1">
    <oc r="C218" t="inlineStr">
      <is>
        <t>kaveri</t>
      </is>
    </oc>
    <nc r="C218"/>
  </rcc>
  <rcc rId="528" sId="1">
    <oc r="C220" t="inlineStr">
      <is>
        <t>kaveri</t>
      </is>
    </oc>
    <nc r="C220"/>
  </rcc>
  <rcc rId="529" sId="1">
    <oc r="C244" t="inlineStr">
      <is>
        <t>kaveri</t>
      </is>
    </oc>
    <nc r="C244"/>
  </rcc>
  <rcc rId="530" sId="1">
    <oc r="C255" t="inlineStr">
      <is>
        <t>kaveri</t>
      </is>
    </oc>
    <nc r="C255"/>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
    <nc r="C114" t="inlineStr">
      <is>
        <t>Vikram</t>
      </is>
    </nc>
  </rcc>
  <rcc rId="532" sId="1">
    <nc r="D114" t="inlineStr">
      <is>
        <t>Passed</t>
      </is>
    </nc>
  </rcc>
  <rcc rId="533" sId="1">
    <nc r="D261" t="inlineStr">
      <is>
        <t>Blocked</t>
      </is>
    </nc>
  </rcc>
  <rcv guid="{C136C28A-68E1-4EDF-8825-2F24E38D7E7E}" action="delete"/>
  <rdn rId="0" localSheetId="1" customView="1" name="Z_C136C28A_68E1_4EDF_8825_2F24E38D7E7E_.wvu.FilterData" hidden="1" oldHidden="1">
    <formula>'RPL_SBGA_IFWI_Test suite_Ext_BA'!$A$1:$AN$272</formula>
    <oldFormula>'RPL_SBGA_IFWI_Test suite_Ext_BA'!$A$1:$AN$272</oldFormula>
  </rdn>
  <rcv guid="{C136C28A-68E1-4EDF-8825-2F24E38D7E7E}"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2B9A426-455D-4FFF-B3EE-5F59CC3D88C9}" action="delete"/>
  <rdn rId="0" localSheetId="1" customView="1" name="Z_B2B9A426_455D_4FFF_B3EE_5F59CC3D88C9_.wvu.FilterData" hidden="1" oldHidden="1">
    <formula>'RPL_SBGA_IFWI_Test suite_Ext_BA'!$A$1:$AN$272</formula>
    <oldFormula>'RPL_SBGA_IFWI_Test suite_Ext_BA'!$A$1:$AN$272</oldFormula>
  </rdn>
  <rcv guid="{B2B9A426-455D-4FFF-B3EE-5F59CC3D88C9}"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6" sId="1">
    <nc r="C15" t="inlineStr">
      <is>
        <t>Nagashree</t>
      </is>
    </nc>
  </rcc>
  <rcc rId="537" sId="1">
    <nc r="C139" t="inlineStr">
      <is>
        <t>Nagashree</t>
      </is>
    </nc>
  </rcc>
  <rcc rId="538" sId="1">
    <nc r="C180" t="inlineStr">
      <is>
        <t>Nagashree</t>
      </is>
    </nc>
  </rcc>
  <rfmt sheetId="1" sqref="C180">
    <dxf>
      <alignment horizontal="general" vertical="bottom" textRotation="0" wrapText="0" indent="0" justifyLastLine="0" shrinkToFit="0" readingOrder="0"/>
    </dxf>
  </rfmt>
  <rcc rId="539" sId="1">
    <oc r="C200" t="inlineStr">
      <is>
        <t>Nagashree</t>
      </is>
    </oc>
    <nc r="C200" t="inlineStr">
      <is>
        <t>kaveri</t>
      </is>
    </nc>
  </rcc>
  <rcc rId="540" sId="1">
    <oc r="D201" t="inlineStr">
      <is>
        <t>WIP</t>
      </is>
    </oc>
    <nc r="D201" t="inlineStr">
      <is>
        <t>Passed</t>
      </is>
    </nc>
  </rcc>
  <rcc rId="541" sId="1">
    <oc r="C201" t="inlineStr">
      <is>
        <t>Nagashree</t>
      </is>
    </oc>
    <nc r="C201" t="inlineStr">
      <is>
        <t>kaveri</t>
      </is>
    </nc>
  </rcc>
  <rcc rId="542" sId="1">
    <oc r="D11" t="inlineStr">
      <is>
        <t>WIP</t>
      </is>
    </oc>
    <nc r="D11" t="inlineStr">
      <is>
        <t>Failed</t>
      </is>
    </nc>
  </rcc>
  <rcc rId="543" sId="1">
    <oc r="D174" t="inlineStr">
      <is>
        <t>WIP</t>
      </is>
    </oc>
    <nc r="D174" t="inlineStr">
      <is>
        <t>Passed</t>
      </is>
    </nc>
  </rcc>
  <rcc rId="544" sId="1">
    <oc r="C11" t="inlineStr">
      <is>
        <t>Vikram</t>
      </is>
    </oc>
    <nc r="C11"/>
  </rcc>
  <rcc rId="545" sId="1">
    <oc r="C55" t="inlineStr">
      <is>
        <t>Vikram</t>
      </is>
    </oc>
    <nc r="C55"/>
  </rcc>
  <rcc rId="546" sId="1">
    <oc r="C56" t="inlineStr">
      <is>
        <t>Vikram</t>
      </is>
    </oc>
    <nc r="C56"/>
  </rcc>
  <rcc rId="547" sId="1">
    <oc r="C252" t="inlineStr">
      <is>
        <t>Vikram</t>
      </is>
    </oc>
    <nc r="C252"/>
  </rcc>
  <rcc rId="548" sId="1">
    <nc r="D12" t="inlineStr">
      <is>
        <t>Failed</t>
      </is>
    </nc>
  </rcc>
  <rfmt sheetId="1" sqref="E12" start="0" length="0">
    <dxf>
      <font>
        <u/>
        <sz val="7"/>
        <color theme="1"/>
        <name val="Segoe UI"/>
        <family val="2"/>
        <scheme val="none"/>
      </font>
    </dxf>
  </rfmt>
  <rfmt sheetId="1" xfDxf="1" sqref="E12" start="0" length="0">
    <dxf>
      <font>
        <u/>
        <sz val="7"/>
        <name val="Segoe UI"/>
        <scheme val="none"/>
      </font>
    </dxf>
  </rfmt>
  <rcc rId="549" sId="1">
    <oc r="D208" t="inlineStr">
      <is>
        <t>Failed</t>
      </is>
    </oc>
    <nc r="D208"/>
  </rcc>
  <rcc rId="550" sId="1">
    <oc r="D79" t="inlineStr">
      <is>
        <t>Failed</t>
      </is>
    </oc>
    <nc r="D79"/>
  </rcc>
  <rcv guid="{C136C28A-68E1-4EDF-8825-2F24E38D7E7E}" action="delete"/>
  <rdn rId="0" localSheetId="1" customView="1" name="Z_C136C28A_68E1_4EDF_8825_2F24E38D7E7E_.wvu.FilterData" hidden="1" oldHidden="1">
    <formula>'RPL_SBGA_IFWI_Test suite_Ext_BA'!$A$1:$AN$272</formula>
    <oldFormula>'RPL_SBGA_IFWI_Test suite_Ext_BA'!$A$1:$AN$272</oldFormula>
  </rdn>
  <rcv guid="{C136C28A-68E1-4EDF-8825-2F24E38D7E7E}"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2" sId="1" odxf="1" dxf="1">
    <oc r="A46">
      <f>HYPERLINK("https://hsdes.intel.com/resource/14013160886","14013160886")</f>
    </oc>
    <nc r="A46">
      <f>HYPERLINK("https://hsdes.intel.com/resource/14013160886","14013160886")</f>
    </nc>
    <odxf>
      <font>
        <u val="none"/>
        <sz val="11"/>
        <color theme="1"/>
        <name val="Calibri"/>
        <family val="2"/>
        <scheme val="minor"/>
      </font>
    </odxf>
    <ndxf>
      <font>
        <u/>
        <sz val="11"/>
        <color theme="10"/>
        <name val="Calibri"/>
        <family val="2"/>
        <scheme val="minor"/>
      </font>
    </ndxf>
  </rcc>
  <rcc rId="553" sId="1" odxf="1" dxf="1">
    <oc r="A166">
      <f>HYPERLINK("https://hsdes.intel.com/resource/14013185840","14013185840")</f>
    </oc>
    <nc r="A166">
      <f>HYPERLINK("https://hsdes.intel.com/resource/14013185840","14013185840")</f>
    </nc>
    <odxf>
      <font>
        <u val="none"/>
        <sz val="11"/>
        <color theme="1"/>
        <name val="Calibri"/>
        <family val="2"/>
        <scheme val="minor"/>
      </font>
    </odxf>
    <ndxf>
      <font>
        <u/>
        <sz val="11"/>
        <color theme="10"/>
        <name val="Calibri"/>
        <family val="2"/>
        <scheme val="minor"/>
      </font>
    </ndxf>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46C8BBE-A78B-40C7-BCA7-97CE6573C1ED}" action="delete"/>
  <rdn rId="0" localSheetId="1" customView="1" name="Z_D46C8BBE_A78B_40C7_BCA7_97CE6573C1ED_.wvu.FilterData" hidden="1" oldHidden="1">
    <formula>'RPL_SBGA_IFWI_Test suite_Ext_BA'!$A$1:$AN$272</formula>
    <oldFormula>'RPL_SBGA_IFWI_Test suite_Ext_BA'!$A$1:$AN$272</oldFormula>
  </rdn>
  <rcv guid="{D46C8BBE-A78B-40C7-BCA7-97CE6573C1ED}"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5" sId="1">
    <oc r="C3" t="inlineStr">
      <is>
        <t>Jinsha</t>
      </is>
    </oc>
    <nc r="C3"/>
  </rcc>
  <rcc rId="556" sId="1">
    <nc r="C207" t="inlineStr">
      <is>
        <t>Vikram</t>
      </is>
    </nc>
  </rcc>
  <rcc rId="557" sId="1">
    <nc r="D207" t="inlineStr">
      <is>
        <t>Passed</t>
      </is>
    </nc>
  </rcc>
  <rcc rId="558" sId="1">
    <nc r="C14" t="inlineStr">
      <is>
        <t>Nagashree</t>
      </is>
    </nc>
  </rcc>
  <rcc rId="559" sId="1">
    <nc r="D14" t="inlineStr">
      <is>
        <t>Passed</t>
      </is>
    </nc>
  </rcc>
  <rcc rId="560" sId="1">
    <nc r="C101" t="inlineStr">
      <is>
        <t>Nagashree</t>
      </is>
    </nc>
  </rcc>
  <rcc rId="561" sId="1">
    <nc r="D101"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 sId="1">
    <nc r="C166" t="inlineStr">
      <is>
        <t>Vikram</t>
      </is>
    </nc>
  </rcc>
  <rcc rId="563" sId="1">
    <nc r="D166" t="inlineStr">
      <is>
        <t>Passed</t>
      </is>
    </nc>
  </rcc>
  <rcc rId="564" sId="1">
    <nc r="C177" t="inlineStr">
      <is>
        <t>Chethan</t>
      </is>
    </nc>
  </rcc>
  <rcc rId="565" sId="1">
    <nc r="D177" t="inlineStr">
      <is>
        <t>Passed</t>
      </is>
    </nc>
  </rcc>
  <rcc rId="566" sId="1">
    <nc r="C176" t="inlineStr">
      <is>
        <t>Vikram</t>
      </is>
    </nc>
  </rcc>
  <rcc rId="567" sId="1">
    <nc r="D176" t="inlineStr">
      <is>
        <t>Passed</t>
      </is>
    </nc>
  </rcc>
  <rcc rId="568" sId="1">
    <nc r="C113" t="inlineStr">
      <is>
        <t>Vikram</t>
      </is>
    </nc>
  </rcc>
  <rcc rId="569" sId="1">
    <nc r="D113" t="inlineStr">
      <is>
        <t>Passed</t>
      </is>
    </nc>
  </rcc>
  <rcc rId="570" sId="1">
    <nc r="C220" t="inlineStr">
      <is>
        <t>Chethan</t>
      </is>
    </nc>
  </rcc>
  <rcc rId="571" sId="1">
    <nc r="C244" t="inlineStr">
      <is>
        <t>Chethan</t>
      </is>
    </nc>
  </rcc>
  <rcc rId="572" sId="1">
    <nc r="C266" t="inlineStr">
      <is>
        <t>Chethan</t>
      </is>
    </nc>
  </rcc>
  <rcc rId="573" sId="1">
    <nc r="D266"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4" sId="1">
    <nc r="D220" t="inlineStr">
      <is>
        <t>Passed</t>
      </is>
    </nc>
  </rcc>
  <rcc rId="575" sId="1">
    <nc r="D244" t="inlineStr">
      <is>
        <t>Passed</t>
      </is>
    </nc>
  </rcc>
  <rcc rId="576" sId="1">
    <nc r="C28" t="inlineStr">
      <is>
        <t>Vikram</t>
      </is>
    </nc>
  </rcc>
  <rcc rId="577" sId="1">
    <nc r="D28" t="inlineStr">
      <is>
        <t>Passed</t>
      </is>
    </nc>
  </rcc>
  <rcc rId="578" sId="1">
    <nc r="C37" t="inlineStr">
      <is>
        <t>Chethan</t>
      </is>
    </nc>
  </rcc>
  <rcc rId="579" sId="1">
    <nc r="D37" t="inlineStr">
      <is>
        <t>Passed</t>
      </is>
    </nc>
  </rcc>
  <rcc rId="580" sId="1">
    <nc r="C68" t="inlineStr">
      <is>
        <t>Chethan</t>
      </is>
    </nc>
  </rcc>
  <rcc rId="581" sId="1">
    <nc r="D68" t="inlineStr">
      <is>
        <t>Passed</t>
      </is>
    </nc>
  </rcc>
  <rcc rId="582" sId="1">
    <nc r="C78" t="inlineStr">
      <is>
        <t>Chethan</t>
      </is>
    </nc>
  </rcc>
  <rcc rId="583" sId="1">
    <nc r="D78" t="inlineStr">
      <is>
        <t>Passed</t>
      </is>
    </nc>
  </rcc>
  <rcc rId="584" sId="1">
    <nc r="C110" t="inlineStr">
      <is>
        <t>Chethan</t>
      </is>
    </nc>
  </rcc>
  <rcc rId="585" sId="1">
    <nc r="D110" t="inlineStr">
      <is>
        <t>Passed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6" sId="1">
    <nc r="C128" t="inlineStr">
      <is>
        <t>Chethan</t>
      </is>
    </nc>
  </rcc>
  <rcc rId="587" sId="1">
    <nc r="D128"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 sId="1">
    <nc r="D218" t="inlineStr">
      <is>
        <t>Passed</t>
      </is>
    </nc>
  </rcc>
  <rcc rId="589" sId="1">
    <oc r="C101" t="inlineStr">
      <is>
        <t>Nagashree</t>
      </is>
    </oc>
    <nc r="C101"/>
  </rcc>
  <rcc rId="590" sId="1">
    <oc r="D101" t="inlineStr">
      <is>
        <t>Passed</t>
      </is>
    </oc>
    <nc r="D101"/>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1" sId="1">
    <nc r="D79"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 sId="1">
    <nc r="D101"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 sId="1">
    <nc r="D93" t="inlineStr">
      <is>
        <t>Passed</t>
      </is>
    </nc>
  </rcc>
  <rcc rId="594" sId="1">
    <nc r="D134"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46C8BBE-A78B-40C7-BCA7-97CE6573C1ED}" action="delete"/>
  <rdn rId="0" localSheetId="1" customView="1" name="Z_D46C8BBE_A78B_40C7_BCA7_97CE6573C1ED_.wvu.FilterData" hidden="1" oldHidden="1">
    <formula>'RPL_SBGA_IFWI_Test suite_Ext_BA'!$A$1:$AN$272</formula>
    <oldFormula>'RPL_SBGA_IFWI_Test suite_Ext_BA'!$A$1:$AN$272</oldFormula>
  </rdn>
  <rcv guid="{D46C8BBE-A78B-40C7-BCA7-97CE6573C1ED}"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6" sId="1">
    <nc r="C88" t="inlineStr">
      <is>
        <t>Chethan</t>
      </is>
    </nc>
  </rcc>
  <rcc rId="597" sId="1">
    <nc r="D88" t="inlineStr">
      <is>
        <t>Passed</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 sId="1">
    <nc r="D208" t="inlineStr">
      <is>
        <t>Passed</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 sId="1">
    <nc r="C77" t="inlineStr">
      <is>
        <t>Chethan</t>
      </is>
    </nc>
  </rcc>
  <rcc rId="600" sId="1">
    <nc r="D77" t="inlineStr">
      <is>
        <t>Passed</t>
      </is>
    </nc>
  </rcc>
  <rcc rId="601" sId="1">
    <nc r="C99" t="inlineStr">
      <is>
        <t>Vikram</t>
      </is>
    </nc>
  </rcc>
  <rcc rId="602" sId="1">
    <nc r="D99" t="inlineStr">
      <is>
        <t>Passed</t>
      </is>
    </nc>
  </rcc>
  <rcc rId="603" sId="1">
    <nc r="C100" t="inlineStr">
      <is>
        <t>Vikram</t>
      </is>
    </nc>
  </rcc>
  <rcc rId="604" sId="1">
    <nc r="D100"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 sId="1">
    <nc r="C173" t="inlineStr">
      <is>
        <t>Chethan</t>
      </is>
    </nc>
  </rcc>
  <rcc rId="606" sId="1">
    <nc r="D173" t="inlineStr">
      <is>
        <t>Passed</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 sId="1">
    <nc r="C208" t="inlineStr">
      <is>
        <t>Chethan</t>
      </is>
    </nc>
  </rcc>
  <rcc rId="608" sId="1" xfDxf="1" dxf="1">
    <oc r="A173">
      <f>HYPERLINK("https://hsdes.intel.com/resource/14013185902","14013185902")</f>
    </oc>
    <nc r="A173">
      <v>14013185902</v>
    </nc>
  </rcc>
  <rcc rId="609" sId="1">
    <nc r="C34" t="inlineStr">
      <is>
        <t>Chethan</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0" sId="1">
    <nc r="C35" t="inlineStr">
      <is>
        <t>Chethan</t>
      </is>
    </nc>
  </rcc>
  <rcc rId="611" sId="1">
    <nc r="D35" t="inlineStr">
      <is>
        <t>Passed</t>
      </is>
    </nc>
  </rcc>
  <rcc rId="612" sId="1">
    <nc r="C58" t="inlineStr">
      <is>
        <t>Chethan</t>
      </is>
    </nc>
  </rcc>
  <rcc rId="613" sId="1">
    <nc r="D58" t="inlineStr">
      <is>
        <t>Passed</t>
      </is>
    </nc>
  </rcc>
  <rcc rId="614" sId="1">
    <nc r="D34" t="inlineStr">
      <is>
        <t>Passed</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1">
    <nc r="C49" t="inlineStr">
      <is>
        <t>Chethan</t>
      </is>
    </nc>
  </rcc>
  <rcc rId="616" sId="1">
    <nc r="D49" t="inlineStr">
      <is>
        <t>Passed</t>
      </is>
    </nc>
  </rcc>
  <rcc rId="617" sId="1">
    <nc r="C50" t="inlineStr">
      <is>
        <t>Chethan</t>
      </is>
    </nc>
  </rcc>
  <rcc rId="618" sId="1">
    <nc r="D50" t="inlineStr">
      <is>
        <t>Passed</t>
      </is>
    </nc>
  </rcc>
  <rcc rId="619" sId="1">
    <nc r="C3" t="inlineStr">
      <is>
        <t>Chethan</t>
      </is>
    </nc>
  </rcc>
  <rcc rId="620" sId="1">
    <nc r="D3" t="inlineStr">
      <is>
        <t>Passed</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1" sId="1">
    <nc r="D94" t="inlineStr">
      <is>
        <t>n</t>
      </is>
    </nc>
  </rcc>
  <rcc rId="622" sId="1">
    <nc r="D204" t="inlineStr">
      <is>
        <t>n</t>
      </is>
    </nc>
  </rcc>
  <rcc rId="623" sId="1">
    <nc r="D205" t="inlineStr">
      <is>
        <t>n</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 sId="1">
    <oc r="D94" t="inlineStr">
      <is>
        <t>n</t>
      </is>
    </oc>
    <nc r="D94" t="inlineStr">
      <is>
        <t>Passed</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46C8BBE-A78B-40C7-BCA7-97CE6573C1ED}" action="delete"/>
  <rdn rId="0" localSheetId="1" customView="1" name="Z_D46C8BBE_A78B_40C7_BCA7_97CE6573C1ED_.wvu.FilterData" hidden="1" oldHidden="1">
    <formula>'RPL_SBGA_IFWI_Test suite_Ext_BA'!$A$1:$AN$272</formula>
    <oldFormula>'RPL_SBGA_IFWI_Test suite_Ext_BA'!$A$1:$AN$272</oldFormula>
  </rdn>
  <rcv guid="{D46C8BBE-A78B-40C7-BCA7-97CE6573C1ED}"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1">
    <oc r="D204" t="inlineStr">
      <is>
        <t>n</t>
      </is>
    </oc>
    <nc r="D204"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 sId="1">
    <nc r="C79" t="inlineStr">
      <is>
        <t>Nagashree</t>
      </is>
    </nc>
  </rcc>
  <rcc rId="628" sId="1">
    <nc r="C93" t="inlineStr">
      <is>
        <t>Nagashree</t>
      </is>
    </nc>
  </rcc>
  <rcc rId="629" sId="1">
    <nc r="C94" t="inlineStr">
      <is>
        <t>Nagashree</t>
      </is>
    </nc>
  </rcc>
  <rcc rId="630" sId="1">
    <nc r="C101" t="inlineStr">
      <is>
        <t>Nagashree</t>
      </is>
    </nc>
  </rcc>
  <rcc rId="631" sId="1">
    <nc r="C134" t="inlineStr">
      <is>
        <t>Nagashree</t>
      </is>
    </nc>
  </rcc>
  <rcc rId="632" sId="1">
    <nc r="C218" t="inlineStr">
      <is>
        <t>Nagashree</t>
      </is>
    </nc>
  </rcc>
  <rcv guid="{C136C28A-68E1-4EDF-8825-2F24E38D7E7E}" action="delete"/>
  <rdn rId="0" localSheetId="1" customView="1" name="Z_C136C28A_68E1_4EDF_8825_2F24E38D7E7E_.wvu.FilterData" hidden="1" oldHidden="1">
    <formula>'RPL_SBGA_IFWI_Test suite_Ext_BA'!$A$1:$AN$272</formula>
    <oldFormula>'RPL_SBGA_IFWI_Test suite_Ext_BA'!$A$1:$AN$272</oldFormula>
  </rdn>
  <rcv guid="{C136C28A-68E1-4EDF-8825-2F24E38D7E7E}"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4" sId="1">
    <nc r="C106" t="inlineStr">
      <is>
        <t>Vikram</t>
      </is>
    </nc>
  </rcc>
  <rcc rId="635" sId="1">
    <nc r="D106" t="inlineStr">
      <is>
        <t>Passed</t>
      </is>
    </nc>
  </rcc>
  <rcc rId="636" sId="1">
    <oc r="D204" t="inlineStr">
      <is>
        <t>Passed</t>
      </is>
    </oc>
    <nc r="D204"/>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7" sId="1">
    <nc r="C206" t="inlineStr">
      <is>
        <t>Chethan</t>
      </is>
    </nc>
  </rcc>
  <rcc rId="638" sId="1">
    <nc r="D206"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1">
    <nc r="D163" t="inlineStr">
      <is>
        <t>Passed</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
    <oc r="D205" t="inlineStr">
      <is>
        <t>n</t>
      </is>
    </oc>
    <nc r="D205" t="inlineStr">
      <is>
        <t>Passed</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1" sId="1">
    <nc r="E163" t="inlineStr">
      <is>
        <t>Verified with X16 slot</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
    <nc r="C27" t="inlineStr">
      <is>
        <t>Vikram</t>
      </is>
    </nc>
  </rcc>
  <rcc rId="643" sId="1">
    <nc r="D27" t="inlineStr">
      <is>
        <t>Passed</t>
      </is>
    </nc>
  </rcc>
  <rcc rId="644" sId="1">
    <nc r="C107" t="inlineStr">
      <is>
        <t>Vikram</t>
      </is>
    </nc>
  </rcc>
  <rcc rId="645" sId="1">
    <nc r="D107" t="inlineStr">
      <is>
        <t>Passed</t>
      </is>
    </nc>
  </rcc>
  <rcc rId="646" sId="1">
    <nc r="C256" t="inlineStr">
      <is>
        <t>Vikram</t>
      </is>
    </nc>
  </rcc>
  <rcc rId="647" sId="1">
    <nc r="D256" t="inlineStr">
      <is>
        <t>Passed</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1">
    <nc r="D41" t="inlineStr">
      <is>
        <t>WIP</t>
      </is>
    </nc>
  </rcc>
  <rcc rId="649" sId="1">
    <nc r="D122" t="inlineStr">
      <is>
        <t>WIP</t>
      </is>
    </nc>
  </rcc>
  <rcc rId="650" sId="1">
    <nc r="D216" t="inlineStr">
      <is>
        <t>WIP</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1" sId="1">
    <nc r="C267" t="inlineStr">
      <is>
        <t>Chethan</t>
      </is>
    </nc>
  </rcc>
  <rcc rId="652" sId="1">
    <nc r="D267"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95D4C4D1_966B_41AC_B52B_0B0F8E90FA89_.wvu.FilterData" hidden="1" oldHidden="1">
    <formula>'RPL_SBGA_IFWI_Test suite_Ext_BA'!$A$1:$AN$272</formula>
  </rdn>
  <rcv guid="{95D4C4D1-966B-41AC-B52B-0B0F8E90FA89}"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
    <oc r="D205" t="inlineStr">
      <is>
        <t>Passed</t>
      </is>
    </oc>
    <nc r="D205"/>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 sId="1">
    <nc r="C255"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
    <oc r="C255" t="inlineStr">
      <is>
        <t>passed</t>
      </is>
    </oc>
    <nc r="C255" t="inlineStr">
      <is>
        <t>Sherin</t>
      </is>
    </nc>
  </rcc>
  <rcc rId="657" sId="1">
    <nc r="D255" t="inlineStr">
      <is>
        <t>Passed</t>
      </is>
    </nc>
  </rcc>
  <rcc rId="658" sId="1" odxf="1" dxf="1">
    <oc r="A46">
      <f>HYPERLINK("https://hsdes.intel.com/resource/14013160886","14013160886")</f>
    </oc>
    <nc r="A46">
      <f>HYPERLINK("https://hsdes.intel.com/resource/14013160886","14013160886")</f>
    </nc>
    <odxf>
      <font>
        <u/>
        <color theme="10"/>
      </font>
    </odxf>
    <ndxf>
      <font>
        <u val="none"/>
        <sz val="11"/>
        <color theme="1"/>
        <name val="Calibri"/>
        <family val="2"/>
        <scheme val="minor"/>
      </font>
    </ndxf>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 sId="1">
    <nc r="C89" t="inlineStr">
      <is>
        <t>ranjith</t>
      </is>
    </nc>
  </rcc>
  <rcc rId="660" sId="1">
    <nc r="D89" t="inlineStr">
      <is>
        <t>Passed</t>
      </is>
    </nc>
  </rcc>
  <rdn rId="0" localSheetId="1" customView="1" name="Z_474E7ED0_375B_422C_A7EE_6D446B11416D_.wvu.FilterData" hidden="1" oldHidden="1">
    <formula>'RPL_SBGA_IFWI_Test suite_Ext_BA'!$A$1:$AN$272</formula>
  </rdn>
  <rcv guid="{474E7ED0-375B-422C-A7EE-6D446B11416D}"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 sId="1">
    <nc r="C90" t="inlineStr">
      <is>
        <t>ranjith</t>
      </is>
    </nc>
  </rcc>
  <rcc rId="663" sId="1">
    <nc r="D90" t="inlineStr">
      <is>
        <t>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 sId="1">
    <nc r="D20" t="inlineStr">
      <is>
        <t>Passed</t>
      </is>
    </nc>
  </rcc>
  <rcc rId="665" sId="1">
    <nc r="C20" t="inlineStr">
      <is>
        <t>Sherin</t>
      </is>
    </nc>
  </rcc>
  <rcc rId="666" sId="1">
    <nc r="C46" t="inlineStr">
      <is>
        <t>Sherin</t>
      </is>
    </nc>
  </rcc>
  <rcc rId="667" sId="1">
    <nc r="D46" t="inlineStr">
      <is>
        <t>Passed</t>
      </is>
    </nc>
  </rcc>
  <rfmt sheetId="1" sqref="D46">
    <dxf>
      <alignment horizontal="general" vertical="bottom" textRotation="0" wrapText="0" indent="0" justifyLastLine="0" shrinkToFit="0" readingOrder="0"/>
    </dxf>
  </rfmt>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8" sId="1">
    <nc r="D204" t="inlineStr">
      <is>
        <t>Passed</t>
      </is>
    </nc>
  </rcc>
  <rcc rId="669" sId="1">
    <nc r="D205" t="inlineStr">
      <is>
        <t>Passed</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0" sId="1">
    <nc r="D268" t="inlineStr">
      <is>
        <t>WIP</t>
      </is>
    </nc>
  </rcc>
  <rcc rId="671" sId="1">
    <nc r="C268" t="inlineStr">
      <is>
        <t>Vikram</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 sId="1">
    <nc r="D87" t="inlineStr">
      <is>
        <t>Passed</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3" sId="1">
    <oc r="D41" t="inlineStr">
      <is>
        <t>WIP</t>
      </is>
    </oc>
    <nc r="D41" t="inlineStr">
      <is>
        <t>Passed</t>
      </is>
    </nc>
  </rcc>
  <rcc rId="674" sId="1">
    <oc r="D122" t="inlineStr">
      <is>
        <t>WIP</t>
      </is>
    </oc>
    <nc r="D122" t="inlineStr">
      <is>
        <t>Passed</t>
      </is>
    </nc>
  </rcc>
  <rcc rId="675" sId="1">
    <oc r="D216" t="inlineStr">
      <is>
        <t>WIP</t>
      </is>
    </oc>
    <nc r="D216" t="inlineStr">
      <is>
        <t>Passed</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 sId="1">
    <nc r="D82" t="inlineStr">
      <is>
        <t>Passed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7" sId="1" ref="A96:XFD96" action="deleteRow">
    <rfmt sheetId="1" xfDxf="1" sqref="A96:XFD96" start="0" length="0"/>
    <rcc rId="0" sId="1">
      <nc r="A96">
        <f>HYPERLINK("https://hsdes.intel.com/resource/14013179100","14013179100")</f>
      </nc>
    </rcc>
    <rcc rId="0" sId="1">
      <nc r="B96" t="inlineStr">
        <is>
          <t>Verify WWAN enumeration in OS pre and post S4 , S5 , warm and cold reboot cycles</t>
        </is>
      </nc>
    </rcc>
    <rcc rId="0" sId="1">
      <nc r="D96" t="inlineStr">
        <is>
          <t>Blocked</t>
        </is>
      </nc>
    </rcc>
    <rcc rId="0" sId="1">
      <nc r="E96" t="inlineStr">
        <is>
          <t>NA:WWAN is not applicable for WIN10 BKC</t>
        </is>
      </nc>
    </rcc>
    <rcc rId="0" sId="1">
      <nc r="G96" t="inlineStr">
        <is>
          <t>chassanx</t>
        </is>
      </nc>
    </rcc>
    <rcc rId="0" sId="1">
      <nc r="H96" t="inlineStr">
        <is>
          <t>common,emulation.ip,silicon,simulation.ip</t>
        </is>
      </nc>
    </rcc>
    <rcc rId="0" sId="1">
      <nc r="I96" t="inlineStr">
        <is>
          <t>Ingredient</t>
        </is>
      </nc>
    </rcc>
    <rcc rId="0" sId="1">
      <nc r="J96" t="inlineStr">
        <is>
          <t>Automatable</t>
        </is>
      </nc>
    </rcc>
    <rcc rId="0" sId="1">
      <nc r="K96" t="inlineStr">
        <is>
          <t>Intel Confidential</t>
        </is>
      </nc>
    </rcc>
    <rcc rId="0" sId="1">
      <nc r="L96" t="inlineStr">
        <is>
          <t>bios.pch,fw.ifwi.pchc,fw.ifwi.pmc</t>
        </is>
      </nc>
    </rcc>
    <rcc rId="0" sId="1">
      <nc r="M96">
        <v>30</v>
      </nc>
    </rcc>
    <rcc rId="0" sId="1">
      <nc r="N96">
        <v>25</v>
      </nc>
    </rcc>
    <rcc rId="0" sId="1">
      <nc r="O96" t="inlineStr">
        <is>
          <t>CSS-IVE-145048</t>
        </is>
      </nc>
    </rcc>
    <rcc rId="0" sId="1">
      <nc r="P96" t="inlineStr">
        <is>
          <t>Networking and Connectivity</t>
        </is>
      </nc>
    </rcc>
    <rcc rId="0" sId="1">
      <nc r="Q96" t="inlineStr">
        <is>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R96" t="inlineStr">
        <is>
          <t>G3-State,S-states,WWAN</t>
        </is>
      </nc>
    </rcc>
    <rcc rId="0" sId="1">
      <nc r="S96" t="inlineStr">
        <is>
          <t>ADL : 2203202914,1507702197</t>
        </is>
      </nc>
    </rcc>
    <rcc rId="0" sId="1">
      <nc r="T96" t="inlineStr">
        <is>
          <t>CSS-IVE-145048</t>
        </is>
      </nc>
    </rcc>
    <rcc rId="0" sId="1">
      <nc r="U96" t="inlineStr">
        <is>
          <t>Consumer,Corporate_vPro,Slim</t>
        </is>
      </nc>
    </rcc>
    <rcc rId="0" sId="1">
      <nc r="W96" t="inlineStr">
        <is>
          <t>vhebbarx</t>
        </is>
      </nc>
    </rcc>
    <rcc rId="0" sId="1">
      <nc r="X96" t="inlineStr">
        <is>
          <t>WWAN module should get detected in device manager pre and post S4 , S5 , warm and cold reboot cycles</t>
        </is>
      </nc>
    </rcc>
    <rcc rId="0" sId="1">
      <nc r="Y96" t="inlineStr">
        <is>
          <t>Client-BIOS</t>
        </is>
      </nc>
    </rcc>
    <rcc rId="0" sId="1">
      <nc r="Z96" t="inlineStr">
        <is>
          <t>1-showstopper</t>
        </is>
      </nc>
    </rcc>
    <rcc rId="0" sId="1">
      <nc r="AA96" t="inlineStr">
        <is>
          <t>bios.alderlake,bios.amberlake,bios.arrowlake,bios.lunarlake,bios.meteorlake,bios.raptorlake,bios.raptorlake_refresh,ifwi.lunarlake,ifwi.meteorlake,ifwi.raptorlake,ifwi.raptorlake_refresh</t>
        </is>
      </nc>
    </rcc>
    <rcc rId="0" sId="1">
      <nc r="AB96" t="inlineStr">
        <is>
          <t>bios.alderlake,ifwi.meteorlake,ifwi.raptorlake</t>
        </is>
      </nc>
    </rcc>
    <rcc rId="0" sId="1">
      <nc r="AD96" t="inlineStr">
        <is>
          <t>product</t>
        </is>
      </nc>
    </rcc>
    <rcc rId="0" sId="1">
      <nc r="AE96" t="inlineStr">
        <is>
          <t>open.test_update_phase</t>
        </is>
      </nc>
    </rcc>
    <rcc rId="0" sId="1">
      <nc r="AG96" t="inlineStr">
        <is>
          <t>High</t>
        </is>
      </nc>
    </rcc>
    <rcc rId="0" sId="1">
      <nc r="AH96" t="inlineStr">
        <is>
          <t>L2 Mandatory-BAT</t>
        </is>
      </nc>
    </rcc>
    <rcc rId="0" sId="1">
      <nc r="AK96" t="inlineStr">
        <is>
          <t>Functional</t>
        </is>
      </nc>
    </rcc>
    <rcc rId="0" sId="1">
      <nc r="AL96" t="inlineStr">
        <is>
          <t>na</t>
        </is>
      </nc>
    </rcc>
    <rcc rId="0" sId="1">
      <nc r="AM96" t="inlineStr">
        <is>
          <t>This testcase is to check WWAN module enumeration in device manager  pre and post S4 , S5 , warm and cold reboot cycles</t>
        </is>
      </nc>
    </rcc>
    <rcc rId="0" sId="1">
      <nc r="AN96" t="inlineStr">
        <is>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t>
        </is>
      </nc>
    </rcc>
  </rrc>
  <rrc rId="678" sId="1" ref="A40:XFD40" action="deleteRow">
    <rfmt sheetId="1" xfDxf="1" sqref="A40:XFD40" start="0" length="0"/>
    <rcc rId="0" sId="1">
      <nc r="A40">
        <f>HYPERLINK("https://hsdes.intel.com/resource/14013160707","14013160707")</f>
      </nc>
    </rcc>
    <rcc rId="0" sId="1">
      <nc r="B40" t="inlineStr">
        <is>
          <t>Verify WWAN enumeration pre and post Connected Standby (CMS) cycle</t>
        </is>
      </nc>
    </rcc>
    <rcc rId="0" sId="1">
      <nc r="D40" t="inlineStr">
        <is>
          <t>Blocked</t>
        </is>
      </nc>
    </rcc>
    <rcc rId="0" sId="1">
      <nc r="E40" t="inlineStr">
        <is>
          <t>NA:WWAN is not applicable for WIN10 BKC</t>
        </is>
      </nc>
    </rcc>
    <rcc rId="0" sId="1">
      <nc r="G40" t="inlineStr">
        <is>
          <t>chassanx</t>
        </is>
      </nc>
    </rcc>
    <rcc rId="0" sId="1">
      <nc r="H40" t="inlineStr">
        <is>
          <t>common,emulation.ip,silicon,simulation.ip</t>
        </is>
      </nc>
    </rcc>
    <rcc rId="0" sId="1">
      <nc r="I40" t="inlineStr">
        <is>
          <t>Ingredient</t>
        </is>
      </nc>
    </rcc>
    <rcc rId="0" sId="1">
      <nc r="J40" t="inlineStr">
        <is>
          <t>Automatable</t>
        </is>
      </nc>
    </rcc>
    <rcc rId="0" sId="1">
      <nc r="K40" t="inlineStr">
        <is>
          <t>Intel Confidential</t>
        </is>
      </nc>
    </rcc>
    <rcc rId="0" sId="1">
      <nc r="L40" t="inlineStr">
        <is>
          <t>bios.pch,fw.ifwi.pchc</t>
        </is>
      </nc>
    </rcc>
    <rcc rId="0" sId="1">
      <nc r="M40">
        <v>8</v>
      </nc>
    </rcc>
    <rcc rId="0" sId="1">
      <nc r="N40">
        <v>5</v>
      </nc>
    </rcc>
    <rcc rId="0" sId="1">
      <nc r="O40" t="inlineStr">
        <is>
          <t>CSS-IVE-105421</t>
        </is>
      </nc>
    </rcc>
    <rcc rId="0" sId="1">
      <nc r="P40" t="inlineStr">
        <is>
          <t>Networking and Connectivity</t>
        </is>
      </nc>
    </rcc>
    <rcc rId="0" sId="1">
      <nc r="Q40" t="inlineStr">
        <is>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is>
      </nc>
    </rcc>
    <rcc rId="0" sId="1">
      <nc r="R40" t="inlineStr">
        <is>
          <t>MoS (Modern Standby),WWAN</t>
        </is>
      </nc>
    </rcc>
    <rcc rId="0" sId="1">
      <nc r="S40" t="inlineStr">
        <is>
          <t>BC-RQTBC-9996
BC-RQTBC-13696
IceLake-UCIS-1260
TGL Requirement coverage: BC-RQTBCTL-487, BC-RQTBCTL-1244, 
JSL PRD Coverage: BC-RQTBC-16469
RKL:2203203097,2203202914
ADL:2203202914</t>
        </is>
      </nc>
    </rcc>
    <rcc rId="0" sId="1">
      <nc r="T40" t="inlineStr">
        <is>
          <t>CSS-IVE-105421</t>
        </is>
      </nc>
    </rcc>
    <rcc rId="0" sId="1">
      <nc r="U40" t="inlineStr">
        <is>
          <t>Consumer,Corporate_vPro,Slim</t>
        </is>
      </nc>
    </rcc>
    <rcc rId="0" sId="1">
      <nc r="W40" t="inlineStr">
        <is>
          <t>vhebbarx</t>
        </is>
      </nc>
    </rcc>
    <rcc rId="0" sId="1">
      <nc r="X40" t="inlineStr">
        <is>
          <t>WWAN should enumerate in Device manager pre and post Connected Standby (CMS) cycle</t>
        </is>
      </nc>
    </rcc>
    <rcc rId="0" sId="1">
      <nc r="Y40" t="inlineStr">
        <is>
          <t>Client-BIOS</t>
        </is>
      </nc>
    </rcc>
    <rcc rId="0" sId="1">
      <nc r="Z40" t="inlineStr">
        <is>
          <t>2-high</t>
        </is>
      </nc>
    </rcc>
    <rcc rId="0" sId="1">
      <nc r="AA40" t="inlineStr">
        <is>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is>
      </nc>
    </rcc>
    <rcc rId="0" sId="1">
      <nc r="AB40" t="inlineStr">
        <is>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is>
      </nc>
    </rcc>
    <rcc rId="0" sId="1">
      <nc r="AD40" t="inlineStr">
        <is>
          <t>product</t>
        </is>
      </nc>
    </rcc>
    <rcc rId="0" sId="1">
      <nc r="AE40" t="inlineStr">
        <is>
          <t>open.test_update_phase</t>
        </is>
      </nc>
    </rcc>
    <rcc rId="0" sId="1">
      <nc r="AG40" t="inlineStr">
        <is>
          <t>Low</t>
        </is>
      </nc>
    </rcc>
    <rcc rId="0" sId="1">
      <nc r="AH40" t="inlineStr">
        <is>
          <t>L2 Mandatory-BAT</t>
        </is>
      </nc>
    </rcc>
    <rcc rId="0" sId="1">
      <nc r="AK40" t="inlineStr">
        <is>
          <t>Functional</t>
        </is>
      </nc>
    </rcc>
    <rcc rId="0" sId="1">
      <nc r="AL40" t="inlineStr">
        <is>
          <t>na</t>
        </is>
      </nc>
    </rcc>
    <rcc rId="0" sId="1">
      <nc r="AM40" t="inlineStr">
        <is>
          <t>WWAN should enumerate in Device manager pre and post Connected Standby (CMoS) cycle</t>
        </is>
      </nc>
    </rcc>
    <rcc rId="0" sId="1">
      <nc r="AN40" t="inlineStr">
        <is>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t>
        </is>
      </nc>
    </rcc>
  </rrc>
  <rrc rId="679" sId="1" ref="A144:XFD144" action="deleteRow">
    <rfmt sheetId="1" xfDxf="1" sqref="A144:XFD144" start="0" length="0"/>
    <rcc rId="0" sId="1">
      <nc r="A144">
        <f>HYPERLINK("https://hsdes.intel.com/resource/14013185185","14013185185")</f>
      </nc>
    </rcc>
    <rcc rId="0" sId="1">
      <nc r="B144" t="inlineStr">
        <is>
          <t>Verify WWAN enumeration pre and post Disconnected Modern Standby (DMS) cycle</t>
        </is>
      </nc>
    </rcc>
    <rcc rId="0" sId="1">
      <nc r="D144" t="inlineStr">
        <is>
          <t xml:space="preserve">Blocked </t>
        </is>
      </nc>
    </rcc>
    <rcc rId="0" sId="1">
      <nc r="E144" t="inlineStr">
        <is>
          <t>NA:DMS not applicable for RPL-Hx GC</t>
        </is>
      </nc>
    </rcc>
    <rcc rId="0" sId="1">
      <nc r="G144" t="inlineStr">
        <is>
          <t>chassanx</t>
        </is>
      </nc>
    </rcc>
    <rcc rId="0" sId="1">
      <nc r="H144" t="inlineStr">
        <is>
          <t>common</t>
        </is>
      </nc>
    </rcc>
    <rcc rId="0" sId="1">
      <nc r="I144" t="inlineStr">
        <is>
          <t>Ingredient</t>
        </is>
      </nc>
    </rcc>
    <rcc rId="0" sId="1">
      <nc r="J144" t="inlineStr">
        <is>
          <t>Automatable</t>
        </is>
      </nc>
    </rcc>
    <rcc rId="0" sId="1">
      <nc r="K144" t="inlineStr">
        <is>
          <t>Intel Confidential</t>
        </is>
      </nc>
    </rcc>
    <rcc rId="0" sId="1">
      <nc r="L144" t="inlineStr">
        <is>
          <t>bios.pch</t>
        </is>
      </nc>
    </rcc>
    <rcc rId="0" sId="1">
      <nc r="M144">
        <v>20</v>
      </nc>
    </rcc>
    <rcc rId="0" sId="1">
      <nc r="N144">
        <v>18</v>
      </nc>
    </rcc>
    <rcc rId="0" sId="1">
      <nc r="O144" t="inlineStr">
        <is>
          <t>CSS-IVE-89491</t>
        </is>
      </nc>
    </rcc>
    <rcc rId="0" sId="1">
      <nc r="P144" t="inlineStr">
        <is>
          <t>Networking and Connectivity</t>
        </is>
      </nc>
    </rcc>
    <rcc rId="0" sId="1">
      <nc r="Q144" t="inlineStr">
        <is>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is>
      </nc>
    </rcc>
    <rcc rId="0" sId="1">
      <nc r="R144" t="inlineStr">
        <is>
          <t>MoS (Modern Standby),WWAN</t>
        </is>
      </nc>
    </rcc>
    <rcc rId="0" sId="1">
      <nc r="S144" t="inlineStr">
        <is>
          <t>BC-RQTBC-9996
TGL Requirement coverage: BC-RQTBCTL-487, BC-RQTBCTL-1244, 
JSL PRD Coverage: BC-RQTBC-16469
RKL:2203203097,2203202914
ADL:2203202914</t>
        </is>
      </nc>
    </rcc>
    <rcc rId="0" sId="1">
      <nc r="T144" t="inlineStr">
        <is>
          <t>CSS-IVE-89491</t>
        </is>
      </nc>
    </rcc>
    <rcc rId="0" sId="1">
      <nc r="U144" t="inlineStr">
        <is>
          <t>Consumer,Corporate_vPro,Slim</t>
        </is>
      </nc>
    </rcc>
    <rcc rId="0" sId="1">
      <nc r="W144" t="inlineStr">
        <is>
          <t>vhebbarx</t>
        </is>
      </nc>
    </rcc>
    <rcc rId="0" sId="1">
      <nc r="X144" t="inlineStr">
        <is>
          <t>WWAN should get enumerated pre and post Disconnected Modern Standby (DMS) cycle</t>
        </is>
      </nc>
    </rcc>
    <rcc rId="0" sId="1">
      <nc r="Y144" t="inlineStr">
        <is>
          <t>Client-BIOS</t>
        </is>
      </nc>
    </rcc>
    <rcc rId="0" sId="1">
      <nc r="Z144" t="inlineStr">
        <is>
          <t>1-showstopper</t>
        </is>
      </nc>
    </rcc>
    <rcc rId="0" sId="1">
      <nc r="AA144" t="inlineStr">
        <is>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is>
      </nc>
    </rcc>
    <rcc rId="0" sId="1">
      <nc r="AB144" t="inlineStr">
        <is>
          <t>bios.alderlake,bios.apollolake,bios.cannonlake,bios.coffeelake,bios.cometlake,bios.icelake-client,bios.kabylake,bios.kabylake_r,bios.raptorlake,bios.tigerlake,bios.whiskeylake,ifwi.apollolake,ifwi.cannonlake,ifwi.coffeelake,ifwi.cometlake,ifwi.icelake,ifwi.kabylake,ifwi.kabylake_r,ifwi.raptorlake,ifwi.tigerlake,ifwi.whiskeylake</t>
        </is>
      </nc>
    </rcc>
    <rcc rId="0" sId="1">
      <nc r="AD144" t="inlineStr">
        <is>
          <t>product</t>
        </is>
      </nc>
    </rcc>
    <rcc rId="0" sId="1">
      <nc r="AE144" t="inlineStr">
        <is>
          <t>open.test_update_phase</t>
        </is>
      </nc>
    </rcc>
    <rcc rId="0" sId="1">
      <nc r="AG144" t="inlineStr">
        <is>
          <t>Medium</t>
        </is>
      </nc>
    </rcc>
    <rcc rId="0" sId="1">
      <nc r="AH144" t="inlineStr">
        <is>
          <t>L2 Mandatory-BAT</t>
        </is>
      </nc>
    </rcc>
    <rcc rId="0" sId="1">
      <nc r="AK144" t="inlineStr">
        <is>
          <t>Functional</t>
        </is>
      </nc>
    </rcc>
    <rcc rId="0" sId="1">
      <nc r="AL144" t="inlineStr">
        <is>
          <t>na</t>
        </is>
      </nc>
    </rcc>
    <rcc rId="0" sId="1">
      <nc r="AM144" t="inlineStr">
        <is>
          <t>Verify WWAN enumeration test in device manager pre and post Disconnected Modern Standby (DMOS) cycle</t>
        </is>
      </nc>
    </rcc>
    <rcc rId="0" sId="1">
      <nc r="AN144" t="inlineStr">
        <is>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t>
        </is>
      </nc>
    </rcc>
  </rrc>
  <rrc rId="680" sId="1" ref="A239:XFD239" action="deleteRow">
    <rfmt sheetId="1" xfDxf="1" sqref="A239:XFD239" start="0" length="0"/>
    <rcc rId="0" sId="1">
      <nc r="A239">
        <f>HYPERLINK("https://hsdes.intel.com/resource/14013187479","14013187479")</f>
      </nc>
    </rcc>
    <rcc rId="0" sId="1">
      <nc r="B239" t="inlineStr">
        <is>
          <t>Verify WWAN enumeration pre and post Sx cycle</t>
        </is>
      </nc>
    </rcc>
    <rcc rId="0" sId="1">
      <nc r="D239" t="inlineStr">
        <is>
          <t>Blocked</t>
        </is>
      </nc>
    </rcc>
    <rcc rId="0" sId="1">
      <nc r="E239" t="inlineStr">
        <is>
          <t>NA:WWAN is not applicable for WIN10 BKC</t>
        </is>
      </nc>
    </rcc>
    <rcc rId="0" sId="1">
      <nc r="G239" t="inlineStr">
        <is>
          <t>chassanx</t>
        </is>
      </nc>
    </rcc>
    <rcc rId="0" sId="1">
      <nc r="H239" t="inlineStr">
        <is>
          <t>common</t>
        </is>
      </nc>
    </rcc>
    <rcc rId="0" sId="1">
      <nc r="I239" t="inlineStr">
        <is>
          <t>Ingredient</t>
        </is>
      </nc>
    </rcc>
    <rcc rId="0" sId="1">
      <nc r="J239" t="inlineStr">
        <is>
          <t>Automatable</t>
        </is>
      </nc>
    </rcc>
    <rcc rId="0" sId="1">
      <nc r="K239" t="inlineStr">
        <is>
          <t>Intel Confidential</t>
        </is>
      </nc>
    </rcc>
    <rcc rId="0" sId="1">
      <nc r="L239" t="inlineStr">
        <is>
          <t>fw.ifwi.pchc,fw.ifwi.pmc</t>
        </is>
      </nc>
    </rcc>
    <rcc rId="0" sId="1">
      <nc r="M239">
        <v>20</v>
      </nc>
    </rcc>
    <rcc rId="0" sId="1">
      <nc r="N239">
        <v>15</v>
      </nc>
    </rcc>
    <rcc rId="0" sId="1">
      <nc r="O239" t="inlineStr">
        <is>
          <t>CSS-IVE-132446</t>
        </is>
      </nc>
    </rcc>
    <rcc rId="0" sId="1">
      <nc r="P239" t="inlineStr">
        <is>
          <t>Networking and Connectivity</t>
        </is>
      </nc>
    </rcc>
    <rcc rId="0" sId="1">
      <nc r="Q239"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is>
      </nc>
    </rcc>
    <rcc rId="0" sId="1">
      <nc r="R239" t="inlineStr">
        <is>
          <t>S-states,WWAN</t>
        </is>
      </nc>
    </rcc>
    <rcc rId="0" sId="1">
      <nc r="S239" t="inlineStr">
        <is>
          <t>BC-RQTBC-9996
TGL Requirement coverage: BC-RQTBCTL-487, BC-RQTBCTL-1244, 
JSL PRD Coverage: BC-RQTBC-16469
RKL:2203203097,2203202914</t>
        </is>
      </nc>
    </rcc>
    <rcc rId="0" sId="1">
      <nc r="T239" t="inlineStr">
        <is>
          <t>CSS-IVE-132446</t>
        </is>
      </nc>
    </rcc>
    <rcc rId="0" sId="1">
      <nc r="U239" t="inlineStr">
        <is>
          <t>Consumer,Corporate_vPro,Slim</t>
        </is>
      </nc>
    </rcc>
    <rcc rId="0" sId="1">
      <nc r="W239" t="inlineStr">
        <is>
          <t>vhebbarx</t>
        </is>
      </nc>
    </rcc>
    <rcc rId="0" sId="1">
      <nc r="X239" t="inlineStr">
        <is>
          <t>WWAN should get enumerated pre and post Sx cycle</t>
        </is>
      </nc>
    </rcc>
    <rcc rId="0" sId="1">
      <nc r="Y239" t="inlineStr">
        <is>
          <t>Client-IFWI</t>
        </is>
      </nc>
    </rcc>
    <rcc rId="0" sId="1">
      <nc r="Z239" t="inlineStr">
        <is>
          <t>1-showstopper</t>
        </is>
      </nc>
    </rcc>
    <rcc rId="0" sId="1">
      <nc r="AA239" t="inlineStr">
        <is>
          <t>ifwi.alderlake,ifwi.lunarlake,ifwi.meteorlake,ifwi.raptorlake,ifwi.raptorlake_refresh</t>
        </is>
      </nc>
    </rcc>
    <rcc rId="0" sId="1">
      <nc r="AB239" t="inlineStr">
        <is>
          <t>ifwi.alderlake,ifwi.meteorlake,ifwi.raptorlake</t>
        </is>
      </nc>
    </rcc>
    <rcc rId="0" sId="1">
      <nc r="AD239" t="inlineStr">
        <is>
          <t>product</t>
        </is>
      </nc>
    </rcc>
    <rcc rId="0" sId="1">
      <nc r="AE239" t="inlineStr">
        <is>
          <t>complete.ready_for_production</t>
        </is>
      </nc>
    </rcc>
    <rcc rId="0" sId="1">
      <nc r="AG239" t="inlineStr">
        <is>
          <t>Medium</t>
        </is>
      </nc>
    </rcc>
    <rcc rId="0" sId="1">
      <nc r="AH239" t="inlineStr">
        <is>
          <t>L2 Mandatory-BAT</t>
        </is>
      </nc>
    </rcc>
    <rcc rId="0" sId="1">
      <nc r="AK239" t="inlineStr">
        <is>
          <t>Functional</t>
        </is>
      </nc>
    </rcc>
    <rcc rId="0" sId="1">
      <nc r="AL239" t="inlineStr">
        <is>
          <t>na</t>
        </is>
      </nc>
    </rcc>
    <rcc rId="0" sId="1">
      <nc r="AM239" t="inlineStr">
        <is>
          <t>Verify WWAN enumeration test in device manager pre and post Sx cycle</t>
        </is>
      </nc>
    </rcc>
    <rcc rId="0" sId="1">
      <nc r="AN239" t="inlineStr">
        <is>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t>
        </is>
      </nc>
    </rcc>
  </rrc>
  <rrc rId="681" sId="1" ref="A168:XFD168" action="deleteRow">
    <rfmt sheetId="1" xfDxf="1" sqref="A168:XFD168" start="0" length="0"/>
    <rcc rId="0" sId="1">
      <nc r="A168">
        <f>HYPERLINK("https://hsdes.intel.com/resource/14013185888","14013185888")</f>
      </nc>
    </rcc>
    <rcc rId="0" sId="1">
      <nc r="B168" t="inlineStr">
        <is>
          <t>Verify the basic functionality of Tablet mode using onboard switch</t>
        </is>
      </nc>
    </rcc>
    <rcc rId="0" sId="1">
      <nc r="D168" t="inlineStr">
        <is>
          <t xml:space="preserve">Blocked </t>
        </is>
      </nc>
    </rcc>
    <rcc rId="0" sId="1">
      <nc r="E168" t="inlineStr">
        <is>
          <t>NA for RPL-Hx</t>
        </is>
      </nc>
    </rcc>
    <rcc rId="0" sId="1">
      <nc r="G168" t="inlineStr">
        <is>
          <t>msalaudx</t>
        </is>
      </nc>
    </rcc>
    <rcc rId="0" sId="1">
      <nc r="H168" t="inlineStr">
        <is>
          <t>common</t>
        </is>
      </nc>
    </rcc>
    <rcc rId="0" sId="1">
      <nc r="I168" t="inlineStr">
        <is>
          <t>Ingredient</t>
        </is>
      </nc>
    </rcc>
    <rcc rId="0" sId="1">
      <nc r="J168" t="inlineStr">
        <is>
          <t>Automatable</t>
        </is>
      </nc>
    </rcc>
    <rcc rId="0" sId="1">
      <nc r="K168" t="inlineStr">
        <is>
          <t>Intel Confidential</t>
        </is>
      </nc>
    </rcc>
    <rcc rId="0" sId="1">
      <nc r="L168" t="inlineStr">
        <is>
          <t>fw.ifwi.bios,fw.ifwi.ec</t>
        </is>
      </nc>
    </rcc>
    <rcc rId="0" sId="1">
      <nc r="M168">
        <v>10</v>
      </nc>
    </rcc>
    <rcc rId="0" sId="1">
      <nc r="N168">
        <v>5</v>
      </nc>
    </rcc>
    <rcc rId="0" sId="1">
      <nc r="O168" t="inlineStr">
        <is>
          <t>CSS-IVE-130078</t>
        </is>
      </nc>
    </rcc>
    <rcc rId="0" sId="1">
      <nc r="P168" t="inlineStr">
        <is>
          <t>Embedded controller and Power sources</t>
        </is>
      </nc>
    </rcc>
    <rcc rId="0" sId="1">
      <nc r="Q168"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R168" t="inlineStr">
        <is>
          <t>Virtual Battery Management</t>
        </is>
      </nc>
    </rcc>
    <rcc rId="0" sId="1">
      <nc r="S168" t="inlineStr">
        <is>
          <t>Derived from Tops documents.
HSD id: 1604735630</t>
        </is>
      </nc>
    </rcc>
    <rcc rId="0" sId="1">
      <nc r="T168" t="inlineStr">
        <is>
          <t>CSS-IVE-130078</t>
        </is>
      </nc>
    </rcc>
    <rcc rId="0" sId="1">
      <nc r="U168" t="inlineStr">
        <is>
          <t>Consumer,Corporate_vPro,Slim</t>
        </is>
      </nc>
    </rcc>
    <rcc rId="0" sId="1">
      <nc r="W168" t="inlineStr">
        <is>
          <t>raghav3x</t>
        </is>
      </nc>
    </rcc>
    <rcc rId="0" sId="1">
      <nc r="X168" t="inlineStr">
        <is>
          <t>Onboard tablet mode switch functionality should be successfully validated</t>
        </is>
      </nc>
    </rcc>
    <rcc rId="0" sId="1">
      <nc r="Y168" t="inlineStr">
        <is>
          <t>Client-IFWI</t>
        </is>
      </nc>
    </rcc>
    <rcc rId="0" sId="1">
      <nc r="Z168" t="inlineStr">
        <is>
          <t>1-showstopper</t>
        </is>
      </nc>
    </rcc>
    <rcc rId="0" sId="1">
      <nc r="AA168" t="inlineStr">
        <is>
          <t>ifwi.alderlake,ifwi.arrowlake,ifwi.lunarlake,ifwi.meteorlake,ifwi.raptorlake,ifwi.raptorlake_refresh</t>
        </is>
      </nc>
    </rcc>
    <rcc rId="0" sId="1">
      <nc r="AB168" t="inlineStr">
        <is>
          <t>ifwi.alderlake,ifwi.meteorlake,ifwi.raptorlake</t>
        </is>
      </nc>
    </rcc>
    <rcc rId="0" sId="1">
      <nc r="AD168" t="inlineStr">
        <is>
          <t>product</t>
        </is>
      </nc>
    </rcc>
    <rcc rId="0" sId="1">
      <nc r="AE168" t="inlineStr">
        <is>
          <t>open.test_update_phase</t>
        </is>
      </nc>
    </rcc>
    <rcc rId="0" sId="1">
      <nc r="AG168" t="inlineStr">
        <is>
          <t>Low</t>
        </is>
      </nc>
    </rcc>
    <rcc rId="0" sId="1">
      <nc r="AH168" t="inlineStr">
        <is>
          <t>L2 Mandatory-BAT</t>
        </is>
      </nc>
    </rcc>
    <rcc rId="0" sId="1">
      <nc r="AK168" t="inlineStr">
        <is>
          <t>Functional</t>
        </is>
      </nc>
    </rcc>
    <rcc rId="0" sId="1">
      <nc r="AL168" t="inlineStr">
        <is>
          <t>na</t>
        </is>
      </nc>
    </rcc>
    <rcc rId="0" sId="1">
      <nc r="AM168" t="inlineStr">
        <is>
          <t>Intention of the test case is to verify below requirement.
Verify the tablet switch is closed or opened, EC FW shall notify the change to host.</t>
        </is>
      </nc>
    </rcc>
    <rcc rId="0" sId="1">
      <nc r="AN16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ADL-N_REV1,ADL_SBGA_5GC,MTL_IFWI_PSS_BLOCK,RPL-Px_4SDC1,RPL-Px_3SDC2,MTL_IFWI_IAC_EC,RPL-SBGA_5SC,RPL-SBGA_2SC1,RPL-SBGA_2SC2,RPL-SBGA_3SC-2,RPL-SBGA_3SC,RPL_Hx-R-GC,RPL_Hx-R-DC1</t>
        </is>
      </nc>
    </rcc>
  </rrc>
  <rrc rId="682" sId="1" ref="A145:XFD145" action="deleteRow">
    <rfmt sheetId="1" xfDxf="1" sqref="A145:XFD145" start="0" length="0"/>
    <rcc rId="0" sId="1">
      <nc r="A145">
        <f>HYPERLINK("https://hsdes.intel.com/resource/14013185278","14013185278")</f>
      </nc>
    </rcc>
    <rcc rId="0" sId="1">
      <nc r="B145" t="inlineStr">
        <is>
          <t>Verify system stability on waking from idle state pre and post CMS/S0i3 cycle</t>
        </is>
      </nc>
    </rcc>
    <rcc rId="0" sId="1">
      <nc r="D145" t="inlineStr">
        <is>
          <t xml:space="preserve">Blocked </t>
        </is>
      </nc>
    </rcc>
    <rcc rId="0" sId="1">
      <nc r="G145" t="inlineStr">
        <is>
          <t>rohith2x</t>
        </is>
      </nc>
    </rcc>
    <rcc rId="0" sId="1">
      <nc r="H145" t="inlineStr">
        <is>
          <t>common,emulation.ip,silicon,simulation.ip</t>
        </is>
      </nc>
    </rcc>
    <rcc rId="0" sId="1">
      <nc r="I145" t="inlineStr">
        <is>
          <t>Ingredient</t>
        </is>
      </nc>
    </rcc>
    <rcc rId="0" sId="1">
      <nc r="J145" t="inlineStr">
        <is>
          <t>Automatable</t>
        </is>
      </nc>
    </rcc>
    <rcc rId="0" sId="1">
      <nc r="K145" t="inlineStr">
        <is>
          <t>Intel Confidential</t>
        </is>
      </nc>
    </rcc>
    <rcc rId="0" sId="1">
      <nc r="L145" t="inlineStr">
        <is>
          <t>bios.cpu_pm,fw.ifwi.pmc</t>
        </is>
      </nc>
    </rcc>
    <rcc rId="0" sId="1">
      <nc r="M145">
        <v>25</v>
      </nc>
    </rcc>
    <rcc rId="0" sId="1">
      <nc r="N145">
        <v>5</v>
      </nc>
    </rcc>
    <rcc rId="0" sId="1">
      <nc r="O145" t="inlineStr">
        <is>
          <t>CSS-IVE-90933</t>
        </is>
      </nc>
    </rcc>
    <rcc rId="0" sId="1">
      <nc r="P145" t="inlineStr">
        <is>
          <t>Power Management</t>
        </is>
      </nc>
    </rcc>
    <rcc rId="0" sId="1">
      <nc r="Q145"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is>
      </nc>
    </rcc>
    <rcc rId="0" sId="1">
      <nc r="R145" t="inlineStr">
        <is>
          <t>MoS (Modern Standby),S0ix-states</t>
        </is>
      </nc>
    </rcc>
    <rcc rId="0" sId="1">
      <nc r="S145" t="inlineStr">
        <is>
          <t>BC-RQTBC-9775 -&gt; Low Power Engine (LPE) SRAM contents during S0iX should be configured and stored by IMR. Waking system from Idle (Low Power state) pre and post S0ix cycle covers functionality of the requirement. 
JSLP : 1607196068
ADL: 2205168301</t>
        </is>
      </nc>
    </rcc>
    <rcc rId="0" sId="1">
      <nc r="T145" t="inlineStr">
        <is>
          <t>CSS-IVE-90933</t>
        </is>
      </nc>
    </rcc>
    <rcc rId="0" sId="1">
      <nc r="U145" t="inlineStr">
        <is>
          <t>Consumer,Corporate_vPro,Slim</t>
        </is>
      </nc>
    </rcc>
    <rcc rId="0" sId="1">
      <nc r="V145" t="inlineStr">
        <is>
          <t>windows.20h2_vibranium.x64</t>
        </is>
      </nc>
    </rcc>
    <rcc rId="0" sId="1">
      <nc r="W145" t="inlineStr">
        <is>
          <t>reddyv5x</t>
        </is>
      </nc>
    </rcc>
    <rcc rId="0" sId="1">
      <nc r="X145" t="inlineStr">
        <is>
          <t xml:space="preserve">System should be stable on waking from idle state pre and post CMS/S0i3 cycle </t>
        </is>
      </nc>
    </rcc>
    <rcc rId="0" sId="1">
      <nc r="Y145" t="inlineStr">
        <is>
          <t>Client-BIOS</t>
        </is>
      </nc>
    </rcc>
    <rcc rId="0" sId="1">
      <nc r="Z145" t="inlineStr">
        <is>
          <t>1-showstopper</t>
        </is>
      </nc>
    </rcc>
    <rcc rId="0" sId="1">
      <nc r="AA145"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is>
      </nc>
    </rcc>
    <rcc rId="0" sId="1">
      <nc r="AB145" t="inlineStr">
        <is>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is>
      </nc>
    </rcc>
    <rcc rId="0" sId="1">
      <nc r="AD145" t="inlineStr">
        <is>
          <t>product</t>
        </is>
      </nc>
    </rcc>
    <rcc rId="0" sId="1">
      <nc r="AE145" t="inlineStr">
        <is>
          <t>complete.ready_for_production</t>
        </is>
      </nc>
    </rcc>
    <rcc rId="0" sId="1">
      <nc r="AG145" t="inlineStr">
        <is>
          <t>Low</t>
        </is>
      </nc>
    </rcc>
    <rcc rId="0" sId="1">
      <nc r="AH145" t="inlineStr">
        <is>
          <t>L2 Mandatory-BAT</t>
        </is>
      </nc>
    </rcc>
    <rcc rId="0" sId="1">
      <nc r="AK145" t="inlineStr">
        <is>
          <t>Functional</t>
        </is>
      </nc>
    </rcc>
    <rcc rId="0" sId="1">
      <nc r="AL145" t="inlineStr">
        <is>
          <t>na</t>
        </is>
      </nc>
    </rcc>
    <rcc rId="0" sId="1">
      <nc r="AM145" t="inlineStr">
        <is>
          <t xml:space="preserve">Intention of the testcase is to verify system stability on waking from idle state pre and post CMS/S0i3 cycle </t>
        </is>
      </nc>
    </rcc>
    <rcc rId="0" sId="1">
      <nc r="AN145" t="inlineStr">
        <is>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MTL_P_QRC_NA,MTL_P_QRC_NA,MTL_PSS_1.1_Block</t>
        </is>
      </nc>
    </rcc>
  </rrc>
  <rrc rId="683" sId="1" ref="A144:XFD144" action="deleteRow">
    <rfmt sheetId="1" xfDxf="1" sqref="A144:XFD144" start="0" length="0"/>
    <rcc rId="0" sId="1">
      <nc r="A144">
        <f>HYPERLINK("https://hsdes.intel.com/resource/14013185226","14013185226")</f>
      </nc>
    </rcc>
    <rcc rId="0" sId="1">
      <nc r="B144" t="inlineStr">
        <is>
          <t>Verify No device yellow bangs pre and post S0i3(Modern Standby) cycle with all device connected as per config planned ( Golden, delta, 5, 4, 3 STAR )</t>
        </is>
      </nc>
    </rcc>
    <rcc rId="0" sId="1">
      <nc r="D144" t="inlineStr">
        <is>
          <t xml:space="preserve">Blocked </t>
        </is>
      </nc>
    </rcc>
    <rcc rId="0" sId="1">
      <nc r="G144" t="inlineStr">
        <is>
          <t>girishax</t>
        </is>
      </nc>
    </rcc>
    <rcc rId="0" sId="1">
      <nc r="H144" t="inlineStr">
        <is>
          <t>common,emulation.ip,silicon,simulation.ip</t>
        </is>
      </nc>
    </rcc>
    <rcc rId="0" sId="1">
      <nc r="I144" t="inlineStr">
        <is>
          <t>Ingredient</t>
        </is>
      </nc>
    </rcc>
    <rcc rId="0" sId="1">
      <nc r="J144" t="inlineStr">
        <is>
          <t>Automatable</t>
        </is>
      </nc>
    </rcc>
    <rcc rId="0" sId="1">
      <nc r="K144" t="inlineStr">
        <is>
          <t>Intel Confidential</t>
        </is>
      </nc>
    </rcc>
    <rcc rId="0" sId="1">
      <nc r="L144" t="inlineStr">
        <is>
          <t>bios.platform</t>
        </is>
      </nc>
    </rcc>
    <rcc rId="0" sId="1">
      <nc r="M144">
        <v>8</v>
      </nc>
    </rcc>
    <rcc rId="0" sId="1">
      <nc r="N144">
        <v>6</v>
      </nc>
    </rcc>
    <rcc rId="0" sId="1">
      <nc r="O144" t="inlineStr">
        <is>
          <t>CSS-IVE-90558</t>
        </is>
      </nc>
    </rcc>
    <rcc rId="0" sId="1">
      <nc r="P144" t="inlineStr">
        <is>
          <t>Platform Config and Board BOM</t>
        </is>
      </nc>
    </rcc>
    <rcc rId="0" sId="1">
      <nc r="Q144"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is>
      </nc>
    </rcc>
    <rcc rId="0" sId="1">
      <nc r="R144" t="inlineStr">
        <is>
          <t>MoS (Modern Standby),S0ix-states</t>
        </is>
      </nc>
    </rcc>
    <rcc rId="0" sId="1">
      <nc r="S144" t="inlineStr">
        <is>
          <t>BC-RQTBC-2445</t>
        </is>
      </nc>
    </rcc>
    <rcc rId="0" sId="1">
      <nc r="T144" t="inlineStr">
        <is>
          <t>CSS-IVE-90558</t>
        </is>
      </nc>
    </rcc>
    <rcc rId="0" sId="1">
      <nc r="U144" t="inlineStr">
        <is>
          <t>Consumer,Corporate_vPro,Slim</t>
        </is>
      </nc>
    </rcc>
    <rcc rId="0" sId="1">
      <nc r="W144" t="inlineStr">
        <is>
          <t>chassanx</t>
        </is>
      </nc>
    </rcc>
    <rcc rId="0" sId="1">
      <nc r="X144" t="inlineStr">
        <is>
          <t>No yellow bangs should be seen in device manager pre and post S0i3(Modern Standby) cycle</t>
        </is>
      </nc>
    </rcc>
    <rcc rId="0" sId="1">
      <nc r="Y144" t="inlineStr">
        <is>
          <t>Client-BIOS</t>
        </is>
      </nc>
    </rcc>
    <rcc rId="0" sId="1">
      <nc r="Z144" t="inlineStr">
        <is>
          <t>1-showstopper</t>
        </is>
      </nc>
    </rcc>
    <rcc rId="0" sId="1">
      <nc r="AA144"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is>
      </nc>
    </rcc>
    <rcc rId="0" sId="1">
      <nc r="AB144" t="inlineStr">
        <is>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rcc>
    <rcc rId="0" sId="1">
      <nc r="AD144" t="inlineStr">
        <is>
          <t>product</t>
        </is>
      </nc>
    </rcc>
    <rcc rId="0" sId="1">
      <nc r="AE144" t="inlineStr">
        <is>
          <t>complete.ready_for_production</t>
        </is>
      </nc>
    </rcc>
    <rcc rId="0" sId="1">
      <nc r="AG144" t="inlineStr">
        <is>
          <t>Low</t>
        </is>
      </nc>
    </rcc>
    <rcc rId="0" sId="1">
      <nc r="AH144" t="inlineStr">
        <is>
          <t>L2 Mandatory-BAT</t>
        </is>
      </nc>
    </rcc>
    <rcc rId="0" sId="1">
      <nc r="AK144" t="inlineStr">
        <is>
          <t>Functional</t>
        </is>
      </nc>
    </rcc>
    <rcc rId="0" sId="1">
      <nc r="AL144" t="inlineStr">
        <is>
          <t>na</t>
        </is>
      </nc>
    </rcc>
    <rcc rId="0" sId="1">
      <nc r="AM144" t="inlineStr">
        <is>
          <t>This test is to verify no yellow bangs in device manager with all devices connected as per config planned for validation. Refer supported devices in latest release config sheet</t>
        </is>
      </nc>
    </rcc>
    <rcc rId="0" sId="1">
      <nc r="AN144" t="inlineStr">
        <is>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is>
      </nc>
    </rcc>
  </rrc>
  <rrc rId="684" sId="1" ref="A253:XFD253" action="deleteRow">
    <rfmt sheetId="1" xfDxf="1" sqref="A253:XFD253" start="0" length="0"/>
    <rcc rId="0" sId="1">
      <nc r="A253">
        <f>HYPERLINK("https://hsdes.intel.com/resource/14013187823","14013187823")</f>
      </nc>
    </rcc>
    <rcc rId="0" sId="1">
      <nc r="B253" t="inlineStr">
        <is>
          <t>Verify ISH ALS sensor enumeration and functionality pre and post Disconnected Modern Standby (DMS) cycle</t>
        </is>
      </nc>
    </rcc>
    <rcc rId="0" sId="1" dxf="1">
      <nc r="D253" t="inlineStr">
        <is>
          <t>Blocked</t>
        </is>
      </nc>
      <ndxf/>
    </rcc>
    <rcc rId="0" sId="1">
      <nc r="E253" t="inlineStr">
        <is>
          <t>NA:DMS not applicable for RPL-Hx GC</t>
        </is>
      </nc>
    </rcc>
    <rcc rId="0" sId="1">
      <nc r="G253" t="inlineStr">
        <is>
          <t>sumith2x</t>
        </is>
      </nc>
    </rcc>
    <rcc rId="0" sId="1">
      <nc r="H253" t="inlineStr">
        <is>
          <t>common</t>
        </is>
      </nc>
    </rcc>
    <rcc rId="0" sId="1">
      <nc r="I253" t="inlineStr">
        <is>
          <t>Ingredient</t>
        </is>
      </nc>
    </rcc>
    <rcc rId="0" sId="1">
      <nc r="J253" t="inlineStr">
        <is>
          <t>Automatable</t>
        </is>
      </nc>
    </rcc>
    <rcc rId="0" sId="1">
      <nc r="K253" t="inlineStr">
        <is>
          <t>Intel Confidential</t>
        </is>
      </nc>
    </rcc>
    <rcc rId="0" sId="1">
      <nc r="L253" t="inlineStr">
        <is>
          <t>bios.pch,fw.ifwi.ish</t>
        </is>
      </nc>
    </rcc>
    <rcc rId="0" sId="1">
      <nc r="M253">
        <v>7</v>
      </nc>
    </rcc>
    <rcc rId="0" sId="1">
      <nc r="N253">
        <v>5</v>
      </nc>
    </rcc>
    <rcc rId="0" sId="1">
      <nc r="O253" t="inlineStr">
        <is>
          <t>CSS-IVE-132515</t>
        </is>
      </nc>
    </rcc>
    <rcc rId="0" sId="1">
      <nc r="P253" t="inlineStr">
        <is>
          <t>Touch &amp; Sensing</t>
        </is>
      </nc>
    </rcc>
    <rcc rId="0" sId="1">
      <nc r="Q253" t="inlineStr">
        <is>
          <t>ADL-S_ADP-S_SODIMM_DDR5_1DPC_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RS6_Alpha,RKL_S81_TGPH_Native_DDR4_RS7_Beta,RKL_S81_TGPH_Native_DDR4_RS7_PV,TGL_H81_19H2_RS6_PreAlpha,TGL_Simics_VP_RS2_PSS1.1,TGL_U42_RS4_PV,WHL_U42_Corp_PV,WHL_U42_PV,WHL_U43e_Corp_PV,ADL-S_ADP-S_SODIMM_DDR5_1DPC_Beta,ADL-S_ADP-S_SODIMM_DDR5_1DPC_PreAlpha,ADL-S_ADP-S_SODIMM_DDR5_1DPC_PV,TGL_U42_RS6_Alpha,TGL_U42_RS6_Beta,TGL_U42_RS6_PV,CML_U42_DG1_DDR4_PV,CML_U62_DG1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is>
      </nc>
    </rcc>
    <rcc rId="0" sId="1">
      <nc r="R253" t="inlineStr">
        <is>
          <t>ISH,MoS (Modern Standby)</t>
        </is>
      </nc>
    </rcc>
    <rcc rId="0" sId="1">
      <nc r="S253" t="inlineStr">
        <is>
          <t>BC-RQTBC-2906
TGL Requirement coverage: 220195299, 220194421, BC-RQTBCTL-1100,</t>
        </is>
      </nc>
    </rcc>
    <rcc rId="0" sId="1">
      <nc r="T253" t="inlineStr">
        <is>
          <t>CSS-IVE-132515</t>
        </is>
      </nc>
    </rcc>
    <rcc rId="0" sId="1">
      <nc r="U253" t="inlineStr">
        <is>
          <t>Consumer,Corporate_vPro</t>
        </is>
      </nc>
    </rcc>
    <rcc rId="0" sId="1">
      <nc r="V253" t="inlineStr">
        <is>
          <t>windows.cobalt.client</t>
        </is>
      </nc>
    </rcc>
    <rcc rId="0" sId="1">
      <nc r="W253" t="inlineStr">
        <is>
          <t>sumith2x</t>
        </is>
      </nc>
    </rcc>
    <rcc rId="0" sId="1">
      <nc r="X253" t="inlineStr">
        <is>
          <t>ALS sensor enumeration and functionality should be working fine pre and post Disconnected Modern Standby (DMS) cycle</t>
        </is>
      </nc>
    </rcc>
    <rcc rId="0" sId="1">
      <nc r="Y253" t="inlineStr">
        <is>
          <t>Client-IFWI</t>
        </is>
      </nc>
    </rcc>
    <rcc rId="0" sId="1">
      <nc r="Z253" t="inlineStr">
        <is>
          <t>2-high</t>
        </is>
      </nc>
    </rcc>
    <rcc rId="0" sId="1">
      <nc r="AA253" t="inlineStr">
        <is>
          <t>bios.arrowlake,bios.meteorlake,bios.raptorlake,ifwi.alderlake,ifwi.jasperlake,ifwi.raptorlake,ifwi.rocketlake</t>
        </is>
      </nc>
    </rcc>
    <rcc rId="0" sId="1">
      <nc r="AB253" t="inlineStr">
        <is>
          <t>bios.raptorlake,ifwi.alderlake,ifwi.jasperlake,ifwi.raptorlake,ifwi.rocketlake</t>
        </is>
      </nc>
    </rcc>
    <rcc rId="0" sId="1">
      <nc r="AD253" t="inlineStr">
        <is>
          <t>product</t>
        </is>
      </nc>
    </rcc>
    <rcc rId="0" sId="1">
      <nc r="AE253" t="inlineStr">
        <is>
          <t>open.test_update_phase</t>
        </is>
      </nc>
    </rcc>
    <rcc rId="0" sId="1">
      <nc r="AG253" t="inlineStr">
        <is>
          <t>Low</t>
        </is>
      </nc>
    </rcc>
    <rcc rId="0" sId="1">
      <nc r="AH253" t="inlineStr">
        <is>
          <t>L2 Mandatory-BAT</t>
        </is>
      </nc>
    </rcc>
    <rcc rId="0" sId="1">
      <nc r="AK253" t="inlineStr">
        <is>
          <t>Functional</t>
        </is>
      </nc>
    </rcc>
    <rcc rId="0" sId="1">
      <nc r="AL253" t="inlineStr">
        <is>
          <t>Sensor Viewer</t>
        </is>
      </nc>
    </rcc>
    <rcc rId="0" sId="1">
      <nc r="AM253" t="inlineStr">
        <is>
          <t>Intention of the testcase is to verify sensor enumeration and functionality pre and post Disconnected Modern Standby (DMS) cycle</t>
        </is>
      </nc>
    </rcc>
    <rcc rId="0" sId="1">
      <nc r="AN253" t="inlineStr">
        <is>
          <t>InProdATMS1.0_03March2018,PSE 1.0,OBC-CNL-PCH-ISH-Sensors-ALS,OBC-ICL-PCH-ISH-Sensors-ALS,OBC-TGL-PCH-ISH-Sensors-ALS,KBLR_ATMS1.0_Automated_TCs,rkl_cml_s62,IFWI_TEST_SUITE,PPMM_Pending,ADL/RKL/JSL,MTL_Test_Suite,IFWI_SYNC,RPL_S_MASTER,ADL_M_NA,ADL_SBGA_3SDC1,IFWI_COVERAGE_DELTA,RPL-SBGA_5SC,RPL-SBGA_4SC</t>
        </is>
      </nc>
    </rcc>
  </rrc>
  <rrc rId="685" sId="1" ref="A253:XFD253" action="deleteRow">
    <rfmt sheetId="1" xfDxf="1" sqref="A253:XFD253" start="0" length="0"/>
    <rcc rId="0" sId="1">
      <nc r="A253">
        <f>HYPERLINK("https://hsdes.intel.com/resource/14013187823","14013187823")</f>
      </nc>
    </rcc>
    <rcc rId="0" sId="1">
      <nc r="B253" t="inlineStr">
        <is>
          <t>Verify ISH ALS sensor enumeration and functionality pre and post Disconnected Modern Standby (DMS) cycle</t>
        </is>
      </nc>
    </rcc>
    <rcc rId="0" sId="1">
      <nc r="D253" t="inlineStr">
        <is>
          <t>Blocked</t>
        </is>
      </nc>
    </rcc>
    <rcc rId="0" sId="1">
      <nc r="G253" t="inlineStr">
        <is>
          <t>bhiman1x</t>
        </is>
      </nc>
    </rcc>
    <rcc rId="0" sId="1">
      <nc r="H253" t="inlineStr">
        <is>
          <t>common</t>
        </is>
      </nc>
    </rcc>
    <rcc rId="0" sId="1">
      <nc r="I253" t="inlineStr">
        <is>
          <t>Ingredient</t>
        </is>
      </nc>
    </rcc>
    <rcc rId="0" sId="1">
      <nc r="J253" t="inlineStr">
        <is>
          <t>Automatable</t>
        </is>
      </nc>
    </rcc>
    <rcc rId="0" sId="1">
      <nc r="K253" t="inlineStr">
        <is>
          <t>Intel Confidential</t>
        </is>
      </nc>
    </rcc>
    <rcc rId="0" sId="1">
      <nc r="L253" t="inlineStr">
        <is>
          <t>fw.ifwi.bios</t>
        </is>
      </nc>
    </rcc>
    <rcc rId="0" sId="1">
      <nc r="M253">
        <v>20</v>
      </nc>
    </rcc>
    <rcc rId="0" sId="1">
      <nc r="N253">
        <v>16</v>
      </nc>
    </rcc>
    <rcc rId="0" sId="1">
      <nc r="O253" t="inlineStr">
        <is>
          <t>CSS-IVE-133540</t>
        </is>
      </nc>
    </rcc>
    <rcc rId="0" sId="1">
      <nc r="P253" t="inlineStr">
        <is>
          <t>Platform Protection and SysFW Security</t>
        </is>
      </nc>
    </rcc>
    <rcc rId="0" sId="1">
      <nc r="Q253" t="inlineStr">
        <is>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R253" t="inlineStr">
        <is>
          <t>S-states,VSM</t>
        </is>
      </nc>
    </rcc>
    <rcc rId="0" sId="1">
      <nc r="S253" t="inlineStr">
        <is>
          <t>220194434
RKL : 1209951624</t>
        </is>
      </nc>
    </rcc>
    <rcc rId="0" sId="1">
      <nc r="T253" t="inlineStr">
        <is>
          <t>CSS-IVE-133540</t>
        </is>
      </nc>
    </rcc>
    <rcc rId="0" sId="1">
      <nc r="U253" t="inlineStr">
        <is>
          <t>Consumer,Corporate_vPro</t>
        </is>
      </nc>
    </rcc>
    <rcc rId="0" sId="1">
      <nc r="W253" t="inlineStr">
        <is>
          <t>bhiman1x</t>
        </is>
      </nc>
    </rcc>
    <rcc rId="0" sId="1">
      <nc r="X253" t="inlineStr">
        <is>
          <t>TPM status should be ready on performing SX cycles with VSM configured and enabled on the system</t>
        </is>
      </nc>
    </rcc>
    <rcc rId="0" sId="1">
      <nc r="Y253" t="inlineStr">
        <is>
          <t>Client-IFWI</t>
        </is>
      </nc>
    </rcc>
    <rcc rId="0" sId="1">
      <nc r="Z253" t="inlineStr">
        <is>
          <t>2-high</t>
        </is>
      </nc>
    </rcc>
    <rcc rId="0" sId="1">
      <nc r="AA253" t="inlineStr">
        <is>
          <t>ifwi.alderlake,ifwi.arrowlake,ifwi.jasperlake,ifwi.lunarlake,ifwi.meteorlake,ifwi.raptorlake,ifwi.rocketlake</t>
        </is>
      </nc>
    </rcc>
    <rcc rId="0" sId="1">
      <nc r="AB253" t="inlineStr">
        <is>
          <t>ifwi.alderlake,ifwi.jasperlake,ifwi.meteorlake,ifwi.raptorlake,ifwi.rocketlake</t>
        </is>
      </nc>
    </rcc>
    <rcc rId="0" sId="1">
      <nc r="AD253" t="inlineStr">
        <is>
          <t>product</t>
        </is>
      </nc>
    </rcc>
    <rcc rId="0" sId="1">
      <nc r="AE253" t="inlineStr">
        <is>
          <t>open.test_update_phase</t>
        </is>
      </nc>
    </rcc>
    <rcc rId="0" sId="1">
      <nc r="AG253" t="inlineStr">
        <is>
          <t>Medium</t>
        </is>
      </nc>
    </rcc>
    <rcc rId="0" sId="1">
      <nc r="AH253" t="inlineStr">
        <is>
          <t>L2 Mandatory-BAT</t>
        </is>
      </nc>
    </rcc>
    <rcc rId="0" sId="1">
      <nc r="AK253" t="inlineStr">
        <is>
          <t>Functional</t>
        </is>
      </nc>
    </rcc>
    <rcc rId="0" sId="1">
      <nc r="AL253" t="inlineStr">
        <is>
          <t>na</t>
        </is>
      </nc>
    </rcc>
    <rcc rId="0" sId="1">
      <nc r="AM253" t="inlineStr">
        <is>
          <t>This test case is to verify TPM status on performing S3 , S4 and S5 cycles with VSM enabled</t>
        </is>
      </nc>
    </rcc>
    <rcc rId="0" sId="1">
      <nc r="AN253" t="inlineStr">
        <is>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is>
      </nc>
    </rcc>
  </rrc>
  <rrc rId="686" sId="1" ref="A142:XFD142" action="deleteRow">
    <rfmt sheetId="1" xfDxf="1" sqref="A142:XFD142" start="0" length="0"/>
    <rcc rId="0" sId="1">
      <nc r="A142">
        <f>HYPERLINK("https://hsdes.intel.com/resource/14013185111","14013185111")</f>
      </nc>
    </rcc>
    <rcc rId="0" sId="1">
      <nc r="B142" t="inlineStr">
        <is>
          <t>Verify GPS/GNSS enumeration check</t>
        </is>
      </nc>
    </rcc>
    <rcc rId="0" sId="1">
      <nc r="D142" t="inlineStr">
        <is>
          <t>Blocked</t>
        </is>
      </nc>
    </rcc>
    <rcc rId="0" sId="1">
      <nc r="G142" t="inlineStr">
        <is>
          <t>chassanx</t>
        </is>
      </nc>
    </rcc>
    <rcc rId="0" sId="1">
      <nc r="H142" t="inlineStr">
        <is>
          <t>common,emulation.ip,silicon,simulation.ip</t>
        </is>
      </nc>
    </rcc>
    <rcc rId="0" sId="1">
      <nc r="I142" t="inlineStr">
        <is>
          <t>Ingredient</t>
        </is>
      </nc>
    </rcc>
    <rcc rId="0" sId="1">
      <nc r="J142" t="inlineStr">
        <is>
          <t>Automatable</t>
        </is>
      </nc>
    </rcc>
    <rcc rId="0" sId="1">
      <nc r="K142" t="inlineStr">
        <is>
          <t>Intel Confidential</t>
        </is>
      </nc>
    </rcc>
    <rcc rId="0" sId="1">
      <nc r="L142" t="inlineStr">
        <is>
          <t>bios.pch,fw.ifwi.pchc</t>
        </is>
      </nc>
    </rcc>
    <rcc rId="0" sId="1">
      <nc r="M142">
        <v>10</v>
      </nc>
    </rcc>
    <rcc rId="0" sId="1">
      <nc r="N142">
        <v>8</v>
      </nc>
    </rcc>
    <rcc rId="0" sId="1">
      <nc r="O142" t="inlineStr">
        <is>
          <t>CSS-IVE-88911</t>
        </is>
      </nc>
    </rcc>
    <rcc rId="0" sId="1">
      <nc r="P142" t="inlineStr">
        <is>
          <t>Networking and Connectivity</t>
        </is>
      </nc>
    </rcc>
    <rcc rId="0" sId="1">
      <nc r="Q142" t="inlineStr">
        <is>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is>
      </nc>
    </rcc>
    <rcc rId="0" sId="1">
      <nc r="R142" t="inlineStr">
        <is>
          <t>GNSS</t>
        </is>
      </nc>
    </rcc>
    <rcc rId="0" sId="1">
      <nc r="S142" t="inlineStr">
        <is>
          <t>BC-RQTBC-10306
TGL Requirement coverage: BC-RQTBCTL-488
JSL PRD Coverage: BC-RQTBC-16470 BC-RQTBC-16467</t>
        </is>
      </nc>
    </rcc>
    <rcc rId="0" sId="1">
      <nc r="T142" t="inlineStr">
        <is>
          <t>CSS-IVE-88911</t>
        </is>
      </nc>
    </rcc>
    <rcc rId="0" sId="1">
      <nc r="U142" t="inlineStr">
        <is>
          <t>Consumer,Corporate_vPro,Slim</t>
        </is>
      </nc>
    </rcc>
    <rcc rId="0" sId="1">
      <nc r="W142" t="inlineStr">
        <is>
          <t>vhebbarx</t>
        </is>
      </nc>
    </rcc>
    <rcc rId="0" sId="1">
      <nc r="X142" t="inlineStr">
        <is>
          <t>GNSS module should be enumerated</t>
        </is>
      </nc>
    </rcc>
    <rcc rId="0" sId="1">
      <nc r="Y142" t="inlineStr">
        <is>
          <t>Client-BIOS</t>
        </is>
      </nc>
    </rcc>
    <rcc rId="0" sId="1">
      <nc r="Z142" t="inlineStr">
        <is>
          <t>1-showstopper</t>
        </is>
      </nc>
    </rcc>
    <rcc rId="0" sId="1">
      <nc r="AA142" t="inlineStr">
        <is>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is>
      </nc>
    </rcc>
    <rcc rId="0" sId="1">
      <nc r="AB142" t="inlineStr">
        <is>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is>
      </nc>
    </rcc>
    <rcc rId="0" sId="1">
      <nc r="AD142" t="inlineStr">
        <is>
          <t>product</t>
        </is>
      </nc>
    </rcc>
    <rcc rId="0" sId="1">
      <nc r="AE142" t="inlineStr">
        <is>
          <t>complete.ready_for_production</t>
        </is>
      </nc>
    </rcc>
    <rcc rId="0" sId="1">
      <nc r="AG142" t="inlineStr">
        <is>
          <t>Low</t>
        </is>
      </nc>
    </rcc>
    <rcc rId="0" sId="1">
      <nc r="AH142" t="inlineStr">
        <is>
          <t>L2 Mandatory-BAT</t>
        </is>
      </nc>
    </rcc>
    <rcc rId="0" sId="1">
      <nc r="AK142" t="inlineStr">
        <is>
          <t>Functional</t>
        </is>
      </nc>
    </rcc>
    <rcc rId="0" sId="1">
      <nc r="AL142" t="inlineStr">
        <is>
          <t>na</t>
        </is>
      </nc>
    </rcc>
    <rcc rId="0" sId="1">
      <nc r="AM142" t="inlineStr">
        <is>
          <t xml:space="preserve">Test is to check GNSS module enumeration 
</t>
        </is>
      </nc>
    </rcc>
    <rcc rId="0" sId="1">
      <nc r="AN142" t="inlineStr">
        <is>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t>
        </is>
      </nc>
    </rcc>
  </rrc>
  <rrc rId="687" sId="1" ref="A38:XFD38" action="deleteRow">
    <rfmt sheetId="1" xfDxf="1" sqref="A38:XFD38" start="0" length="0"/>
    <rcc rId="0" sId="1">
      <nc r="A38">
        <f>HYPERLINK("https://hsdes.intel.com/resource/14013160693","14013160693")</f>
      </nc>
    </rcc>
    <rcc rId="0" sId="1">
      <nc r="B38" t="inlineStr">
        <is>
          <t>Verify GPS/GNSS enumeration check pre and post Connected Standby (CMS) cycle</t>
        </is>
      </nc>
    </rcc>
    <rcc rId="0" sId="1">
      <nc r="D38" t="inlineStr">
        <is>
          <t>Blocked</t>
        </is>
      </nc>
    </rcc>
    <rcc rId="0" sId="1">
      <nc r="E38" t="inlineStr">
        <is>
          <t>NA:WWAN is not applicable for WIN10 BKC</t>
        </is>
      </nc>
    </rcc>
    <rcc rId="0" sId="1">
      <nc r="G38" t="inlineStr">
        <is>
          <t>chassanx</t>
        </is>
      </nc>
    </rcc>
    <rcc rId="0" sId="1">
      <nc r="H38" t="inlineStr">
        <is>
          <t>common,emulation.ip,silicon,simulation.ip</t>
        </is>
      </nc>
    </rcc>
    <rcc rId="0" sId="1">
      <nc r="I38" t="inlineStr">
        <is>
          <t>Ingredient</t>
        </is>
      </nc>
    </rcc>
    <rcc rId="0" sId="1">
      <nc r="J38" t="inlineStr">
        <is>
          <t>Automatable</t>
        </is>
      </nc>
    </rcc>
    <rcc rId="0" sId="1">
      <nc r="K38" t="inlineStr">
        <is>
          <t>Intel Confidential</t>
        </is>
      </nc>
    </rcc>
    <rcc rId="0" sId="1">
      <nc r="L38" t="inlineStr">
        <is>
          <t>bios.pch,fw.ifwi.pchc</t>
        </is>
      </nc>
    </rcc>
    <rcc rId="0" sId="1">
      <nc r="M38">
        <v>20</v>
      </nc>
    </rcc>
    <rcc rId="0" sId="1">
      <nc r="N38">
        <v>15</v>
      </nc>
    </rcc>
    <rcc rId="0" sId="1">
      <nc r="O38" t="inlineStr">
        <is>
          <t>CSS-IVE-105410</t>
        </is>
      </nc>
    </rcc>
    <rcc rId="0" sId="1">
      <nc r="P38" t="inlineStr">
        <is>
          <t>Networking and Connectivity</t>
        </is>
      </nc>
    </rcc>
    <rcc rId="0" sId="1">
      <nc r="Q38" t="inlineStr">
        <is>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is>
      </nc>
    </rcc>
    <rcc rId="0" sId="1">
      <nc r="R38" t="inlineStr">
        <is>
          <t>GNSS,MoS (Modern Standby)</t>
        </is>
      </nc>
    </rcc>
    <rcc rId="0" sId="1">
      <nc r="S38" t="inlineStr">
        <is>
          <t>BC-RQTBC-10306
TGL Requirement coverage: BC-RQTBCTL-488
JSL PRD Coverage: BC-RQTBC-16470 BC-RQTBC-16467</t>
        </is>
      </nc>
    </rcc>
    <rcc rId="0" sId="1">
      <nc r="T38" t="inlineStr">
        <is>
          <t>CSS-IVE-105410</t>
        </is>
      </nc>
    </rcc>
    <rcc rId="0" sId="1">
      <nc r="U38" t="inlineStr">
        <is>
          <t>Consumer,Corporate_vPro,Slim</t>
        </is>
      </nc>
    </rcc>
    <rcc rId="0" sId="1">
      <nc r="W38" t="inlineStr">
        <is>
          <t>vhebbarx</t>
        </is>
      </nc>
    </rcc>
    <rcc rId="0" sId="1">
      <nc r="X38" t="inlineStr">
        <is>
          <t>GPS/GNSS should enumerate in Device manager pre and post Connected Standby (CMS) cycle</t>
        </is>
      </nc>
    </rcc>
    <rcc rId="0" sId="1">
      <nc r="Y38" t="inlineStr">
        <is>
          <t>Client-BIOS</t>
        </is>
      </nc>
    </rcc>
    <rcc rId="0" sId="1">
      <nc r="Z38" t="inlineStr">
        <is>
          <t>2-high</t>
        </is>
      </nc>
    </rcc>
    <rcc rId="0" sId="1">
      <nc r="AA38" t="inlineStr">
        <is>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is>
      </nc>
    </rcc>
    <rcc rId="0" sId="1">
      <nc r="AB38"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D38" t="inlineStr">
        <is>
          <t>product</t>
        </is>
      </nc>
    </rcc>
    <rcc rId="0" sId="1">
      <nc r="AE38" t="inlineStr">
        <is>
          <t>complete.ready_for_production</t>
        </is>
      </nc>
    </rcc>
    <rcc rId="0" sId="1">
      <nc r="AG38" t="inlineStr">
        <is>
          <t>Medium</t>
        </is>
      </nc>
    </rcc>
    <rcc rId="0" sId="1">
      <nc r="AH38" t="inlineStr">
        <is>
          <t>L2 Mandatory-BAT</t>
        </is>
      </nc>
    </rcc>
    <rcc rId="0" sId="1">
      <nc r="AK38" t="inlineStr">
        <is>
          <t>Functional</t>
        </is>
      </nc>
    </rcc>
    <rcc rId="0" sId="1">
      <nc r="AL38" t="inlineStr">
        <is>
          <t>na</t>
        </is>
      </nc>
    </rcc>
    <rcc rId="0" sId="1">
      <nc r="AM38" t="inlineStr">
        <is>
          <t>GPS/GNSS should enumerate in Device manager pre and post Connected Standby (CMoS) cycle</t>
        </is>
      </nc>
    </rcc>
    <rcc rId="0" sId="1">
      <nc r="AN38" t="inlineStr">
        <is>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t>
        </is>
      </nc>
    </rcc>
  </rrc>
  <rrc rId="688" sId="1" ref="A141:XFD141" action="deleteRow">
    <rfmt sheetId="1" xfDxf="1" sqref="A141:XFD141" start="0" length="0"/>
    <rcc rId="0" sId="1">
      <nc r="A141">
        <f>HYPERLINK("https://hsdes.intel.com/resource/14013185153","14013185153")</f>
      </nc>
    </rcc>
    <rcc rId="0" sId="1">
      <nc r="B141" t="inlineStr">
        <is>
          <t>Verify GPS/GNSS enumeration check pre and post Disconnected Modern Standby cycle</t>
        </is>
      </nc>
    </rcc>
    <rcc rId="0" sId="1">
      <nc r="D141" t="inlineStr">
        <is>
          <t xml:space="preserve">Blocked </t>
        </is>
      </nc>
    </rcc>
    <rcc rId="0" sId="1">
      <nc r="E141" t="inlineStr">
        <is>
          <t>NA:DMS not applicable for RPL-Hx GC</t>
        </is>
      </nc>
    </rcc>
    <rcc rId="0" sId="1">
      <nc r="G141" t="inlineStr">
        <is>
          <t>chassanx</t>
        </is>
      </nc>
    </rcc>
    <rcc rId="0" sId="1">
      <nc r="H141" t="inlineStr">
        <is>
          <t>common</t>
        </is>
      </nc>
    </rcc>
    <rcc rId="0" sId="1">
      <nc r="I141" t="inlineStr">
        <is>
          <t>Ingredient</t>
        </is>
      </nc>
    </rcc>
    <rcc rId="0" sId="1">
      <nc r="J141" t="inlineStr">
        <is>
          <t>Automatable</t>
        </is>
      </nc>
    </rcc>
    <rcc rId="0" sId="1">
      <nc r="K141" t="inlineStr">
        <is>
          <t>Intel Confidential</t>
        </is>
      </nc>
    </rcc>
    <rcc rId="0" sId="1">
      <nc r="L141" t="inlineStr">
        <is>
          <t>bios.pch,fw.ifwi.pchc</t>
        </is>
      </nc>
    </rcc>
    <rcc rId="0" sId="1">
      <nc r="M141">
        <v>20</v>
      </nc>
    </rcc>
    <rcc rId="0" sId="1">
      <nc r="N141">
        <v>18</v>
      </nc>
    </rcc>
    <rcc rId="0" sId="1">
      <nc r="O141" t="inlineStr">
        <is>
          <t>CSS-IVE-89489</t>
        </is>
      </nc>
    </rcc>
    <rcc rId="0" sId="1">
      <nc r="P141" t="inlineStr">
        <is>
          <t>Networking and Connectivity</t>
        </is>
      </nc>
    </rcc>
    <rcc rId="0" sId="1">
      <nc r="Q141" t="inlineStr">
        <is>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is>
      </nc>
    </rcc>
    <rcc rId="0" sId="1">
      <nc r="R141" t="inlineStr">
        <is>
          <t>GNSS,MoS (Modern Standby)</t>
        </is>
      </nc>
    </rcc>
    <rcc rId="0" sId="1">
      <nc r="S141" t="inlineStr">
        <is>
          <t>BC-RQTBC-10306
TGL Requirement coverage: BC-RQTBCTL-488
JSL PRD Coverage: BC-RQTBC-16470 BC-RQTBC-16467</t>
        </is>
      </nc>
    </rcc>
    <rcc rId="0" sId="1">
      <nc r="T141" t="inlineStr">
        <is>
          <t>CSS-IVE-89489</t>
        </is>
      </nc>
    </rcc>
    <rcc rId="0" sId="1">
      <nc r="U141" t="inlineStr">
        <is>
          <t>Consumer,Corporate_vPro,Slim</t>
        </is>
      </nc>
    </rcc>
    <rcc rId="0" sId="1">
      <nc r="W141" t="inlineStr">
        <is>
          <t>vhebbarx</t>
        </is>
      </nc>
    </rcc>
    <rcc rId="0" sId="1">
      <nc r="X141" t="inlineStr">
        <is>
          <t>GPS/GNSS module should be enumerated pre and post cycle</t>
        </is>
      </nc>
    </rcc>
    <rcc rId="0" sId="1">
      <nc r="Y141" t="inlineStr">
        <is>
          <t>Client-BIOS</t>
        </is>
      </nc>
    </rcc>
    <rcc rId="0" sId="1">
      <nc r="Z141" t="inlineStr">
        <is>
          <t>2-high</t>
        </is>
      </nc>
    </rcc>
    <rcc rId="0" sId="1">
      <nc r="AA141" t="inlineStr">
        <is>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is>
      </nc>
    </rcc>
    <rcc rId="0" sId="1">
      <nc r="AB141" t="inlineStr">
        <is>
          <t>bios.apollolake,bios.cannonlake,bios.coffeelake,bios.cometlake,bios.icelake-client,bios.kabylake,bios.kabylake_r,bios.tigerlake,bios.whiskeylake,ifwi.apollolake,ifwi.cannonlake,ifwi.coffeelake,ifwi.cometlake,ifwi.icelake,ifwi.kabylake,ifwi.kabylake_r,ifwi.meteorlake,ifwi.raptorlake,ifwi.tigerlake,ifwi.whiskeylake</t>
        </is>
      </nc>
    </rcc>
    <rcc rId="0" sId="1">
      <nc r="AD141" t="inlineStr">
        <is>
          <t>product</t>
        </is>
      </nc>
    </rcc>
    <rcc rId="0" sId="1">
      <nc r="AE141" t="inlineStr">
        <is>
          <t>open.test_update_phase</t>
        </is>
      </nc>
    </rcc>
    <rcc rId="0" sId="1">
      <nc r="AG141" t="inlineStr">
        <is>
          <t>Medium</t>
        </is>
      </nc>
    </rcc>
    <rcc rId="0" sId="1">
      <nc r="AH141" t="inlineStr">
        <is>
          <t>L2 Mandatory-BAT</t>
        </is>
      </nc>
    </rcc>
    <rcc rId="0" sId="1">
      <nc r="AK141" t="inlineStr">
        <is>
          <t>Functional</t>
        </is>
      </nc>
    </rcc>
    <rcc rId="0" sId="1">
      <nc r="AL141" t="inlineStr">
        <is>
          <t>na</t>
        </is>
      </nc>
    </rcc>
    <rcc rId="0" sId="1">
      <nc r="AM141" t="inlineStr">
        <is>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is>
      </nc>
    </rcc>
    <rcc rId="0" sId="1">
      <nc r="AN141" t="inlineStr">
        <is>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t>
        </is>
      </nc>
    </rcc>
  </rrc>
  <rrc rId="689" sId="1" ref="A232:XFD232" action="deleteRow">
    <rfmt sheetId="1" xfDxf="1" sqref="A232:XFD232" start="0" length="0"/>
    <rcc rId="0" sId="1">
      <nc r="A232">
        <f>HYPERLINK("https://hsdes.intel.com/resource/14013187474","14013187474")</f>
      </nc>
    </rcc>
    <rcc rId="0" sId="1">
      <nc r="B232" t="inlineStr">
        <is>
          <t>Verify GPS/GNSS enumeration check pre and post Sx cycle</t>
        </is>
      </nc>
    </rcc>
    <rcc rId="0" sId="1">
      <nc r="D232" t="inlineStr">
        <is>
          <t>Blocked</t>
        </is>
      </nc>
    </rcc>
    <rcc rId="0" sId="1">
      <nc r="E232" t="inlineStr">
        <is>
          <t>NA:WWAN is not applicable for WIN10 BKC</t>
        </is>
      </nc>
    </rcc>
    <rcc rId="0" sId="1">
      <nc r="G232" t="inlineStr">
        <is>
          <t>chassanx</t>
        </is>
      </nc>
    </rcc>
    <rcc rId="0" sId="1">
      <nc r="H232" t="inlineStr">
        <is>
          <t>common</t>
        </is>
      </nc>
    </rcc>
    <rcc rId="0" sId="1">
      <nc r="I232" t="inlineStr">
        <is>
          <t>Ingredient</t>
        </is>
      </nc>
    </rcc>
    <rcc rId="0" sId="1">
      <nc r="J232" t="inlineStr">
        <is>
          <t>Automatable</t>
        </is>
      </nc>
    </rcc>
    <rcc rId="0" sId="1">
      <nc r="K232" t="inlineStr">
        <is>
          <t>Intel Confidential</t>
        </is>
      </nc>
    </rcc>
    <rcc rId="0" sId="1">
      <nc r="L232" t="inlineStr">
        <is>
          <t>fw.ifwi.pchc,fw.ifwi.pmc</t>
        </is>
      </nc>
    </rcc>
    <rcc rId="0" sId="1">
      <nc r="M232">
        <v>20</v>
      </nc>
    </rcc>
    <rcc rId="0" sId="1">
      <nc r="N232">
        <v>15</v>
      </nc>
    </rcc>
    <rcc rId="0" sId="1">
      <nc r="O232" t="inlineStr">
        <is>
          <t>CSS-IVE-132439</t>
        </is>
      </nc>
    </rcc>
    <rcc rId="0" sId="1">
      <nc r="P232" t="inlineStr">
        <is>
          <t>Networking and Connectivity</t>
        </is>
      </nc>
    </rcc>
    <rcc rId="0" sId="1">
      <nc r="Q232"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is>
      </nc>
    </rcc>
    <rcc rId="0" sId="1">
      <nc r="R232" t="inlineStr">
        <is>
          <t>GNSS,S-states</t>
        </is>
      </nc>
    </rcc>
    <rcc rId="0" sId="1">
      <nc r="S232" t="inlineStr">
        <is>
          <t>BC-RQTBC-10306
TGL Requirement coverage: BC-RQTBCTL-488
JSL PRD Coverage: BC-RQTBC-16470 BC-RQTBC-16467</t>
        </is>
      </nc>
    </rcc>
    <rcc rId="0" sId="1">
      <nc r="T232" t="inlineStr">
        <is>
          <t>CSS-IVE-132439</t>
        </is>
      </nc>
    </rcc>
    <rcc rId="0" sId="1">
      <nc r="U232" t="inlineStr">
        <is>
          <t>Consumer,Corporate_vPro,Slim</t>
        </is>
      </nc>
    </rcc>
    <rcc rId="0" sId="1">
      <nc r="W232" t="inlineStr">
        <is>
          <t>vhebbarx</t>
        </is>
      </nc>
    </rcc>
    <rcc rId="0" sId="1">
      <nc r="X232" t="inlineStr">
        <is>
          <t>GPS/GNSS module should be enumerated pre and post Sx cycle</t>
        </is>
      </nc>
    </rcc>
    <rcc rId="0" sId="1">
      <nc r="Y232" t="inlineStr">
        <is>
          <t>Client-IFWI</t>
        </is>
      </nc>
    </rcc>
    <rcc rId="0" sId="1">
      <nc r="Z232" t="inlineStr">
        <is>
          <t>2-high</t>
        </is>
      </nc>
    </rcc>
    <rcc rId="0" sId="1">
      <nc r="AA232" t="inlineStr">
        <is>
          <t>ifwi.alderlake,ifwi.lunarlake,ifwi.meteorlake,ifwi.raptorlake,ifwi.raptorlake_refresh</t>
        </is>
      </nc>
    </rcc>
    <rcc rId="0" sId="1">
      <nc r="AB232" t="inlineStr">
        <is>
          <t>ifwi.alderlake,ifwi.meteorlake,ifwi.raptorlake</t>
        </is>
      </nc>
    </rcc>
    <rcc rId="0" sId="1">
      <nc r="AD232" t="inlineStr">
        <is>
          <t>product</t>
        </is>
      </nc>
    </rcc>
    <rcc rId="0" sId="1">
      <nc r="AE232" t="inlineStr">
        <is>
          <t>complete.ready_for_production</t>
        </is>
      </nc>
    </rcc>
    <rcc rId="0" sId="1">
      <nc r="AG232" t="inlineStr">
        <is>
          <t>Medium</t>
        </is>
      </nc>
    </rcc>
    <rcc rId="0" sId="1">
      <nc r="AH232" t="inlineStr">
        <is>
          <t>L2 Mandatory-BAT</t>
        </is>
      </nc>
    </rcc>
    <rcc rId="0" sId="1">
      <nc r="AK232" t="inlineStr">
        <is>
          <t>Functional</t>
        </is>
      </nc>
    </rcc>
    <rcc rId="0" sId="1">
      <nc r="AL232" t="inlineStr">
        <is>
          <t>na</t>
        </is>
      </nc>
    </rcc>
    <rcc rId="0" sId="1">
      <nc r="AM232" t="inlineStr">
        <is>
          <t>This test is to verify GPS/GNSS enumeration check post Sx cycle</t>
        </is>
      </nc>
    </rcc>
    <rcc rId="0" sId="1">
      <nc r="AN232" t="inlineStr">
        <is>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t>
        </is>
      </nc>
    </rcc>
  </rrc>
  <rrc rId="690" sId="1" ref="A53:XFD53" action="deleteRow">
    <rfmt sheetId="1" xfDxf="1" sqref="A53:XFD53" start="0" length="0"/>
    <rcc rId="0" sId="1">
      <nc r="A53">
        <f>HYPERLINK("https://hsdes.intel.com/resource/14013161920","14013161920")</f>
      </nc>
    </rcc>
    <rcc rId="0" sId="1">
      <nc r="B53" t="inlineStr">
        <is>
          <t>Verify Dual Touch Enumeration in Device manager</t>
        </is>
      </nc>
    </rcc>
    <rcc rId="0" sId="1">
      <nc r="D53" t="inlineStr">
        <is>
          <t>Blocked</t>
        </is>
      </nc>
    </rcc>
    <rcc rId="0" sId="1">
      <nc r="E53" t="inlineStr">
        <is>
          <t>NA:Not Applicable for RPL-Hx</t>
        </is>
      </nc>
    </rcc>
    <rcc rId="0" sId="1">
      <nc r="G53" t="inlineStr">
        <is>
          <t>sumith2x</t>
        </is>
      </nc>
    </rcc>
    <rcc rId="0" sId="1">
      <nc r="H53" t="inlineStr">
        <is>
          <t>emulation.ip,silicon,simulation.subsystem</t>
        </is>
      </nc>
    </rcc>
    <rcc rId="0" sId="1">
      <nc r="I53" t="inlineStr">
        <is>
          <t>Ingredient</t>
        </is>
      </nc>
    </rcc>
    <rcc rId="0" sId="1">
      <nc r="J53" t="inlineStr">
        <is>
          <t>Automatable</t>
        </is>
      </nc>
    </rcc>
    <rcc rId="0" sId="1">
      <nc r="K53" t="inlineStr">
        <is>
          <t>Intel Confidential</t>
        </is>
      </nc>
    </rcc>
    <rcc rId="0" sId="1">
      <nc r="L53" t="inlineStr">
        <is>
          <t>bios.pch,bios.platform,fw.ifwi.ish</t>
        </is>
      </nc>
    </rcc>
    <rcc rId="0" sId="1">
      <nc r="M53">
        <v>8</v>
      </nc>
    </rcc>
    <rcc rId="0" sId="1">
      <nc r="N53">
        <v>6</v>
      </nc>
    </rcc>
    <rcc rId="0" sId="1">
      <nc r="O53" t="inlineStr">
        <is>
          <t>CSS-IVE-117947</t>
        </is>
      </nc>
    </rcc>
    <rcc rId="0" sId="1">
      <nc r="P53" t="inlineStr">
        <is>
          <t>Touch &amp; Sensing</t>
        </is>
      </nc>
    </rcc>
    <rcc rId="0" sId="1">
      <nc r="Q53" t="inlineStr">
        <is>
          <t>ADL-S_ADP-S_SODIMM_DDR5_1DPC_Alpha,LKF_Bx_Win10X_PV,LKF_Bx_Win10X_Beta,TGL_ H81_RS4_Alpha,TGL_ H81_RS4_Beta,TGL_ H81_RS4_PV,TGL_U42_RS4_PV,TGL_UY42_PO,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ADL-P_ADP-LP_LP5_PreAlpha,ADL-P_ADP-LP_L4X_PreAlpha</t>
        </is>
      </nc>
    </rcc>
    <rcc rId="0" sId="1">
      <nc r="R53" t="inlineStr">
        <is>
          <t>iTouch,SPI bus</t>
        </is>
      </nc>
    </rcc>
    <rcc rId="0" sId="1">
      <nc r="S53" t="inlineStr">
        <is>
          <t>LKF: BC-RQTBCLF-326,BC-RQTBCLF-756,BC-RQTBCLF-314
ADL:2203202911</t>
        </is>
      </nc>
    </rcc>
    <rcc rId="0" sId="1">
      <nc r="T53" t="inlineStr">
        <is>
          <t>CSS-IVE-117947</t>
        </is>
      </nc>
    </rcc>
    <rcc rId="0" sId="1">
      <nc r="U53" t="inlineStr">
        <is>
          <t>Consumer,Corporate_vPro</t>
        </is>
      </nc>
    </rcc>
    <rcc rId="0" sId="1">
      <nc r="W53" t="inlineStr">
        <is>
          <t>sumith2x</t>
        </is>
      </nc>
    </rcc>
    <rcc rId="0" sId="1">
      <nc r="X53" t="inlineStr">
        <is>
          <t>Dual Touch device should enumerate Correctly in Device manager</t>
        </is>
      </nc>
    </rcc>
    <rcc rId="0" sId="1">
      <nc r="Y53" t="inlineStr">
        <is>
          <t>Client-BIOS</t>
        </is>
      </nc>
    </rcc>
    <rcc rId="0" sId="1">
      <nc r="Z53" t="inlineStr">
        <is>
          <t>1-showstopper</t>
        </is>
      </nc>
    </rcc>
    <rcc rId="0" sId="1">
      <nc r="AA53"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AB53" t="inlineStr">
        <is>
          <t>bios.alderlake,bios.arrowlake,bios.lakefield,bios.lunarlake,bios.meteorlake,bios.raptorlake,bios.tigerlake,ifwi.lakefield,ifwi.meteorlake,ifwi.raptorlake,ifwi.tigerlake</t>
        </is>
      </nc>
    </rcc>
    <rcc rId="0" sId="1">
      <nc r="AD53" t="inlineStr">
        <is>
          <t>product</t>
        </is>
      </nc>
    </rcc>
    <rcc rId="0" sId="1">
      <nc r="AE53" t="inlineStr">
        <is>
          <t>complete.ready_for_production</t>
        </is>
      </nc>
    </rcc>
    <rcc rId="0" sId="1">
      <nc r="AG53" t="inlineStr">
        <is>
          <t>Low</t>
        </is>
      </nc>
    </rcc>
    <rcc rId="0" sId="1">
      <nc r="AH53" t="inlineStr">
        <is>
          <t>L1 DailyCI-Basic-Sanity</t>
        </is>
      </nc>
    </rcc>
    <rcc rId="0" sId="1">
      <nc r="AK53" t="inlineStr">
        <is>
          <t>Functional</t>
        </is>
      </nc>
    </rcc>
    <rcc rId="0" sId="1">
      <nc r="AL53" t="inlineStr">
        <is>
          <t>na</t>
        </is>
      </nc>
    </rcc>
    <rcc rId="0" sId="1">
      <nc r="AM53" t="inlineStr">
        <is>
          <t>This Test Case is to Validate Enumeration of Dual Touch Device in device manager</t>
        </is>
      </nc>
    </rcc>
    <rcc rId="0" sId="1">
      <nc r="AN53" t="inlineStr">
        <is>
          <t>ICL-ArchReview-PostSi,UDL2.0_ATMS2.0,TGL_BIOS_PO_P3,TGL_IFWI_PO_P2,RKL_POE,RKL_CML_S_TGPH_PO_P3,RKL_Sanity,RKL_S_CMPH_POE,RKL_S_TGPH_POE,IFWI_Payload_PCHC,RKL-S X2_(CML-S+CMP-H)_S102,RKL-S X2_(CML-S+CMP-H)_S62,UTR_SYNC,RPL_S_BackwardComp,ADL-S_ 5SGC_1DPC,ADL-S_4SDC2,RPL_P_MASTER,MTL_P_MASTER,MTL_M_MASTER,MTL_Test_Suite,IFWI_TEST_SUITE,IFWI_COMMON_UNIFIED,TGL_H_MASTER,ADL_P_MASTER,TGL_U_NA,ADL-M_3SDC2,ADL_SBGA_5GC,RPL-SBGA_5SC,TGL_H_Delta,MTL_S_MASTER,ARL_S_MASTER,ARL_PX_MASTER,LNL_M_PSS0.8,LNL_M_PSS1.0,LNL_M_PSS1.1,MTL IFWI_Payload_Platform-Val,RPL-Px_4SP2,RPL-Px_2SDC1,RPL-P_3SDC2,RPL-P_2SDC4,ARL_S_PSS0.8,LNLM3SDC2,LNLM3SDC3</t>
        </is>
      </nc>
    </rcc>
  </rrc>
  <rrc rId="691" sId="1" ref="A53:XFD53" action="deleteRow">
    <rfmt sheetId="1" xfDxf="1" sqref="A53:XFD53" start="0" length="0"/>
    <rcc rId="0" sId="1">
      <nc r="A53">
        <f>HYPERLINK("https://hsdes.intel.com/resource/14013162062","14013162062")</f>
      </nc>
    </rcc>
    <rcc rId="0" sId="1">
      <nc r="B53" t="inlineStr">
        <is>
          <t>Verify Dual Touch Enumeration in Device manager Pre and Post CMS</t>
        </is>
      </nc>
    </rcc>
    <rcc rId="0" sId="1">
      <nc r="D53" t="inlineStr">
        <is>
          <t>Blocked</t>
        </is>
      </nc>
    </rcc>
    <rcc rId="0" sId="1">
      <nc r="E53" t="inlineStr">
        <is>
          <t>NA:Not Applicable for RPL-Hx</t>
        </is>
      </nc>
    </rcc>
    <rcc rId="0" sId="1">
      <nc r="G53" t="inlineStr">
        <is>
          <t>sumith2x</t>
        </is>
      </nc>
    </rcc>
    <rcc rId="0" sId="1">
      <nc r="H53" t="inlineStr">
        <is>
          <t>emulation.ip,silicon,simulation.subsystem</t>
        </is>
      </nc>
    </rcc>
    <rcc rId="0" sId="1">
      <nc r="I53" t="inlineStr">
        <is>
          <t>Ingredient</t>
        </is>
      </nc>
    </rcc>
    <rcc rId="0" sId="1">
      <nc r="J53" t="inlineStr">
        <is>
          <t>Automatable</t>
        </is>
      </nc>
    </rcc>
    <rcc rId="0" sId="1">
      <nc r="K53" t="inlineStr">
        <is>
          <t>Intel Confidential</t>
        </is>
      </nc>
    </rcc>
    <rcc rId="0" sId="1">
      <nc r="L53" t="inlineStr">
        <is>
          <t>bios.pch,fw.ifwi.ish</t>
        </is>
      </nc>
    </rcc>
    <rcc rId="0" sId="1">
      <nc r="M53">
        <v>10</v>
      </nc>
    </rcc>
    <rcc rId="0" sId="1">
      <nc r="N53">
        <v>7</v>
      </nc>
    </rcc>
    <rcc rId="0" sId="1">
      <nc r="O53" t="inlineStr">
        <is>
          <t>CSS-IVE-117950</t>
        </is>
      </nc>
    </rcc>
    <rcc rId="0" sId="1">
      <nc r="P53" t="inlineStr">
        <is>
          <t>Touch &amp; Sensing</t>
        </is>
      </nc>
    </rcc>
    <rcc rId="0" sId="1">
      <nc r="Q53" t="inlineStr">
        <is>
          <t>ADL-S_ADP-S_SODIMM_DDR5_1DPC_Alpha,LKF_A0_RS4_POE,LKF_Bx_Win10X_PV,LKF_Bx_Win10X_Beta,TGL_ H81_RS4_Alpha,TGL_ H81_RS4_Beta,TGL_ H81_RS4_PV,TGL_U42_RS4_PV,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is>
      </nc>
    </rcc>
    <rcc rId="0" sId="1">
      <nc r="R53" t="inlineStr">
        <is>
          <t>iTouch,MoS (Modern Standby),SPI bus</t>
        </is>
      </nc>
    </rcc>
    <rcc rId="0" sId="1">
      <nc r="S53" t="inlineStr">
        <is>
          <t>LKF: BC-RQTBCLF-326,BC-RQTBCLF-756,BC-RQTBCLF-314
ADL:2203202911
MTL_PSS FR:16011187982
                     16011327091</t>
        </is>
      </nc>
    </rcc>
    <rcc rId="0" sId="1">
      <nc r="T53" t="inlineStr">
        <is>
          <t>CSS-IVE-117950</t>
        </is>
      </nc>
    </rcc>
    <rcc rId="0" sId="1">
      <nc r="U53" t="inlineStr">
        <is>
          <t>Consumer,Corporate_vPro</t>
        </is>
      </nc>
    </rcc>
    <rcc rId="0" sId="1">
      <nc r="W53" t="inlineStr">
        <is>
          <t>sumith2x</t>
        </is>
      </nc>
    </rcc>
    <rcc rId="0" sId="1">
      <nc r="X53" t="inlineStr">
        <is>
          <t>Dual Touch should enumerate Correctly Pre and post Connected Modern Standby cycle</t>
        </is>
      </nc>
    </rcc>
    <rcc rId="0" sId="1">
      <nc r="Y53" t="inlineStr">
        <is>
          <t>Client-BIOS</t>
        </is>
      </nc>
    </rcc>
    <rcc rId="0" sId="1">
      <nc r="Z53" t="inlineStr">
        <is>
          <t>1-showstopper</t>
        </is>
      </nc>
    </rcc>
    <rcc rId="0" sId="1">
      <nc r="AA53"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AB53" t="inlineStr">
        <is>
          <t>bios.alderlake,bios.arrowlake,bios.lakefield,bios.lunarlake,bios.meteorlake,bios.raptorlake,bios.tigerlake,ifwi.lakefield,ifwi.meteorlake,ifwi.raptorlake,ifwi.tigerlake</t>
        </is>
      </nc>
    </rcc>
    <rcc rId="0" sId="1">
      <nc r="AD53" t="inlineStr">
        <is>
          <t>product</t>
        </is>
      </nc>
    </rcc>
    <rcc rId="0" sId="1">
      <nc r="AE53" t="inlineStr">
        <is>
          <t>complete.ready_for_production</t>
        </is>
      </nc>
    </rcc>
    <rcc rId="0" sId="1">
      <nc r="AG53" t="inlineStr">
        <is>
          <t>Low</t>
        </is>
      </nc>
    </rcc>
    <rcc rId="0" sId="1">
      <nc r="AH53" t="inlineStr">
        <is>
          <t>L1 DailyCI-Basic-Sanity</t>
        </is>
      </nc>
    </rcc>
    <rcc rId="0" sId="1">
      <nc r="AK53" t="inlineStr">
        <is>
          <t>Functional</t>
        </is>
      </nc>
    </rcc>
    <rcc rId="0" sId="1">
      <nc r="AL53" t="inlineStr">
        <is>
          <t>Socwatch</t>
        </is>
      </nc>
    </rcc>
    <rcc rId="0" sId="1">
      <nc r="AM53" t="inlineStr">
        <is>
          <t>This Test Case should Validate Dual Touch Enumeration Pre and Post Modern Standby cycle</t>
        </is>
      </nc>
    </rcc>
    <rcc rId="0" sId="1">
      <nc r="AN53" t="inlineStr">
        <is>
          <t>TGL_NEW,UDL2.0_ATMS2.0,TGL_BIOS_PO_P2,LKF_B0_Power_ON,TGL_H_QRC_NA,UTR_SYNC,COMMON_QRC_BAT,MTL_PSS_0.8_Block,MTL_HFPGA_SOC_S,ADL-S_4SDC2,RPL_P_master,MTL_Test_Suite,IFWI_TEST_SUITE,IFWI_COMMON_UNIFIED,MTL_P_MASTER,TGL_H_MASTER,ADL-M_3SDC2,ADL_SBGA_5GC,RPL-SBGA_5SC,MTL_PSS_CMS,ICL-ArchReview-PostSi,TGL_H_Delta,MTL_S_MASTER,ADL_P_MASTER,ARL_S_MASTER,ARL_PX_MASTER,MTL_HFPGA_BLOCK,LNL_M_PSS1.0,MTL_IFWI_CBV_PMC,MTL IFWI_Payload_Platform-Val,RPL-Px_4SP2,RPL-Px_2SDC1,RPL-P_3SDC2,RPL-P_2SDC4,MTL_PSS_1.1,MTL_PSS_1.0_Block,LNLM3SDC2,LNLM3SDC3,</t>
        </is>
      </nc>
    </rcc>
  </rrc>
  <rrc rId="692" sId="1" ref="A52:XFD52" action="deleteRow">
    <rfmt sheetId="1" xfDxf="1" sqref="A52:XFD52" start="0" length="0"/>
    <rcc rId="0" sId="1">
      <nc r="A52">
        <f>HYPERLINK("https://hsdes.intel.com/resource/14013161675","14013161675")</f>
      </nc>
    </rcc>
    <rcc rId="0" sId="1">
      <nc r="B52" t="inlineStr">
        <is>
          <t>Verify Coexistence of WiFi,Bluetooth, WWAN and GNSS enumeration and functionality in OS</t>
        </is>
      </nc>
    </rcc>
    <rcc rId="0" sId="1">
      <nc r="D52" t="inlineStr">
        <is>
          <t>Blocked</t>
        </is>
      </nc>
    </rcc>
    <rcc rId="0" sId="1">
      <nc r="E52" t="inlineStr">
        <is>
          <t>NA:WWAN Not Applicable for  WIN 10 SV1 BKC</t>
        </is>
      </nc>
    </rcc>
    <rcc rId="0" sId="1">
      <nc r="G52" t="inlineStr">
        <is>
          <t>chassanx</t>
        </is>
      </nc>
    </rcc>
    <rcc rId="0" sId="1">
      <nc r="H52" t="inlineStr">
        <is>
          <t>common,emulation.ip,silicon,simulation.ip</t>
        </is>
      </nc>
    </rcc>
    <rcc rId="0" sId="1">
      <nc r="I52" t="inlineStr">
        <is>
          <t>Ingredient</t>
        </is>
      </nc>
    </rcc>
    <rcc rId="0" sId="1">
      <nc r="J52" t="inlineStr">
        <is>
          <t>Automatable</t>
        </is>
      </nc>
    </rcc>
    <rcc rId="0" sId="1">
      <nc r="K52" t="inlineStr">
        <is>
          <t>Intel Confidential</t>
        </is>
      </nc>
    </rcc>
    <rcc rId="0" sId="1">
      <nc r="L52" t="inlineStr">
        <is>
          <t>bios.pch,fw.ifwi.pchc</t>
        </is>
      </nc>
    </rcc>
    <rcc rId="0" sId="1">
      <nc r="M52">
        <v>10</v>
      </nc>
    </rcc>
    <rcc rId="0" sId="1">
      <nc r="N52">
        <v>8</v>
      </nc>
    </rcc>
    <rcc rId="0" sId="1">
      <nc r="O52" t="inlineStr">
        <is>
          <t>CSS-IVE-117093</t>
        </is>
      </nc>
    </rcc>
    <rcc rId="0" sId="1">
      <nc r="P52" t="inlineStr">
        <is>
          <t>Networking and Connectivity</t>
        </is>
      </nc>
    </rcc>
    <rcc rId="0" sId="1">
      <nc r="Q52"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rcc>
    <rcc rId="0" sId="1">
      <nc r="R52" t="inlineStr">
        <is>
          <t>CNVi,discrete WiFi/BT,WWAN</t>
        </is>
      </nc>
    </rcc>
    <rcc rId="0" sId="1">
      <nc r="S52" t="inlineStr">
        <is>
          <t>Lakefield Windows Platform Power On strategy -Wifi-BT Domain Rev1.0,
LKF: 4_335-LZ-798
JSLP: 1607196254
ADL:2204514449</t>
        </is>
      </nc>
    </rcc>
    <rcc rId="0" sId="1">
      <nc r="T52" t="inlineStr">
        <is>
          <t>CSS-IVE-117093</t>
        </is>
      </nc>
    </rcc>
    <rcc rId="0" sId="1">
      <nc r="U52" t="inlineStr">
        <is>
          <t>Consumer,Corporate_vPro,Slim</t>
        </is>
      </nc>
    </rcc>
    <rcc rId="0" sId="1">
      <nc r="W52" t="inlineStr">
        <is>
          <t>vhebbarx</t>
        </is>
      </nc>
    </rcc>
    <rcc rId="0" sId="1">
      <nc r="X52" t="inlineStr">
        <is>
          <t>WIFI , Bluetooth, WWAN, GNSS  should Coexist together without any issue in OS</t>
        </is>
      </nc>
    </rcc>
    <rcc rId="0" sId="1">
      <nc r="Y52" t="inlineStr">
        <is>
          <t>Client-BIOS</t>
        </is>
      </nc>
    </rcc>
    <rcc rId="0" sId="1">
      <nc r="Z52" t="inlineStr">
        <is>
          <t>1-showstopper</t>
        </is>
      </nc>
    </rcc>
    <rcc rId="0" sId="1">
      <nc r="AA52" t="inlineStr">
        <is>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is>
      </nc>
    </rcc>
    <rcc rId="0" sId="1">
      <nc r="AB52"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D52" t="inlineStr">
        <is>
          <t>product</t>
        </is>
      </nc>
    </rcc>
    <rcc rId="0" sId="1">
      <nc r="AE52" t="inlineStr">
        <is>
          <t>open.test_update_phase</t>
        </is>
      </nc>
    </rcc>
    <rcc rId="0" sId="1">
      <nc r="AG52" t="inlineStr">
        <is>
          <t>Low</t>
        </is>
      </nc>
    </rcc>
    <rcc rId="0" sId="1">
      <nc r="AH52" t="inlineStr">
        <is>
          <t>L2 Mandatory-BAT</t>
        </is>
      </nc>
    </rcc>
    <rcc rId="0" sId="1">
      <nc r="AK52" t="inlineStr">
        <is>
          <t>Integration</t>
        </is>
      </nc>
    </rcc>
    <rcc rId="0" sId="1">
      <nc r="AL52" t="inlineStr">
        <is>
          <t>na</t>
        </is>
      </nc>
    </rcc>
    <rcc rId="0" sId="1">
      <nc r="AM52" t="inlineStr">
        <is>
          <t>This Test case is Verify Coexistence of WiFi,Bluetooth and WWAN enumeration and functionality in OS</t>
        </is>
      </nc>
    </rcc>
    <rcc rId="0" sId="1">
      <nc r="AN52"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t>
        </is>
      </nc>
    </rcc>
  </rrc>
  <rrc rId="693" sId="1" ref="A139:XFD139" action="deleteRow">
    <rfmt sheetId="1" xfDxf="1" sqref="A139:XFD139" start="0" length="0"/>
    <rcc rId="0" sId="1">
      <nc r="A139">
        <f>HYPERLINK("https://hsdes.intel.com/resource/14013185392","14013185392")</f>
      </nc>
    </rcc>
    <rcc rId="0" sId="1">
      <nc r="B139" t="inlineStr">
        <is>
          <t>Validate USB devices hot plug check pre and post S0i3(Disconnected Modern Standby) cycle with devices connected on Type-C port</t>
        </is>
      </nc>
    </rcc>
    <rcc rId="0" sId="1">
      <nc r="D139" t="inlineStr">
        <is>
          <t xml:space="preserve">Blocked </t>
        </is>
      </nc>
    </rcc>
    <rcc rId="0" sId="1">
      <nc r="E139" t="inlineStr">
        <is>
          <t>NA:DMS not applicable for RPL-Hx GC</t>
        </is>
      </nc>
    </rcc>
    <rcc rId="0" sId="1">
      <nc r="G139" t="inlineStr">
        <is>
          <t>athirarx</t>
        </is>
      </nc>
    </rcc>
    <rcc rId="0" sId="1">
      <nc r="H139" t="inlineStr">
        <is>
          <t>common,emulation.ip,silicon,simulation.ip</t>
        </is>
      </nc>
    </rcc>
    <rcc rId="0" sId="1">
      <nc r="I139" t="inlineStr">
        <is>
          <t>Ingredient</t>
        </is>
      </nc>
    </rcc>
    <rcc rId="0" sId="1">
      <nc r="J139" t="inlineStr">
        <is>
          <t>Automatable</t>
        </is>
      </nc>
    </rcc>
    <rcc rId="0" sId="1">
      <nc r="K139" t="inlineStr">
        <is>
          <t>Intel Confidential</t>
        </is>
      </nc>
    </rcc>
    <rcc rId="0" sId="1">
      <nc r="L139" t="inlineStr">
        <is>
          <t>bios.platform,bios.sa,fw.ifwi.MGPhy,fw.ifwi.dekelPhy,fw.ifwi.iom,fw.ifwi.nphy,fw.ifwi.pmc,fw.ifwi.sphy,fw.ifwi.tbt</t>
        </is>
      </nc>
    </rcc>
    <rcc rId="0" sId="1">
      <nc r="M139">
        <v>40</v>
      </nc>
    </rcc>
    <rcc rId="0" sId="1">
      <nc r="N139">
        <v>15</v>
      </nc>
    </rcc>
    <rcc rId="0" sId="1">
      <nc r="O139" t="inlineStr">
        <is>
          <t>CSS-IVE-90955</t>
        </is>
      </nc>
    </rcc>
    <rcc rId="0" sId="1">
      <nc r="P139" t="inlineStr">
        <is>
          <t>TCSS</t>
        </is>
      </nc>
    </rcc>
    <rcc rId="0" sId="1">
      <nc r="Q139"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R139" t="inlineStr">
        <is>
          <t>MoS (Modern Standby),S0ix-states,TBT_PD_EC_NA,TCSS,USB-TypeC</t>
        </is>
      </nc>
    </rcc>
    <rcc rId="0" sId="1">
      <nc r="S139" t="inlineStr">
        <is>
          <t>BC-RQTBC-13080 
LKF PRD Coverage: BC-RQTBCLF-468
TGL FR Coverage : 1405574486,1405574489,220195081,220195274
JSLP Coverage ID: 2203202802,2203201730,1607196304
RKL Coverage ID :2203201383,2203202518,2203203016,2203202802,2203202480
ADL: 2205445428</t>
        </is>
      </nc>
    </rcc>
    <rcc rId="0" sId="1">
      <nc r="T139" t="inlineStr">
        <is>
          <t>CSS-IVE-90955</t>
        </is>
      </nc>
    </rcc>
    <rcc rId="0" sId="1">
      <nc r="U139" t="inlineStr">
        <is>
          <t>Consumer,Corporate_vPro,Slim</t>
        </is>
      </nc>
    </rcc>
    <rcc rId="0" sId="1">
      <nc r="W139" t="inlineStr">
        <is>
          <t>raghav3x</t>
        </is>
      </nc>
    </rcc>
    <rcc rId="0" sId="1">
      <nc r="X139" t="inlineStr">
        <is>
          <t>USB device hot plugged via USB-C port should be enumerated in device manager pre and post cycle without any issue</t>
        </is>
      </nc>
    </rcc>
    <rcc rId="0" sId="1">
      <nc r="Y139" t="inlineStr">
        <is>
          <t>Client-BIOS</t>
        </is>
      </nc>
    </rcc>
    <rcc rId="0" sId="1">
      <nc r="Z139" t="inlineStr">
        <is>
          <t>1-showstopper</t>
        </is>
      </nc>
    </rcc>
    <rcc rId="0" sId="1">
      <nc r="AA139" t="inlineStr">
        <is>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is>
      </nc>
    </rcc>
    <rcc rId="0" sId="1">
      <nc r="AB139" t="inlineStr">
        <is>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is>
      </nc>
    </rcc>
    <rcc rId="0" sId="1">
      <nc r="AD139" t="inlineStr">
        <is>
          <t>product</t>
        </is>
      </nc>
    </rcc>
    <rcc rId="0" sId="1">
      <nc r="AE139" t="inlineStr">
        <is>
          <t>complete.ready_for_production</t>
        </is>
      </nc>
    </rcc>
    <rcc rId="0" sId="1">
      <nc r="AG139" t="inlineStr">
        <is>
          <t>Medium</t>
        </is>
      </nc>
    </rcc>
    <rcc rId="0" sId="1">
      <nc r="AH139" t="inlineStr">
        <is>
          <t>L2 Mandatory-BAT</t>
        </is>
      </nc>
    </rcc>
    <rcc rId="0" sId="1">
      <nc r="AK139" t="inlineStr">
        <is>
          <t>Functional</t>
        </is>
      </nc>
    </rcc>
    <rcc rId="0" sId="1">
      <nc r="AL139" t="inlineStr">
        <is>
          <t>Socwatch</t>
        </is>
      </nc>
    </rcc>
    <rcc rId="0" sId="1">
      <nc r="AM139" t="inlineStr">
        <is>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is>
      </nc>
    </rcc>
    <rcc rId="0" sId="1">
      <nc r="AN139" t="inlineStr">
        <is>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t>
        </is>
      </nc>
    </rcc>
  </rrc>
  <rdn rId="0" localSheetId="1" customView="1" name="Z_6F958A71_CAD9_443B_B475_3342425AE468_.wvu.FilterData" hidden="1" oldHidden="1">
    <formula>'RPL_SBGA_IFWI_Test suite_Ext_BA'!$A$1:$AN$255</formula>
  </rdn>
  <rcv guid="{6F958A71-CAD9-443B-B475-3342425AE468}"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6">
  <userInfo guid="{56222FFE-FE0A-46E7-838F-5253F5CA3354}" name="Mahadevi, KaveriX" id="-1674436591" dateTime="2022-11-02T15:39:00"/>
  <userInfo guid="{11A6BEDD-2CE5-4172-A80E-F9E10C1F31B2}" name="Mahadevi, KaveriX" id="-1674380577" dateTime="2022-11-02T17:21:19"/>
  <userInfo guid="{55C9C915-0393-4560-A1D9-C8FE730661E2}" name="Jha, VikramX" id="-2001453103" dateTime="2022-11-03T10:11:19"/>
  <userInfo guid="{CA77183A-9DB2-4C1D-9A5D-9CD4215A24D2}" name="Mahadevi, KaveriX" id="-1674427078" dateTime="2022-11-03T13:32:14"/>
  <userInfo guid="{BAFC2AFF-5BD4-4AD3-9C2F-1F372F7E3535}" name="Jha, VikramX" id="-2001459652" dateTime="2022-11-04T10:02:38"/>
  <userInfo guid="{F29F1294-AF56-462A-ABB5-1AEEE3EFFE57}" name="Rd, NagashreeX" id="-1456651204" dateTime="2022-11-04T17:22:2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microsoft.com/office/2006/relationships/wsSortMap" Target="wsSortMap1.x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6"/>
  <sheetViews>
    <sheetView tabSelected="1" topLeftCell="A235" workbookViewId="0">
      <selection activeCell="B1" sqref="B1"/>
    </sheetView>
  </sheetViews>
  <sheetFormatPr defaultColWidth="8.77734375" defaultRowHeight="14.4" x14ac:dyDescent="0.3"/>
  <cols>
    <col min="1" max="1" width="11.77734375" style="1" bestFit="1" customWidth="1"/>
    <col min="2" max="2" width="131.33203125" style="1" bestFit="1" customWidth="1"/>
    <col min="3" max="3" width="13.6640625" style="1" customWidth="1"/>
    <col min="4" max="4" width="8.5546875" style="1" bestFit="1" customWidth="1"/>
    <col min="5" max="5" width="100.109375" style="1" bestFit="1" customWidth="1"/>
    <col min="6" max="6" width="74.21875" style="1" bestFit="1" customWidth="1"/>
    <col min="7" max="7" width="20.109375" style="1" bestFit="1" customWidth="1"/>
    <col min="8" max="8" width="62.109375" style="1" bestFit="1" customWidth="1"/>
    <col min="9" max="9" width="14.88671875" style="1" bestFit="1" customWidth="1"/>
    <col min="10" max="10" width="21.6640625" style="1" bestFit="1" customWidth="1"/>
    <col min="11" max="11" width="15.21875" style="1" bestFit="1" customWidth="1"/>
    <col min="12" max="12" width="107.77734375" style="1" bestFit="1" customWidth="1"/>
    <col min="13" max="13" width="8" style="1" bestFit="1" customWidth="1"/>
    <col min="14" max="14" width="5.5546875" style="1" bestFit="1" customWidth="1"/>
    <col min="15" max="15" width="13.77734375" style="1" bestFit="1" customWidth="1"/>
    <col min="16" max="16" width="36.33203125" style="1" bestFit="1" customWidth="1"/>
    <col min="17" max="17" width="255.6640625" style="1" bestFit="1" customWidth="1"/>
    <col min="18" max="18" width="171.6640625" style="1" bestFit="1" customWidth="1"/>
    <col min="19" max="19" width="255.6640625" style="1" bestFit="1" customWidth="1"/>
    <col min="20" max="20" width="13.77734375" style="1" bestFit="1" customWidth="1"/>
    <col min="21" max="21" width="27.21875" style="1" bestFit="1" customWidth="1"/>
    <col min="22" max="22" width="26.21875" style="1" bestFit="1" customWidth="1"/>
    <col min="23" max="23" width="9.109375" style="1" bestFit="1" customWidth="1"/>
    <col min="24" max="24" width="255.6640625" style="1" bestFit="1" customWidth="1"/>
    <col min="25" max="25" width="11.44140625" style="1" bestFit="1" customWidth="1"/>
    <col min="26" max="26" width="13.44140625" style="1" bestFit="1" customWidth="1"/>
    <col min="27" max="28" width="255.6640625" style="1" bestFit="1" customWidth="1"/>
    <col min="29" max="29" width="15.6640625" style="1" bestFit="1" customWidth="1"/>
    <col min="30" max="30" width="7.33203125" style="1" bestFit="1" customWidth="1"/>
    <col min="31" max="31" width="34.77734375" style="1" bestFit="1" customWidth="1"/>
    <col min="32" max="32" width="20.77734375" style="1" bestFit="1" customWidth="1"/>
    <col min="33" max="33" width="14" style="1" bestFit="1" customWidth="1"/>
    <col min="34" max="34" width="19.44140625" style="1" bestFit="1" customWidth="1"/>
    <col min="35" max="35" width="11.5546875" style="1" bestFit="1" customWidth="1"/>
    <col min="36" max="36" width="16.109375" style="1" bestFit="1" customWidth="1"/>
    <col min="37" max="37" width="10" style="1" bestFit="1" customWidth="1"/>
    <col min="38" max="38" width="29.77734375" style="1" bestFit="1" customWidth="1"/>
    <col min="39" max="40" width="255.6640625" style="1" bestFit="1" customWidth="1"/>
    <col min="41" max="16384" width="8.77734375" style="1"/>
  </cols>
  <sheetData>
    <row r="1" spans="1:40" x14ac:dyDescent="0.3">
      <c r="A1" s="1" t="s">
        <v>2289</v>
      </c>
      <c r="B1" s="1" t="s">
        <v>2290</v>
      </c>
      <c r="C1" s="1" t="s">
        <v>2279</v>
      </c>
      <c r="D1" s="1" t="s">
        <v>2277</v>
      </c>
      <c r="E1" s="1" t="s">
        <v>2273</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row>
    <row r="2" spans="1:40" x14ac:dyDescent="0.3">
      <c r="A2" s="1" t="str">
        <f>HYPERLINK("https://hsdes.intel.com/resource/14013173287","14013173287")</f>
        <v>14013173287</v>
      </c>
      <c r="B2" s="1" t="s">
        <v>807</v>
      </c>
      <c r="C2" s="1" t="s">
        <v>2280</v>
      </c>
      <c r="D2" s="1" t="s">
        <v>2278</v>
      </c>
      <c r="G2" s="1" t="s">
        <v>512</v>
      </c>
      <c r="H2" s="1" t="s">
        <v>37</v>
      </c>
      <c r="I2" s="1" t="s">
        <v>38</v>
      </c>
      <c r="J2" s="1" t="s">
        <v>39</v>
      </c>
      <c r="K2" s="1" t="s">
        <v>40</v>
      </c>
      <c r="L2" s="1" t="s">
        <v>808</v>
      </c>
      <c r="M2" s="1">
        <v>8</v>
      </c>
      <c r="N2" s="1">
        <v>4</v>
      </c>
      <c r="O2" s="1" t="s">
        <v>809</v>
      </c>
      <c r="P2" s="1" t="s">
        <v>810</v>
      </c>
      <c r="Q2" s="1" t="s">
        <v>811</v>
      </c>
      <c r="R2" s="1" t="s">
        <v>812</v>
      </c>
      <c r="S2" s="1" t="s">
        <v>813</v>
      </c>
      <c r="T2" s="1" t="s">
        <v>809</v>
      </c>
      <c r="U2" s="1" t="s">
        <v>47</v>
      </c>
      <c r="W2" s="1" t="s">
        <v>71</v>
      </c>
      <c r="X2" s="1" t="s">
        <v>814</v>
      </c>
      <c r="Y2" s="1" t="s">
        <v>50</v>
      </c>
      <c r="Z2" s="1" t="s">
        <v>815</v>
      </c>
      <c r="AA2" s="1" t="s">
        <v>816</v>
      </c>
      <c r="AB2" s="1" t="s">
        <v>817</v>
      </c>
      <c r="AD2" s="1" t="s">
        <v>54</v>
      </c>
      <c r="AE2" s="1" t="s">
        <v>55</v>
      </c>
      <c r="AG2" s="1" t="s">
        <v>56</v>
      </c>
      <c r="AH2" s="1" t="s">
        <v>57</v>
      </c>
      <c r="AK2" s="1" t="s">
        <v>58</v>
      </c>
      <c r="AL2" s="1" t="s">
        <v>76</v>
      </c>
      <c r="AM2" s="1" t="s">
        <v>818</v>
      </c>
      <c r="AN2" s="1" t="s">
        <v>819</v>
      </c>
    </row>
    <row r="3" spans="1:40" x14ac:dyDescent="0.3">
      <c r="A3" s="1" t="str">
        <f>HYPERLINK("https://hsdes.intel.com/resource/14013159208","14013159208")</f>
        <v>14013159208</v>
      </c>
      <c r="B3" s="1" t="s">
        <v>317</v>
      </c>
      <c r="C3" s="1" t="s">
        <v>2282</v>
      </c>
      <c r="D3" s="1" t="s">
        <v>2278</v>
      </c>
      <c r="G3" s="1" t="s">
        <v>133</v>
      </c>
      <c r="H3" s="1" t="s">
        <v>81</v>
      </c>
      <c r="I3" s="1" t="s">
        <v>38</v>
      </c>
      <c r="J3" s="1" t="s">
        <v>39</v>
      </c>
      <c r="K3" s="1" t="s">
        <v>40</v>
      </c>
      <c r="L3" s="1" t="s">
        <v>134</v>
      </c>
      <c r="M3" s="1">
        <v>45</v>
      </c>
      <c r="N3" s="1">
        <v>35</v>
      </c>
      <c r="O3" s="1" t="s">
        <v>318</v>
      </c>
      <c r="P3" s="1" t="s">
        <v>136</v>
      </c>
      <c r="Q3" s="1" t="s">
        <v>319</v>
      </c>
      <c r="R3" s="1" t="s">
        <v>320</v>
      </c>
      <c r="S3" s="1" t="s">
        <v>321</v>
      </c>
      <c r="T3" s="1" t="s">
        <v>318</v>
      </c>
      <c r="U3" s="1" t="s">
        <v>47</v>
      </c>
      <c r="W3" s="1" t="s">
        <v>140</v>
      </c>
      <c r="X3" s="1" t="s">
        <v>322</v>
      </c>
      <c r="Y3" s="1" t="s">
        <v>50</v>
      </c>
      <c r="Z3" s="1" t="s">
        <v>181</v>
      </c>
      <c r="AA3" s="1" t="s">
        <v>193</v>
      </c>
      <c r="AB3" s="1" t="s">
        <v>194</v>
      </c>
      <c r="AD3" s="1" t="s">
        <v>54</v>
      </c>
      <c r="AE3" s="1" t="s">
        <v>55</v>
      </c>
      <c r="AG3" s="1" t="s">
        <v>323</v>
      </c>
      <c r="AH3" s="1" t="s">
        <v>75</v>
      </c>
      <c r="AK3" s="1" t="s">
        <v>58</v>
      </c>
      <c r="AL3" s="1" t="s">
        <v>76</v>
      </c>
      <c r="AM3" s="1" t="s">
        <v>324</v>
      </c>
      <c r="AN3" s="1" t="s">
        <v>325</v>
      </c>
    </row>
    <row r="4" spans="1:40" x14ac:dyDescent="0.3">
      <c r="A4" s="1" t="str">
        <f>HYPERLINK("https://hsdes.intel.com/resource/14013184477","14013184477")</f>
        <v>14013184477</v>
      </c>
      <c r="B4" s="1" t="s">
        <v>1269</v>
      </c>
      <c r="C4" s="1" t="s">
        <v>2280</v>
      </c>
      <c r="D4" s="1" t="s">
        <v>2278</v>
      </c>
      <c r="G4" s="1" t="s">
        <v>133</v>
      </c>
      <c r="H4" s="1" t="s">
        <v>1270</v>
      </c>
      <c r="I4" s="1" t="s">
        <v>38</v>
      </c>
      <c r="J4" s="1" t="s">
        <v>187</v>
      </c>
      <c r="K4" s="1" t="s">
        <v>40</v>
      </c>
      <c r="L4" s="1" t="s">
        <v>134</v>
      </c>
      <c r="M4" s="1">
        <v>20</v>
      </c>
      <c r="N4" s="1">
        <v>15</v>
      </c>
      <c r="O4" s="1" t="s">
        <v>1271</v>
      </c>
      <c r="P4" s="1" t="s">
        <v>136</v>
      </c>
      <c r="Q4" s="1" t="s">
        <v>1272</v>
      </c>
      <c r="R4" s="1" t="s">
        <v>1273</v>
      </c>
      <c r="S4" s="1" t="s">
        <v>1274</v>
      </c>
      <c r="T4" s="1" t="s">
        <v>1271</v>
      </c>
      <c r="U4" s="1" t="s">
        <v>47</v>
      </c>
      <c r="W4" s="1" t="s">
        <v>140</v>
      </c>
      <c r="X4" s="1" t="s">
        <v>1275</v>
      </c>
      <c r="Y4" s="1" t="s">
        <v>50</v>
      </c>
      <c r="Z4" s="1" t="s">
        <v>181</v>
      </c>
      <c r="AA4" s="1" t="s">
        <v>193</v>
      </c>
      <c r="AB4" s="1" t="s">
        <v>194</v>
      </c>
      <c r="AD4" s="1" t="s">
        <v>54</v>
      </c>
      <c r="AE4" s="1" t="s">
        <v>55</v>
      </c>
      <c r="AG4" s="1" t="s">
        <v>144</v>
      </c>
      <c r="AH4" s="1" t="s">
        <v>57</v>
      </c>
      <c r="AK4" s="1" t="s">
        <v>58</v>
      </c>
      <c r="AL4" s="1" t="s">
        <v>76</v>
      </c>
      <c r="AM4" s="1" t="s">
        <v>1276</v>
      </c>
      <c r="AN4" s="1" t="s">
        <v>1277</v>
      </c>
    </row>
    <row r="5" spans="1:40" x14ac:dyDescent="0.3">
      <c r="A5" s="1" t="str">
        <f>HYPERLINK("https://hsdes.intel.com/resource/14013184512","14013184512")</f>
        <v>14013184512</v>
      </c>
      <c r="B5" s="1" t="s">
        <v>1278</v>
      </c>
      <c r="C5" s="1" t="s">
        <v>2282</v>
      </c>
      <c r="D5" s="1" t="s">
        <v>2278</v>
      </c>
      <c r="G5" s="1" t="s">
        <v>133</v>
      </c>
      <c r="H5" s="1" t="s">
        <v>1270</v>
      </c>
      <c r="I5" s="1" t="s">
        <v>38</v>
      </c>
      <c r="J5" s="1" t="s">
        <v>187</v>
      </c>
      <c r="K5" s="1" t="s">
        <v>40</v>
      </c>
      <c r="L5" s="1" t="s">
        <v>134</v>
      </c>
      <c r="M5" s="1">
        <v>20</v>
      </c>
      <c r="N5" s="1">
        <v>15</v>
      </c>
      <c r="O5" s="1" t="s">
        <v>1279</v>
      </c>
      <c r="P5" s="1" t="s">
        <v>136</v>
      </c>
      <c r="Q5" s="1" t="s">
        <v>1280</v>
      </c>
      <c r="R5" s="1" t="s">
        <v>1281</v>
      </c>
      <c r="S5" s="1" t="s">
        <v>1282</v>
      </c>
      <c r="T5" s="1" t="s">
        <v>1279</v>
      </c>
      <c r="U5" s="1" t="s">
        <v>47</v>
      </c>
      <c r="W5" s="1" t="s">
        <v>140</v>
      </c>
      <c r="X5" s="1" t="s">
        <v>1283</v>
      </c>
      <c r="Y5" s="1" t="s">
        <v>50</v>
      </c>
      <c r="Z5" s="1" t="s">
        <v>51</v>
      </c>
      <c r="AA5" s="1" t="s">
        <v>1284</v>
      </c>
      <c r="AB5" s="1" t="s">
        <v>194</v>
      </c>
      <c r="AD5" s="1" t="s">
        <v>54</v>
      </c>
      <c r="AE5" s="1" t="s">
        <v>55</v>
      </c>
      <c r="AG5" s="1" t="s">
        <v>144</v>
      </c>
      <c r="AH5" s="1" t="s">
        <v>75</v>
      </c>
      <c r="AK5" s="1" t="s">
        <v>58</v>
      </c>
      <c r="AL5" s="1" t="s">
        <v>76</v>
      </c>
      <c r="AM5" s="1" t="s">
        <v>1285</v>
      </c>
      <c r="AN5" s="1" t="s">
        <v>1286</v>
      </c>
    </row>
    <row r="6" spans="1:40" x14ac:dyDescent="0.3">
      <c r="A6" s="1" t="str">
        <f>HYPERLINK("https://hsdes.intel.com/resource/14013184603","14013184603")</f>
        <v>14013184603</v>
      </c>
      <c r="B6" s="1" t="s">
        <v>1315</v>
      </c>
      <c r="C6" s="1" t="s">
        <v>2282</v>
      </c>
      <c r="D6" s="1" t="s">
        <v>2278</v>
      </c>
      <c r="G6" s="1" t="s">
        <v>36</v>
      </c>
      <c r="H6" s="1" t="s">
        <v>37</v>
      </c>
      <c r="I6" s="1" t="s">
        <v>38</v>
      </c>
      <c r="J6" s="1" t="s">
        <v>39</v>
      </c>
      <c r="K6" s="1" t="s">
        <v>40</v>
      </c>
      <c r="L6" s="1" t="s">
        <v>175</v>
      </c>
      <c r="M6" s="1">
        <v>5</v>
      </c>
      <c r="N6" s="1">
        <v>3</v>
      </c>
      <c r="O6" s="1" t="s">
        <v>1316</v>
      </c>
      <c r="P6" s="1" t="s">
        <v>238</v>
      </c>
      <c r="Q6" s="1" t="s">
        <v>1317</v>
      </c>
      <c r="R6" s="1" t="s">
        <v>45</v>
      </c>
      <c r="S6" s="1" t="s">
        <v>1318</v>
      </c>
      <c r="T6" s="1" t="s">
        <v>1316</v>
      </c>
      <c r="U6" s="1" t="s">
        <v>47</v>
      </c>
      <c r="W6" s="1" t="s">
        <v>48</v>
      </c>
      <c r="X6" s="1" t="s">
        <v>1319</v>
      </c>
      <c r="Y6" s="1" t="s">
        <v>50</v>
      </c>
      <c r="Z6" s="1" t="s">
        <v>51</v>
      </c>
      <c r="AA6" s="1" t="s">
        <v>1024</v>
      </c>
      <c r="AB6" s="1" t="s">
        <v>53</v>
      </c>
      <c r="AD6" s="1" t="s">
        <v>54</v>
      </c>
      <c r="AE6" s="1" t="s">
        <v>55</v>
      </c>
      <c r="AG6" s="1" t="s">
        <v>56</v>
      </c>
      <c r="AH6" s="1" t="s">
        <v>75</v>
      </c>
      <c r="AK6" s="1" t="s">
        <v>58</v>
      </c>
      <c r="AL6" s="1" t="s">
        <v>76</v>
      </c>
      <c r="AM6" s="1" t="s">
        <v>1320</v>
      </c>
      <c r="AN6" s="1" t="s">
        <v>1321</v>
      </c>
    </row>
    <row r="7" spans="1:40" x14ac:dyDescent="0.3">
      <c r="A7" s="1" t="str">
        <f>HYPERLINK("https://hsdes.intel.com/resource/14013176711","14013176711")</f>
        <v>14013176711</v>
      </c>
      <c r="B7" s="1" t="s">
        <v>919</v>
      </c>
      <c r="C7" s="1" t="s">
        <v>2280</v>
      </c>
      <c r="D7" s="1" t="s">
        <v>2278</v>
      </c>
      <c r="G7" s="1" t="s">
        <v>36</v>
      </c>
      <c r="H7" s="1" t="s">
        <v>526</v>
      </c>
      <c r="I7" s="1" t="s">
        <v>38</v>
      </c>
      <c r="J7" s="1" t="s">
        <v>39</v>
      </c>
      <c r="K7" s="1" t="s">
        <v>40</v>
      </c>
      <c r="L7" s="1" t="s">
        <v>175</v>
      </c>
      <c r="M7" s="1">
        <v>8</v>
      </c>
      <c r="N7" s="1">
        <v>5</v>
      </c>
      <c r="O7" s="1" t="s">
        <v>920</v>
      </c>
      <c r="P7" s="1" t="s">
        <v>238</v>
      </c>
      <c r="Q7" s="1" t="s">
        <v>921</v>
      </c>
      <c r="R7" s="1" t="s">
        <v>45</v>
      </c>
      <c r="S7" s="1" t="s">
        <v>922</v>
      </c>
      <c r="T7" s="1" t="s">
        <v>920</v>
      </c>
      <c r="U7" s="1" t="s">
        <v>47</v>
      </c>
      <c r="W7" s="1" t="s">
        <v>48</v>
      </c>
      <c r="X7" s="1" t="s">
        <v>923</v>
      </c>
      <c r="Y7" s="1" t="s">
        <v>50</v>
      </c>
      <c r="Z7" s="1" t="s">
        <v>51</v>
      </c>
      <c r="AA7" s="1" t="s">
        <v>924</v>
      </c>
      <c r="AB7" s="1" t="s">
        <v>916</v>
      </c>
      <c r="AD7" s="1" t="s">
        <v>54</v>
      </c>
      <c r="AE7" s="1" t="s">
        <v>55</v>
      </c>
      <c r="AG7" s="1" t="s">
        <v>56</v>
      </c>
      <c r="AH7" s="1" t="s">
        <v>57</v>
      </c>
      <c r="AK7" s="1" t="s">
        <v>58</v>
      </c>
      <c r="AL7" s="1" t="s">
        <v>76</v>
      </c>
      <c r="AM7" s="1" t="s">
        <v>925</v>
      </c>
      <c r="AN7" s="1" t="s">
        <v>926</v>
      </c>
    </row>
    <row r="8" spans="1:40" x14ac:dyDescent="0.3">
      <c r="A8" s="1" t="str">
        <f>HYPERLINK("https://hsdes.intel.com/resource/14013182578","14013182578")</f>
        <v>14013182578</v>
      </c>
      <c r="B8" s="1" t="s">
        <v>1166</v>
      </c>
      <c r="C8" s="1" t="s">
        <v>2280</v>
      </c>
      <c r="D8" s="1" t="s">
        <v>2278</v>
      </c>
      <c r="G8" s="1" t="s">
        <v>636</v>
      </c>
      <c r="H8" s="1" t="s">
        <v>123</v>
      </c>
      <c r="I8" s="1" t="s">
        <v>38</v>
      </c>
      <c r="J8" s="1" t="s">
        <v>39</v>
      </c>
      <c r="K8" s="1" t="s">
        <v>40</v>
      </c>
      <c r="L8" s="1" t="s">
        <v>175</v>
      </c>
      <c r="M8" s="1">
        <v>15</v>
      </c>
      <c r="N8" s="1">
        <v>5</v>
      </c>
      <c r="O8" s="1" t="s">
        <v>1167</v>
      </c>
      <c r="P8" s="1" t="s">
        <v>890</v>
      </c>
      <c r="Q8" s="1" t="s">
        <v>1168</v>
      </c>
      <c r="R8" s="1" t="s">
        <v>1169</v>
      </c>
      <c r="S8" s="1" t="s">
        <v>1170</v>
      </c>
      <c r="T8" s="1" t="s">
        <v>1167</v>
      </c>
      <c r="U8" s="1" t="s">
        <v>47</v>
      </c>
      <c r="W8" s="1" t="s">
        <v>636</v>
      </c>
      <c r="X8" s="1" t="s">
        <v>1171</v>
      </c>
      <c r="Y8" s="1" t="s">
        <v>50</v>
      </c>
      <c r="Z8" s="1" t="s">
        <v>51</v>
      </c>
      <c r="AA8" s="1" t="s">
        <v>1172</v>
      </c>
      <c r="AB8" s="1" t="s">
        <v>1173</v>
      </c>
      <c r="AD8" s="1" t="s">
        <v>54</v>
      </c>
      <c r="AE8" s="1" t="s">
        <v>158</v>
      </c>
      <c r="AG8" s="1" t="s">
        <v>56</v>
      </c>
      <c r="AH8" s="1" t="s">
        <v>110</v>
      </c>
      <c r="AK8" s="1" t="s">
        <v>58</v>
      </c>
      <c r="AL8" s="1" t="s">
        <v>76</v>
      </c>
      <c r="AM8" s="1" t="s">
        <v>1174</v>
      </c>
      <c r="AN8" s="1" t="s">
        <v>1175</v>
      </c>
    </row>
    <row r="9" spans="1:40" x14ac:dyDescent="0.3">
      <c r="A9" s="1" t="str">
        <f>HYPERLINK("https://hsdes.intel.com/resource/14013179683","14013179683")</f>
        <v>14013179683</v>
      </c>
      <c r="B9" s="1" t="s">
        <v>1074</v>
      </c>
      <c r="C9" s="1" t="s">
        <v>2280</v>
      </c>
      <c r="D9" s="1" t="s">
        <v>2278</v>
      </c>
      <c r="G9" s="1" t="s">
        <v>148</v>
      </c>
      <c r="H9" s="1" t="s">
        <v>1075</v>
      </c>
      <c r="I9" s="1" t="s">
        <v>38</v>
      </c>
      <c r="J9" s="1" t="s">
        <v>39</v>
      </c>
      <c r="K9" s="1" t="s">
        <v>40</v>
      </c>
      <c r="L9" s="1" t="s">
        <v>149</v>
      </c>
      <c r="M9" s="1">
        <v>30</v>
      </c>
      <c r="N9" s="1">
        <v>10</v>
      </c>
      <c r="O9" s="1" t="s">
        <v>1076</v>
      </c>
      <c r="P9" s="1" t="s">
        <v>151</v>
      </c>
      <c r="Q9" s="1" t="s">
        <v>1077</v>
      </c>
      <c r="R9" s="1" t="s">
        <v>767</v>
      </c>
      <c r="S9" s="1" t="s">
        <v>1078</v>
      </c>
      <c r="T9" s="1" t="s">
        <v>1076</v>
      </c>
      <c r="U9" s="1" t="s">
        <v>47</v>
      </c>
      <c r="W9" s="1" t="s">
        <v>140</v>
      </c>
      <c r="X9" s="1" t="s">
        <v>1079</v>
      </c>
      <c r="Y9" s="1" t="s">
        <v>50</v>
      </c>
      <c r="Z9" s="1" t="s">
        <v>51</v>
      </c>
      <c r="AA9" s="1" t="s">
        <v>668</v>
      </c>
      <c r="AB9" s="1" t="s">
        <v>1080</v>
      </c>
      <c r="AD9" s="1" t="s">
        <v>54</v>
      </c>
      <c r="AE9" s="1" t="s">
        <v>602</v>
      </c>
      <c r="AG9" s="1" t="s">
        <v>56</v>
      </c>
      <c r="AH9" s="1" t="s">
        <v>57</v>
      </c>
      <c r="AK9" s="1" t="s">
        <v>58</v>
      </c>
      <c r="AL9" s="1" t="s">
        <v>76</v>
      </c>
      <c r="AM9" s="1" t="s">
        <v>1081</v>
      </c>
      <c r="AN9" s="1" t="s">
        <v>1082</v>
      </c>
    </row>
    <row r="10" spans="1:40" x14ac:dyDescent="0.3">
      <c r="A10" s="1" t="str">
        <f>HYPERLINK("https://hsdes.intel.com/resource/14013184599","14013184599")</f>
        <v>14013184599</v>
      </c>
      <c r="B10" s="1" t="s">
        <v>1308</v>
      </c>
      <c r="C10" s="1" t="s">
        <v>2280</v>
      </c>
      <c r="D10" s="1" t="s">
        <v>2278</v>
      </c>
      <c r="G10" s="1" t="s">
        <v>36</v>
      </c>
      <c r="H10" s="1" t="s">
        <v>63</v>
      </c>
      <c r="I10" s="1" t="s">
        <v>38</v>
      </c>
      <c r="J10" s="1" t="s">
        <v>39</v>
      </c>
      <c r="K10" s="1" t="s">
        <v>40</v>
      </c>
      <c r="L10" s="1" t="s">
        <v>175</v>
      </c>
      <c r="M10" s="1">
        <v>15</v>
      </c>
      <c r="N10" s="1">
        <v>10</v>
      </c>
      <c r="O10" s="1" t="s">
        <v>1309</v>
      </c>
      <c r="P10" s="1" t="s">
        <v>43</v>
      </c>
      <c r="Q10" s="1" t="s">
        <v>1310</v>
      </c>
      <c r="R10" s="1" t="s">
        <v>45</v>
      </c>
      <c r="S10" s="1" t="s">
        <v>1311</v>
      </c>
      <c r="T10" s="1" t="s">
        <v>1309</v>
      </c>
      <c r="U10" s="1" t="s">
        <v>47</v>
      </c>
      <c r="W10" s="1" t="s">
        <v>48</v>
      </c>
      <c r="X10" s="1" t="s">
        <v>1312</v>
      </c>
      <c r="Y10" s="1" t="s">
        <v>50</v>
      </c>
      <c r="Z10" s="1" t="s">
        <v>51</v>
      </c>
      <c r="AA10" s="1" t="s">
        <v>1294</v>
      </c>
      <c r="AB10" s="1" t="s">
        <v>53</v>
      </c>
      <c r="AD10" s="1" t="s">
        <v>54</v>
      </c>
      <c r="AE10" s="1" t="s">
        <v>55</v>
      </c>
      <c r="AG10" s="1" t="s">
        <v>56</v>
      </c>
      <c r="AH10" s="1" t="s">
        <v>110</v>
      </c>
      <c r="AK10" s="1" t="s">
        <v>58</v>
      </c>
      <c r="AL10" s="1" t="s">
        <v>76</v>
      </c>
      <c r="AM10" s="1" t="s">
        <v>1313</v>
      </c>
      <c r="AN10" s="1" t="s">
        <v>1314</v>
      </c>
    </row>
    <row r="11" spans="1:40" x14ac:dyDescent="0.3">
      <c r="A11" s="1" t="str">
        <f>HYPERLINK("https://hsdes.intel.com/resource/14013184829","14013184829")</f>
        <v>14013184829</v>
      </c>
      <c r="B11" s="1" t="s">
        <v>1358</v>
      </c>
      <c r="C11" s="1" t="s">
        <v>2280</v>
      </c>
      <c r="D11" s="1" t="s">
        <v>2278</v>
      </c>
      <c r="G11" s="1" t="s">
        <v>36</v>
      </c>
      <c r="H11" s="1" t="s">
        <v>1359</v>
      </c>
      <c r="I11" s="1" t="s">
        <v>38</v>
      </c>
      <c r="J11" s="1" t="s">
        <v>39</v>
      </c>
      <c r="K11" s="1" t="s">
        <v>40</v>
      </c>
      <c r="L11" s="1" t="s">
        <v>41</v>
      </c>
      <c r="M11" s="1">
        <v>6</v>
      </c>
      <c r="N11" s="1">
        <v>4</v>
      </c>
      <c r="O11" s="1" t="s">
        <v>1360</v>
      </c>
      <c r="P11" s="1" t="s">
        <v>238</v>
      </c>
      <c r="Q11" s="1" t="s">
        <v>1361</v>
      </c>
      <c r="R11" s="1" t="s">
        <v>1362</v>
      </c>
      <c r="S11" s="1" t="s">
        <v>1363</v>
      </c>
      <c r="T11" s="1" t="s">
        <v>1360</v>
      </c>
      <c r="U11" s="1" t="s">
        <v>47</v>
      </c>
      <c r="W11" s="1" t="s">
        <v>48</v>
      </c>
      <c r="X11" s="1" t="s">
        <v>1364</v>
      </c>
      <c r="Y11" s="1" t="s">
        <v>50</v>
      </c>
      <c r="Z11" s="1" t="s">
        <v>51</v>
      </c>
      <c r="AA11" s="1" t="s">
        <v>1163</v>
      </c>
      <c r="AB11" s="1" t="s">
        <v>53</v>
      </c>
      <c r="AD11" s="1" t="s">
        <v>54</v>
      </c>
      <c r="AE11" s="1" t="s">
        <v>55</v>
      </c>
      <c r="AG11" s="1" t="s">
        <v>56</v>
      </c>
      <c r="AH11" s="1" t="s">
        <v>57</v>
      </c>
      <c r="AK11" s="1" t="s">
        <v>58</v>
      </c>
      <c r="AL11" s="1" t="s">
        <v>76</v>
      </c>
      <c r="AM11" s="1" t="s">
        <v>1365</v>
      </c>
      <c r="AN11" s="1" t="s">
        <v>1366</v>
      </c>
    </row>
    <row r="12" spans="1:40" x14ac:dyDescent="0.3">
      <c r="A12" s="1" t="str">
        <f>HYPERLINK("https://hsdes.intel.com/resource/14013186773","14013186773")</f>
        <v>14013186773</v>
      </c>
      <c r="B12" s="1" t="s">
        <v>1827</v>
      </c>
      <c r="C12" s="1" t="s">
        <v>2280</v>
      </c>
      <c r="D12" s="1" t="s">
        <v>2278</v>
      </c>
      <c r="G12" s="1" t="s">
        <v>512</v>
      </c>
      <c r="H12" s="1" t="s">
        <v>123</v>
      </c>
      <c r="I12" s="1" t="s">
        <v>38</v>
      </c>
      <c r="J12" s="1" t="s">
        <v>39</v>
      </c>
      <c r="K12" s="1" t="s">
        <v>40</v>
      </c>
      <c r="L12" s="1" t="s">
        <v>1560</v>
      </c>
      <c r="M12" s="1">
        <v>10</v>
      </c>
      <c r="N12" s="1">
        <v>8</v>
      </c>
      <c r="O12" s="1" t="s">
        <v>1828</v>
      </c>
      <c r="P12" s="1" t="s">
        <v>516</v>
      </c>
      <c r="Q12" s="1" t="s">
        <v>1829</v>
      </c>
      <c r="R12" s="1" t="s">
        <v>1830</v>
      </c>
      <c r="S12" s="1" t="s">
        <v>1831</v>
      </c>
      <c r="T12" s="1" t="s">
        <v>1828</v>
      </c>
      <c r="U12" s="1" t="s">
        <v>47</v>
      </c>
      <c r="V12" s="1" t="s">
        <v>88</v>
      </c>
      <c r="W12" s="1" t="s">
        <v>89</v>
      </c>
      <c r="X12" s="1" t="s">
        <v>1832</v>
      </c>
      <c r="Y12" s="1" t="s">
        <v>1566</v>
      </c>
      <c r="Z12" s="1" t="s">
        <v>181</v>
      </c>
      <c r="AA12" s="1" t="s">
        <v>1577</v>
      </c>
      <c r="AB12" s="1" t="s">
        <v>1578</v>
      </c>
      <c r="AD12" s="1" t="s">
        <v>54</v>
      </c>
      <c r="AE12" s="1" t="s">
        <v>602</v>
      </c>
      <c r="AG12" s="1" t="s">
        <v>56</v>
      </c>
      <c r="AH12" s="1" t="s">
        <v>75</v>
      </c>
      <c r="AK12" s="1" t="s">
        <v>58</v>
      </c>
      <c r="AL12" s="1" t="s">
        <v>76</v>
      </c>
      <c r="AM12" s="1" t="s">
        <v>1833</v>
      </c>
      <c r="AN12" s="1" t="s">
        <v>1834</v>
      </c>
    </row>
    <row r="13" spans="1:40" x14ac:dyDescent="0.3">
      <c r="A13" s="1" t="str">
        <f>HYPERLINK("https://hsdes.intel.com/resource/14013187276","14013187276")</f>
        <v>14013187276</v>
      </c>
      <c r="B13" s="1" t="s">
        <v>1992</v>
      </c>
      <c r="C13" s="1" t="s">
        <v>2280</v>
      </c>
      <c r="D13" s="1" t="s">
        <v>2278</v>
      </c>
      <c r="G13" s="1" t="s">
        <v>198</v>
      </c>
      <c r="H13" s="1" t="s">
        <v>123</v>
      </c>
      <c r="I13" s="1" t="s">
        <v>38</v>
      </c>
      <c r="J13" s="1" t="s">
        <v>39</v>
      </c>
      <c r="K13" s="1" t="s">
        <v>40</v>
      </c>
      <c r="L13" s="1" t="s">
        <v>359</v>
      </c>
      <c r="M13" s="1">
        <v>5</v>
      </c>
      <c r="N13" s="1">
        <v>4</v>
      </c>
      <c r="O13" s="1" t="s">
        <v>1993</v>
      </c>
      <c r="P13" s="1" t="s">
        <v>201</v>
      </c>
      <c r="Q13" s="1" t="s">
        <v>1994</v>
      </c>
      <c r="R13" s="1" t="s">
        <v>362</v>
      </c>
      <c r="S13" s="1" t="s">
        <v>1995</v>
      </c>
      <c r="T13" s="1" t="s">
        <v>1993</v>
      </c>
      <c r="U13" s="1" t="s">
        <v>70</v>
      </c>
      <c r="V13" s="1" t="s">
        <v>229</v>
      </c>
      <c r="W13" s="1" t="s">
        <v>198</v>
      </c>
      <c r="X13" s="1" t="s">
        <v>1996</v>
      </c>
      <c r="Y13" s="1" t="s">
        <v>1566</v>
      </c>
      <c r="Z13" s="1" t="s">
        <v>51</v>
      </c>
      <c r="AA13" s="1" t="s">
        <v>1997</v>
      </c>
      <c r="AB13" s="1" t="s">
        <v>1998</v>
      </c>
      <c r="AD13" s="1" t="s">
        <v>54</v>
      </c>
      <c r="AE13" s="1" t="s">
        <v>158</v>
      </c>
      <c r="AG13" s="1" t="s">
        <v>56</v>
      </c>
      <c r="AH13" s="1" t="s">
        <v>75</v>
      </c>
      <c r="AK13" s="1" t="s">
        <v>58</v>
      </c>
      <c r="AL13" s="1" t="s">
        <v>480</v>
      </c>
      <c r="AM13" s="1" t="s">
        <v>1999</v>
      </c>
      <c r="AN13" s="1" t="s">
        <v>2000</v>
      </c>
    </row>
    <row r="14" spans="1:40" x14ac:dyDescent="0.3">
      <c r="A14" s="1" t="str">
        <f>HYPERLINK("https://hsdes.intel.com/resource/14013186470","14013186470")</f>
        <v>14013186470</v>
      </c>
      <c r="B14" s="1" t="s">
        <v>1695</v>
      </c>
      <c r="C14" s="1" t="s">
        <v>2284</v>
      </c>
      <c r="D14" s="1" t="s">
        <v>2278</v>
      </c>
      <c r="G14" s="1" t="s">
        <v>198</v>
      </c>
      <c r="H14" s="1" t="s">
        <v>123</v>
      </c>
      <c r="I14" s="1" t="s">
        <v>38</v>
      </c>
      <c r="J14" s="1" t="s">
        <v>39</v>
      </c>
      <c r="K14" s="1" t="s">
        <v>40</v>
      </c>
      <c r="L14" s="1" t="s">
        <v>1598</v>
      </c>
      <c r="M14" s="1">
        <v>5</v>
      </c>
      <c r="N14" s="1">
        <v>5</v>
      </c>
      <c r="O14" s="1" t="s">
        <v>1696</v>
      </c>
      <c r="P14" s="1" t="s">
        <v>201</v>
      </c>
      <c r="Q14" s="1" t="s">
        <v>1697</v>
      </c>
      <c r="R14" s="1" t="s">
        <v>433</v>
      </c>
      <c r="S14" s="1" t="s">
        <v>1698</v>
      </c>
      <c r="T14" s="1" t="s">
        <v>1696</v>
      </c>
      <c r="U14" s="1" t="s">
        <v>70</v>
      </c>
      <c r="V14" s="1" t="s">
        <v>229</v>
      </c>
      <c r="W14" s="1" t="s">
        <v>198</v>
      </c>
      <c r="X14" s="1" t="s">
        <v>1699</v>
      </c>
      <c r="Y14" s="1" t="s">
        <v>1566</v>
      </c>
      <c r="Z14" s="1" t="s">
        <v>51</v>
      </c>
      <c r="AA14" s="1" t="s">
        <v>1673</v>
      </c>
      <c r="AB14" s="1" t="s">
        <v>1572</v>
      </c>
      <c r="AD14" s="1" t="s">
        <v>54</v>
      </c>
      <c r="AE14" s="1" t="s">
        <v>158</v>
      </c>
      <c r="AG14" s="1" t="s">
        <v>56</v>
      </c>
      <c r="AH14" s="1" t="s">
        <v>75</v>
      </c>
      <c r="AK14" s="1" t="s">
        <v>58</v>
      </c>
      <c r="AL14" s="1" t="s">
        <v>480</v>
      </c>
      <c r="AM14" s="1" t="s">
        <v>1700</v>
      </c>
      <c r="AN14" s="1" t="s">
        <v>1701</v>
      </c>
    </row>
    <row r="15" spans="1:40" x14ac:dyDescent="0.3">
      <c r="A15" s="1" t="str">
        <f>HYPERLINK("https://hsdes.intel.com/resource/14013160713","14013160713")</f>
        <v>14013160713</v>
      </c>
      <c r="B15" s="1" t="s">
        <v>473</v>
      </c>
      <c r="C15" s="1" t="s">
        <v>2282</v>
      </c>
      <c r="D15" s="1" t="s">
        <v>2278</v>
      </c>
      <c r="G15" s="1" t="s">
        <v>198</v>
      </c>
      <c r="H15" s="1" t="s">
        <v>123</v>
      </c>
      <c r="I15" s="1" t="s">
        <v>38</v>
      </c>
      <c r="J15" s="1" t="s">
        <v>39</v>
      </c>
      <c r="K15" s="1" t="s">
        <v>40</v>
      </c>
      <c r="L15" s="1" t="s">
        <v>454</v>
      </c>
      <c r="M15" s="1">
        <v>9</v>
      </c>
      <c r="N15" s="1">
        <v>7</v>
      </c>
      <c r="O15" s="1" t="s">
        <v>474</v>
      </c>
      <c r="P15" s="1" t="s">
        <v>201</v>
      </c>
      <c r="Q15" s="1" t="s">
        <v>475</v>
      </c>
      <c r="R15" s="1" t="s">
        <v>433</v>
      </c>
      <c r="S15" s="1" t="s">
        <v>476</v>
      </c>
      <c r="T15" s="1" t="s">
        <v>474</v>
      </c>
      <c r="U15" s="1" t="s">
        <v>70</v>
      </c>
      <c r="W15" s="1" t="s">
        <v>198</v>
      </c>
      <c r="X15" s="1" t="s">
        <v>477</v>
      </c>
      <c r="Y15" s="1" t="s">
        <v>50</v>
      </c>
      <c r="Z15" s="1" t="s">
        <v>181</v>
      </c>
      <c r="AA15" s="1" t="s">
        <v>478</v>
      </c>
      <c r="AB15" s="1" t="s">
        <v>479</v>
      </c>
      <c r="AD15" s="1" t="s">
        <v>54</v>
      </c>
      <c r="AE15" s="1" t="s">
        <v>55</v>
      </c>
      <c r="AG15" s="1" t="s">
        <v>56</v>
      </c>
      <c r="AH15" s="1" t="s">
        <v>75</v>
      </c>
      <c r="AK15" s="1" t="s">
        <v>58</v>
      </c>
      <c r="AL15" s="1" t="s">
        <v>480</v>
      </c>
      <c r="AM15" s="1" t="s">
        <v>481</v>
      </c>
      <c r="AN15" s="1" t="s">
        <v>482</v>
      </c>
    </row>
    <row r="16" spans="1:40" x14ac:dyDescent="0.3">
      <c r="A16" s="1" t="str">
        <f>HYPERLINK("https://hsdes.intel.com/resource/14013160672","14013160672")</f>
        <v>14013160672</v>
      </c>
      <c r="B16" s="1" t="s">
        <v>430</v>
      </c>
      <c r="C16" s="1" t="s">
        <v>2280</v>
      </c>
      <c r="D16" s="1" t="s">
        <v>2278</v>
      </c>
      <c r="G16" s="1" t="s">
        <v>198</v>
      </c>
      <c r="H16" s="1" t="s">
        <v>123</v>
      </c>
      <c r="I16" s="1" t="s">
        <v>38</v>
      </c>
      <c r="J16" s="1" t="s">
        <v>39</v>
      </c>
      <c r="K16" s="1" t="s">
        <v>40</v>
      </c>
      <c r="L16" s="1" t="s">
        <v>359</v>
      </c>
      <c r="M16" s="1">
        <v>12</v>
      </c>
      <c r="N16" s="1">
        <v>7</v>
      </c>
      <c r="O16" s="1" t="s">
        <v>431</v>
      </c>
      <c r="P16" s="1" t="s">
        <v>201</v>
      </c>
      <c r="Q16" s="1" t="s">
        <v>432</v>
      </c>
      <c r="R16" s="1" t="s">
        <v>433</v>
      </c>
      <c r="S16" s="1" t="s">
        <v>434</v>
      </c>
      <c r="T16" s="1" t="s">
        <v>431</v>
      </c>
      <c r="U16" s="1" t="s">
        <v>70</v>
      </c>
      <c r="W16" s="1" t="s">
        <v>198</v>
      </c>
      <c r="X16" s="1" t="s">
        <v>435</v>
      </c>
      <c r="Y16" s="1" t="s">
        <v>50</v>
      </c>
      <c r="Z16" s="1" t="s">
        <v>181</v>
      </c>
      <c r="AA16" s="1" t="s">
        <v>436</v>
      </c>
      <c r="AB16" s="1" t="s">
        <v>437</v>
      </c>
      <c r="AD16" s="1" t="s">
        <v>54</v>
      </c>
      <c r="AE16" s="1" t="s">
        <v>55</v>
      </c>
      <c r="AG16" s="1" t="s">
        <v>56</v>
      </c>
      <c r="AH16" s="1" t="s">
        <v>75</v>
      </c>
      <c r="AK16" s="1" t="s">
        <v>58</v>
      </c>
      <c r="AL16" s="1" t="s">
        <v>438</v>
      </c>
      <c r="AM16" s="1" t="s">
        <v>439</v>
      </c>
      <c r="AN16" s="1" t="s">
        <v>440</v>
      </c>
    </row>
    <row r="17" spans="1:40" x14ac:dyDescent="0.3">
      <c r="A17" s="1" t="str">
        <f>HYPERLINK("https://hsdes.intel.com/resource/14013184326","14013184326")</f>
        <v>14013184326</v>
      </c>
      <c r="B17" s="1" t="s">
        <v>1249</v>
      </c>
      <c r="C17" s="1" t="s">
        <v>2280</v>
      </c>
      <c r="D17" s="1" t="s">
        <v>2278</v>
      </c>
      <c r="G17" s="1" t="s">
        <v>198</v>
      </c>
      <c r="H17" s="1" t="s">
        <v>123</v>
      </c>
      <c r="I17" s="1" t="s">
        <v>38</v>
      </c>
      <c r="J17" s="1" t="s">
        <v>39</v>
      </c>
      <c r="K17" s="1" t="s">
        <v>40</v>
      </c>
      <c r="L17" s="1" t="s">
        <v>454</v>
      </c>
      <c r="M17" s="1">
        <v>6</v>
      </c>
      <c r="N17" s="1">
        <v>3</v>
      </c>
      <c r="O17" s="1" t="s">
        <v>1250</v>
      </c>
      <c r="P17" s="1" t="s">
        <v>201</v>
      </c>
      <c r="Q17" s="1" t="s">
        <v>1251</v>
      </c>
      <c r="R17" s="1" t="s">
        <v>1252</v>
      </c>
      <c r="S17" s="1" t="s">
        <v>1253</v>
      </c>
      <c r="T17" s="1" t="s">
        <v>1250</v>
      </c>
      <c r="U17" s="1" t="s">
        <v>70</v>
      </c>
      <c r="W17" s="1" t="s">
        <v>198</v>
      </c>
      <c r="X17" s="1" t="s">
        <v>1254</v>
      </c>
      <c r="Y17" s="1" t="s">
        <v>50</v>
      </c>
      <c r="Z17" s="1" t="s">
        <v>51</v>
      </c>
      <c r="AA17" s="1" t="s">
        <v>1255</v>
      </c>
      <c r="AB17" s="1" t="s">
        <v>1256</v>
      </c>
      <c r="AD17" s="1" t="s">
        <v>54</v>
      </c>
      <c r="AE17" s="1" t="s">
        <v>55</v>
      </c>
      <c r="AG17" s="1" t="s">
        <v>56</v>
      </c>
      <c r="AH17" s="1" t="s">
        <v>75</v>
      </c>
      <c r="AK17" s="1" t="s">
        <v>58</v>
      </c>
      <c r="AL17" s="1" t="s">
        <v>480</v>
      </c>
      <c r="AM17" s="1" t="s">
        <v>1257</v>
      </c>
      <c r="AN17" s="1" t="s">
        <v>1258</v>
      </c>
    </row>
    <row r="18" spans="1:40" x14ac:dyDescent="0.3">
      <c r="A18" s="1" t="str">
        <f>HYPERLINK("https://hsdes.intel.com/resource/14013187243","14013187243")</f>
        <v>14013187243</v>
      </c>
      <c r="B18" s="1" t="s">
        <v>1937</v>
      </c>
      <c r="C18" s="1" t="s">
        <v>2280</v>
      </c>
      <c r="D18" s="1" t="s">
        <v>2278</v>
      </c>
      <c r="G18" s="1" t="s">
        <v>198</v>
      </c>
      <c r="H18" s="1" t="s">
        <v>123</v>
      </c>
      <c r="I18" s="1" t="s">
        <v>38</v>
      </c>
      <c r="J18" s="1" t="s">
        <v>39</v>
      </c>
      <c r="K18" s="1" t="s">
        <v>40</v>
      </c>
      <c r="L18" s="1" t="s">
        <v>1598</v>
      </c>
      <c r="M18" s="1">
        <v>15</v>
      </c>
      <c r="N18" s="1">
        <v>12</v>
      </c>
      <c r="O18" s="1" t="s">
        <v>1938</v>
      </c>
      <c r="P18" s="1" t="s">
        <v>201</v>
      </c>
      <c r="Q18" s="1" t="s">
        <v>1939</v>
      </c>
      <c r="R18" s="1" t="s">
        <v>1670</v>
      </c>
      <c r="S18" s="1" t="s">
        <v>1940</v>
      </c>
      <c r="T18" s="1" t="s">
        <v>1938</v>
      </c>
      <c r="U18" s="1" t="s">
        <v>70</v>
      </c>
      <c r="V18" s="1" t="s">
        <v>229</v>
      </c>
      <c r="W18" s="1" t="s">
        <v>198</v>
      </c>
      <c r="X18" s="1" t="s">
        <v>1941</v>
      </c>
      <c r="Y18" s="1" t="s">
        <v>1566</v>
      </c>
      <c r="Z18" s="1" t="s">
        <v>181</v>
      </c>
      <c r="AA18" s="1" t="s">
        <v>1673</v>
      </c>
      <c r="AB18" s="1" t="s">
        <v>1572</v>
      </c>
      <c r="AD18" s="1" t="s">
        <v>54</v>
      </c>
      <c r="AE18" s="1" t="s">
        <v>158</v>
      </c>
      <c r="AG18" s="1" t="s">
        <v>56</v>
      </c>
      <c r="AH18" s="1" t="s">
        <v>75</v>
      </c>
      <c r="AK18" s="1" t="s">
        <v>58</v>
      </c>
      <c r="AL18" s="1" t="s">
        <v>480</v>
      </c>
      <c r="AM18" s="1" t="s">
        <v>1942</v>
      </c>
      <c r="AN18" s="1" t="s">
        <v>1943</v>
      </c>
    </row>
    <row r="19" spans="1:40" x14ac:dyDescent="0.3">
      <c r="A19" s="1" t="str">
        <f>HYPERLINK("https://hsdes.intel.com/resource/14013187284","14013187284")</f>
        <v>14013187284</v>
      </c>
      <c r="B19" s="1" t="s">
        <v>2001</v>
      </c>
      <c r="C19" s="1" t="s">
        <v>2280</v>
      </c>
      <c r="D19" s="1" t="s">
        <v>2278</v>
      </c>
      <c r="G19" s="1" t="s">
        <v>198</v>
      </c>
      <c r="H19" s="1" t="s">
        <v>123</v>
      </c>
      <c r="I19" s="1" t="s">
        <v>38</v>
      </c>
      <c r="J19" s="1" t="s">
        <v>39</v>
      </c>
      <c r="K19" s="1" t="s">
        <v>40</v>
      </c>
      <c r="L19" s="1" t="s">
        <v>1598</v>
      </c>
      <c r="M19" s="1">
        <v>6</v>
      </c>
      <c r="N19" s="1">
        <v>4</v>
      </c>
      <c r="O19" s="1" t="s">
        <v>2002</v>
      </c>
      <c r="P19" s="1" t="s">
        <v>201</v>
      </c>
      <c r="Q19" s="1" t="s">
        <v>2003</v>
      </c>
      <c r="R19" s="1" t="s">
        <v>362</v>
      </c>
      <c r="S19" s="1" t="s">
        <v>2004</v>
      </c>
      <c r="T19" s="1" t="s">
        <v>2002</v>
      </c>
      <c r="U19" s="1" t="s">
        <v>70</v>
      </c>
      <c r="V19" s="1" t="s">
        <v>229</v>
      </c>
      <c r="W19" s="1" t="s">
        <v>198</v>
      </c>
      <c r="X19" s="1" t="s">
        <v>2005</v>
      </c>
      <c r="Y19" s="1" t="s">
        <v>1566</v>
      </c>
      <c r="Z19" s="1" t="s">
        <v>181</v>
      </c>
      <c r="AA19" s="1" t="s">
        <v>1577</v>
      </c>
      <c r="AB19" s="1" t="s">
        <v>1578</v>
      </c>
      <c r="AD19" s="1" t="s">
        <v>54</v>
      </c>
      <c r="AE19" s="1" t="s">
        <v>158</v>
      </c>
      <c r="AG19" s="1" t="s">
        <v>56</v>
      </c>
      <c r="AH19" s="1" t="s">
        <v>75</v>
      </c>
      <c r="AK19" s="1" t="s">
        <v>58</v>
      </c>
      <c r="AL19" s="1" t="s">
        <v>480</v>
      </c>
      <c r="AM19" s="1" t="s">
        <v>1967</v>
      </c>
      <c r="AN19" s="1" t="s">
        <v>2006</v>
      </c>
    </row>
    <row r="20" spans="1:40" x14ac:dyDescent="0.3">
      <c r="A20" s="1" t="str">
        <f>HYPERLINK("https://hsdes.intel.com/resource/14013186406","14013186406")</f>
        <v>14013186406</v>
      </c>
      <c r="B20" s="1" t="s">
        <v>1676</v>
      </c>
      <c r="C20" s="1" t="s">
        <v>2284</v>
      </c>
      <c r="D20" s="1" t="s">
        <v>2278</v>
      </c>
      <c r="G20" s="1" t="s">
        <v>198</v>
      </c>
      <c r="H20" s="1" t="s">
        <v>123</v>
      </c>
      <c r="I20" s="1" t="s">
        <v>38</v>
      </c>
      <c r="J20" s="1" t="s">
        <v>39</v>
      </c>
      <c r="K20" s="1" t="s">
        <v>40</v>
      </c>
      <c r="L20" s="1" t="s">
        <v>1598</v>
      </c>
      <c r="M20" s="1">
        <v>6</v>
      </c>
      <c r="N20" s="1">
        <v>4</v>
      </c>
      <c r="O20" s="1" t="s">
        <v>1677</v>
      </c>
      <c r="P20" s="1" t="s">
        <v>201</v>
      </c>
      <c r="Q20" s="1" t="s">
        <v>1678</v>
      </c>
      <c r="R20" s="1" t="s">
        <v>362</v>
      </c>
      <c r="S20" s="1" t="s">
        <v>1679</v>
      </c>
      <c r="T20" s="1" t="s">
        <v>1677</v>
      </c>
      <c r="U20" s="1" t="s">
        <v>70</v>
      </c>
      <c r="V20" s="1" t="s">
        <v>229</v>
      </c>
      <c r="W20" s="1" t="s">
        <v>198</v>
      </c>
      <c r="X20" s="1" t="s">
        <v>1680</v>
      </c>
      <c r="Y20" s="1" t="s">
        <v>1566</v>
      </c>
      <c r="Z20" s="1" t="s">
        <v>181</v>
      </c>
      <c r="AA20" s="1" t="s">
        <v>1673</v>
      </c>
      <c r="AB20" s="1" t="s">
        <v>1572</v>
      </c>
      <c r="AD20" s="1" t="s">
        <v>54</v>
      </c>
      <c r="AE20" s="1" t="s">
        <v>158</v>
      </c>
      <c r="AG20" s="1" t="s">
        <v>56</v>
      </c>
      <c r="AH20" s="1" t="s">
        <v>75</v>
      </c>
      <c r="AK20" s="1" t="s">
        <v>58</v>
      </c>
      <c r="AL20" s="1" t="s">
        <v>480</v>
      </c>
      <c r="AM20" s="1" t="s">
        <v>1681</v>
      </c>
      <c r="AN20" s="1" t="s">
        <v>1682</v>
      </c>
    </row>
    <row r="21" spans="1:40" x14ac:dyDescent="0.3">
      <c r="A21" s="4" t="str">
        <f>HYPERLINK("https://hsdes.intel.com/resource/14013187438","14013187438")</f>
        <v>14013187438</v>
      </c>
      <c r="B21" s="1" t="s">
        <v>2052</v>
      </c>
      <c r="C21" s="1" t="s">
        <v>2284</v>
      </c>
      <c r="D21" s="1" t="s">
        <v>2278</v>
      </c>
      <c r="G21" s="1" t="s">
        <v>198</v>
      </c>
      <c r="H21" s="1" t="s">
        <v>123</v>
      </c>
      <c r="I21" s="1" t="s">
        <v>38</v>
      </c>
      <c r="J21" s="1" t="s">
        <v>39</v>
      </c>
      <c r="K21" s="1" t="s">
        <v>40</v>
      </c>
      <c r="L21" s="1" t="s">
        <v>1598</v>
      </c>
      <c r="M21" s="1">
        <v>5</v>
      </c>
      <c r="N21" s="1">
        <v>4</v>
      </c>
      <c r="O21" s="1" t="s">
        <v>2053</v>
      </c>
      <c r="P21" s="1" t="s">
        <v>201</v>
      </c>
      <c r="Q21" s="1" t="s">
        <v>2054</v>
      </c>
      <c r="R21" s="1" t="s">
        <v>362</v>
      </c>
      <c r="S21" s="1" t="s">
        <v>2055</v>
      </c>
      <c r="T21" s="1" t="s">
        <v>2053</v>
      </c>
      <c r="U21" s="1" t="s">
        <v>70</v>
      </c>
      <c r="V21" s="1" t="s">
        <v>229</v>
      </c>
      <c r="W21" s="1" t="s">
        <v>198</v>
      </c>
      <c r="X21" s="1" t="s">
        <v>2056</v>
      </c>
      <c r="Y21" s="1" t="s">
        <v>1566</v>
      </c>
      <c r="Z21" s="1" t="s">
        <v>181</v>
      </c>
      <c r="AA21" s="1" t="s">
        <v>1673</v>
      </c>
      <c r="AB21" s="1" t="s">
        <v>1572</v>
      </c>
      <c r="AD21" s="1" t="s">
        <v>54</v>
      </c>
      <c r="AE21" s="1" t="s">
        <v>158</v>
      </c>
      <c r="AG21" s="1" t="s">
        <v>56</v>
      </c>
      <c r="AH21" s="1" t="s">
        <v>75</v>
      </c>
      <c r="AK21" s="1" t="s">
        <v>58</v>
      </c>
      <c r="AL21" s="1" t="s">
        <v>480</v>
      </c>
      <c r="AM21" s="1" t="s">
        <v>1967</v>
      </c>
      <c r="AN21" s="1" t="s">
        <v>2057</v>
      </c>
    </row>
    <row r="22" spans="1:40" x14ac:dyDescent="0.3">
      <c r="A22" s="1" t="str">
        <f>HYPERLINK("https://hsdes.intel.com/resource/14013187272","14013187272")</f>
        <v>14013187272</v>
      </c>
      <c r="B22" s="1" t="s">
        <v>1981</v>
      </c>
      <c r="C22" s="1" t="s">
        <v>2280</v>
      </c>
      <c r="D22" s="1" t="s">
        <v>2278</v>
      </c>
      <c r="G22" s="1" t="s">
        <v>198</v>
      </c>
      <c r="H22" s="1" t="s">
        <v>123</v>
      </c>
      <c r="I22" s="1" t="s">
        <v>38</v>
      </c>
      <c r="J22" s="1" t="s">
        <v>39</v>
      </c>
      <c r="K22" s="1" t="s">
        <v>40</v>
      </c>
      <c r="L22" s="1" t="s">
        <v>1598</v>
      </c>
      <c r="M22" s="1">
        <v>5</v>
      </c>
      <c r="N22" s="1">
        <v>4</v>
      </c>
      <c r="O22" s="1" t="s">
        <v>1982</v>
      </c>
      <c r="P22" s="1" t="s">
        <v>201</v>
      </c>
      <c r="Q22" s="1" t="s">
        <v>1983</v>
      </c>
      <c r="R22" s="1" t="s">
        <v>362</v>
      </c>
      <c r="S22" s="1" t="s">
        <v>1984</v>
      </c>
      <c r="T22" s="1" t="s">
        <v>1982</v>
      </c>
      <c r="U22" s="1" t="s">
        <v>70</v>
      </c>
      <c r="V22" s="1" t="s">
        <v>229</v>
      </c>
      <c r="W22" s="1" t="s">
        <v>198</v>
      </c>
      <c r="X22" s="1" t="s">
        <v>1985</v>
      </c>
      <c r="Y22" s="1" t="s">
        <v>1566</v>
      </c>
      <c r="Z22" s="1" t="s">
        <v>181</v>
      </c>
      <c r="AA22" s="1" t="s">
        <v>1673</v>
      </c>
      <c r="AB22" s="1" t="s">
        <v>1572</v>
      </c>
      <c r="AD22" s="1" t="s">
        <v>54</v>
      </c>
      <c r="AE22" s="1" t="s">
        <v>158</v>
      </c>
      <c r="AG22" s="1" t="s">
        <v>56</v>
      </c>
      <c r="AH22" s="1" t="s">
        <v>75</v>
      </c>
      <c r="AK22" s="1" t="s">
        <v>58</v>
      </c>
      <c r="AL22" s="1" t="s">
        <v>480</v>
      </c>
      <c r="AM22" s="1" t="s">
        <v>1967</v>
      </c>
      <c r="AN22" s="1" t="s">
        <v>1986</v>
      </c>
    </row>
    <row r="23" spans="1:40" x14ac:dyDescent="0.3">
      <c r="A23" s="1" t="str">
        <f>HYPERLINK("https://hsdes.intel.com/resource/14013187780","14013187780")</f>
        <v>14013187780</v>
      </c>
      <c r="B23" s="1" t="s">
        <v>2178</v>
      </c>
      <c r="C23" s="1" t="s">
        <v>2280</v>
      </c>
      <c r="D23" s="3" t="s">
        <v>2278</v>
      </c>
      <c r="G23" s="1" t="s">
        <v>198</v>
      </c>
      <c r="H23" s="1" t="s">
        <v>123</v>
      </c>
      <c r="I23" s="1" t="s">
        <v>38</v>
      </c>
      <c r="J23" s="1" t="s">
        <v>39</v>
      </c>
      <c r="K23" s="1" t="s">
        <v>40</v>
      </c>
      <c r="L23" s="1" t="s">
        <v>1598</v>
      </c>
      <c r="M23" s="1">
        <v>5</v>
      </c>
      <c r="N23" s="1">
        <v>4</v>
      </c>
      <c r="O23" s="1" t="s">
        <v>2179</v>
      </c>
      <c r="P23" s="1" t="s">
        <v>201</v>
      </c>
      <c r="R23" s="1" t="s">
        <v>362</v>
      </c>
      <c r="S23" s="1" t="s">
        <v>2180</v>
      </c>
      <c r="T23" s="1" t="s">
        <v>2179</v>
      </c>
      <c r="U23" s="1" t="s">
        <v>70</v>
      </c>
      <c r="V23" s="1" t="s">
        <v>229</v>
      </c>
      <c r="W23" s="1" t="s">
        <v>198</v>
      </c>
      <c r="X23" s="1" t="s">
        <v>2181</v>
      </c>
      <c r="Y23" s="1" t="s">
        <v>1566</v>
      </c>
      <c r="Z23" s="1" t="s">
        <v>51</v>
      </c>
      <c r="AA23" s="1" t="s">
        <v>1673</v>
      </c>
      <c r="AB23" s="1" t="s">
        <v>1572</v>
      </c>
      <c r="AD23" s="1" t="s">
        <v>54</v>
      </c>
      <c r="AE23" s="1" t="s">
        <v>158</v>
      </c>
      <c r="AG23" s="1" t="s">
        <v>56</v>
      </c>
      <c r="AH23" s="1" t="s">
        <v>75</v>
      </c>
      <c r="AK23" s="1" t="s">
        <v>58</v>
      </c>
      <c r="AL23" s="1" t="s">
        <v>480</v>
      </c>
      <c r="AM23" s="1" t="s">
        <v>2182</v>
      </c>
      <c r="AN23" s="1" t="s">
        <v>2183</v>
      </c>
    </row>
    <row r="24" spans="1:40" x14ac:dyDescent="0.3">
      <c r="A24" s="1" t="str">
        <f>HYPERLINK("https://hsdes.intel.com/resource/14013187262","14013187262")</f>
        <v>14013187262</v>
      </c>
      <c r="B24" s="1" t="s">
        <v>1969</v>
      </c>
      <c r="C24" s="1" t="s">
        <v>2280</v>
      </c>
      <c r="D24" s="1" t="s">
        <v>2278</v>
      </c>
      <c r="G24" s="1" t="s">
        <v>198</v>
      </c>
      <c r="H24" s="1" t="s">
        <v>123</v>
      </c>
      <c r="I24" s="1" t="s">
        <v>38</v>
      </c>
      <c r="J24" s="1" t="s">
        <v>39</v>
      </c>
      <c r="K24" s="1" t="s">
        <v>40</v>
      </c>
      <c r="L24" s="1" t="s">
        <v>1598</v>
      </c>
      <c r="M24" s="1">
        <v>15</v>
      </c>
      <c r="N24" s="1">
        <v>12</v>
      </c>
      <c r="O24" s="1" t="s">
        <v>1970</v>
      </c>
      <c r="P24" s="1" t="s">
        <v>201</v>
      </c>
      <c r="Q24" s="1" t="s">
        <v>1971</v>
      </c>
      <c r="R24" s="1" t="s">
        <v>1670</v>
      </c>
      <c r="S24" s="1" t="s">
        <v>1958</v>
      </c>
      <c r="T24" s="1" t="s">
        <v>1970</v>
      </c>
      <c r="U24" s="1" t="s">
        <v>70</v>
      </c>
      <c r="V24" s="1" t="s">
        <v>229</v>
      </c>
      <c r="W24" s="1" t="s">
        <v>198</v>
      </c>
      <c r="X24" s="1" t="s">
        <v>1972</v>
      </c>
      <c r="Y24" s="1" t="s">
        <v>1566</v>
      </c>
      <c r="Z24" s="1" t="s">
        <v>181</v>
      </c>
      <c r="AA24" s="1" t="s">
        <v>1673</v>
      </c>
      <c r="AB24" s="1" t="s">
        <v>1572</v>
      </c>
      <c r="AD24" s="1" t="s">
        <v>54</v>
      </c>
      <c r="AE24" s="1" t="s">
        <v>158</v>
      </c>
      <c r="AG24" s="1" t="s">
        <v>56</v>
      </c>
      <c r="AH24" s="1" t="s">
        <v>75</v>
      </c>
      <c r="AK24" s="1" t="s">
        <v>58</v>
      </c>
      <c r="AL24" s="1" t="s">
        <v>480</v>
      </c>
      <c r="AM24" s="1" t="s">
        <v>1973</v>
      </c>
      <c r="AN24" s="1" t="s">
        <v>1974</v>
      </c>
    </row>
    <row r="25" spans="1:40" x14ac:dyDescent="0.3">
      <c r="A25" s="1" t="str">
        <f>HYPERLINK("https://hsdes.intel.com/resource/14013187274","14013187274")</f>
        <v>14013187274</v>
      </c>
      <c r="B25" s="1" t="s">
        <v>1987</v>
      </c>
      <c r="C25" s="1" t="s">
        <v>2280</v>
      </c>
      <c r="D25" s="1" t="s">
        <v>2278</v>
      </c>
      <c r="G25" s="1" t="s">
        <v>198</v>
      </c>
      <c r="H25" s="1" t="s">
        <v>123</v>
      </c>
      <c r="I25" s="1" t="s">
        <v>38</v>
      </c>
      <c r="J25" s="1" t="s">
        <v>39</v>
      </c>
      <c r="K25" s="1" t="s">
        <v>40</v>
      </c>
      <c r="L25" s="1" t="s">
        <v>1598</v>
      </c>
      <c r="M25" s="1">
        <v>15</v>
      </c>
      <c r="N25" s="1">
        <v>12</v>
      </c>
      <c r="O25" s="1" t="s">
        <v>1988</v>
      </c>
      <c r="P25" s="1" t="s">
        <v>201</v>
      </c>
      <c r="Q25" s="1" t="s">
        <v>1977</v>
      </c>
      <c r="R25" s="1" t="s">
        <v>1670</v>
      </c>
      <c r="S25" s="1" t="s">
        <v>1978</v>
      </c>
      <c r="T25" s="1" t="s">
        <v>1988</v>
      </c>
      <c r="U25" s="1" t="s">
        <v>70</v>
      </c>
      <c r="V25" s="1" t="s">
        <v>229</v>
      </c>
      <c r="W25" s="1" t="s">
        <v>198</v>
      </c>
      <c r="X25" s="1" t="s">
        <v>1989</v>
      </c>
      <c r="Y25" s="1" t="s">
        <v>1566</v>
      </c>
      <c r="Z25" s="1" t="s">
        <v>181</v>
      </c>
      <c r="AA25" s="1" t="s">
        <v>1673</v>
      </c>
      <c r="AB25" s="1" t="s">
        <v>1572</v>
      </c>
      <c r="AD25" s="1" t="s">
        <v>54</v>
      </c>
      <c r="AE25" s="1" t="s">
        <v>158</v>
      </c>
      <c r="AG25" s="1" t="s">
        <v>56</v>
      </c>
      <c r="AH25" s="1" t="s">
        <v>75</v>
      </c>
      <c r="AK25" s="1" t="s">
        <v>58</v>
      </c>
      <c r="AL25" s="1" t="s">
        <v>480</v>
      </c>
      <c r="AM25" s="1" t="s">
        <v>1990</v>
      </c>
      <c r="AN25" s="1" t="s">
        <v>1991</v>
      </c>
    </row>
    <row r="26" spans="1:40" x14ac:dyDescent="0.3">
      <c r="A26" s="1" t="str">
        <f>HYPERLINK("https://hsdes.intel.com/resource/14013187246","14013187246")</f>
        <v>14013187246</v>
      </c>
      <c r="B26" s="1" t="s">
        <v>1951</v>
      </c>
      <c r="C26" s="1" t="s">
        <v>2280</v>
      </c>
      <c r="D26" s="1" t="s">
        <v>2278</v>
      </c>
      <c r="G26" s="1" t="s">
        <v>198</v>
      </c>
      <c r="H26" s="1" t="s">
        <v>123</v>
      </c>
      <c r="I26" s="1" t="s">
        <v>38</v>
      </c>
      <c r="J26" s="1" t="s">
        <v>39</v>
      </c>
      <c r="K26" s="1" t="s">
        <v>40</v>
      </c>
      <c r="L26" s="1" t="s">
        <v>1598</v>
      </c>
      <c r="M26" s="1">
        <v>15</v>
      </c>
      <c r="N26" s="1">
        <v>12</v>
      </c>
      <c r="O26" s="1" t="s">
        <v>1952</v>
      </c>
      <c r="P26" s="1" t="s">
        <v>201</v>
      </c>
      <c r="Q26" s="1" t="s">
        <v>1939</v>
      </c>
      <c r="R26" s="1" t="s">
        <v>1670</v>
      </c>
      <c r="S26" s="1" t="s">
        <v>1940</v>
      </c>
      <c r="T26" s="1" t="s">
        <v>1952</v>
      </c>
      <c r="U26" s="1" t="s">
        <v>70</v>
      </c>
      <c r="V26" s="1" t="s">
        <v>229</v>
      </c>
      <c r="W26" s="1" t="s">
        <v>198</v>
      </c>
      <c r="X26" s="1" t="s">
        <v>1953</v>
      </c>
      <c r="Y26" s="1" t="s">
        <v>1566</v>
      </c>
      <c r="Z26" s="1" t="s">
        <v>181</v>
      </c>
      <c r="AA26" s="1" t="s">
        <v>1673</v>
      </c>
      <c r="AB26" s="1" t="s">
        <v>1572</v>
      </c>
      <c r="AD26" s="1" t="s">
        <v>54</v>
      </c>
      <c r="AE26" s="1" t="s">
        <v>158</v>
      </c>
      <c r="AG26" s="1" t="s">
        <v>56</v>
      </c>
      <c r="AH26" s="1" t="s">
        <v>75</v>
      </c>
      <c r="AK26" s="1" t="s">
        <v>58</v>
      </c>
      <c r="AL26" s="1" t="s">
        <v>480</v>
      </c>
      <c r="AM26" s="1" t="s">
        <v>1942</v>
      </c>
      <c r="AN26" s="1" t="s">
        <v>1954</v>
      </c>
    </row>
    <row r="27" spans="1:40" x14ac:dyDescent="0.3">
      <c r="A27" s="1" t="str">
        <f>HYPERLINK("https://hsdes.intel.com/resource/14013187439","14013187439")</f>
        <v>14013187439</v>
      </c>
      <c r="B27" s="1" t="s">
        <v>2058</v>
      </c>
      <c r="C27" s="1" t="s">
        <v>2284</v>
      </c>
      <c r="D27" s="1" t="s">
        <v>2278</v>
      </c>
      <c r="G27" s="1" t="s">
        <v>198</v>
      </c>
      <c r="H27" s="1" t="s">
        <v>123</v>
      </c>
      <c r="I27" s="1" t="s">
        <v>38</v>
      </c>
      <c r="J27" s="1" t="s">
        <v>39</v>
      </c>
      <c r="K27" s="1" t="s">
        <v>40</v>
      </c>
      <c r="L27" s="1" t="s">
        <v>1598</v>
      </c>
      <c r="M27" s="1">
        <v>15</v>
      </c>
      <c r="N27" s="1">
        <v>12</v>
      </c>
      <c r="O27" s="1" t="s">
        <v>2059</v>
      </c>
      <c r="P27" s="1" t="s">
        <v>201</v>
      </c>
      <c r="Q27" s="1" t="s">
        <v>2060</v>
      </c>
      <c r="R27" s="1" t="s">
        <v>1670</v>
      </c>
      <c r="S27" s="1" t="s">
        <v>2061</v>
      </c>
      <c r="T27" s="1" t="s">
        <v>2059</v>
      </c>
      <c r="U27" s="1" t="s">
        <v>70</v>
      </c>
      <c r="V27" s="1" t="s">
        <v>229</v>
      </c>
      <c r="W27" s="1" t="s">
        <v>198</v>
      </c>
      <c r="X27" s="1" t="s">
        <v>2062</v>
      </c>
      <c r="Y27" s="1" t="s">
        <v>1566</v>
      </c>
      <c r="Z27" s="1" t="s">
        <v>181</v>
      </c>
      <c r="AA27" s="1" t="s">
        <v>1673</v>
      </c>
      <c r="AB27" s="1" t="s">
        <v>1572</v>
      </c>
      <c r="AD27" s="1" t="s">
        <v>54</v>
      </c>
      <c r="AE27" s="1" t="s">
        <v>158</v>
      </c>
      <c r="AG27" s="1" t="s">
        <v>56</v>
      </c>
      <c r="AH27" s="1" t="s">
        <v>75</v>
      </c>
      <c r="AK27" s="1" t="s">
        <v>58</v>
      </c>
      <c r="AL27" s="1" t="s">
        <v>480</v>
      </c>
      <c r="AM27" s="1" t="s">
        <v>2063</v>
      </c>
      <c r="AN27" s="1" t="s">
        <v>2064</v>
      </c>
    </row>
    <row r="28" spans="1:40" x14ac:dyDescent="0.3">
      <c r="A28" s="1" t="str">
        <f>HYPERLINK("https://hsdes.intel.com/resource/14013160109","14013160109")</f>
        <v>14013160109</v>
      </c>
      <c r="B28" s="1" t="s">
        <v>369</v>
      </c>
      <c r="C28" s="1" t="s">
        <v>2280</v>
      </c>
      <c r="D28" s="1" t="s">
        <v>2278</v>
      </c>
      <c r="G28" s="1" t="s">
        <v>198</v>
      </c>
      <c r="H28" s="1" t="s">
        <v>370</v>
      </c>
      <c r="I28" s="1" t="s">
        <v>38</v>
      </c>
      <c r="J28" s="1" t="s">
        <v>39</v>
      </c>
      <c r="K28" s="1" t="s">
        <v>40</v>
      </c>
      <c r="L28" s="1" t="s">
        <v>371</v>
      </c>
      <c r="M28" s="1">
        <v>8</v>
      </c>
      <c r="N28" s="1">
        <v>7</v>
      </c>
      <c r="O28" s="1" t="s">
        <v>372</v>
      </c>
      <c r="P28" s="1" t="s">
        <v>373</v>
      </c>
      <c r="Q28" s="1" t="s">
        <v>374</v>
      </c>
      <c r="R28" s="1" t="s">
        <v>375</v>
      </c>
      <c r="S28" s="1" t="s">
        <v>376</v>
      </c>
      <c r="T28" s="1" t="s">
        <v>372</v>
      </c>
      <c r="U28" s="1" t="s">
        <v>70</v>
      </c>
      <c r="W28" s="1" t="s">
        <v>198</v>
      </c>
      <c r="X28" s="1" t="s">
        <v>377</v>
      </c>
      <c r="Y28" s="1" t="s">
        <v>50</v>
      </c>
      <c r="Z28" s="1" t="s">
        <v>51</v>
      </c>
      <c r="AA28" s="1" t="s">
        <v>378</v>
      </c>
      <c r="AB28" s="1" t="s">
        <v>379</v>
      </c>
      <c r="AD28" s="1" t="s">
        <v>54</v>
      </c>
      <c r="AE28" s="1" t="s">
        <v>55</v>
      </c>
      <c r="AG28" s="1" t="s">
        <v>56</v>
      </c>
      <c r="AH28" s="1" t="s">
        <v>110</v>
      </c>
      <c r="AK28" s="1" t="s">
        <v>58</v>
      </c>
      <c r="AL28" s="1" t="s">
        <v>380</v>
      </c>
      <c r="AM28" s="1" t="s">
        <v>381</v>
      </c>
      <c r="AN28" s="1" t="s">
        <v>382</v>
      </c>
    </row>
    <row r="29" spans="1:40" x14ac:dyDescent="0.3">
      <c r="A29" s="4" t="str">
        <f>HYPERLINK("https://hsdes.intel.com/resource/14013186924","14013186924")</f>
        <v>14013186924</v>
      </c>
      <c r="B29" s="1" t="s">
        <v>1843</v>
      </c>
      <c r="C29" s="1" t="s">
        <v>2283</v>
      </c>
      <c r="D29" s="1" t="s">
        <v>2278</v>
      </c>
      <c r="G29" s="1" t="s">
        <v>198</v>
      </c>
      <c r="H29" s="1" t="s">
        <v>63</v>
      </c>
      <c r="I29" s="1" t="s">
        <v>38</v>
      </c>
      <c r="J29" s="1" t="s">
        <v>39</v>
      </c>
      <c r="K29" s="1" t="s">
        <v>40</v>
      </c>
      <c r="L29" s="1" t="s">
        <v>1844</v>
      </c>
      <c r="M29" s="1">
        <v>10</v>
      </c>
      <c r="N29" s="1">
        <v>8</v>
      </c>
      <c r="O29" s="1" t="s">
        <v>1845</v>
      </c>
      <c r="P29" s="1" t="s">
        <v>810</v>
      </c>
      <c r="Q29" s="1" t="s">
        <v>1846</v>
      </c>
      <c r="R29" s="1" t="s">
        <v>1847</v>
      </c>
      <c r="S29" s="1" t="s">
        <v>1848</v>
      </c>
      <c r="T29" s="1" t="s">
        <v>1845</v>
      </c>
      <c r="U29" s="1" t="s">
        <v>70</v>
      </c>
      <c r="W29" s="1" t="s">
        <v>198</v>
      </c>
      <c r="X29" s="1" t="s">
        <v>1849</v>
      </c>
      <c r="Y29" s="1" t="s">
        <v>1566</v>
      </c>
      <c r="Z29" s="1" t="s">
        <v>51</v>
      </c>
      <c r="AA29" s="1" t="s">
        <v>1850</v>
      </c>
      <c r="AB29" s="1" t="s">
        <v>1851</v>
      </c>
      <c r="AD29" s="1" t="s">
        <v>54</v>
      </c>
      <c r="AE29" s="1" t="s">
        <v>55</v>
      </c>
      <c r="AG29" s="1" t="s">
        <v>56</v>
      </c>
      <c r="AH29" s="1" t="s">
        <v>75</v>
      </c>
      <c r="AK29" s="1" t="s">
        <v>58</v>
      </c>
      <c r="AL29" s="1" t="s">
        <v>1852</v>
      </c>
      <c r="AM29" s="1" t="s">
        <v>1853</v>
      </c>
      <c r="AN29" s="1" t="s">
        <v>1854</v>
      </c>
    </row>
    <row r="30" spans="1:40" x14ac:dyDescent="0.3">
      <c r="A30" s="4" t="str">
        <f>HYPERLINK("https://hsdes.intel.com/resource/14013187018","14013187018")</f>
        <v>14013187018</v>
      </c>
      <c r="B30" s="1" t="s">
        <v>1865</v>
      </c>
      <c r="C30" s="1" t="s">
        <v>2283</v>
      </c>
      <c r="D30" s="1" t="s">
        <v>2278</v>
      </c>
      <c r="G30" s="1" t="s">
        <v>198</v>
      </c>
      <c r="H30" s="1" t="s">
        <v>63</v>
      </c>
      <c r="I30" s="1" t="s">
        <v>38</v>
      </c>
      <c r="J30" s="1" t="s">
        <v>39</v>
      </c>
      <c r="K30" s="1" t="s">
        <v>40</v>
      </c>
      <c r="L30" s="1" t="s">
        <v>371</v>
      </c>
      <c r="M30" s="1">
        <v>10</v>
      </c>
      <c r="N30" s="1">
        <v>8</v>
      </c>
      <c r="O30" s="1" t="s">
        <v>1866</v>
      </c>
      <c r="P30" s="1" t="s">
        <v>373</v>
      </c>
      <c r="Q30" s="1" t="s">
        <v>1867</v>
      </c>
      <c r="R30" s="1" t="s">
        <v>1868</v>
      </c>
      <c r="S30" s="1" t="s">
        <v>1869</v>
      </c>
      <c r="T30" s="1" t="s">
        <v>1866</v>
      </c>
      <c r="U30" s="1" t="s">
        <v>70</v>
      </c>
      <c r="W30" s="1" t="s">
        <v>198</v>
      </c>
      <c r="X30" s="1" t="s">
        <v>1849</v>
      </c>
      <c r="Y30" s="1" t="s">
        <v>1566</v>
      </c>
      <c r="Z30" s="1" t="s">
        <v>51</v>
      </c>
      <c r="AA30" s="1" t="s">
        <v>1850</v>
      </c>
      <c r="AB30" s="1" t="s">
        <v>1870</v>
      </c>
      <c r="AD30" s="1" t="s">
        <v>54</v>
      </c>
      <c r="AE30" s="1" t="s">
        <v>158</v>
      </c>
      <c r="AG30" s="1" t="s">
        <v>56</v>
      </c>
      <c r="AH30" s="1" t="s">
        <v>75</v>
      </c>
      <c r="AK30" s="1" t="s">
        <v>58</v>
      </c>
      <c r="AL30" s="1" t="s">
        <v>1664</v>
      </c>
      <c r="AM30" s="1" t="s">
        <v>1871</v>
      </c>
      <c r="AN30" s="1" t="s">
        <v>1872</v>
      </c>
    </row>
    <row r="31" spans="1:40" x14ac:dyDescent="0.3">
      <c r="A31" s="4" t="str">
        <f>HYPERLINK("https://hsdes.intel.com/resource/14013187024","14013187024")</f>
        <v>14013187024</v>
      </c>
      <c r="B31" s="1" t="s">
        <v>1887</v>
      </c>
      <c r="C31" s="1" t="s">
        <v>2283</v>
      </c>
      <c r="D31" s="1" t="s">
        <v>2278</v>
      </c>
      <c r="G31" s="1" t="s">
        <v>198</v>
      </c>
      <c r="H31" s="1" t="s">
        <v>63</v>
      </c>
      <c r="I31" s="1" t="s">
        <v>38</v>
      </c>
      <c r="J31" s="1" t="s">
        <v>39</v>
      </c>
      <c r="K31" s="1" t="s">
        <v>40</v>
      </c>
      <c r="L31" s="1" t="s">
        <v>371</v>
      </c>
      <c r="M31" s="1">
        <v>10</v>
      </c>
      <c r="N31" s="1">
        <v>8</v>
      </c>
      <c r="O31" s="1" t="s">
        <v>1888</v>
      </c>
      <c r="P31" s="1" t="s">
        <v>373</v>
      </c>
      <c r="Q31" s="1" t="s">
        <v>1889</v>
      </c>
      <c r="R31" s="1" t="s">
        <v>1868</v>
      </c>
      <c r="S31" s="1" t="s">
        <v>1890</v>
      </c>
      <c r="T31" s="1" t="s">
        <v>1888</v>
      </c>
      <c r="U31" s="1" t="s">
        <v>70</v>
      </c>
      <c r="W31" s="1" t="s">
        <v>198</v>
      </c>
      <c r="X31" s="1" t="s">
        <v>1849</v>
      </c>
      <c r="Y31" s="1" t="s">
        <v>1566</v>
      </c>
      <c r="Z31" s="1" t="s">
        <v>51</v>
      </c>
      <c r="AA31" s="1" t="s">
        <v>1850</v>
      </c>
      <c r="AB31" s="1" t="s">
        <v>1851</v>
      </c>
      <c r="AD31" s="1" t="s">
        <v>54</v>
      </c>
      <c r="AE31" s="1" t="s">
        <v>55</v>
      </c>
      <c r="AG31" s="1" t="s">
        <v>56</v>
      </c>
      <c r="AH31" s="1" t="s">
        <v>75</v>
      </c>
      <c r="AK31" s="1" t="s">
        <v>58</v>
      </c>
      <c r="AL31" s="1" t="s">
        <v>1664</v>
      </c>
      <c r="AM31" s="1" t="s">
        <v>1891</v>
      </c>
      <c r="AN31" s="1" t="s">
        <v>1892</v>
      </c>
    </row>
    <row r="32" spans="1:40" x14ac:dyDescent="0.3">
      <c r="A32" s="4" t="str">
        <f>HYPERLINK("https://hsdes.intel.com/resource/14013187020","14013187020")</f>
        <v>14013187020</v>
      </c>
      <c r="B32" s="1" t="s">
        <v>1873</v>
      </c>
      <c r="C32" s="1" t="s">
        <v>2283</v>
      </c>
      <c r="D32" s="1" t="s">
        <v>2278</v>
      </c>
      <c r="G32" s="1" t="s">
        <v>198</v>
      </c>
      <c r="H32" s="1" t="s">
        <v>63</v>
      </c>
      <c r="I32" s="1" t="s">
        <v>38</v>
      </c>
      <c r="J32" s="1" t="s">
        <v>39</v>
      </c>
      <c r="K32" s="1" t="s">
        <v>40</v>
      </c>
      <c r="L32" s="1" t="s">
        <v>371</v>
      </c>
      <c r="M32" s="1">
        <v>10</v>
      </c>
      <c r="N32" s="1">
        <v>8</v>
      </c>
      <c r="O32" s="1" t="s">
        <v>1874</v>
      </c>
      <c r="P32" s="1" t="s">
        <v>373</v>
      </c>
      <c r="Q32" s="1" t="s">
        <v>1875</v>
      </c>
      <c r="R32" s="1" t="s">
        <v>1868</v>
      </c>
      <c r="S32" s="1" t="s">
        <v>1876</v>
      </c>
      <c r="T32" s="1" t="s">
        <v>1874</v>
      </c>
      <c r="U32" s="1" t="s">
        <v>70</v>
      </c>
      <c r="W32" s="1" t="s">
        <v>198</v>
      </c>
      <c r="X32" s="1" t="s">
        <v>1849</v>
      </c>
      <c r="Y32" s="1" t="s">
        <v>1566</v>
      </c>
      <c r="Z32" s="1" t="s">
        <v>51</v>
      </c>
      <c r="AA32" s="1" t="s">
        <v>1850</v>
      </c>
      <c r="AB32" s="1" t="s">
        <v>1851</v>
      </c>
      <c r="AD32" s="1" t="s">
        <v>54</v>
      </c>
      <c r="AE32" s="1" t="s">
        <v>55</v>
      </c>
      <c r="AG32" s="1" t="s">
        <v>56</v>
      </c>
      <c r="AH32" s="1" t="s">
        <v>75</v>
      </c>
      <c r="AK32" s="1" t="s">
        <v>58</v>
      </c>
      <c r="AL32" s="1" t="s">
        <v>1664</v>
      </c>
      <c r="AM32" s="1" t="s">
        <v>1871</v>
      </c>
      <c r="AN32" s="1" t="s">
        <v>1877</v>
      </c>
    </row>
    <row r="33" spans="1:40" x14ac:dyDescent="0.3">
      <c r="A33" s="1" t="str">
        <f>HYPERLINK("https://hsdes.intel.com/resource/14013184642","14013184642")</f>
        <v>14013184642</v>
      </c>
      <c r="B33" s="1" t="s">
        <v>1322</v>
      </c>
      <c r="C33" s="1" t="s">
        <v>2280</v>
      </c>
      <c r="D33" s="1" t="s">
        <v>2278</v>
      </c>
      <c r="G33" s="1" t="s">
        <v>36</v>
      </c>
      <c r="H33" s="1" t="s">
        <v>81</v>
      </c>
      <c r="I33" s="1" t="s">
        <v>38</v>
      </c>
      <c r="J33" s="1" t="s">
        <v>39</v>
      </c>
      <c r="K33" s="1" t="s">
        <v>40</v>
      </c>
      <c r="L33" s="1" t="s">
        <v>175</v>
      </c>
      <c r="M33" s="1">
        <v>10</v>
      </c>
      <c r="N33" s="1">
        <v>3</v>
      </c>
      <c r="O33" s="1" t="s">
        <v>1323</v>
      </c>
      <c r="P33" s="1" t="s">
        <v>238</v>
      </c>
      <c r="Q33" s="1" t="s">
        <v>1324</v>
      </c>
      <c r="R33" s="1" t="s">
        <v>1325</v>
      </c>
      <c r="S33" s="1" t="s">
        <v>1326</v>
      </c>
      <c r="T33" s="1" t="s">
        <v>1323</v>
      </c>
      <c r="U33" s="1" t="s">
        <v>47</v>
      </c>
      <c r="W33" s="1" t="s">
        <v>48</v>
      </c>
      <c r="X33" s="1" t="s">
        <v>1327</v>
      </c>
      <c r="Y33" s="1" t="s">
        <v>50</v>
      </c>
      <c r="Z33" s="1" t="s">
        <v>51</v>
      </c>
      <c r="AA33" s="1" t="s">
        <v>91</v>
      </c>
      <c r="AB33" s="1" t="s">
        <v>53</v>
      </c>
      <c r="AD33" s="1" t="s">
        <v>54</v>
      </c>
      <c r="AE33" s="1" t="s">
        <v>55</v>
      </c>
      <c r="AG33" s="1" t="s">
        <v>56</v>
      </c>
      <c r="AH33" s="1" t="s">
        <v>110</v>
      </c>
      <c r="AK33" s="1" t="s">
        <v>58</v>
      </c>
      <c r="AL33" s="1" t="s">
        <v>76</v>
      </c>
      <c r="AM33" s="1" t="s">
        <v>1328</v>
      </c>
      <c r="AN33" s="1" t="s">
        <v>1329</v>
      </c>
    </row>
    <row r="34" spans="1:40" x14ac:dyDescent="0.3">
      <c r="A34" s="1" t="str">
        <f>HYPERLINK("https://hsdes.intel.com/resource/16012549679","16012549679")</f>
        <v>16012549679</v>
      </c>
      <c r="B34" s="1" t="s">
        <v>2247</v>
      </c>
      <c r="C34" s="1" t="s">
        <v>2280</v>
      </c>
      <c r="D34" s="1" t="s">
        <v>2278</v>
      </c>
      <c r="G34" s="1" t="s">
        <v>1784</v>
      </c>
      <c r="H34" s="1" t="s">
        <v>593</v>
      </c>
      <c r="I34" s="1" t="s">
        <v>38</v>
      </c>
      <c r="J34" s="1" t="s">
        <v>39</v>
      </c>
      <c r="K34" s="1" t="s">
        <v>40</v>
      </c>
      <c r="L34" s="1" t="s">
        <v>1785</v>
      </c>
      <c r="M34" s="1">
        <v>25</v>
      </c>
      <c r="N34" s="1">
        <v>18</v>
      </c>
      <c r="O34" s="1" t="s">
        <v>1796</v>
      </c>
      <c r="P34" s="1" t="s">
        <v>238</v>
      </c>
      <c r="Q34" s="1" t="s">
        <v>1797</v>
      </c>
      <c r="R34" s="1" t="s">
        <v>1798</v>
      </c>
      <c r="S34" s="1" t="s">
        <v>1799</v>
      </c>
      <c r="T34" s="1" t="s">
        <v>1796</v>
      </c>
      <c r="U34" s="1" t="s">
        <v>70</v>
      </c>
      <c r="W34" s="1" t="s">
        <v>1784</v>
      </c>
      <c r="X34" s="1" t="s">
        <v>1791</v>
      </c>
      <c r="Y34" s="1" t="s">
        <v>1566</v>
      </c>
      <c r="Z34" s="1" t="s">
        <v>51</v>
      </c>
      <c r="AA34" s="1" t="s">
        <v>1624</v>
      </c>
      <c r="AB34" s="1" t="s">
        <v>1572</v>
      </c>
      <c r="AD34" s="1" t="s">
        <v>54</v>
      </c>
      <c r="AE34" s="1" t="s">
        <v>55</v>
      </c>
      <c r="AG34" s="1" t="s">
        <v>144</v>
      </c>
      <c r="AH34" s="1" t="s">
        <v>57</v>
      </c>
      <c r="AK34" s="1" t="s">
        <v>58</v>
      </c>
      <c r="AL34" s="1" t="s">
        <v>76</v>
      </c>
      <c r="AM34" s="1" t="s">
        <v>2248</v>
      </c>
      <c r="AN34" s="1" t="s">
        <v>2249</v>
      </c>
    </row>
    <row r="35" spans="1:40" x14ac:dyDescent="0.3">
      <c r="A35" s="1" t="str">
        <f>HYPERLINK("https://hsdes.intel.com/resource/14013186698","14013186698")</f>
        <v>14013186698</v>
      </c>
      <c r="B35" s="1" t="s">
        <v>1794</v>
      </c>
      <c r="C35" s="1" t="s">
        <v>2280</v>
      </c>
      <c r="D35" s="1" t="s">
        <v>2278</v>
      </c>
      <c r="G35" s="1" t="s">
        <v>36</v>
      </c>
      <c r="H35" s="1" t="s">
        <v>123</v>
      </c>
      <c r="I35" s="1" t="s">
        <v>38</v>
      </c>
      <c r="J35" s="1" t="s">
        <v>39</v>
      </c>
      <c r="K35" s="1" t="s">
        <v>40</v>
      </c>
      <c r="L35" s="1" t="s">
        <v>1795</v>
      </c>
      <c r="M35" s="1">
        <v>25</v>
      </c>
      <c r="N35" s="1">
        <v>18</v>
      </c>
      <c r="O35" s="1" t="s">
        <v>1796</v>
      </c>
      <c r="P35" s="1" t="s">
        <v>238</v>
      </c>
      <c r="Q35" s="1" t="s">
        <v>1797</v>
      </c>
      <c r="R35" s="1" t="s">
        <v>1798</v>
      </c>
      <c r="S35" s="1" t="s">
        <v>1799</v>
      </c>
      <c r="T35" s="1" t="s">
        <v>1796</v>
      </c>
      <c r="U35" s="1" t="s">
        <v>70</v>
      </c>
      <c r="W35" s="1" t="s">
        <v>48</v>
      </c>
      <c r="X35" s="1" t="s">
        <v>1791</v>
      </c>
      <c r="Y35" s="1" t="s">
        <v>1566</v>
      </c>
      <c r="Z35" s="1" t="s">
        <v>51</v>
      </c>
      <c r="AA35" s="1" t="s">
        <v>1800</v>
      </c>
      <c r="AB35" s="1" t="s">
        <v>1801</v>
      </c>
      <c r="AD35" s="1" t="s">
        <v>54</v>
      </c>
      <c r="AE35" s="1" t="s">
        <v>55</v>
      </c>
      <c r="AG35" s="1" t="s">
        <v>144</v>
      </c>
      <c r="AH35" s="1" t="s">
        <v>57</v>
      </c>
      <c r="AK35" s="1" t="s">
        <v>58</v>
      </c>
      <c r="AL35" s="1" t="s">
        <v>76</v>
      </c>
      <c r="AM35" s="1" t="s">
        <v>1802</v>
      </c>
      <c r="AN35" s="1" t="s">
        <v>1803</v>
      </c>
    </row>
    <row r="36" spans="1:40" x14ac:dyDescent="0.3">
      <c r="A36" s="1" t="str">
        <f>HYPERLINK("https://hsdes.intel.com/resource/14013186696","14013186696")</f>
        <v>14013186696</v>
      </c>
      <c r="B36" s="1" t="s">
        <v>1783</v>
      </c>
      <c r="C36" s="1" t="s">
        <v>2280</v>
      </c>
      <c r="D36" s="1" t="s">
        <v>2278</v>
      </c>
      <c r="G36" s="1" t="s">
        <v>1784</v>
      </c>
      <c r="H36" s="1" t="s">
        <v>123</v>
      </c>
      <c r="I36" s="1" t="s">
        <v>38</v>
      </c>
      <c r="J36" s="1" t="s">
        <v>39</v>
      </c>
      <c r="K36" s="1" t="s">
        <v>40</v>
      </c>
      <c r="L36" s="1" t="s">
        <v>1785</v>
      </c>
      <c r="M36" s="1">
        <v>20</v>
      </c>
      <c r="N36" s="1">
        <v>18</v>
      </c>
      <c r="O36" s="1" t="s">
        <v>1786</v>
      </c>
      <c r="P36" s="1" t="s">
        <v>1787</v>
      </c>
      <c r="Q36" s="1" t="s">
        <v>1788</v>
      </c>
      <c r="R36" s="1" t="s">
        <v>1789</v>
      </c>
      <c r="S36" s="1" t="s">
        <v>1790</v>
      </c>
      <c r="T36" s="1" t="s">
        <v>1786</v>
      </c>
      <c r="U36" s="1" t="s">
        <v>70</v>
      </c>
      <c r="W36" s="1" t="s">
        <v>1784</v>
      </c>
      <c r="X36" s="1" t="s">
        <v>1791</v>
      </c>
      <c r="Y36" s="1" t="s">
        <v>1566</v>
      </c>
      <c r="Z36" s="1" t="s">
        <v>51</v>
      </c>
      <c r="AA36" s="1" t="s">
        <v>1624</v>
      </c>
      <c r="AB36" s="1" t="s">
        <v>1578</v>
      </c>
      <c r="AD36" s="1" t="s">
        <v>54</v>
      </c>
      <c r="AE36" s="1" t="s">
        <v>158</v>
      </c>
      <c r="AG36" s="1" t="s">
        <v>144</v>
      </c>
      <c r="AH36" s="1" t="s">
        <v>57</v>
      </c>
      <c r="AK36" s="1" t="s">
        <v>58</v>
      </c>
      <c r="AL36" s="1" t="s">
        <v>76</v>
      </c>
      <c r="AM36" s="1" t="s">
        <v>1792</v>
      </c>
      <c r="AN36" s="1" t="s">
        <v>1793</v>
      </c>
    </row>
    <row r="37" spans="1:40" x14ac:dyDescent="0.3">
      <c r="A37" s="1" t="str">
        <f>HYPERLINK("https://hsdes.intel.com/resource/14013187762","14013187762")</f>
        <v>14013187762</v>
      </c>
      <c r="B37" s="1" t="s">
        <v>2170</v>
      </c>
      <c r="C37" s="1" t="s">
        <v>2280</v>
      </c>
      <c r="D37" s="1" t="s">
        <v>2278</v>
      </c>
      <c r="G37" s="1" t="s">
        <v>48</v>
      </c>
      <c r="H37" s="1" t="s">
        <v>123</v>
      </c>
      <c r="I37" s="1" t="s">
        <v>38</v>
      </c>
      <c r="J37" s="1" t="s">
        <v>39</v>
      </c>
      <c r="K37" s="1" t="s">
        <v>40</v>
      </c>
      <c r="L37" s="1" t="s">
        <v>1785</v>
      </c>
      <c r="M37" s="1">
        <v>20</v>
      </c>
      <c r="N37" s="1">
        <v>15</v>
      </c>
      <c r="O37" s="1" t="s">
        <v>2171</v>
      </c>
      <c r="P37" s="1" t="s">
        <v>338</v>
      </c>
      <c r="Q37" s="1" t="s">
        <v>2172</v>
      </c>
      <c r="R37" s="1" t="s">
        <v>2173</v>
      </c>
      <c r="S37" s="1" t="s">
        <v>2174</v>
      </c>
      <c r="T37" s="1" t="s">
        <v>2171</v>
      </c>
      <c r="U37" s="1" t="s">
        <v>47</v>
      </c>
      <c r="W37" s="1" t="s">
        <v>48</v>
      </c>
      <c r="X37" s="1" t="s">
        <v>2175</v>
      </c>
      <c r="Y37" s="1" t="s">
        <v>1566</v>
      </c>
      <c r="Z37" s="1" t="s">
        <v>181</v>
      </c>
      <c r="AA37" s="1" t="s">
        <v>1624</v>
      </c>
      <c r="AB37" s="1" t="s">
        <v>1578</v>
      </c>
      <c r="AD37" s="1" t="s">
        <v>54</v>
      </c>
      <c r="AE37" s="1" t="s">
        <v>158</v>
      </c>
      <c r="AG37" s="1" t="s">
        <v>144</v>
      </c>
      <c r="AH37" s="1" t="s">
        <v>75</v>
      </c>
      <c r="AK37" s="1" t="s">
        <v>58</v>
      </c>
      <c r="AL37" s="1" t="s">
        <v>76</v>
      </c>
      <c r="AM37" s="1" t="s">
        <v>2176</v>
      </c>
      <c r="AN37" s="1" t="s">
        <v>2177</v>
      </c>
    </row>
    <row r="38" spans="1:40" x14ac:dyDescent="0.3">
      <c r="A38" s="1" t="str">
        <f>HYPERLINK("https://hsdes.intel.com/resource/14013160756","14013160756")</f>
        <v>14013160756</v>
      </c>
      <c r="B38" s="1" t="s">
        <v>483</v>
      </c>
      <c r="C38" s="1" t="s">
        <v>2282</v>
      </c>
      <c r="D38" s="1" t="s">
        <v>2278</v>
      </c>
      <c r="G38" s="1" t="s">
        <v>133</v>
      </c>
      <c r="H38" s="1" t="s">
        <v>81</v>
      </c>
      <c r="I38" s="1" t="s">
        <v>38</v>
      </c>
      <c r="J38" s="1" t="s">
        <v>39</v>
      </c>
      <c r="K38" s="1" t="s">
        <v>40</v>
      </c>
      <c r="L38" s="1" t="s">
        <v>134</v>
      </c>
      <c r="M38" s="1">
        <v>15</v>
      </c>
      <c r="N38" s="1">
        <v>8</v>
      </c>
      <c r="O38" s="1" t="s">
        <v>484</v>
      </c>
      <c r="P38" s="1" t="s">
        <v>136</v>
      </c>
      <c r="Q38" s="1" t="s">
        <v>485</v>
      </c>
      <c r="R38" s="1" t="s">
        <v>486</v>
      </c>
      <c r="S38" s="1" t="s">
        <v>487</v>
      </c>
      <c r="T38" s="1" t="s">
        <v>484</v>
      </c>
      <c r="U38" s="1" t="s">
        <v>47</v>
      </c>
      <c r="W38" s="1" t="s">
        <v>140</v>
      </c>
      <c r="X38" s="1" t="s">
        <v>488</v>
      </c>
      <c r="Y38" s="1" t="s">
        <v>50</v>
      </c>
      <c r="Z38" s="1" t="s">
        <v>51</v>
      </c>
      <c r="AA38" s="1" t="s">
        <v>489</v>
      </c>
      <c r="AB38" s="1" t="s">
        <v>355</v>
      </c>
      <c r="AD38" s="1" t="s">
        <v>54</v>
      </c>
      <c r="AE38" s="1" t="s">
        <v>55</v>
      </c>
      <c r="AG38" s="1" t="s">
        <v>56</v>
      </c>
      <c r="AH38" s="1" t="s">
        <v>75</v>
      </c>
      <c r="AK38" s="1" t="s">
        <v>58</v>
      </c>
      <c r="AL38" s="1" t="s">
        <v>266</v>
      </c>
      <c r="AM38" s="1" t="s">
        <v>490</v>
      </c>
      <c r="AN38" s="1" t="s">
        <v>491</v>
      </c>
    </row>
    <row r="39" spans="1:40" x14ac:dyDescent="0.3">
      <c r="A39" s="1" t="str">
        <f>HYPERLINK("https://hsdes.intel.com/resource/14013121252","14013121252")</f>
        <v>14013121252</v>
      </c>
      <c r="B39" s="1" t="s">
        <v>132</v>
      </c>
      <c r="C39" s="1" t="s">
        <v>2282</v>
      </c>
      <c r="D39" s="1" t="s">
        <v>2278</v>
      </c>
      <c r="G39" s="1" t="s">
        <v>133</v>
      </c>
      <c r="H39" s="1" t="s">
        <v>63</v>
      </c>
      <c r="I39" s="1" t="s">
        <v>38</v>
      </c>
      <c r="J39" s="1" t="s">
        <v>39</v>
      </c>
      <c r="K39" s="1" t="s">
        <v>40</v>
      </c>
      <c r="L39" s="1" t="s">
        <v>134</v>
      </c>
      <c r="M39" s="1">
        <v>20</v>
      </c>
      <c r="N39" s="1">
        <v>15</v>
      </c>
      <c r="O39" s="1" t="s">
        <v>135</v>
      </c>
      <c r="P39" s="1" t="s">
        <v>136</v>
      </c>
      <c r="Q39" s="1" t="s">
        <v>137</v>
      </c>
      <c r="R39" s="1" t="s">
        <v>138</v>
      </c>
      <c r="S39" s="1" t="s">
        <v>139</v>
      </c>
      <c r="T39" s="1" t="s">
        <v>135</v>
      </c>
      <c r="U39" s="1" t="s">
        <v>47</v>
      </c>
      <c r="W39" s="1" t="s">
        <v>140</v>
      </c>
      <c r="X39" s="1" t="s">
        <v>141</v>
      </c>
      <c r="Y39" s="1" t="s">
        <v>50</v>
      </c>
      <c r="Z39" s="1" t="s">
        <v>51</v>
      </c>
      <c r="AA39" s="1" t="s">
        <v>142</v>
      </c>
      <c r="AB39" s="1" t="s">
        <v>143</v>
      </c>
      <c r="AD39" s="1" t="s">
        <v>54</v>
      </c>
      <c r="AE39" s="1" t="s">
        <v>55</v>
      </c>
      <c r="AG39" s="1" t="s">
        <v>144</v>
      </c>
      <c r="AH39" s="1" t="s">
        <v>75</v>
      </c>
      <c r="AK39" s="1" t="s">
        <v>58</v>
      </c>
      <c r="AL39" s="1" t="s">
        <v>76</v>
      </c>
      <c r="AM39" s="1" t="s">
        <v>145</v>
      </c>
      <c r="AN39" s="1" t="s">
        <v>146</v>
      </c>
    </row>
    <row r="40" spans="1:40" x14ac:dyDescent="0.3">
      <c r="A40" s="1" t="str">
        <f>HYPERLINK("https://hsdes.intel.com/resource/14013179274","14013179274")</f>
        <v>14013179274</v>
      </c>
      <c r="B40" s="1" t="s">
        <v>1027</v>
      </c>
      <c r="C40" s="1" t="s">
        <v>2282</v>
      </c>
      <c r="D40" s="1" t="s">
        <v>2278</v>
      </c>
      <c r="G40" s="1" t="s">
        <v>133</v>
      </c>
      <c r="H40" s="1" t="s">
        <v>81</v>
      </c>
      <c r="I40" s="1" t="s">
        <v>38</v>
      </c>
      <c r="J40" s="1" t="s">
        <v>39</v>
      </c>
      <c r="K40" s="1" t="s">
        <v>40</v>
      </c>
      <c r="L40" s="1" t="s">
        <v>134</v>
      </c>
      <c r="M40" s="1">
        <v>20</v>
      </c>
      <c r="N40" s="1">
        <v>20</v>
      </c>
      <c r="O40" s="1" t="s">
        <v>1028</v>
      </c>
      <c r="P40" s="1" t="s">
        <v>136</v>
      </c>
      <c r="Q40" s="1" t="s">
        <v>1029</v>
      </c>
      <c r="R40" s="1" t="s">
        <v>1030</v>
      </c>
      <c r="S40" s="1" t="s">
        <v>1031</v>
      </c>
      <c r="T40" s="1" t="s">
        <v>1028</v>
      </c>
      <c r="U40" s="1" t="s">
        <v>47</v>
      </c>
      <c r="W40" s="1" t="s">
        <v>140</v>
      </c>
      <c r="X40" s="1" t="s">
        <v>1032</v>
      </c>
      <c r="Y40" s="1" t="s">
        <v>50</v>
      </c>
      <c r="Z40" s="1" t="s">
        <v>51</v>
      </c>
      <c r="AA40" s="1" t="s">
        <v>1033</v>
      </c>
      <c r="AB40" s="1" t="s">
        <v>1034</v>
      </c>
      <c r="AD40" s="1" t="s">
        <v>54</v>
      </c>
      <c r="AE40" s="1" t="s">
        <v>55</v>
      </c>
      <c r="AG40" s="1" t="s">
        <v>144</v>
      </c>
      <c r="AH40" s="1" t="s">
        <v>75</v>
      </c>
      <c r="AK40" s="1" t="s">
        <v>58</v>
      </c>
      <c r="AL40" s="1" t="s">
        <v>59</v>
      </c>
      <c r="AM40" s="1" t="s">
        <v>1035</v>
      </c>
      <c r="AN40" s="1" t="s">
        <v>1036</v>
      </c>
    </row>
    <row r="41" spans="1:40" x14ac:dyDescent="0.3">
      <c r="A41" s="1" t="str">
        <f>HYPERLINK("https://hsdes.intel.com/resource/14013179174","14013179174")</f>
        <v>14013179174</v>
      </c>
      <c r="B41" s="1" t="s">
        <v>1002</v>
      </c>
      <c r="C41" s="1" t="s">
        <v>2284</v>
      </c>
      <c r="D41" s="1" t="s">
        <v>2278</v>
      </c>
      <c r="G41" s="1" t="s">
        <v>223</v>
      </c>
      <c r="H41" s="1" t="s">
        <v>63</v>
      </c>
      <c r="I41" s="1" t="s">
        <v>38</v>
      </c>
      <c r="J41" s="1" t="s">
        <v>39</v>
      </c>
      <c r="K41" s="1" t="s">
        <v>40</v>
      </c>
      <c r="L41" s="1" t="s">
        <v>1003</v>
      </c>
      <c r="M41" s="1">
        <v>15</v>
      </c>
      <c r="N41" s="1">
        <v>10</v>
      </c>
      <c r="O41" s="1" t="s">
        <v>1004</v>
      </c>
      <c r="P41" s="1" t="s">
        <v>225</v>
      </c>
      <c r="Q41" s="1" t="s">
        <v>1005</v>
      </c>
      <c r="R41" s="1" t="s">
        <v>1006</v>
      </c>
      <c r="S41" s="1" t="s">
        <v>1007</v>
      </c>
      <c r="T41" s="1" t="s">
        <v>1004</v>
      </c>
      <c r="U41" s="1" t="s">
        <v>70</v>
      </c>
      <c r="V41" s="1" t="s">
        <v>229</v>
      </c>
      <c r="W41" s="1" t="s">
        <v>230</v>
      </c>
      <c r="X41" s="1" t="s">
        <v>1008</v>
      </c>
      <c r="Y41" s="1" t="s">
        <v>50</v>
      </c>
      <c r="Z41" s="1" t="s">
        <v>181</v>
      </c>
      <c r="AA41" s="1" t="s">
        <v>857</v>
      </c>
      <c r="AB41" s="1" t="s">
        <v>866</v>
      </c>
      <c r="AD41" s="1" t="s">
        <v>54</v>
      </c>
      <c r="AE41" s="1" t="s">
        <v>55</v>
      </c>
      <c r="AG41" s="1" t="s">
        <v>56</v>
      </c>
      <c r="AH41" s="1" t="s">
        <v>75</v>
      </c>
      <c r="AK41" s="1" t="s">
        <v>58</v>
      </c>
      <c r="AL41" s="1" t="s">
        <v>76</v>
      </c>
      <c r="AM41" s="1" t="s">
        <v>1009</v>
      </c>
      <c r="AN41" s="1" t="s">
        <v>1010</v>
      </c>
    </row>
    <row r="42" spans="1:40" x14ac:dyDescent="0.3">
      <c r="A42" s="1" t="str">
        <f>HYPERLINK("https://hsdes.intel.com/resource/14013184072","14013184072")</f>
        <v>14013184072</v>
      </c>
      <c r="B42" s="1" t="s">
        <v>1195</v>
      </c>
      <c r="C42" s="1" t="s">
        <v>2282</v>
      </c>
      <c r="D42" s="1" t="s">
        <v>2278</v>
      </c>
      <c r="G42" s="1" t="s">
        <v>133</v>
      </c>
      <c r="H42" s="1" t="s">
        <v>63</v>
      </c>
      <c r="I42" s="1" t="s">
        <v>38</v>
      </c>
      <c r="J42" s="1" t="s">
        <v>39</v>
      </c>
      <c r="K42" s="1" t="s">
        <v>40</v>
      </c>
      <c r="L42" s="1" t="s">
        <v>134</v>
      </c>
      <c r="M42" s="1">
        <v>15</v>
      </c>
      <c r="N42" s="1">
        <v>10</v>
      </c>
      <c r="O42" s="1" t="s">
        <v>1196</v>
      </c>
      <c r="P42" s="1" t="s">
        <v>136</v>
      </c>
      <c r="Q42" s="1" t="s">
        <v>1197</v>
      </c>
      <c r="R42" s="1" t="s">
        <v>1198</v>
      </c>
      <c r="S42" s="1" t="s">
        <v>1199</v>
      </c>
      <c r="T42" s="1" t="s">
        <v>1196</v>
      </c>
      <c r="U42" s="1" t="s">
        <v>47</v>
      </c>
      <c r="W42" s="1" t="s">
        <v>140</v>
      </c>
      <c r="X42" s="1" t="s">
        <v>1200</v>
      </c>
      <c r="Y42" s="1" t="s">
        <v>50</v>
      </c>
      <c r="Z42" s="1" t="s">
        <v>51</v>
      </c>
      <c r="AA42" s="1" t="s">
        <v>1201</v>
      </c>
      <c r="AB42" s="1" t="s">
        <v>53</v>
      </c>
      <c r="AD42" s="1" t="s">
        <v>54</v>
      </c>
      <c r="AE42" s="1" t="s">
        <v>55</v>
      </c>
      <c r="AG42" s="1" t="s">
        <v>56</v>
      </c>
      <c r="AH42" s="1" t="s">
        <v>75</v>
      </c>
      <c r="AK42" s="1" t="s">
        <v>58</v>
      </c>
      <c r="AL42" s="1" t="s">
        <v>1202</v>
      </c>
      <c r="AM42" s="1" t="s">
        <v>1203</v>
      </c>
      <c r="AN42" s="1" t="s">
        <v>1204</v>
      </c>
    </row>
    <row r="43" spans="1:40" x14ac:dyDescent="0.3">
      <c r="A43" s="1" t="str">
        <f>HYPERLINK("https://hsdes.intel.com/resource/14013185755","14013185755")</f>
        <v>14013185755</v>
      </c>
      <c r="B43" s="1" t="s">
        <v>1478</v>
      </c>
      <c r="C43" s="1" t="s">
        <v>2282</v>
      </c>
      <c r="D43" s="1" t="s">
        <v>2278</v>
      </c>
      <c r="G43" s="1" t="s">
        <v>133</v>
      </c>
      <c r="H43" s="1" t="s">
        <v>1479</v>
      </c>
      <c r="I43" s="1" t="s">
        <v>38</v>
      </c>
      <c r="J43" s="1" t="s">
        <v>39</v>
      </c>
      <c r="K43" s="1" t="s">
        <v>40</v>
      </c>
      <c r="L43" s="1" t="s">
        <v>134</v>
      </c>
      <c r="M43" s="1">
        <v>25</v>
      </c>
      <c r="N43" s="1">
        <v>18</v>
      </c>
      <c r="O43" s="1" t="s">
        <v>1480</v>
      </c>
      <c r="P43" s="1" t="s">
        <v>136</v>
      </c>
      <c r="Q43" s="1" t="s">
        <v>1481</v>
      </c>
      <c r="R43" s="1" t="s">
        <v>1482</v>
      </c>
      <c r="S43" s="1" t="s">
        <v>1483</v>
      </c>
      <c r="T43" s="1" t="s">
        <v>1480</v>
      </c>
      <c r="U43" s="1" t="s">
        <v>47</v>
      </c>
      <c r="W43" s="1" t="s">
        <v>140</v>
      </c>
      <c r="X43" s="1" t="s">
        <v>1484</v>
      </c>
      <c r="Y43" s="1" t="s">
        <v>50</v>
      </c>
      <c r="Z43" s="1" t="s">
        <v>51</v>
      </c>
      <c r="AA43" s="1" t="s">
        <v>1485</v>
      </c>
      <c r="AB43" s="1" t="s">
        <v>355</v>
      </c>
      <c r="AD43" s="1" t="s">
        <v>54</v>
      </c>
      <c r="AE43" s="1" t="s">
        <v>55</v>
      </c>
      <c r="AG43" s="1" t="s">
        <v>144</v>
      </c>
      <c r="AH43" s="1" t="s">
        <v>75</v>
      </c>
      <c r="AK43" s="1" t="s">
        <v>58</v>
      </c>
      <c r="AL43" s="1" t="s">
        <v>266</v>
      </c>
      <c r="AM43" s="1" t="s">
        <v>1486</v>
      </c>
      <c r="AN43" s="1" t="s">
        <v>1487</v>
      </c>
    </row>
    <row r="44" spans="1:40" x14ac:dyDescent="0.3">
      <c r="A44" s="1" t="str">
        <f>HYPERLINK("https://hsdes.intel.com/resource/14013185758","14013185758")</f>
        <v>14013185758</v>
      </c>
      <c r="B44" s="1" t="s">
        <v>1488</v>
      </c>
      <c r="C44" s="1" t="s">
        <v>2282</v>
      </c>
      <c r="D44" s="1" t="s">
        <v>2278</v>
      </c>
      <c r="G44" s="1" t="s">
        <v>133</v>
      </c>
      <c r="H44" s="1" t="s">
        <v>81</v>
      </c>
      <c r="I44" s="1" t="s">
        <v>38</v>
      </c>
      <c r="J44" s="1" t="s">
        <v>39</v>
      </c>
      <c r="K44" s="1" t="s">
        <v>40</v>
      </c>
      <c r="L44" s="1" t="s">
        <v>134</v>
      </c>
      <c r="M44" s="1">
        <v>25</v>
      </c>
      <c r="N44" s="1">
        <v>18</v>
      </c>
      <c r="O44" s="1" t="s">
        <v>1489</v>
      </c>
      <c r="P44" s="1" t="s">
        <v>136</v>
      </c>
      <c r="Q44" s="1" t="s">
        <v>1490</v>
      </c>
      <c r="R44" s="1" t="s">
        <v>261</v>
      </c>
      <c r="S44" s="1" t="s">
        <v>1491</v>
      </c>
      <c r="T44" s="1" t="s">
        <v>1489</v>
      </c>
      <c r="U44" s="1" t="s">
        <v>47</v>
      </c>
      <c r="W44" s="1" t="s">
        <v>140</v>
      </c>
      <c r="X44" s="1" t="s">
        <v>1492</v>
      </c>
      <c r="Y44" s="1" t="s">
        <v>50</v>
      </c>
      <c r="Z44" s="1" t="s">
        <v>51</v>
      </c>
      <c r="AA44" s="1" t="s">
        <v>489</v>
      </c>
      <c r="AB44" s="1" t="s">
        <v>355</v>
      </c>
      <c r="AD44" s="1" t="s">
        <v>54</v>
      </c>
      <c r="AE44" s="1" t="s">
        <v>55</v>
      </c>
      <c r="AG44" s="1" t="s">
        <v>144</v>
      </c>
      <c r="AH44" s="1" t="s">
        <v>75</v>
      </c>
      <c r="AK44" s="1" t="s">
        <v>58</v>
      </c>
      <c r="AL44" s="1" t="s">
        <v>1493</v>
      </c>
      <c r="AM44" s="1" t="s">
        <v>1494</v>
      </c>
      <c r="AN44" s="1" t="s">
        <v>1495</v>
      </c>
    </row>
    <row r="45" spans="1:40" x14ac:dyDescent="0.3">
      <c r="A45" s="1" t="str">
        <f>HYPERLINK("https://hsdes.intel.com/resource/14013158803","14013158803")</f>
        <v>14013158803</v>
      </c>
      <c r="B45" s="1" t="s">
        <v>258</v>
      </c>
      <c r="C45" s="1" t="s">
        <v>2282</v>
      </c>
      <c r="D45" s="1" t="s">
        <v>2278</v>
      </c>
      <c r="G45" s="1" t="s">
        <v>133</v>
      </c>
      <c r="H45" s="1" t="s">
        <v>81</v>
      </c>
      <c r="I45" s="1" t="s">
        <v>38</v>
      </c>
      <c r="J45" s="1" t="s">
        <v>39</v>
      </c>
      <c r="K45" s="1" t="s">
        <v>40</v>
      </c>
      <c r="L45" s="1" t="s">
        <v>134</v>
      </c>
      <c r="M45" s="1">
        <v>25</v>
      </c>
      <c r="N45" s="1">
        <v>18</v>
      </c>
      <c r="O45" s="1" t="s">
        <v>259</v>
      </c>
      <c r="P45" s="1" t="s">
        <v>136</v>
      </c>
      <c r="Q45" s="1" t="s">
        <v>260</v>
      </c>
      <c r="R45" s="1" t="s">
        <v>261</v>
      </c>
      <c r="S45" s="1" t="s">
        <v>262</v>
      </c>
      <c r="T45" s="1" t="s">
        <v>259</v>
      </c>
      <c r="U45" s="1" t="s">
        <v>47</v>
      </c>
      <c r="W45" s="1" t="s">
        <v>140</v>
      </c>
      <c r="X45" s="1" t="s">
        <v>263</v>
      </c>
      <c r="Y45" s="1" t="s">
        <v>50</v>
      </c>
      <c r="Z45" s="1" t="s">
        <v>51</v>
      </c>
      <c r="AA45" s="1" t="s">
        <v>264</v>
      </c>
      <c r="AB45" s="1" t="s">
        <v>265</v>
      </c>
      <c r="AD45" s="1" t="s">
        <v>54</v>
      </c>
      <c r="AE45" s="1" t="s">
        <v>55</v>
      </c>
      <c r="AG45" s="1" t="s">
        <v>144</v>
      </c>
      <c r="AH45" s="1" t="s">
        <v>75</v>
      </c>
      <c r="AK45" s="1" t="s">
        <v>58</v>
      </c>
      <c r="AL45" s="1" t="s">
        <v>266</v>
      </c>
      <c r="AM45" s="1" t="s">
        <v>267</v>
      </c>
      <c r="AN45" s="1" t="s">
        <v>268</v>
      </c>
    </row>
    <row r="46" spans="1:40" x14ac:dyDescent="0.3">
      <c r="A46" s="4" t="str">
        <f>HYPERLINK("https://hsdes.intel.com/resource/14013184823","14013184823")</f>
        <v>14013184823</v>
      </c>
      <c r="B46" s="1" t="s">
        <v>1350</v>
      </c>
      <c r="C46" s="1" t="s">
        <v>2283</v>
      </c>
      <c r="D46" s="1" t="s">
        <v>2278</v>
      </c>
      <c r="G46" s="1" t="s">
        <v>36</v>
      </c>
      <c r="H46" s="1" t="s">
        <v>63</v>
      </c>
      <c r="I46" s="1" t="s">
        <v>38</v>
      </c>
      <c r="J46" s="1" t="s">
        <v>39</v>
      </c>
      <c r="K46" s="1" t="s">
        <v>40</v>
      </c>
      <c r="L46" s="1" t="s">
        <v>175</v>
      </c>
      <c r="M46" s="1">
        <v>5</v>
      </c>
      <c r="N46" s="1">
        <v>3</v>
      </c>
      <c r="O46" s="1" t="s">
        <v>1351</v>
      </c>
      <c r="P46" s="1" t="s">
        <v>238</v>
      </c>
      <c r="Q46" s="1" t="s">
        <v>1352</v>
      </c>
      <c r="R46" s="1" t="s">
        <v>45</v>
      </c>
      <c r="S46" s="1" t="s">
        <v>1353</v>
      </c>
      <c r="T46" s="1" t="s">
        <v>1351</v>
      </c>
      <c r="U46" s="1" t="s">
        <v>47</v>
      </c>
      <c r="W46" s="1" t="s">
        <v>48</v>
      </c>
      <c r="X46" s="1" t="s">
        <v>1354</v>
      </c>
      <c r="Y46" s="1" t="s">
        <v>50</v>
      </c>
      <c r="Z46" s="1" t="s">
        <v>51</v>
      </c>
      <c r="AA46" s="1" t="s">
        <v>1355</v>
      </c>
      <c r="AB46" s="1" t="s">
        <v>1034</v>
      </c>
      <c r="AD46" s="1" t="s">
        <v>54</v>
      </c>
      <c r="AE46" s="1" t="s">
        <v>158</v>
      </c>
      <c r="AG46" s="1" t="s">
        <v>56</v>
      </c>
      <c r="AH46" s="1" t="s">
        <v>75</v>
      </c>
      <c r="AK46" s="1" t="s">
        <v>58</v>
      </c>
      <c r="AL46" s="1" t="s">
        <v>76</v>
      </c>
      <c r="AM46" s="1" t="s">
        <v>1356</v>
      </c>
      <c r="AN46" s="1" t="s">
        <v>1357</v>
      </c>
    </row>
    <row r="47" spans="1:40" x14ac:dyDescent="0.3">
      <c r="A47" s="1" t="str">
        <f>HYPERLINK("https://hsdes.intel.com/resource/14013174630","14013174630")</f>
        <v>14013174630</v>
      </c>
      <c r="B47" s="1" t="s">
        <v>830</v>
      </c>
      <c r="D47" s="1" t="s">
        <v>2278</v>
      </c>
      <c r="G47" s="1" t="s">
        <v>223</v>
      </c>
      <c r="H47" s="1" t="s">
        <v>63</v>
      </c>
      <c r="I47" s="1" t="s">
        <v>38</v>
      </c>
      <c r="J47" s="1" t="s">
        <v>39</v>
      </c>
      <c r="K47" s="1" t="s">
        <v>40</v>
      </c>
      <c r="L47" s="1" t="s">
        <v>175</v>
      </c>
      <c r="M47" s="1">
        <v>5</v>
      </c>
      <c r="N47" s="1">
        <v>5</v>
      </c>
      <c r="O47" s="1" t="s">
        <v>831</v>
      </c>
      <c r="P47" s="1" t="s">
        <v>225</v>
      </c>
      <c r="Q47" s="1" t="s">
        <v>832</v>
      </c>
      <c r="R47" s="1" t="s">
        <v>833</v>
      </c>
      <c r="S47" s="1" t="s">
        <v>834</v>
      </c>
      <c r="T47" s="1" t="s">
        <v>831</v>
      </c>
      <c r="U47" s="1" t="s">
        <v>70</v>
      </c>
      <c r="V47" s="1" t="s">
        <v>229</v>
      </c>
      <c r="W47" s="1" t="s">
        <v>230</v>
      </c>
      <c r="X47" s="1" t="s">
        <v>835</v>
      </c>
      <c r="Y47" s="1" t="s">
        <v>50</v>
      </c>
      <c r="Z47" s="1" t="s">
        <v>51</v>
      </c>
      <c r="AA47" s="1" t="s">
        <v>836</v>
      </c>
      <c r="AB47" s="1" t="s">
        <v>837</v>
      </c>
      <c r="AD47" s="1" t="s">
        <v>54</v>
      </c>
      <c r="AE47" s="1" t="s">
        <v>55</v>
      </c>
      <c r="AG47" s="1" t="s">
        <v>56</v>
      </c>
      <c r="AH47" s="1" t="s">
        <v>75</v>
      </c>
      <c r="AK47" s="1" t="s">
        <v>58</v>
      </c>
      <c r="AL47" s="1" t="s">
        <v>76</v>
      </c>
      <c r="AM47" s="1" t="s">
        <v>838</v>
      </c>
      <c r="AN47" s="1" t="s">
        <v>839</v>
      </c>
    </row>
    <row r="48" spans="1:40" x14ac:dyDescent="0.3">
      <c r="A48">
        <v>14013185902</v>
      </c>
      <c r="B48" s="1" t="s">
        <v>1580</v>
      </c>
      <c r="C48" s="1" t="s">
        <v>2282</v>
      </c>
      <c r="D48" s="1" t="s">
        <v>2278</v>
      </c>
      <c r="G48" s="1" t="s">
        <v>133</v>
      </c>
      <c r="H48" s="1" t="s">
        <v>123</v>
      </c>
      <c r="I48" s="1" t="s">
        <v>38</v>
      </c>
      <c r="J48" s="1" t="s">
        <v>39</v>
      </c>
      <c r="K48" s="1" t="s">
        <v>40</v>
      </c>
      <c r="L48" s="1" t="s">
        <v>1573</v>
      </c>
      <c r="M48" s="1">
        <v>20</v>
      </c>
      <c r="N48" s="1">
        <v>10</v>
      </c>
      <c r="O48" s="1" t="s">
        <v>1581</v>
      </c>
      <c r="P48" s="1" t="s">
        <v>136</v>
      </c>
      <c r="Q48" s="1" t="s">
        <v>1582</v>
      </c>
      <c r="R48" s="1" t="s">
        <v>1583</v>
      </c>
      <c r="S48" s="1" t="s">
        <v>1584</v>
      </c>
      <c r="T48" s="1" t="s">
        <v>1581</v>
      </c>
      <c r="U48" s="1" t="s">
        <v>47</v>
      </c>
      <c r="W48" s="1" t="s">
        <v>140</v>
      </c>
      <c r="X48" s="1" t="s">
        <v>1585</v>
      </c>
      <c r="Y48" s="1" t="s">
        <v>1566</v>
      </c>
      <c r="Z48" s="1" t="s">
        <v>51</v>
      </c>
      <c r="AA48" s="1" t="s">
        <v>1586</v>
      </c>
      <c r="AB48" s="1" t="s">
        <v>1578</v>
      </c>
      <c r="AD48" s="1" t="s">
        <v>54</v>
      </c>
      <c r="AE48" s="1" t="s">
        <v>158</v>
      </c>
      <c r="AG48" s="1" t="s">
        <v>56</v>
      </c>
      <c r="AH48" s="1" t="s">
        <v>75</v>
      </c>
      <c r="AK48" s="1" t="s">
        <v>58</v>
      </c>
      <c r="AL48" s="1" t="s">
        <v>76</v>
      </c>
      <c r="AM48" s="1" t="s">
        <v>1587</v>
      </c>
      <c r="AN48" s="1" t="s">
        <v>1588</v>
      </c>
    </row>
    <row r="49" spans="1:40" x14ac:dyDescent="0.3">
      <c r="A49" s="1" t="str">
        <f>HYPERLINK("https://hsdes.intel.com/resource/14013185647","14013185647")</f>
        <v>14013185647</v>
      </c>
      <c r="B49" s="1" t="s">
        <v>1436</v>
      </c>
      <c r="C49" s="1" t="s">
        <v>2280</v>
      </c>
      <c r="D49" s="1" t="s">
        <v>2278</v>
      </c>
      <c r="G49" s="1" t="s">
        <v>36</v>
      </c>
      <c r="H49" s="1" t="s">
        <v>526</v>
      </c>
      <c r="I49" s="1" t="s">
        <v>38</v>
      </c>
      <c r="J49" s="1" t="s">
        <v>39</v>
      </c>
      <c r="K49" s="1" t="s">
        <v>40</v>
      </c>
      <c r="L49" s="1" t="s">
        <v>299</v>
      </c>
      <c r="M49" s="1">
        <v>5</v>
      </c>
      <c r="N49" s="1">
        <v>3</v>
      </c>
      <c r="O49" s="1" t="s">
        <v>1437</v>
      </c>
      <c r="P49" s="1" t="s">
        <v>238</v>
      </c>
      <c r="Q49" s="1" t="s">
        <v>1438</v>
      </c>
      <c r="R49" s="1" t="s">
        <v>86</v>
      </c>
      <c r="S49" s="1" t="s">
        <v>1439</v>
      </c>
      <c r="T49" s="1" t="s">
        <v>1437</v>
      </c>
      <c r="U49" s="1" t="s">
        <v>47</v>
      </c>
      <c r="W49" s="1" t="s">
        <v>48</v>
      </c>
      <c r="X49" s="1" t="s">
        <v>1440</v>
      </c>
      <c r="Y49" s="1" t="s">
        <v>50</v>
      </c>
      <c r="Z49" s="1" t="s">
        <v>51</v>
      </c>
      <c r="AA49" s="1" t="s">
        <v>1441</v>
      </c>
      <c r="AB49" s="1" t="s">
        <v>1442</v>
      </c>
      <c r="AD49" s="1" t="s">
        <v>54</v>
      </c>
      <c r="AE49" s="1" t="s">
        <v>55</v>
      </c>
      <c r="AG49" s="1" t="s">
        <v>56</v>
      </c>
      <c r="AH49" s="1" t="s">
        <v>57</v>
      </c>
      <c r="AK49" s="1" t="s">
        <v>58</v>
      </c>
      <c r="AL49" s="1" t="s">
        <v>76</v>
      </c>
      <c r="AM49" s="1" t="s">
        <v>1443</v>
      </c>
      <c r="AN49" s="1" t="s">
        <v>1444</v>
      </c>
    </row>
    <row r="50" spans="1:40" x14ac:dyDescent="0.3">
      <c r="A50" s="1" t="str">
        <f>HYPERLINK("https://hsdes.intel.com/resource/14013172908","14013172908")</f>
        <v>14013172908</v>
      </c>
      <c r="B50" s="1" t="s">
        <v>698</v>
      </c>
      <c r="C50" s="1" t="s">
        <v>2282</v>
      </c>
      <c r="D50" s="1" t="s">
        <v>2278</v>
      </c>
      <c r="G50" s="1" t="s">
        <v>80</v>
      </c>
      <c r="H50" s="1" t="s">
        <v>63</v>
      </c>
      <c r="I50" s="1" t="s">
        <v>38</v>
      </c>
      <c r="J50" s="1" t="s">
        <v>39</v>
      </c>
      <c r="K50" s="1" t="s">
        <v>40</v>
      </c>
      <c r="L50" s="1" t="s">
        <v>299</v>
      </c>
      <c r="M50" s="1">
        <v>10</v>
      </c>
      <c r="N50" s="1">
        <v>7</v>
      </c>
      <c r="O50" s="1" t="s">
        <v>699</v>
      </c>
      <c r="P50" s="1" t="s">
        <v>84</v>
      </c>
      <c r="Q50" s="1" t="s">
        <v>700</v>
      </c>
      <c r="R50" s="1" t="s">
        <v>701</v>
      </c>
      <c r="S50" s="1" t="s">
        <v>702</v>
      </c>
      <c r="T50" s="1" t="s">
        <v>699</v>
      </c>
      <c r="U50" s="1" t="s">
        <v>47</v>
      </c>
      <c r="V50" s="1" t="s">
        <v>88</v>
      </c>
      <c r="W50" s="1" t="s">
        <v>89</v>
      </c>
      <c r="X50" s="1" t="s">
        <v>703</v>
      </c>
      <c r="Y50" s="1" t="s">
        <v>50</v>
      </c>
      <c r="Z50" s="1" t="s">
        <v>51</v>
      </c>
      <c r="AA50" s="1" t="s">
        <v>704</v>
      </c>
      <c r="AB50" s="1" t="s">
        <v>705</v>
      </c>
      <c r="AD50" s="1" t="s">
        <v>54</v>
      </c>
      <c r="AE50" s="1" t="s">
        <v>55</v>
      </c>
      <c r="AG50" s="1" t="s">
        <v>56</v>
      </c>
      <c r="AH50" s="1" t="s">
        <v>75</v>
      </c>
      <c r="AK50" s="1" t="s">
        <v>58</v>
      </c>
      <c r="AL50" s="1" t="s">
        <v>76</v>
      </c>
      <c r="AM50" s="1" t="s">
        <v>706</v>
      </c>
      <c r="AN50" s="1" t="s">
        <v>707</v>
      </c>
    </row>
    <row r="51" spans="1:40" x14ac:dyDescent="0.3">
      <c r="A51" s="4" t="str">
        <f>HYPERLINK("https://hsdes.intel.com/resource/14013186515","14013186515")</f>
        <v>14013186515</v>
      </c>
      <c r="B51" s="1" t="s">
        <v>1702</v>
      </c>
      <c r="C51" s="1" t="s">
        <v>2283</v>
      </c>
      <c r="D51" s="1" t="s">
        <v>2278</v>
      </c>
      <c r="G51" s="1" t="s">
        <v>223</v>
      </c>
      <c r="H51" s="1" t="s">
        <v>123</v>
      </c>
      <c r="I51" s="1" t="s">
        <v>38</v>
      </c>
      <c r="J51" s="1" t="s">
        <v>39</v>
      </c>
      <c r="K51" s="1" t="s">
        <v>40</v>
      </c>
      <c r="L51" s="1" t="s">
        <v>1703</v>
      </c>
      <c r="M51" s="1">
        <v>10</v>
      </c>
      <c r="N51" s="1">
        <v>8</v>
      </c>
      <c r="O51" s="1" t="s">
        <v>1704</v>
      </c>
      <c r="P51" s="1" t="s">
        <v>225</v>
      </c>
      <c r="Q51" s="1" t="s">
        <v>1705</v>
      </c>
      <c r="R51" s="1" t="s">
        <v>1706</v>
      </c>
      <c r="S51" s="1" t="s">
        <v>1707</v>
      </c>
      <c r="T51" s="1" t="s">
        <v>1704</v>
      </c>
      <c r="U51" s="1" t="s">
        <v>70</v>
      </c>
      <c r="V51" s="1" t="s">
        <v>229</v>
      </c>
      <c r="W51" s="1" t="s">
        <v>230</v>
      </c>
      <c r="X51" s="1" t="s">
        <v>1708</v>
      </c>
      <c r="Y51" s="1" t="s">
        <v>1566</v>
      </c>
      <c r="Z51" s="1" t="s">
        <v>51</v>
      </c>
      <c r="AA51" s="1" t="s">
        <v>1577</v>
      </c>
      <c r="AB51" s="1" t="s">
        <v>1578</v>
      </c>
      <c r="AD51" s="1" t="s">
        <v>54</v>
      </c>
      <c r="AE51" s="1" t="s">
        <v>158</v>
      </c>
      <c r="AG51" s="1" t="s">
        <v>56</v>
      </c>
      <c r="AH51" s="1" t="s">
        <v>75</v>
      </c>
      <c r="AK51" s="1" t="s">
        <v>58</v>
      </c>
      <c r="AL51" s="1" t="s">
        <v>76</v>
      </c>
      <c r="AM51" s="1" t="s">
        <v>1709</v>
      </c>
      <c r="AN51" s="1" t="s">
        <v>1710</v>
      </c>
    </row>
    <row r="52" spans="1:40" x14ac:dyDescent="0.3">
      <c r="A52" s="1" t="str">
        <f>HYPERLINK("https://hsdes.intel.com/resource/14013186383","14013186383")</f>
        <v>14013186383</v>
      </c>
      <c r="B52" s="1" t="s">
        <v>1650</v>
      </c>
      <c r="C52" s="1" t="s">
        <v>2280</v>
      </c>
      <c r="D52" s="1" t="s">
        <v>2278</v>
      </c>
      <c r="G52" s="1" t="s">
        <v>223</v>
      </c>
      <c r="H52" s="1" t="s">
        <v>123</v>
      </c>
      <c r="I52" s="1" t="s">
        <v>38</v>
      </c>
      <c r="J52" s="1" t="s">
        <v>39</v>
      </c>
      <c r="K52" s="1" t="s">
        <v>40</v>
      </c>
      <c r="L52" s="1" t="s">
        <v>1651</v>
      </c>
      <c r="M52" s="1">
        <v>5</v>
      </c>
      <c r="N52" s="1">
        <v>4</v>
      </c>
      <c r="O52" s="1" t="s">
        <v>1652</v>
      </c>
      <c r="P52" s="1" t="s">
        <v>225</v>
      </c>
      <c r="Q52" s="1" t="s">
        <v>1653</v>
      </c>
      <c r="R52" s="1" t="s">
        <v>931</v>
      </c>
      <c r="S52" s="1" t="s">
        <v>1654</v>
      </c>
      <c r="T52" s="1" t="s">
        <v>1652</v>
      </c>
      <c r="U52" s="1" t="s">
        <v>70</v>
      </c>
      <c r="V52" s="1" t="s">
        <v>229</v>
      </c>
      <c r="W52" s="1" t="s">
        <v>230</v>
      </c>
      <c r="X52" s="1" t="s">
        <v>1655</v>
      </c>
      <c r="Y52" s="1" t="s">
        <v>1566</v>
      </c>
      <c r="Z52" s="1" t="s">
        <v>51</v>
      </c>
      <c r="AA52" s="1" t="s">
        <v>1577</v>
      </c>
      <c r="AB52" s="1" t="s">
        <v>1578</v>
      </c>
      <c r="AD52" s="1" t="s">
        <v>54</v>
      </c>
      <c r="AE52" s="1" t="s">
        <v>158</v>
      </c>
      <c r="AG52" s="1" t="s">
        <v>56</v>
      </c>
      <c r="AH52" s="1" t="s">
        <v>57</v>
      </c>
      <c r="AK52" s="1" t="s">
        <v>58</v>
      </c>
      <c r="AL52" s="1" t="s">
        <v>76</v>
      </c>
      <c r="AM52" s="1" t="s">
        <v>1656</v>
      </c>
      <c r="AN52" s="1" t="s">
        <v>1657</v>
      </c>
    </row>
    <row r="53" spans="1:40" x14ac:dyDescent="0.3">
      <c r="A53" s="1" t="str">
        <f>HYPERLINK("https://hsdes.intel.com/resource/14013187934","14013187934")</f>
        <v>14013187934</v>
      </c>
      <c r="B53" s="1" t="s">
        <v>2228</v>
      </c>
      <c r="C53" s="1" t="s">
        <v>2282</v>
      </c>
      <c r="D53" s="1" t="s">
        <v>2278</v>
      </c>
      <c r="G53" s="1" t="s">
        <v>133</v>
      </c>
      <c r="H53" s="1" t="s">
        <v>123</v>
      </c>
      <c r="I53" s="1" t="s">
        <v>38</v>
      </c>
      <c r="J53" s="1" t="s">
        <v>39</v>
      </c>
      <c r="K53" s="1" t="s">
        <v>40</v>
      </c>
      <c r="L53" s="1" t="s">
        <v>2229</v>
      </c>
      <c r="M53" s="1">
        <v>30</v>
      </c>
      <c r="N53" s="1">
        <v>20</v>
      </c>
      <c r="O53" s="1" t="s">
        <v>2230</v>
      </c>
      <c r="P53" s="1" t="s">
        <v>136</v>
      </c>
      <c r="Q53" s="1" t="s">
        <v>2231</v>
      </c>
      <c r="R53" s="1" t="s">
        <v>2232</v>
      </c>
      <c r="S53" s="1" t="s">
        <v>2233</v>
      </c>
      <c r="T53" s="1" t="s">
        <v>2230</v>
      </c>
      <c r="U53" s="1" t="s">
        <v>47</v>
      </c>
      <c r="W53" s="1" t="s">
        <v>140</v>
      </c>
      <c r="X53" s="1" t="s">
        <v>2234</v>
      </c>
      <c r="Y53" s="1" t="s">
        <v>1566</v>
      </c>
      <c r="Z53" s="1" t="s">
        <v>181</v>
      </c>
      <c r="AA53" s="1" t="s">
        <v>2235</v>
      </c>
      <c r="AB53" s="1" t="s">
        <v>2236</v>
      </c>
      <c r="AD53" s="1" t="s">
        <v>54</v>
      </c>
      <c r="AE53" s="1" t="s">
        <v>55</v>
      </c>
      <c r="AG53" s="1" t="s">
        <v>144</v>
      </c>
      <c r="AH53" s="1" t="s">
        <v>75</v>
      </c>
      <c r="AK53" s="1" t="s">
        <v>58</v>
      </c>
      <c r="AL53" s="1" t="s">
        <v>76</v>
      </c>
      <c r="AM53" s="1" t="s">
        <v>2237</v>
      </c>
      <c r="AN53" s="1" t="s">
        <v>2238</v>
      </c>
    </row>
    <row r="54" spans="1:40" x14ac:dyDescent="0.3">
      <c r="A54" s="1" t="str">
        <f>HYPERLINK("https://hsdes.intel.com/resource/14013186405","14013186405")</f>
        <v>14013186405</v>
      </c>
      <c r="B54" s="1" t="s">
        <v>1667</v>
      </c>
      <c r="C54" s="1" t="s">
        <v>2284</v>
      </c>
      <c r="D54" s="1" t="s">
        <v>2278</v>
      </c>
      <c r="G54" s="1" t="s">
        <v>198</v>
      </c>
      <c r="H54" s="1" t="s">
        <v>123</v>
      </c>
      <c r="I54" s="1" t="s">
        <v>38</v>
      </c>
      <c r="J54" s="1" t="s">
        <v>39</v>
      </c>
      <c r="K54" s="1" t="s">
        <v>40</v>
      </c>
      <c r="L54" s="1" t="s">
        <v>1598</v>
      </c>
      <c r="M54" s="1">
        <v>10</v>
      </c>
      <c r="N54" s="1">
        <v>8</v>
      </c>
      <c r="O54" s="1" t="s">
        <v>1668</v>
      </c>
      <c r="P54" s="1" t="s">
        <v>201</v>
      </c>
      <c r="Q54" s="1" t="s">
        <v>1669</v>
      </c>
      <c r="R54" s="1" t="s">
        <v>1670</v>
      </c>
      <c r="S54" s="1" t="s">
        <v>1671</v>
      </c>
      <c r="T54" s="1" t="s">
        <v>1668</v>
      </c>
      <c r="U54" s="1" t="s">
        <v>70</v>
      </c>
      <c r="V54" s="1" t="s">
        <v>229</v>
      </c>
      <c r="W54" s="1" t="s">
        <v>198</v>
      </c>
      <c r="X54" s="1" t="s">
        <v>1672</v>
      </c>
      <c r="Y54" s="1" t="s">
        <v>1566</v>
      </c>
      <c r="Z54" s="1" t="s">
        <v>181</v>
      </c>
      <c r="AA54" s="1" t="s">
        <v>1673</v>
      </c>
      <c r="AB54" s="1" t="s">
        <v>1572</v>
      </c>
      <c r="AD54" s="1" t="s">
        <v>54</v>
      </c>
      <c r="AE54" s="1" t="s">
        <v>158</v>
      </c>
      <c r="AG54" s="1" t="s">
        <v>56</v>
      </c>
      <c r="AH54" s="1" t="s">
        <v>75</v>
      </c>
      <c r="AK54" s="1" t="s">
        <v>58</v>
      </c>
      <c r="AL54" s="1" t="s">
        <v>480</v>
      </c>
      <c r="AM54" s="1" t="s">
        <v>1674</v>
      </c>
      <c r="AN54" s="1" t="s">
        <v>1675</v>
      </c>
    </row>
    <row r="55" spans="1:40" x14ac:dyDescent="0.3">
      <c r="A55" s="4" t="str">
        <f>HYPERLINK("https://hsdes.intel.com/resource/14013187403","14013187403")</f>
        <v>14013187403</v>
      </c>
      <c r="B55" s="1" t="s">
        <v>2038</v>
      </c>
      <c r="C55" s="1" t="s">
        <v>2283</v>
      </c>
      <c r="D55" s="1" t="s">
        <v>2278</v>
      </c>
      <c r="G55" s="1" t="s">
        <v>223</v>
      </c>
      <c r="H55" s="1" t="s">
        <v>123</v>
      </c>
      <c r="I55" s="1" t="s">
        <v>38</v>
      </c>
      <c r="J55" s="1" t="s">
        <v>39</v>
      </c>
      <c r="K55" s="1" t="s">
        <v>40</v>
      </c>
      <c r="L55" s="1" t="s">
        <v>1703</v>
      </c>
      <c r="M55" s="1">
        <v>8</v>
      </c>
      <c r="N55" s="1">
        <v>6</v>
      </c>
      <c r="O55" s="1" t="s">
        <v>2039</v>
      </c>
      <c r="P55" s="1" t="s">
        <v>225</v>
      </c>
      <c r="Q55" s="1" t="s">
        <v>2040</v>
      </c>
      <c r="R55" s="1" t="s">
        <v>1932</v>
      </c>
      <c r="S55" s="1" t="s">
        <v>2041</v>
      </c>
      <c r="T55" s="1" t="s">
        <v>2039</v>
      </c>
      <c r="U55" s="1" t="s">
        <v>70</v>
      </c>
      <c r="V55" s="1" t="s">
        <v>229</v>
      </c>
      <c r="W55" s="1" t="s">
        <v>230</v>
      </c>
      <c r="X55" s="1" t="s">
        <v>2042</v>
      </c>
      <c r="Y55" s="1" t="s">
        <v>1566</v>
      </c>
      <c r="Z55" s="1" t="s">
        <v>51</v>
      </c>
      <c r="AA55" s="1" t="s">
        <v>1603</v>
      </c>
      <c r="AB55" s="1" t="s">
        <v>1604</v>
      </c>
      <c r="AD55" s="1" t="s">
        <v>54</v>
      </c>
      <c r="AE55" s="1" t="s">
        <v>158</v>
      </c>
      <c r="AG55" s="1" t="s">
        <v>56</v>
      </c>
      <c r="AH55" s="1" t="s">
        <v>75</v>
      </c>
      <c r="AK55" s="1" t="s">
        <v>58</v>
      </c>
      <c r="AL55" s="1" t="s">
        <v>76</v>
      </c>
      <c r="AM55" s="1" t="s">
        <v>2043</v>
      </c>
      <c r="AN55" s="1" t="s">
        <v>2044</v>
      </c>
    </row>
    <row r="56" spans="1:40" x14ac:dyDescent="0.3">
      <c r="A56" s="1" t="str">
        <f>HYPERLINK("https://hsdes.intel.com/resource/14013177940","14013177940")</f>
        <v>14013177940</v>
      </c>
      <c r="B56" s="1" t="s">
        <v>927</v>
      </c>
      <c r="C56" s="1" t="s">
        <v>2280</v>
      </c>
      <c r="D56" s="1" t="s">
        <v>2278</v>
      </c>
      <c r="G56" s="1" t="s">
        <v>223</v>
      </c>
      <c r="H56" s="1" t="s">
        <v>81</v>
      </c>
      <c r="I56" s="1" t="s">
        <v>38</v>
      </c>
      <c r="J56" s="1" t="s">
        <v>39</v>
      </c>
      <c r="K56" s="1" t="s">
        <v>40</v>
      </c>
      <c r="L56" s="1" t="s">
        <v>928</v>
      </c>
      <c r="M56" s="1">
        <v>5</v>
      </c>
      <c r="N56" s="1">
        <v>4</v>
      </c>
      <c r="O56" s="1" t="s">
        <v>929</v>
      </c>
      <c r="P56" s="1" t="s">
        <v>225</v>
      </c>
      <c r="Q56" s="1" t="s">
        <v>930</v>
      </c>
      <c r="R56" s="1" t="s">
        <v>931</v>
      </c>
      <c r="S56" s="1" t="s">
        <v>932</v>
      </c>
      <c r="T56" s="1" t="s">
        <v>929</v>
      </c>
      <c r="U56" s="1" t="s">
        <v>70</v>
      </c>
      <c r="V56" s="1" t="s">
        <v>229</v>
      </c>
      <c r="W56" s="1" t="s">
        <v>230</v>
      </c>
      <c r="X56" s="1" t="s">
        <v>933</v>
      </c>
      <c r="Y56" s="1" t="s">
        <v>50</v>
      </c>
      <c r="Z56" s="1" t="s">
        <v>181</v>
      </c>
      <c r="AA56" s="1" t="s">
        <v>934</v>
      </c>
      <c r="AB56" s="1" t="s">
        <v>935</v>
      </c>
      <c r="AD56" s="1" t="s">
        <v>54</v>
      </c>
      <c r="AE56" s="1" t="s">
        <v>55</v>
      </c>
      <c r="AG56" s="1" t="s">
        <v>56</v>
      </c>
      <c r="AH56" s="1" t="s">
        <v>57</v>
      </c>
      <c r="AK56" s="1" t="s">
        <v>58</v>
      </c>
      <c r="AL56" s="1" t="s">
        <v>76</v>
      </c>
      <c r="AM56" s="1" t="s">
        <v>936</v>
      </c>
      <c r="AN56" s="1" t="s">
        <v>937</v>
      </c>
    </row>
    <row r="57" spans="1:40" x14ac:dyDescent="0.3">
      <c r="A57" s="4" t="str">
        <f>HYPERLINK("https://hsdes.intel.com/resource/14013174768","14013174768")</f>
        <v>14013174768</v>
      </c>
      <c r="B57" s="1" t="s">
        <v>840</v>
      </c>
      <c r="C57" s="1" t="s">
        <v>2283</v>
      </c>
      <c r="D57" s="1" t="s">
        <v>2278</v>
      </c>
      <c r="G57" s="1" t="s">
        <v>223</v>
      </c>
      <c r="H57" s="1" t="s">
        <v>63</v>
      </c>
      <c r="I57" s="1" t="s">
        <v>38</v>
      </c>
      <c r="J57" s="1" t="s">
        <v>39</v>
      </c>
      <c r="K57" s="1" t="s">
        <v>40</v>
      </c>
      <c r="L57" s="1" t="s">
        <v>841</v>
      </c>
      <c r="M57" s="1">
        <v>10</v>
      </c>
      <c r="N57" s="1">
        <v>5</v>
      </c>
      <c r="O57" s="1" t="s">
        <v>842</v>
      </c>
      <c r="P57" s="1" t="s">
        <v>225</v>
      </c>
      <c r="Q57" s="1" t="s">
        <v>843</v>
      </c>
      <c r="R57" s="1" t="s">
        <v>844</v>
      </c>
      <c r="S57" s="1" t="s">
        <v>845</v>
      </c>
      <c r="T57" s="1" t="s">
        <v>842</v>
      </c>
      <c r="U57" s="1" t="s">
        <v>70</v>
      </c>
      <c r="W57" s="1" t="s">
        <v>230</v>
      </c>
      <c r="X57" s="1" t="s">
        <v>846</v>
      </c>
      <c r="Y57" s="1" t="s">
        <v>50</v>
      </c>
      <c r="Z57" s="1" t="s">
        <v>181</v>
      </c>
      <c r="AA57" s="1" t="s">
        <v>847</v>
      </c>
      <c r="AB57" s="1" t="s">
        <v>848</v>
      </c>
      <c r="AD57" s="1" t="s">
        <v>54</v>
      </c>
      <c r="AE57" s="1" t="s">
        <v>55</v>
      </c>
      <c r="AG57" s="1" t="s">
        <v>56</v>
      </c>
      <c r="AH57" s="1" t="s">
        <v>75</v>
      </c>
      <c r="AK57" s="1" t="s">
        <v>58</v>
      </c>
      <c r="AL57" s="1" t="s">
        <v>76</v>
      </c>
      <c r="AM57" s="1" t="s">
        <v>849</v>
      </c>
      <c r="AN57" s="1" t="s">
        <v>850</v>
      </c>
    </row>
    <row r="58" spans="1:40" x14ac:dyDescent="0.3">
      <c r="A58" s="1" t="str">
        <f>HYPERLINK("https://hsdes.intel.com/resource/14013179142","14013179142")</f>
        <v>14013179142</v>
      </c>
      <c r="B58" s="1" t="s">
        <v>974</v>
      </c>
      <c r="C58" s="1" t="s">
        <v>2283</v>
      </c>
      <c r="D58" s="1" t="s">
        <v>2278</v>
      </c>
      <c r="G58" s="1" t="s">
        <v>223</v>
      </c>
      <c r="H58" s="1" t="s">
        <v>81</v>
      </c>
      <c r="I58" s="1" t="s">
        <v>38</v>
      </c>
      <c r="J58" s="1" t="s">
        <v>39</v>
      </c>
      <c r="K58" s="1" t="s">
        <v>40</v>
      </c>
      <c r="L58" s="1" t="s">
        <v>975</v>
      </c>
      <c r="M58" s="1">
        <v>15</v>
      </c>
      <c r="N58" s="1">
        <v>5</v>
      </c>
      <c r="O58" s="1" t="s">
        <v>976</v>
      </c>
      <c r="P58" s="1" t="s">
        <v>225</v>
      </c>
      <c r="Q58" s="1" t="s">
        <v>977</v>
      </c>
      <c r="R58" s="1" t="s">
        <v>844</v>
      </c>
      <c r="S58" s="1" t="s">
        <v>978</v>
      </c>
      <c r="T58" s="1" t="s">
        <v>976</v>
      </c>
      <c r="U58" s="1" t="s">
        <v>70</v>
      </c>
      <c r="V58" s="1" t="s">
        <v>229</v>
      </c>
      <c r="W58" s="1" t="s">
        <v>230</v>
      </c>
      <c r="X58" s="1" t="s">
        <v>979</v>
      </c>
      <c r="Y58" s="1" t="s">
        <v>50</v>
      </c>
      <c r="Z58" s="1" t="s">
        <v>181</v>
      </c>
      <c r="AA58" s="1" t="s">
        <v>980</v>
      </c>
      <c r="AB58" s="1" t="s">
        <v>981</v>
      </c>
      <c r="AD58" s="1" t="s">
        <v>54</v>
      </c>
      <c r="AE58" s="1" t="s">
        <v>55</v>
      </c>
      <c r="AG58" s="1" t="s">
        <v>56</v>
      </c>
      <c r="AH58" s="1" t="s">
        <v>75</v>
      </c>
      <c r="AK58" s="1" t="s">
        <v>58</v>
      </c>
      <c r="AL58" s="1" t="s">
        <v>76</v>
      </c>
      <c r="AM58" s="1" t="s">
        <v>982</v>
      </c>
      <c r="AN58" s="1" t="s">
        <v>983</v>
      </c>
    </row>
    <row r="59" spans="1:40" x14ac:dyDescent="0.3">
      <c r="A59" s="1" t="str">
        <f>HYPERLINK("https://hsdes.intel.com/resource/14013187188","14013187188")</f>
        <v>14013187188</v>
      </c>
      <c r="B59" s="1" t="s">
        <v>1922</v>
      </c>
      <c r="C59" s="1" t="s">
        <v>2280</v>
      </c>
      <c r="D59" s="1" t="s">
        <v>2278</v>
      </c>
      <c r="G59" s="1" t="s">
        <v>223</v>
      </c>
      <c r="H59" s="1" t="s">
        <v>123</v>
      </c>
      <c r="I59" s="1" t="s">
        <v>38</v>
      </c>
      <c r="J59" s="1" t="s">
        <v>39</v>
      </c>
      <c r="K59" s="1" t="s">
        <v>40</v>
      </c>
      <c r="L59" s="1" t="s">
        <v>1651</v>
      </c>
      <c r="M59" s="1">
        <v>7</v>
      </c>
      <c r="N59" s="1">
        <v>6</v>
      </c>
      <c r="O59" s="1" t="s">
        <v>1923</v>
      </c>
      <c r="P59" s="1" t="s">
        <v>225</v>
      </c>
      <c r="Q59" s="1" t="s">
        <v>1924</v>
      </c>
      <c r="R59" s="1" t="s">
        <v>931</v>
      </c>
      <c r="S59" s="1" t="s">
        <v>1925</v>
      </c>
      <c r="T59" s="1" t="s">
        <v>1923</v>
      </c>
      <c r="U59" s="1" t="s">
        <v>70</v>
      </c>
      <c r="V59" s="1" t="s">
        <v>229</v>
      </c>
      <c r="W59" s="1" t="s">
        <v>230</v>
      </c>
      <c r="X59" s="1" t="s">
        <v>1926</v>
      </c>
      <c r="Y59" s="1" t="s">
        <v>1566</v>
      </c>
      <c r="Z59" s="1" t="s">
        <v>181</v>
      </c>
      <c r="AA59" s="1" t="s">
        <v>1577</v>
      </c>
      <c r="AB59" s="1" t="s">
        <v>1578</v>
      </c>
      <c r="AD59" s="1" t="s">
        <v>54</v>
      </c>
      <c r="AE59" s="1" t="s">
        <v>158</v>
      </c>
      <c r="AG59" s="1" t="s">
        <v>56</v>
      </c>
      <c r="AH59" s="1" t="s">
        <v>57</v>
      </c>
      <c r="AK59" s="1" t="s">
        <v>58</v>
      </c>
      <c r="AL59" s="1" t="s">
        <v>76</v>
      </c>
      <c r="AM59" s="1" t="s">
        <v>1927</v>
      </c>
      <c r="AN59" s="1" t="s">
        <v>1928</v>
      </c>
    </row>
    <row r="60" spans="1:40" x14ac:dyDescent="0.3">
      <c r="A60" s="4" t="str">
        <f>HYPERLINK("https://hsdes.intel.com/resource/14013185356","14013185356")</f>
        <v>14013185356</v>
      </c>
      <c r="B60" s="1" t="s">
        <v>1389</v>
      </c>
      <c r="C60" s="1" t="s">
        <v>2283</v>
      </c>
      <c r="D60" s="1" t="s">
        <v>2278</v>
      </c>
      <c r="G60" s="1" t="s">
        <v>223</v>
      </c>
      <c r="H60" s="1" t="s">
        <v>81</v>
      </c>
      <c r="I60" s="1" t="s">
        <v>38</v>
      </c>
      <c r="J60" s="1" t="s">
        <v>39</v>
      </c>
      <c r="K60" s="1" t="s">
        <v>40</v>
      </c>
      <c r="L60" s="1" t="s">
        <v>975</v>
      </c>
      <c r="M60" s="1">
        <v>7</v>
      </c>
      <c r="N60" s="1">
        <v>5</v>
      </c>
      <c r="O60" s="1" t="s">
        <v>1390</v>
      </c>
      <c r="P60" s="1" t="s">
        <v>225</v>
      </c>
      <c r="Q60" s="1" t="s">
        <v>1391</v>
      </c>
      <c r="R60" s="1" t="s">
        <v>1392</v>
      </c>
      <c r="S60" s="1" t="s">
        <v>1393</v>
      </c>
      <c r="T60" s="1" t="s">
        <v>1390</v>
      </c>
      <c r="U60" s="1" t="s">
        <v>70</v>
      </c>
      <c r="V60" s="1" t="s">
        <v>229</v>
      </c>
      <c r="W60" s="1" t="s">
        <v>230</v>
      </c>
      <c r="X60" s="1" t="s">
        <v>846</v>
      </c>
      <c r="Y60" s="1" t="s">
        <v>50</v>
      </c>
      <c r="Z60" s="1" t="s">
        <v>51</v>
      </c>
      <c r="AA60" s="1" t="s">
        <v>1115</v>
      </c>
      <c r="AB60" s="1" t="s">
        <v>314</v>
      </c>
      <c r="AD60" s="1" t="s">
        <v>54</v>
      </c>
      <c r="AE60" s="1" t="s">
        <v>55</v>
      </c>
      <c r="AG60" s="1" t="s">
        <v>56</v>
      </c>
      <c r="AH60" s="1" t="s">
        <v>75</v>
      </c>
      <c r="AK60" s="1" t="s">
        <v>58</v>
      </c>
      <c r="AL60" s="1" t="s">
        <v>591</v>
      </c>
      <c r="AM60" s="1" t="s">
        <v>1394</v>
      </c>
      <c r="AN60" s="1" t="s">
        <v>1395</v>
      </c>
    </row>
    <row r="61" spans="1:40" x14ac:dyDescent="0.3">
      <c r="A61" s="1" t="str">
        <f>HYPERLINK("https://hsdes.intel.com/resource/14013185838","14013185838")</f>
        <v>14013185838</v>
      </c>
      <c r="B61" s="1" t="s">
        <v>1515</v>
      </c>
      <c r="C61" s="1" t="s">
        <v>2284</v>
      </c>
      <c r="D61" s="1" t="s">
        <v>2278</v>
      </c>
      <c r="G61" s="1" t="s">
        <v>198</v>
      </c>
      <c r="H61" s="1" t="s">
        <v>123</v>
      </c>
      <c r="I61" s="1" t="s">
        <v>38</v>
      </c>
      <c r="J61" s="1" t="s">
        <v>39</v>
      </c>
      <c r="K61" s="1" t="s">
        <v>40</v>
      </c>
      <c r="L61" s="1" t="s">
        <v>1516</v>
      </c>
      <c r="M61" s="1">
        <v>8</v>
      </c>
      <c r="N61" s="1">
        <v>5</v>
      </c>
      <c r="O61" s="1" t="s">
        <v>1517</v>
      </c>
      <c r="P61" s="1" t="s">
        <v>201</v>
      </c>
      <c r="Q61" s="1" t="s">
        <v>1518</v>
      </c>
      <c r="R61" s="1" t="s">
        <v>1519</v>
      </c>
      <c r="S61" s="1" t="s">
        <v>1520</v>
      </c>
      <c r="T61" s="1" t="s">
        <v>1517</v>
      </c>
      <c r="U61" s="1" t="s">
        <v>70</v>
      </c>
      <c r="W61" s="1" t="s">
        <v>198</v>
      </c>
      <c r="X61" s="1" t="s">
        <v>1521</v>
      </c>
      <c r="Y61" s="1" t="s">
        <v>50</v>
      </c>
      <c r="Z61" s="1" t="s">
        <v>181</v>
      </c>
      <c r="AA61" s="1" t="s">
        <v>1522</v>
      </c>
      <c r="AB61" s="1" t="s">
        <v>624</v>
      </c>
      <c r="AD61" s="1" t="s">
        <v>54</v>
      </c>
      <c r="AE61" s="1" t="s">
        <v>55</v>
      </c>
      <c r="AG61" s="1" t="s">
        <v>56</v>
      </c>
      <c r="AH61" s="1" t="s">
        <v>75</v>
      </c>
      <c r="AK61" s="1" t="s">
        <v>58</v>
      </c>
      <c r="AL61" s="1" t="s">
        <v>480</v>
      </c>
      <c r="AM61" s="1" t="s">
        <v>1523</v>
      </c>
      <c r="AN61" s="1" t="s">
        <v>1524</v>
      </c>
    </row>
    <row r="62" spans="1:40" x14ac:dyDescent="0.3">
      <c r="A62" s="1" t="str">
        <f>HYPERLINK("https://hsdes.intel.com/resource/14013187437","14013187437")</f>
        <v>14013187437</v>
      </c>
      <c r="B62" s="1" t="s">
        <v>2045</v>
      </c>
      <c r="C62" s="1" t="s">
        <v>2284</v>
      </c>
      <c r="D62" s="1" t="s">
        <v>2278</v>
      </c>
      <c r="G62" s="1" t="s">
        <v>198</v>
      </c>
      <c r="H62" s="1" t="s">
        <v>123</v>
      </c>
      <c r="I62" s="1" t="s">
        <v>38</v>
      </c>
      <c r="J62" s="1" t="s">
        <v>39</v>
      </c>
      <c r="K62" s="1" t="s">
        <v>40</v>
      </c>
      <c r="L62" s="1" t="s">
        <v>1598</v>
      </c>
      <c r="M62" s="1">
        <v>15</v>
      </c>
      <c r="N62" s="1">
        <v>12</v>
      </c>
      <c r="O62" s="1" t="s">
        <v>2046</v>
      </c>
      <c r="P62" s="1" t="s">
        <v>201</v>
      </c>
      <c r="Q62" s="1" t="s">
        <v>2047</v>
      </c>
      <c r="R62" s="1" t="s">
        <v>1670</v>
      </c>
      <c r="S62" s="1" t="s">
        <v>2048</v>
      </c>
      <c r="T62" s="1" t="s">
        <v>2046</v>
      </c>
      <c r="U62" s="1" t="s">
        <v>70</v>
      </c>
      <c r="V62" s="1" t="s">
        <v>229</v>
      </c>
      <c r="W62" s="1" t="s">
        <v>198</v>
      </c>
      <c r="X62" s="1" t="s">
        <v>2049</v>
      </c>
      <c r="Y62" s="1" t="s">
        <v>1566</v>
      </c>
      <c r="Z62" s="1" t="s">
        <v>181</v>
      </c>
      <c r="AA62" s="1" t="s">
        <v>1673</v>
      </c>
      <c r="AB62" s="1" t="s">
        <v>1572</v>
      </c>
      <c r="AD62" s="1" t="s">
        <v>54</v>
      </c>
      <c r="AE62" s="1" t="s">
        <v>158</v>
      </c>
      <c r="AG62" s="1" t="s">
        <v>56</v>
      </c>
      <c r="AH62" s="1" t="s">
        <v>75</v>
      </c>
      <c r="AK62" s="1" t="s">
        <v>58</v>
      </c>
      <c r="AL62" s="1" t="s">
        <v>480</v>
      </c>
      <c r="AM62" s="1" t="s">
        <v>2050</v>
      </c>
      <c r="AN62" s="1" t="s">
        <v>2051</v>
      </c>
    </row>
    <row r="63" spans="1:40" x14ac:dyDescent="0.3">
      <c r="A63" s="1" t="str">
        <f>HYPERLINK("https://hsdes.intel.com/resource/14013184540","14013184540")</f>
        <v>14013184540</v>
      </c>
      <c r="B63" s="1" t="s">
        <v>1297</v>
      </c>
      <c r="C63" s="1" t="s">
        <v>2284</v>
      </c>
      <c r="D63" s="1" t="s">
        <v>2278</v>
      </c>
      <c r="G63" s="1" t="s">
        <v>223</v>
      </c>
      <c r="H63" s="1" t="s">
        <v>63</v>
      </c>
      <c r="I63" s="1" t="s">
        <v>38</v>
      </c>
      <c r="J63" s="1" t="s">
        <v>39</v>
      </c>
      <c r="K63" s="1" t="s">
        <v>40</v>
      </c>
      <c r="L63" s="1" t="s">
        <v>1298</v>
      </c>
      <c r="M63" s="1">
        <v>15</v>
      </c>
      <c r="N63" s="1">
        <v>5</v>
      </c>
      <c r="O63" s="1" t="s">
        <v>1299</v>
      </c>
      <c r="P63" s="1" t="s">
        <v>225</v>
      </c>
      <c r="Q63" s="1" t="s">
        <v>1300</v>
      </c>
      <c r="R63" s="1" t="s">
        <v>1301</v>
      </c>
      <c r="S63" s="1" t="s">
        <v>1302</v>
      </c>
      <c r="T63" s="1" t="s">
        <v>1299</v>
      </c>
      <c r="U63" s="1" t="s">
        <v>70</v>
      </c>
      <c r="W63" s="1" t="s">
        <v>230</v>
      </c>
      <c r="X63" s="1" t="s">
        <v>1303</v>
      </c>
      <c r="Y63" s="1" t="s">
        <v>50</v>
      </c>
      <c r="Z63" s="1" t="s">
        <v>51</v>
      </c>
      <c r="AA63" s="1" t="s">
        <v>1304</v>
      </c>
      <c r="AB63" s="1" t="s">
        <v>1305</v>
      </c>
      <c r="AD63" s="1" t="s">
        <v>54</v>
      </c>
      <c r="AE63" s="1" t="s">
        <v>55</v>
      </c>
      <c r="AG63" s="1" t="s">
        <v>56</v>
      </c>
      <c r="AH63" s="1" t="s">
        <v>75</v>
      </c>
      <c r="AK63" s="1" t="s">
        <v>58</v>
      </c>
      <c r="AL63" s="1" t="s">
        <v>76</v>
      </c>
      <c r="AM63" s="1" t="s">
        <v>1306</v>
      </c>
      <c r="AN63" s="1" t="s">
        <v>1307</v>
      </c>
    </row>
    <row r="64" spans="1:40" x14ac:dyDescent="0.3">
      <c r="A64" s="1" t="str">
        <f>HYPERLINK("https://hsdes.intel.com/resource/14013180508","14013180508")</f>
        <v>14013180508</v>
      </c>
      <c r="B64" s="1" t="s">
        <v>1094</v>
      </c>
      <c r="C64" s="1" t="s">
        <v>2280</v>
      </c>
      <c r="D64" s="1" t="s">
        <v>2278</v>
      </c>
      <c r="G64" s="1" t="s">
        <v>512</v>
      </c>
      <c r="H64" s="1" t="s">
        <v>63</v>
      </c>
      <c r="I64" s="1" t="s">
        <v>38</v>
      </c>
      <c r="J64" s="1" t="s">
        <v>39</v>
      </c>
      <c r="K64" s="1" t="s">
        <v>40</v>
      </c>
      <c r="L64" s="1" t="s">
        <v>175</v>
      </c>
      <c r="M64" s="1">
        <v>10</v>
      </c>
      <c r="N64" s="1">
        <v>5</v>
      </c>
      <c r="O64" s="1" t="s">
        <v>1095</v>
      </c>
      <c r="P64" s="1" t="s">
        <v>810</v>
      </c>
      <c r="Q64" s="1" t="s">
        <v>1096</v>
      </c>
      <c r="R64" s="1" t="s">
        <v>1097</v>
      </c>
      <c r="S64" s="1" t="s">
        <v>1098</v>
      </c>
      <c r="T64" s="1" t="s">
        <v>1095</v>
      </c>
      <c r="U64" s="1" t="s">
        <v>47</v>
      </c>
      <c r="W64" s="1" t="s">
        <v>71</v>
      </c>
      <c r="X64" s="1" t="s">
        <v>1099</v>
      </c>
      <c r="Y64" s="1" t="s">
        <v>50</v>
      </c>
      <c r="Z64" s="1" t="s">
        <v>51</v>
      </c>
      <c r="AA64" s="1" t="s">
        <v>1100</v>
      </c>
      <c r="AB64" s="1" t="s">
        <v>390</v>
      </c>
      <c r="AD64" s="1" t="s">
        <v>54</v>
      </c>
      <c r="AE64" s="1" t="s">
        <v>55</v>
      </c>
      <c r="AG64" s="1" t="s">
        <v>56</v>
      </c>
      <c r="AH64" s="1" t="s">
        <v>57</v>
      </c>
      <c r="AK64" s="1" t="s">
        <v>58</v>
      </c>
      <c r="AL64" s="1" t="s">
        <v>76</v>
      </c>
      <c r="AM64" s="1" t="s">
        <v>1094</v>
      </c>
      <c r="AN64" s="1" t="s">
        <v>1101</v>
      </c>
    </row>
    <row r="65" spans="1:40" x14ac:dyDescent="0.3">
      <c r="A65" s="1" t="str">
        <f>HYPERLINK("https://hsdes.intel.com/resource/14013182569","14013182569")</f>
        <v>14013182569</v>
      </c>
      <c r="B65" s="1" t="s">
        <v>1149</v>
      </c>
      <c r="C65" s="1" t="s">
        <v>2280</v>
      </c>
      <c r="D65" s="1" t="s">
        <v>2278</v>
      </c>
      <c r="G65" s="1" t="s">
        <v>36</v>
      </c>
      <c r="H65" s="1" t="s">
        <v>63</v>
      </c>
      <c r="I65" s="1" t="s">
        <v>38</v>
      </c>
      <c r="J65" s="1" t="s">
        <v>39</v>
      </c>
      <c r="K65" s="1" t="s">
        <v>40</v>
      </c>
      <c r="L65" s="1" t="s">
        <v>236</v>
      </c>
      <c r="M65" s="1">
        <v>25</v>
      </c>
      <c r="N65" s="1">
        <v>20</v>
      </c>
      <c r="O65" s="1" t="s">
        <v>1150</v>
      </c>
      <c r="P65" s="1" t="s">
        <v>238</v>
      </c>
      <c r="Q65" s="1" t="s">
        <v>1151</v>
      </c>
      <c r="R65" s="1" t="s">
        <v>45</v>
      </c>
      <c r="S65" s="1" t="s">
        <v>1152</v>
      </c>
      <c r="T65" s="1" t="s">
        <v>1150</v>
      </c>
      <c r="U65" s="1" t="s">
        <v>47</v>
      </c>
      <c r="W65" s="1" t="s">
        <v>48</v>
      </c>
      <c r="X65" s="1" t="s">
        <v>1153</v>
      </c>
      <c r="Y65" s="1" t="s">
        <v>50</v>
      </c>
      <c r="Z65" s="1" t="s">
        <v>51</v>
      </c>
      <c r="AA65" s="1" t="s">
        <v>1154</v>
      </c>
      <c r="AB65" s="1" t="s">
        <v>1155</v>
      </c>
      <c r="AD65" s="1" t="s">
        <v>54</v>
      </c>
      <c r="AE65" s="1" t="s">
        <v>55</v>
      </c>
      <c r="AG65" s="1" t="s">
        <v>144</v>
      </c>
      <c r="AH65" s="1" t="s">
        <v>110</v>
      </c>
      <c r="AK65" s="1" t="s">
        <v>58</v>
      </c>
      <c r="AL65" s="1" t="s">
        <v>76</v>
      </c>
      <c r="AM65" s="1" t="s">
        <v>1156</v>
      </c>
      <c r="AN65" s="1" t="s">
        <v>1157</v>
      </c>
    </row>
    <row r="66" spans="1:40" x14ac:dyDescent="0.3">
      <c r="A66" s="1" t="str">
        <f>HYPERLINK("https://hsdes.intel.com/resource/14013186737","14013186737")</f>
        <v>14013186737</v>
      </c>
      <c r="B66" s="1" t="s">
        <v>1804</v>
      </c>
      <c r="D66" s="1" t="s">
        <v>2278</v>
      </c>
      <c r="G66" s="1" t="s">
        <v>223</v>
      </c>
      <c r="H66" s="1" t="s">
        <v>123</v>
      </c>
      <c r="I66" s="1" t="s">
        <v>38</v>
      </c>
      <c r="J66" s="1" t="s">
        <v>39</v>
      </c>
      <c r="K66" s="1" t="s">
        <v>40</v>
      </c>
      <c r="L66" s="1" t="s">
        <v>1608</v>
      </c>
      <c r="M66" s="1">
        <v>8</v>
      </c>
      <c r="N66" s="1">
        <v>5</v>
      </c>
      <c r="O66" s="1" t="s">
        <v>1805</v>
      </c>
      <c r="P66" s="1" t="s">
        <v>225</v>
      </c>
      <c r="Q66" s="1" t="s">
        <v>1806</v>
      </c>
      <c r="R66" s="1" t="s">
        <v>1807</v>
      </c>
      <c r="S66" s="1" t="s">
        <v>1808</v>
      </c>
      <c r="T66" s="1" t="s">
        <v>1805</v>
      </c>
      <c r="U66" s="1" t="s">
        <v>70</v>
      </c>
      <c r="V66" s="1" t="s">
        <v>229</v>
      </c>
      <c r="W66" s="1" t="s">
        <v>230</v>
      </c>
      <c r="X66" s="1" t="s">
        <v>1809</v>
      </c>
      <c r="Y66" s="1" t="s">
        <v>1566</v>
      </c>
      <c r="Z66" s="1" t="s">
        <v>612</v>
      </c>
      <c r="AA66" s="1" t="s">
        <v>1603</v>
      </c>
      <c r="AB66" s="1" t="s">
        <v>1604</v>
      </c>
      <c r="AD66" s="1" t="s">
        <v>54</v>
      </c>
      <c r="AE66" s="1" t="s">
        <v>1614</v>
      </c>
      <c r="AG66" s="1" t="s">
        <v>56</v>
      </c>
      <c r="AH66" s="1" t="s">
        <v>75</v>
      </c>
      <c r="AK66" s="1" t="s">
        <v>58</v>
      </c>
      <c r="AL66" s="1" t="s">
        <v>76</v>
      </c>
      <c r="AM66" s="1" t="s">
        <v>1810</v>
      </c>
      <c r="AN66" s="1" t="s">
        <v>1811</v>
      </c>
    </row>
    <row r="67" spans="1:40" x14ac:dyDescent="0.3">
      <c r="A67" s="1" t="str">
        <f>HYPERLINK("https://hsdes.intel.com/resource/14013186740","14013186740")</f>
        <v>14013186740</v>
      </c>
      <c r="B67" s="1" t="s">
        <v>1812</v>
      </c>
      <c r="D67" s="1" t="s">
        <v>2278</v>
      </c>
      <c r="G67" s="1" t="s">
        <v>223</v>
      </c>
      <c r="H67" s="1" t="s">
        <v>123</v>
      </c>
      <c r="I67" s="1" t="s">
        <v>38</v>
      </c>
      <c r="J67" s="1" t="s">
        <v>39</v>
      </c>
      <c r="K67" s="1" t="s">
        <v>40</v>
      </c>
      <c r="L67" s="1" t="s">
        <v>1785</v>
      </c>
      <c r="M67" s="1">
        <v>15</v>
      </c>
      <c r="N67" s="1">
        <v>10</v>
      </c>
      <c r="O67" s="1" t="s">
        <v>1813</v>
      </c>
      <c r="P67" s="1" t="s">
        <v>225</v>
      </c>
      <c r="Q67" s="1" t="s">
        <v>1814</v>
      </c>
      <c r="R67" s="1" t="s">
        <v>1807</v>
      </c>
      <c r="S67" s="1" t="s">
        <v>1815</v>
      </c>
      <c r="T67" s="1" t="s">
        <v>1813</v>
      </c>
      <c r="U67" s="1" t="s">
        <v>70</v>
      </c>
      <c r="V67" s="1" t="s">
        <v>229</v>
      </c>
      <c r="W67" s="1" t="s">
        <v>230</v>
      </c>
      <c r="X67" s="1" t="s">
        <v>1816</v>
      </c>
      <c r="Y67" s="1" t="s">
        <v>1566</v>
      </c>
      <c r="Z67" s="1" t="s">
        <v>612</v>
      </c>
      <c r="AA67" s="1" t="s">
        <v>1603</v>
      </c>
      <c r="AB67" s="1" t="s">
        <v>1604</v>
      </c>
      <c r="AD67" s="1" t="s">
        <v>54</v>
      </c>
      <c r="AE67" s="1" t="s">
        <v>1614</v>
      </c>
      <c r="AG67" s="1" t="s">
        <v>56</v>
      </c>
      <c r="AH67" s="1" t="s">
        <v>75</v>
      </c>
      <c r="AK67" s="1" t="s">
        <v>58</v>
      </c>
      <c r="AL67" s="1" t="s">
        <v>76</v>
      </c>
      <c r="AM67" s="1" t="s">
        <v>1817</v>
      </c>
      <c r="AN67" s="1" t="s">
        <v>1818</v>
      </c>
    </row>
    <row r="68" spans="1:40" x14ac:dyDescent="0.3">
      <c r="A68" s="1" t="str">
        <f>HYPERLINK("https://hsdes.intel.com/resource/14013115489","14013115489")</f>
        <v>14013115489</v>
      </c>
      <c r="B68" s="1" t="s">
        <v>35</v>
      </c>
      <c r="C68" s="1" t="s">
        <v>2280</v>
      </c>
      <c r="D68" s="1" t="s">
        <v>2278</v>
      </c>
      <c r="G68" s="1" t="s">
        <v>36</v>
      </c>
      <c r="H68" s="1" t="s">
        <v>37</v>
      </c>
      <c r="I68" s="1" t="s">
        <v>38</v>
      </c>
      <c r="J68" s="1" t="s">
        <v>39</v>
      </c>
      <c r="K68" s="1" t="s">
        <v>40</v>
      </c>
      <c r="L68" s="1" t="s">
        <v>41</v>
      </c>
      <c r="M68" s="1">
        <v>14</v>
      </c>
      <c r="N68" s="1">
        <v>6</v>
      </c>
      <c r="O68" s="1" t="s">
        <v>42</v>
      </c>
      <c r="P68" s="1" t="s">
        <v>43</v>
      </c>
      <c r="Q68" s="1" t="s">
        <v>44</v>
      </c>
      <c r="R68" s="1" t="s">
        <v>45</v>
      </c>
      <c r="S68" s="1" t="s">
        <v>46</v>
      </c>
      <c r="T68" s="1" t="s">
        <v>42</v>
      </c>
      <c r="U68" s="1" t="s">
        <v>47</v>
      </c>
      <c r="W68" s="1" t="s">
        <v>48</v>
      </c>
      <c r="X68" s="1" t="s">
        <v>49</v>
      </c>
      <c r="Y68" s="1" t="s">
        <v>50</v>
      </c>
      <c r="Z68" s="1" t="s">
        <v>51</v>
      </c>
      <c r="AA68" s="1" t="s">
        <v>52</v>
      </c>
      <c r="AB68" s="1" t="s">
        <v>53</v>
      </c>
      <c r="AD68" s="1" t="s">
        <v>54</v>
      </c>
      <c r="AE68" s="1" t="s">
        <v>55</v>
      </c>
      <c r="AG68" s="1" t="s">
        <v>56</v>
      </c>
      <c r="AH68" s="1" t="s">
        <v>57</v>
      </c>
      <c r="AK68" s="1" t="s">
        <v>58</v>
      </c>
      <c r="AL68" s="1" t="s">
        <v>59</v>
      </c>
      <c r="AM68" s="1" t="s">
        <v>60</v>
      </c>
      <c r="AN68" s="1" t="s">
        <v>61</v>
      </c>
    </row>
    <row r="69" spans="1:40" x14ac:dyDescent="0.3">
      <c r="A69" s="1" t="str">
        <f>HYPERLINK("https://hsdes.intel.com/resource/14013161203","14013161203")</f>
        <v>14013161203</v>
      </c>
      <c r="B69" s="1" t="s">
        <v>556</v>
      </c>
      <c r="C69" s="1" t="s">
        <v>2282</v>
      </c>
      <c r="D69" s="1" t="s">
        <v>2278</v>
      </c>
      <c r="G69" s="1" t="s">
        <v>48</v>
      </c>
      <c r="H69" s="1" t="s">
        <v>63</v>
      </c>
      <c r="I69" s="1" t="s">
        <v>38</v>
      </c>
      <c r="J69" s="1" t="s">
        <v>39</v>
      </c>
      <c r="K69" s="1" t="s">
        <v>40</v>
      </c>
      <c r="L69" s="1" t="s">
        <v>547</v>
      </c>
      <c r="M69" s="1">
        <v>20</v>
      </c>
      <c r="N69" s="1">
        <v>15</v>
      </c>
      <c r="O69" s="1" t="s">
        <v>557</v>
      </c>
      <c r="P69" s="1" t="s">
        <v>66</v>
      </c>
      <c r="Q69" s="1" t="s">
        <v>558</v>
      </c>
      <c r="R69" s="1" t="s">
        <v>68</v>
      </c>
      <c r="S69" s="1" t="s">
        <v>559</v>
      </c>
      <c r="T69" s="1" t="s">
        <v>557</v>
      </c>
      <c r="U69" s="1" t="s">
        <v>70</v>
      </c>
      <c r="W69" s="1" t="s">
        <v>71</v>
      </c>
      <c r="X69" s="1" t="s">
        <v>560</v>
      </c>
      <c r="Y69" s="1" t="s">
        <v>50</v>
      </c>
      <c r="Z69" s="1" t="s">
        <v>181</v>
      </c>
      <c r="AA69" s="1" t="s">
        <v>552</v>
      </c>
      <c r="AB69" s="1" t="s">
        <v>561</v>
      </c>
      <c r="AD69" s="1" t="s">
        <v>54</v>
      </c>
      <c r="AE69" s="1" t="s">
        <v>55</v>
      </c>
      <c r="AG69" s="1" t="s">
        <v>144</v>
      </c>
      <c r="AH69" s="1" t="s">
        <v>75</v>
      </c>
      <c r="AK69" s="1" t="s">
        <v>58</v>
      </c>
      <c r="AL69" s="1" t="s">
        <v>76</v>
      </c>
      <c r="AM69" s="1" t="s">
        <v>562</v>
      </c>
      <c r="AN69" s="1" t="s">
        <v>563</v>
      </c>
    </row>
    <row r="70" spans="1:40" x14ac:dyDescent="0.3">
      <c r="A70" s="1" t="str">
        <f>HYPERLINK("https://hsdes.intel.com/resource/14013161197","14013161197")</f>
        <v>14013161197</v>
      </c>
      <c r="B70" s="1" t="s">
        <v>546</v>
      </c>
      <c r="C70" s="1" t="s">
        <v>2282</v>
      </c>
      <c r="D70" s="1" t="s">
        <v>2278</v>
      </c>
      <c r="G70" s="1" t="s">
        <v>48</v>
      </c>
      <c r="H70" s="1" t="s">
        <v>63</v>
      </c>
      <c r="I70" s="1" t="s">
        <v>38</v>
      </c>
      <c r="J70" s="1" t="s">
        <v>39</v>
      </c>
      <c r="K70" s="1" t="s">
        <v>40</v>
      </c>
      <c r="L70" s="1" t="s">
        <v>547</v>
      </c>
      <c r="M70" s="1">
        <v>20</v>
      </c>
      <c r="N70" s="1">
        <v>15</v>
      </c>
      <c r="O70" s="1" t="s">
        <v>548</v>
      </c>
      <c r="P70" s="1" t="s">
        <v>66</v>
      </c>
      <c r="Q70" s="1" t="s">
        <v>549</v>
      </c>
      <c r="R70" s="1" t="s">
        <v>68</v>
      </c>
      <c r="S70" s="1" t="s">
        <v>550</v>
      </c>
      <c r="T70" s="1" t="s">
        <v>548</v>
      </c>
      <c r="U70" s="1" t="s">
        <v>70</v>
      </c>
      <c r="W70" s="1" t="s">
        <v>71</v>
      </c>
      <c r="X70" s="1" t="s">
        <v>551</v>
      </c>
      <c r="Y70" s="1" t="s">
        <v>50</v>
      </c>
      <c r="Z70" s="1" t="s">
        <v>181</v>
      </c>
      <c r="AA70" s="1" t="s">
        <v>552</v>
      </c>
      <c r="AB70" s="1" t="s">
        <v>553</v>
      </c>
      <c r="AD70" s="1" t="s">
        <v>54</v>
      </c>
      <c r="AE70" s="1" t="s">
        <v>158</v>
      </c>
      <c r="AG70" s="1" t="s">
        <v>144</v>
      </c>
      <c r="AH70" s="1" t="s">
        <v>75</v>
      </c>
      <c r="AK70" s="1" t="s">
        <v>58</v>
      </c>
      <c r="AL70" s="1" t="s">
        <v>76</v>
      </c>
      <c r="AM70" s="1" t="s">
        <v>554</v>
      </c>
      <c r="AN70" s="1" t="s">
        <v>555</v>
      </c>
    </row>
    <row r="71" spans="1:40" x14ac:dyDescent="0.3">
      <c r="A71" s="1" t="str">
        <f>HYPERLINK("https://hsdes.intel.com/resource/14013185407","14013185407")</f>
        <v>14013185407</v>
      </c>
      <c r="B71" s="1" t="s">
        <v>1396</v>
      </c>
      <c r="C71" s="1" t="s">
        <v>2282</v>
      </c>
      <c r="D71" s="1" t="s">
        <v>2278</v>
      </c>
      <c r="G71" s="1" t="s">
        <v>148</v>
      </c>
      <c r="H71" s="1" t="s">
        <v>63</v>
      </c>
      <c r="I71" s="1" t="s">
        <v>38</v>
      </c>
      <c r="J71" s="1" t="s">
        <v>39</v>
      </c>
      <c r="K71" s="1" t="s">
        <v>40</v>
      </c>
      <c r="L71" s="1" t="s">
        <v>149</v>
      </c>
      <c r="M71" s="1">
        <v>20</v>
      </c>
      <c r="N71" s="1">
        <v>15</v>
      </c>
      <c r="O71" s="1" t="s">
        <v>1397</v>
      </c>
      <c r="P71" s="1" t="s">
        <v>151</v>
      </c>
      <c r="Q71" s="1" t="s">
        <v>1398</v>
      </c>
      <c r="R71" s="1" t="s">
        <v>1399</v>
      </c>
      <c r="S71" s="1" t="s">
        <v>1400</v>
      </c>
      <c r="T71" s="1" t="s">
        <v>1397</v>
      </c>
      <c r="U71" s="1" t="s">
        <v>47</v>
      </c>
      <c r="W71" s="1" t="s">
        <v>140</v>
      </c>
      <c r="X71" s="1" t="s">
        <v>1209</v>
      </c>
      <c r="Y71" s="1" t="s">
        <v>50</v>
      </c>
      <c r="Z71" s="1" t="s">
        <v>51</v>
      </c>
      <c r="AA71" s="1" t="s">
        <v>668</v>
      </c>
      <c r="AB71" s="1" t="s">
        <v>1401</v>
      </c>
      <c r="AD71" s="1" t="s">
        <v>54</v>
      </c>
      <c r="AE71" s="1" t="s">
        <v>158</v>
      </c>
      <c r="AG71" s="1" t="s">
        <v>144</v>
      </c>
      <c r="AH71" s="1" t="s">
        <v>75</v>
      </c>
      <c r="AK71" s="1" t="s">
        <v>58</v>
      </c>
      <c r="AL71" s="1" t="s">
        <v>76</v>
      </c>
      <c r="AM71" s="1" t="s">
        <v>1402</v>
      </c>
      <c r="AN71" s="1" t="s">
        <v>1403</v>
      </c>
    </row>
    <row r="72" spans="1:40" x14ac:dyDescent="0.3">
      <c r="A72" s="1" t="str">
        <f>HYPERLINK("https://hsdes.intel.com/resource/14013184108","14013184108")</f>
        <v>14013184108</v>
      </c>
      <c r="B72" s="1" t="s">
        <v>1205</v>
      </c>
      <c r="C72" s="1" t="s">
        <v>2282</v>
      </c>
      <c r="D72" s="1" t="s">
        <v>2278</v>
      </c>
      <c r="G72" s="1" t="s">
        <v>148</v>
      </c>
      <c r="H72" s="1" t="s">
        <v>63</v>
      </c>
      <c r="I72" s="1" t="s">
        <v>38</v>
      </c>
      <c r="J72" s="1" t="s">
        <v>39</v>
      </c>
      <c r="K72" s="1" t="s">
        <v>40</v>
      </c>
      <c r="L72" s="1" t="s">
        <v>149</v>
      </c>
      <c r="M72" s="1">
        <v>20</v>
      </c>
      <c r="N72" s="1">
        <v>15</v>
      </c>
      <c r="O72" s="1" t="s">
        <v>1206</v>
      </c>
      <c r="P72" s="1" t="s">
        <v>151</v>
      </c>
      <c r="Q72" s="1" t="s">
        <v>1207</v>
      </c>
      <c r="R72" s="1" t="s">
        <v>784</v>
      </c>
      <c r="S72" s="1" t="s">
        <v>1208</v>
      </c>
      <c r="T72" s="1" t="s">
        <v>1206</v>
      </c>
      <c r="U72" s="1" t="s">
        <v>47</v>
      </c>
      <c r="W72" s="1" t="s">
        <v>140</v>
      </c>
      <c r="X72" s="1" t="s">
        <v>1209</v>
      </c>
      <c r="Y72" s="1" t="s">
        <v>50</v>
      </c>
      <c r="Z72" s="1" t="s">
        <v>51</v>
      </c>
      <c r="AA72" s="1" t="s">
        <v>668</v>
      </c>
      <c r="AB72" s="1" t="s">
        <v>1210</v>
      </c>
      <c r="AD72" s="1" t="s">
        <v>54</v>
      </c>
      <c r="AE72" s="1" t="s">
        <v>55</v>
      </c>
      <c r="AG72" s="1" t="s">
        <v>144</v>
      </c>
      <c r="AH72" s="1" t="s">
        <v>75</v>
      </c>
      <c r="AK72" s="1" t="s">
        <v>58</v>
      </c>
      <c r="AL72" s="1" t="s">
        <v>76</v>
      </c>
      <c r="AM72" s="1" t="s">
        <v>1211</v>
      </c>
      <c r="AN72" s="1" t="s">
        <v>1212</v>
      </c>
    </row>
    <row r="73" spans="1:40" x14ac:dyDescent="0.3">
      <c r="A73" s="1" t="str">
        <f>HYPERLINK("https://hsdes.intel.com/resource/14013185837","14013185837")</f>
        <v>14013185837</v>
      </c>
      <c r="B73" s="1" t="s">
        <v>1506</v>
      </c>
      <c r="C73" s="1" t="s">
        <v>2282</v>
      </c>
      <c r="D73" s="1" t="s">
        <v>2278</v>
      </c>
      <c r="G73" s="1" t="s">
        <v>148</v>
      </c>
      <c r="H73" s="1" t="s">
        <v>63</v>
      </c>
      <c r="I73" s="1" t="s">
        <v>38</v>
      </c>
      <c r="J73" s="1" t="s">
        <v>39</v>
      </c>
      <c r="K73" s="1" t="s">
        <v>40</v>
      </c>
      <c r="L73" s="1" t="s">
        <v>149</v>
      </c>
      <c r="M73" s="1">
        <v>25</v>
      </c>
      <c r="N73" s="1">
        <v>22</v>
      </c>
      <c r="O73" s="1" t="s">
        <v>1507</v>
      </c>
      <c r="P73" s="1" t="s">
        <v>151</v>
      </c>
      <c r="Q73" s="1" t="s">
        <v>1508</v>
      </c>
      <c r="R73" s="1" t="s">
        <v>1509</v>
      </c>
      <c r="S73" s="1" t="s">
        <v>1510</v>
      </c>
      <c r="T73" s="1" t="s">
        <v>1507</v>
      </c>
      <c r="U73" s="1" t="s">
        <v>47</v>
      </c>
      <c r="W73" s="1" t="s">
        <v>140</v>
      </c>
      <c r="X73" s="1" t="s">
        <v>1511</v>
      </c>
      <c r="Y73" s="1" t="s">
        <v>50</v>
      </c>
      <c r="Z73" s="1" t="s">
        <v>51</v>
      </c>
      <c r="AA73" s="1" t="s">
        <v>156</v>
      </c>
      <c r="AB73" s="1" t="s">
        <v>1512</v>
      </c>
      <c r="AD73" s="1" t="s">
        <v>54</v>
      </c>
      <c r="AE73" s="1" t="s">
        <v>55</v>
      </c>
      <c r="AG73" s="1" t="s">
        <v>144</v>
      </c>
      <c r="AH73" s="1" t="s">
        <v>75</v>
      </c>
      <c r="AK73" s="1" t="s">
        <v>58</v>
      </c>
      <c r="AL73" s="1" t="s">
        <v>76</v>
      </c>
      <c r="AM73" s="1" t="s">
        <v>1513</v>
      </c>
      <c r="AN73" s="1" t="s">
        <v>1514</v>
      </c>
    </row>
    <row r="74" spans="1:40" x14ac:dyDescent="0.3">
      <c r="A74" s="1" t="str">
        <f>HYPERLINK("https://hsdes.intel.com/resource/14013185426","14013185426")</f>
        <v>14013185426</v>
      </c>
      <c r="B74" s="1" t="s">
        <v>1404</v>
      </c>
      <c r="C74" s="1" t="s">
        <v>2282</v>
      </c>
      <c r="D74" s="1" t="s">
        <v>2278</v>
      </c>
      <c r="G74" s="1" t="s">
        <v>148</v>
      </c>
      <c r="H74" s="1" t="s">
        <v>63</v>
      </c>
      <c r="I74" s="1" t="s">
        <v>38</v>
      </c>
      <c r="J74" s="1" t="s">
        <v>39</v>
      </c>
      <c r="K74" s="1" t="s">
        <v>40</v>
      </c>
      <c r="L74" s="1" t="s">
        <v>149</v>
      </c>
      <c r="M74" s="1">
        <v>15</v>
      </c>
      <c r="N74" s="1">
        <v>10</v>
      </c>
      <c r="O74" s="1" t="s">
        <v>1405</v>
      </c>
      <c r="P74" s="1" t="s">
        <v>151</v>
      </c>
      <c r="Q74" s="1" t="s">
        <v>1406</v>
      </c>
      <c r="R74" s="1" t="s">
        <v>1399</v>
      </c>
      <c r="S74" s="1" t="s">
        <v>1400</v>
      </c>
      <c r="T74" s="1" t="s">
        <v>1405</v>
      </c>
      <c r="U74" s="1" t="s">
        <v>47</v>
      </c>
      <c r="W74" s="1" t="s">
        <v>140</v>
      </c>
      <c r="X74" s="1" t="s">
        <v>1407</v>
      </c>
      <c r="Y74" s="1" t="s">
        <v>50</v>
      </c>
      <c r="Z74" s="1" t="s">
        <v>51</v>
      </c>
      <c r="AA74" s="1" t="s">
        <v>668</v>
      </c>
      <c r="AB74" s="1" t="s">
        <v>1408</v>
      </c>
      <c r="AD74" s="1" t="s">
        <v>54</v>
      </c>
      <c r="AE74" s="1" t="s">
        <v>158</v>
      </c>
      <c r="AG74" s="1" t="s">
        <v>56</v>
      </c>
      <c r="AH74" s="1" t="s">
        <v>75</v>
      </c>
      <c r="AK74" s="1" t="s">
        <v>58</v>
      </c>
      <c r="AL74" s="1" t="s">
        <v>76</v>
      </c>
      <c r="AM74" s="1" t="s">
        <v>1409</v>
      </c>
      <c r="AN74" s="1" t="s">
        <v>1410</v>
      </c>
    </row>
    <row r="75" spans="1:40" x14ac:dyDescent="0.3">
      <c r="A75" s="1" t="str">
        <f>HYPERLINK("https://hsdes.intel.com/resource/14013187709","14013187709")</f>
        <v>14013187709</v>
      </c>
      <c r="B75" s="1" t="s">
        <v>2114</v>
      </c>
      <c r="C75" s="1" t="s">
        <v>2282</v>
      </c>
      <c r="D75" s="1" t="s">
        <v>2278</v>
      </c>
      <c r="G75" s="1" t="s">
        <v>48</v>
      </c>
      <c r="H75" s="1" t="s">
        <v>123</v>
      </c>
      <c r="I75" s="1" t="s">
        <v>38</v>
      </c>
      <c r="J75" s="1" t="s">
        <v>39</v>
      </c>
      <c r="K75" s="1" t="s">
        <v>40</v>
      </c>
      <c r="L75" s="1" t="s">
        <v>1765</v>
      </c>
      <c r="M75" s="1">
        <v>15</v>
      </c>
      <c r="N75" s="1">
        <v>12</v>
      </c>
      <c r="O75" s="1" t="s">
        <v>2115</v>
      </c>
      <c r="P75" s="1" t="s">
        <v>66</v>
      </c>
      <c r="Q75" s="1" t="s">
        <v>2116</v>
      </c>
      <c r="R75" s="1" t="s">
        <v>2102</v>
      </c>
      <c r="S75" s="1" t="s">
        <v>2117</v>
      </c>
      <c r="T75" s="1" t="s">
        <v>2115</v>
      </c>
      <c r="U75" s="1" t="s">
        <v>47</v>
      </c>
      <c r="W75" s="1" t="s">
        <v>71</v>
      </c>
      <c r="X75" s="1" t="s">
        <v>2118</v>
      </c>
      <c r="Y75" s="1" t="s">
        <v>1566</v>
      </c>
      <c r="Z75" s="1" t="s">
        <v>181</v>
      </c>
      <c r="AA75" s="1" t="s">
        <v>1577</v>
      </c>
      <c r="AB75" s="1" t="s">
        <v>1578</v>
      </c>
      <c r="AD75" s="1" t="s">
        <v>54</v>
      </c>
      <c r="AE75" s="1" t="s">
        <v>158</v>
      </c>
      <c r="AG75" s="1" t="s">
        <v>56</v>
      </c>
      <c r="AH75" s="1" t="s">
        <v>75</v>
      </c>
      <c r="AK75" s="1" t="s">
        <v>58</v>
      </c>
      <c r="AL75" s="1" t="s">
        <v>76</v>
      </c>
      <c r="AM75" s="1" t="s">
        <v>2112</v>
      </c>
      <c r="AN75" s="1" t="s">
        <v>2119</v>
      </c>
    </row>
    <row r="76" spans="1:40" x14ac:dyDescent="0.3">
      <c r="A76" s="1" t="str">
        <f>HYPERLINK("https://hsdes.intel.com/resource/14013159042","14013159042")</f>
        <v>14013159042</v>
      </c>
      <c r="B76" s="1" t="s">
        <v>280</v>
      </c>
      <c r="C76" s="1" t="s">
        <v>2282</v>
      </c>
      <c r="D76" s="1" t="s">
        <v>2278</v>
      </c>
      <c r="G76" s="1" t="s">
        <v>48</v>
      </c>
      <c r="H76" s="1" t="s">
        <v>63</v>
      </c>
      <c r="I76" s="1" t="s">
        <v>38</v>
      </c>
      <c r="J76" s="1" t="s">
        <v>39</v>
      </c>
      <c r="K76" s="1" t="s">
        <v>40</v>
      </c>
      <c r="L76" s="1" t="s">
        <v>64</v>
      </c>
      <c r="M76" s="1">
        <v>10</v>
      </c>
      <c r="N76" s="1">
        <v>8</v>
      </c>
      <c r="O76" s="1" t="s">
        <v>281</v>
      </c>
      <c r="P76" s="1" t="s">
        <v>66</v>
      </c>
      <c r="Q76" s="1" t="s">
        <v>282</v>
      </c>
      <c r="R76" s="1" t="s">
        <v>283</v>
      </c>
      <c r="S76" s="1" t="s">
        <v>284</v>
      </c>
      <c r="T76" s="1" t="s">
        <v>281</v>
      </c>
      <c r="U76" s="1" t="s">
        <v>47</v>
      </c>
      <c r="W76" s="1" t="s">
        <v>71</v>
      </c>
      <c r="X76" s="1" t="s">
        <v>285</v>
      </c>
      <c r="Y76" s="1" t="s">
        <v>50</v>
      </c>
      <c r="Z76" s="1" t="s">
        <v>51</v>
      </c>
      <c r="AA76" s="1" t="s">
        <v>286</v>
      </c>
      <c r="AB76" s="1" t="s">
        <v>287</v>
      </c>
      <c r="AD76" s="1" t="s">
        <v>54</v>
      </c>
      <c r="AE76" s="1" t="s">
        <v>158</v>
      </c>
      <c r="AG76" s="1" t="s">
        <v>56</v>
      </c>
      <c r="AH76" s="1" t="s">
        <v>75</v>
      </c>
      <c r="AK76" s="1" t="s">
        <v>288</v>
      </c>
      <c r="AL76" s="1" t="s">
        <v>76</v>
      </c>
      <c r="AM76" s="1" t="s">
        <v>289</v>
      </c>
      <c r="AN76" s="1" t="s">
        <v>290</v>
      </c>
    </row>
    <row r="77" spans="1:40" x14ac:dyDescent="0.3">
      <c r="A77" s="1" t="str">
        <f>HYPERLINK("https://hsdes.intel.com/resource/14013187704","14013187704")</f>
        <v>14013187704</v>
      </c>
      <c r="B77" s="1" t="s">
        <v>2107</v>
      </c>
      <c r="C77" s="1" t="s">
        <v>2282</v>
      </c>
      <c r="D77" s="1" t="s">
        <v>2278</v>
      </c>
      <c r="G77" s="1" t="s">
        <v>48</v>
      </c>
      <c r="H77" s="1" t="s">
        <v>123</v>
      </c>
      <c r="I77" s="1" t="s">
        <v>38</v>
      </c>
      <c r="J77" s="1" t="s">
        <v>39</v>
      </c>
      <c r="K77" s="1" t="s">
        <v>40</v>
      </c>
      <c r="L77" s="1" t="s">
        <v>1765</v>
      </c>
      <c r="M77" s="1">
        <v>15</v>
      </c>
      <c r="N77" s="1">
        <v>12</v>
      </c>
      <c r="O77" s="1" t="s">
        <v>2108</v>
      </c>
      <c r="P77" s="1" t="s">
        <v>66</v>
      </c>
      <c r="Q77" s="1" t="s">
        <v>2109</v>
      </c>
      <c r="R77" s="1" t="s">
        <v>2102</v>
      </c>
      <c r="S77" s="1" t="s">
        <v>2110</v>
      </c>
      <c r="T77" s="1" t="s">
        <v>2108</v>
      </c>
      <c r="U77" s="1" t="s">
        <v>47</v>
      </c>
      <c r="W77" s="1" t="s">
        <v>71</v>
      </c>
      <c r="X77" s="1" t="s">
        <v>2111</v>
      </c>
      <c r="Y77" s="1" t="s">
        <v>1566</v>
      </c>
      <c r="Z77" s="1" t="s">
        <v>181</v>
      </c>
      <c r="AA77" s="1" t="s">
        <v>1577</v>
      </c>
      <c r="AB77" s="1" t="s">
        <v>1578</v>
      </c>
      <c r="AD77" s="1" t="s">
        <v>54</v>
      </c>
      <c r="AE77" s="1" t="s">
        <v>158</v>
      </c>
      <c r="AG77" s="1" t="s">
        <v>56</v>
      </c>
      <c r="AH77" s="1" t="s">
        <v>75</v>
      </c>
      <c r="AK77" s="1" t="s">
        <v>58</v>
      </c>
      <c r="AL77" s="1" t="s">
        <v>76</v>
      </c>
      <c r="AM77" s="1" t="s">
        <v>2112</v>
      </c>
      <c r="AN77" s="1" t="s">
        <v>2113</v>
      </c>
    </row>
    <row r="78" spans="1:40" x14ac:dyDescent="0.3">
      <c r="A78" s="1" t="str">
        <f>HYPERLINK("https://hsdes.intel.com/resource/14013179118","14013179118")</f>
        <v>14013179118</v>
      </c>
      <c r="B78" s="1" t="s">
        <v>966</v>
      </c>
      <c r="C78" s="1" t="s">
        <v>2280</v>
      </c>
      <c r="D78" s="1" t="s">
        <v>2278</v>
      </c>
      <c r="G78" s="1" t="s">
        <v>48</v>
      </c>
      <c r="H78" s="1" t="s">
        <v>63</v>
      </c>
      <c r="I78" s="1" t="s">
        <v>38</v>
      </c>
      <c r="J78" s="1" t="s">
        <v>39</v>
      </c>
      <c r="K78" s="1" t="s">
        <v>40</v>
      </c>
      <c r="L78" s="1" t="s">
        <v>841</v>
      </c>
      <c r="M78" s="1">
        <v>25</v>
      </c>
      <c r="N78" s="1">
        <v>20</v>
      </c>
      <c r="O78" s="1" t="s">
        <v>967</v>
      </c>
      <c r="P78" s="1" t="s">
        <v>66</v>
      </c>
      <c r="Q78" s="1" t="s">
        <v>968</v>
      </c>
      <c r="R78" s="1" t="s">
        <v>969</v>
      </c>
      <c r="S78" s="1" t="s">
        <v>970</v>
      </c>
      <c r="T78" s="1" t="s">
        <v>967</v>
      </c>
      <c r="U78" s="1" t="s">
        <v>47</v>
      </c>
      <c r="W78" s="1" t="s">
        <v>71</v>
      </c>
      <c r="X78" s="1" t="s">
        <v>971</v>
      </c>
      <c r="Y78" s="1" t="s">
        <v>50</v>
      </c>
      <c r="Z78" s="1" t="s">
        <v>181</v>
      </c>
      <c r="AA78" s="1" t="s">
        <v>857</v>
      </c>
      <c r="AB78" s="1" t="s">
        <v>633</v>
      </c>
      <c r="AD78" s="1" t="s">
        <v>54</v>
      </c>
      <c r="AE78" s="1" t="s">
        <v>55</v>
      </c>
      <c r="AG78" s="1" t="s">
        <v>144</v>
      </c>
      <c r="AH78" s="1" t="s">
        <v>57</v>
      </c>
      <c r="AK78" s="1" t="s">
        <v>58</v>
      </c>
      <c r="AL78" s="1" t="s">
        <v>76</v>
      </c>
      <c r="AM78" s="1" t="s">
        <v>972</v>
      </c>
      <c r="AN78" s="1" t="s">
        <v>973</v>
      </c>
    </row>
    <row r="79" spans="1:40" x14ac:dyDescent="0.3">
      <c r="A79" s="1" t="str">
        <f>HYPERLINK("https://hsdes.intel.com/resource/14013187692","14013187692")</f>
        <v>14013187692</v>
      </c>
      <c r="B79" s="1" t="s">
        <v>2091</v>
      </c>
      <c r="C79" s="1" t="s">
        <v>2282</v>
      </c>
      <c r="D79" s="1" t="s">
        <v>2278</v>
      </c>
      <c r="G79" s="1" t="s">
        <v>48</v>
      </c>
      <c r="H79" s="1" t="s">
        <v>123</v>
      </c>
      <c r="I79" s="1" t="s">
        <v>38</v>
      </c>
      <c r="J79" s="1" t="s">
        <v>39</v>
      </c>
      <c r="K79" s="1" t="s">
        <v>40</v>
      </c>
      <c r="L79" s="1" t="s">
        <v>1765</v>
      </c>
      <c r="M79" s="1">
        <v>10</v>
      </c>
      <c r="N79" s="1">
        <v>8</v>
      </c>
      <c r="O79" s="1" t="s">
        <v>2092</v>
      </c>
      <c r="P79" s="1" t="s">
        <v>66</v>
      </c>
      <c r="Q79" s="1" t="s">
        <v>2093</v>
      </c>
      <c r="R79" s="1" t="s">
        <v>2094</v>
      </c>
      <c r="S79" s="1" t="s">
        <v>2095</v>
      </c>
      <c r="T79" s="1" t="s">
        <v>2092</v>
      </c>
      <c r="U79" s="1" t="s">
        <v>47</v>
      </c>
      <c r="W79" s="1" t="s">
        <v>71</v>
      </c>
      <c r="X79" s="1" t="s">
        <v>2096</v>
      </c>
      <c r="Y79" s="1" t="s">
        <v>1566</v>
      </c>
      <c r="Z79" s="1" t="s">
        <v>181</v>
      </c>
      <c r="AA79" s="1" t="s">
        <v>1586</v>
      </c>
      <c r="AB79" s="1" t="s">
        <v>1578</v>
      </c>
      <c r="AD79" s="1" t="s">
        <v>54</v>
      </c>
      <c r="AE79" s="1" t="s">
        <v>158</v>
      </c>
      <c r="AG79" s="1" t="s">
        <v>56</v>
      </c>
      <c r="AH79" s="1" t="s">
        <v>75</v>
      </c>
      <c r="AK79" s="1" t="s">
        <v>58</v>
      </c>
      <c r="AL79" s="1" t="s">
        <v>76</v>
      </c>
      <c r="AM79" s="1" t="s">
        <v>2097</v>
      </c>
      <c r="AN79" s="1" t="s">
        <v>2098</v>
      </c>
    </row>
    <row r="80" spans="1:40" x14ac:dyDescent="0.3">
      <c r="A80" s="1" t="str">
        <f>HYPERLINK("https://hsdes.intel.com/resource/14013187693","14013187693")</f>
        <v>14013187693</v>
      </c>
      <c r="B80" s="1" t="s">
        <v>2099</v>
      </c>
      <c r="C80" s="1" t="s">
        <v>2282</v>
      </c>
      <c r="D80" s="1" t="s">
        <v>2278</v>
      </c>
      <c r="G80" s="1" t="s">
        <v>48</v>
      </c>
      <c r="H80" s="1" t="s">
        <v>123</v>
      </c>
      <c r="I80" s="1" t="s">
        <v>38</v>
      </c>
      <c r="J80" s="1" t="s">
        <v>39</v>
      </c>
      <c r="K80" s="1" t="s">
        <v>40</v>
      </c>
      <c r="L80" s="1" t="s">
        <v>1765</v>
      </c>
      <c r="M80" s="1">
        <v>20</v>
      </c>
      <c r="N80" s="1">
        <v>15</v>
      </c>
      <c r="O80" s="1" t="s">
        <v>2100</v>
      </c>
      <c r="P80" s="1" t="s">
        <v>66</v>
      </c>
      <c r="Q80" s="1" t="s">
        <v>2101</v>
      </c>
      <c r="R80" s="1" t="s">
        <v>2102</v>
      </c>
      <c r="S80" s="1" t="s">
        <v>2103</v>
      </c>
      <c r="T80" s="1" t="s">
        <v>2100</v>
      </c>
      <c r="U80" s="1" t="s">
        <v>47</v>
      </c>
      <c r="W80" s="1" t="s">
        <v>71</v>
      </c>
      <c r="X80" s="1" t="s">
        <v>2104</v>
      </c>
      <c r="Y80" s="1" t="s">
        <v>1566</v>
      </c>
      <c r="Z80" s="1" t="s">
        <v>51</v>
      </c>
      <c r="AA80" s="1" t="s">
        <v>1577</v>
      </c>
      <c r="AB80" s="1" t="s">
        <v>1578</v>
      </c>
      <c r="AD80" s="1" t="s">
        <v>54</v>
      </c>
      <c r="AE80" s="1" t="s">
        <v>158</v>
      </c>
      <c r="AG80" s="1" t="s">
        <v>144</v>
      </c>
      <c r="AH80" s="1" t="s">
        <v>75</v>
      </c>
      <c r="AK80" s="1" t="s">
        <v>58</v>
      </c>
      <c r="AL80" s="1" t="s">
        <v>76</v>
      </c>
      <c r="AM80" s="1" t="s">
        <v>2105</v>
      </c>
      <c r="AN80" s="1" t="s">
        <v>2106</v>
      </c>
    </row>
    <row r="81" spans="1:40" x14ac:dyDescent="0.3">
      <c r="A81" s="1" t="str">
        <f>HYPERLINK("https://hsdes.intel.com/resource/14013159046","14013159046")</f>
        <v>14013159046</v>
      </c>
      <c r="B81" s="1" t="s">
        <v>291</v>
      </c>
      <c r="C81" s="1" t="s">
        <v>2282</v>
      </c>
      <c r="D81" s="1" t="s">
        <v>2278</v>
      </c>
      <c r="G81" s="1" t="s">
        <v>48</v>
      </c>
      <c r="H81" s="1" t="s">
        <v>63</v>
      </c>
      <c r="I81" s="1" t="s">
        <v>38</v>
      </c>
      <c r="J81" s="1" t="s">
        <v>39</v>
      </c>
      <c r="K81" s="1" t="s">
        <v>40</v>
      </c>
      <c r="L81" s="1" t="s">
        <v>64</v>
      </c>
      <c r="M81" s="1">
        <v>10</v>
      </c>
      <c r="N81" s="1">
        <v>8</v>
      </c>
      <c r="O81" s="1" t="s">
        <v>292</v>
      </c>
      <c r="P81" s="1" t="s">
        <v>66</v>
      </c>
      <c r="Q81" s="1" t="s">
        <v>293</v>
      </c>
      <c r="R81" s="1" t="s">
        <v>283</v>
      </c>
      <c r="S81" s="1" t="s">
        <v>294</v>
      </c>
      <c r="T81" s="1" t="s">
        <v>292</v>
      </c>
      <c r="U81" s="1" t="s">
        <v>47</v>
      </c>
      <c r="W81" s="1" t="s">
        <v>71</v>
      </c>
      <c r="X81" s="1" t="s">
        <v>295</v>
      </c>
      <c r="Y81" s="1" t="s">
        <v>50</v>
      </c>
      <c r="Z81" s="1" t="s">
        <v>51</v>
      </c>
      <c r="AA81" s="1" t="s">
        <v>286</v>
      </c>
      <c r="AB81" s="1" t="s">
        <v>287</v>
      </c>
      <c r="AD81" s="1" t="s">
        <v>54</v>
      </c>
      <c r="AE81" s="1" t="s">
        <v>158</v>
      </c>
      <c r="AG81" s="1" t="s">
        <v>56</v>
      </c>
      <c r="AH81" s="1" t="s">
        <v>75</v>
      </c>
      <c r="AK81" s="1" t="s">
        <v>288</v>
      </c>
      <c r="AL81" s="1" t="s">
        <v>76</v>
      </c>
      <c r="AM81" s="1" t="s">
        <v>296</v>
      </c>
      <c r="AN81" s="1" t="s">
        <v>297</v>
      </c>
    </row>
    <row r="82" spans="1:40" x14ac:dyDescent="0.3">
      <c r="A82" s="1" t="str">
        <f>HYPERLINK("https://hsdes.intel.com/resource/14013185686","14013185686")</f>
        <v>14013185686</v>
      </c>
      <c r="B82" s="1" t="s">
        <v>1454</v>
      </c>
      <c r="C82" s="1" t="s">
        <v>2280</v>
      </c>
      <c r="D82" s="1" t="s">
        <v>2278</v>
      </c>
      <c r="G82" s="1" t="s">
        <v>48</v>
      </c>
      <c r="H82" s="1" t="s">
        <v>63</v>
      </c>
      <c r="I82" s="1" t="s">
        <v>38</v>
      </c>
      <c r="J82" s="1" t="s">
        <v>39</v>
      </c>
      <c r="K82" s="1" t="s">
        <v>40</v>
      </c>
      <c r="L82" s="1" t="s">
        <v>64</v>
      </c>
      <c r="M82" s="1">
        <v>10</v>
      </c>
      <c r="N82" s="1">
        <v>8</v>
      </c>
      <c r="O82" s="1" t="s">
        <v>1455</v>
      </c>
      <c r="P82" s="1" t="s">
        <v>66</v>
      </c>
      <c r="Q82" s="1" t="s">
        <v>1456</v>
      </c>
      <c r="R82" s="1" t="s">
        <v>283</v>
      </c>
      <c r="S82" s="1" t="s">
        <v>1457</v>
      </c>
      <c r="T82" s="1" t="s">
        <v>1455</v>
      </c>
      <c r="U82" s="1" t="s">
        <v>47</v>
      </c>
      <c r="W82" s="1" t="s">
        <v>71</v>
      </c>
      <c r="X82" s="1" t="s">
        <v>1458</v>
      </c>
      <c r="Y82" s="1" t="s">
        <v>50</v>
      </c>
      <c r="Z82" s="1" t="s">
        <v>181</v>
      </c>
      <c r="AA82" s="1" t="s">
        <v>286</v>
      </c>
      <c r="AB82" s="1" t="s">
        <v>1459</v>
      </c>
      <c r="AD82" s="1" t="s">
        <v>54</v>
      </c>
      <c r="AE82" s="1" t="s">
        <v>55</v>
      </c>
      <c r="AG82" s="1" t="s">
        <v>56</v>
      </c>
      <c r="AH82" s="1" t="s">
        <v>57</v>
      </c>
      <c r="AK82" s="1" t="s">
        <v>288</v>
      </c>
      <c r="AL82" s="1" t="s">
        <v>76</v>
      </c>
      <c r="AM82" s="1" t="s">
        <v>1460</v>
      </c>
      <c r="AN82" s="1" t="s">
        <v>1461</v>
      </c>
    </row>
    <row r="83" spans="1:40" x14ac:dyDescent="0.3">
      <c r="A83" s="1" t="str">
        <f>HYPERLINK("https://hsdes.intel.com/resource/14013185689","14013185689")</f>
        <v>14013185689</v>
      </c>
      <c r="B83" s="1" t="s">
        <v>1462</v>
      </c>
      <c r="C83" s="1" t="s">
        <v>2280</v>
      </c>
      <c r="D83" s="1" t="s">
        <v>2278</v>
      </c>
      <c r="G83" s="1" t="s">
        <v>48</v>
      </c>
      <c r="H83" s="1" t="s">
        <v>63</v>
      </c>
      <c r="I83" s="1" t="s">
        <v>38</v>
      </c>
      <c r="J83" s="1" t="s">
        <v>39</v>
      </c>
      <c r="K83" s="1" t="s">
        <v>40</v>
      </c>
      <c r="L83" s="1" t="s">
        <v>64</v>
      </c>
      <c r="M83" s="1">
        <v>15</v>
      </c>
      <c r="N83" s="1">
        <v>10</v>
      </c>
      <c r="O83" s="1" t="s">
        <v>1463</v>
      </c>
      <c r="P83" s="1" t="s">
        <v>66</v>
      </c>
      <c r="Q83" s="1" t="s">
        <v>1464</v>
      </c>
      <c r="R83" s="1" t="s">
        <v>283</v>
      </c>
      <c r="S83" s="1" t="s">
        <v>1465</v>
      </c>
      <c r="T83" s="1" t="s">
        <v>1463</v>
      </c>
      <c r="U83" s="1" t="s">
        <v>47</v>
      </c>
      <c r="W83" s="1" t="s">
        <v>71</v>
      </c>
      <c r="X83" s="1" t="s">
        <v>1466</v>
      </c>
      <c r="Y83" s="1" t="s">
        <v>50</v>
      </c>
      <c r="Z83" s="1" t="s">
        <v>181</v>
      </c>
      <c r="AA83" s="1" t="s">
        <v>286</v>
      </c>
      <c r="AB83" s="1" t="s">
        <v>1459</v>
      </c>
      <c r="AD83" s="1" t="s">
        <v>54</v>
      </c>
      <c r="AE83" s="1" t="s">
        <v>55</v>
      </c>
      <c r="AG83" s="1" t="s">
        <v>56</v>
      </c>
      <c r="AH83" s="1" t="s">
        <v>57</v>
      </c>
      <c r="AK83" s="1" t="s">
        <v>288</v>
      </c>
      <c r="AL83" s="1" t="s">
        <v>76</v>
      </c>
      <c r="AM83" s="1" t="s">
        <v>1467</v>
      </c>
      <c r="AN83" s="1" t="s">
        <v>1468</v>
      </c>
    </row>
    <row r="84" spans="1:40" x14ac:dyDescent="0.3">
      <c r="A84" s="1" t="str">
        <f>HYPERLINK("https://hsdes.intel.com/resource/14013187936","14013187936")</f>
        <v>14013187936</v>
      </c>
      <c r="B84" s="1" t="s">
        <v>2239</v>
      </c>
      <c r="C84" s="1" t="s">
        <v>2282</v>
      </c>
      <c r="D84" s="1" t="s">
        <v>2278</v>
      </c>
      <c r="G84" s="1" t="s">
        <v>1784</v>
      </c>
      <c r="H84" s="1" t="s">
        <v>123</v>
      </c>
      <c r="I84" s="1" t="s">
        <v>38</v>
      </c>
      <c r="J84" s="1" t="s">
        <v>39</v>
      </c>
      <c r="K84" s="1" t="s">
        <v>40</v>
      </c>
      <c r="L84" s="1" t="s">
        <v>1785</v>
      </c>
      <c r="M84" s="1">
        <v>10</v>
      </c>
      <c r="N84" s="1">
        <v>8</v>
      </c>
      <c r="O84" s="1" t="s">
        <v>2240</v>
      </c>
      <c r="P84" s="1" t="s">
        <v>1787</v>
      </c>
      <c r="Q84" s="1" t="s">
        <v>2241</v>
      </c>
      <c r="R84" s="1" t="s">
        <v>2242</v>
      </c>
      <c r="S84" s="1" t="s">
        <v>2243</v>
      </c>
      <c r="T84" s="1" t="s">
        <v>2240</v>
      </c>
      <c r="U84" s="1" t="s">
        <v>47</v>
      </c>
      <c r="W84" s="1" t="s">
        <v>1784</v>
      </c>
      <c r="X84" s="1" t="s">
        <v>2244</v>
      </c>
      <c r="Y84" s="1" t="s">
        <v>1566</v>
      </c>
      <c r="Z84" s="1" t="s">
        <v>181</v>
      </c>
      <c r="AA84" s="1" t="s">
        <v>1897</v>
      </c>
      <c r="AB84" s="1" t="s">
        <v>1640</v>
      </c>
      <c r="AD84" s="1" t="s">
        <v>54</v>
      </c>
      <c r="AE84" s="1" t="s">
        <v>158</v>
      </c>
      <c r="AG84" s="1" t="s">
        <v>56</v>
      </c>
      <c r="AH84" s="1" t="s">
        <v>75</v>
      </c>
      <c r="AK84" s="1" t="s">
        <v>58</v>
      </c>
      <c r="AL84" s="1" t="s">
        <v>76</v>
      </c>
      <c r="AM84" s="1" t="s">
        <v>2245</v>
      </c>
      <c r="AN84" s="1" t="s">
        <v>2246</v>
      </c>
    </row>
    <row r="85" spans="1:40" x14ac:dyDescent="0.3">
      <c r="A85" s="1" t="str">
        <f>HYPERLINK("https://hsdes.intel.com/resource/14013161312","14013161312")</f>
        <v>14013161312</v>
      </c>
      <c r="B85" s="1" t="s">
        <v>564</v>
      </c>
      <c r="C85" s="1" t="s">
        <v>2280</v>
      </c>
      <c r="D85" s="1" t="s">
        <v>2278</v>
      </c>
      <c r="E85" s="6"/>
      <c r="G85" s="1" t="s">
        <v>80</v>
      </c>
      <c r="H85" s="1" t="s">
        <v>63</v>
      </c>
      <c r="I85" s="1" t="s">
        <v>38</v>
      </c>
      <c r="J85" s="1" t="s">
        <v>39</v>
      </c>
      <c r="K85" s="1" t="s">
        <v>40</v>
      </c>
      <c r="L85" s="1" t="s">
        <v>270</v>
      </c>
      <c r="M85" s="1">
        <v>5</v>
      </c>
      <c r="N85" s="1">
        <v>3</v>
      </c>
      <c r="O85" s="1" t="s">
        <v>565</v>
      </c>
      <c r="P85" s="1" t="s">
        <v>84</v>
      </c>
      <c r="Q85" s="1" t="s">
        <v>566</v>
      </c>
      <c r="R85" s="1" t="s">
        <v>567</v>
      </c>
      <c r="S85" s="1" t="s">
        <v>568</v>
      </c>
      <c r="T85" s="1" t="s">
        <v>565</v>
      </c>
      <c r="U85" s="1" t="s">
        <v>47</v>
      </c>
      <c r="V85" s="1" t="s">
        <v>88</v>
      </c>
      <c r="W85" s="1" t="s">
        <v>89</v>
      </c>
      <c r="X85" s="1" t="s">
        <v>569</v>
      </c>
      <c r="Y85" s="1" t="s">
        <v>50</v>
      </c>
      <c r="Z85" s="1" t="s">
        <v>51</v>
      </c>
      <c r="AA85" s="1" t="s">
        <v>389</v>
      </c>
      <c r="AB85" s="1" t="s">
        <v>390</v>
      </c>
      <c r="AD85" s="1" t="s">
        <v>54</v>
      </c>
      <c r="AE85" s="1" t="s">
        <v>55</v>
      </c>
      <c r="AG85" s="1" t="s">
        <v>56</v>
      </c>
      <c r="AH85" s="1" t="s">
        <v>57</v>
      </c>
      <c r="AK85" s="1" t="s">
        <v>58</v>
      </c>
      <c r="AL85" s="1" t="s">
        <v>76</v>
      </c>
      <c r="AM85" s="1" t="s">
        <v>570</v>
      </c>
      <c r="AN85" s="1" t="s">
        <v>571</v>
      </c>
    </row>
    <row r="86" spans="1:40" ht="16.2" x14ac:dyDescent="0.3">
      <c r="A86" s="1" t="str">
        <f>HYPERLINK("https://hsdes.intel.com/resource/14013156881","14013156881")</f>
        <v>14013156881</v>
      </c>
      <c r="B86" s="1" t="s">
        <v>161</v>
      </c>
      <c r="D86" s="1" t="s">
        <v>2281</v>
      </c>
      <c r="E86" s="8" t="s">
        <v>2287</v>
      </c>
      <c r="G86" s="1" t="s">
        <v>80</v>
      </c>
      <c r="H86" s="1" t="s">
        <v>37</v>
      </c>
      <c r="I86" s="1" t="s">
        <v>38</v>
      </c>
      <c r="J86" s="1" t="s">
        <v>39</v>
      </c>
      <c r="K86" s="1" t="s">
        <v>40</v>
      </c>
      <c r="L86" s="1" t="s">
        <v>162</v>
      </c>
      <c r="M86" s="1">
        <v>10</v>
      </c>
      <c r="N86" s="1">
        <v>6</v>
      </c>
      <c r="O86" s="1" t="s">
        <v>163</v>
      </c>
      <c r="P86" s="1" t="s">
        <v>84</v>
      </c>
      <c r="Q86" s="1" t="s">
        <v>164</v>
      </c>
      <c r="R86" s="1" t="s">
        <v>165</v>
      </c>
      <c r="S86" s="1" t="s">
        <v>166</v>
      </c>
      <c r="T86" s="1" t="s">
        <v>163</v>
      </c>
      <c r="U86" s="1" t="s">
        <v>47</v>
      </c>
      <c r="V86" s="1" t="s">
        <v>88</v>
      </c>
      <c r="W86" s="1" t="s">
        <v>89</v>
      </c>
      <c r="X86" s="1" t="s">
        <v>167</v>
      </c>
      <c r="Y86" s="1" t="s">
        <v>50</v>
      </c>
      <c r="Z86" s="1" t="s">
        <v>51</v>
      </c>
      <c r="AA86" s="1" t="s">
        <v>168</v>
      </c>
      <c r="AB86" s="1" t="s">
        <v>169</v>
      </c>
      <c r="AD86" s="1" t="s">
        <v>54</v>
      </c>
      <c r="AE86" s="1" t="s">
        <v>55</v>
      </c>
      <c r="AG86" s="1" t="s">
        <v>56</v>
      </c>
      <c r="AH86" s="1" t="s">
        <v>57</v>
      </c>
      <c r="AK86" s="1" t="s">
        <v>58</v>
      </c>
      <c r="AL86" s="1" t="s">
        <v>170</v>
      </c>
      <c r="AM86" s="1" t="s">
        <v>171</v>
      </c>
      <c r="AN86" s="1" t="s">
        <v>172</v>
      </c>
    </row>
    <row r="87" spans="1:40" x14ac:dyDescent="0.3">
      <c r="A87" s="1" t="str">
        <f>HYPERLINK("https://hsdes.intel.com/resource/14013173200","14013173200")</f>
        <v>14013173200</v>
      </c>
      <c r="B87" s="1" t="s">
        <v>799</v>
      </c>
      <c r="C87" s="1" t="s">
        <v>2284</v>
      </c>
      <c r="D87" s="1" t="s">
        <v>2278</v>
      </c>
      <c r="G87" s="1" t="s">
        <v>80</v>
      </c>
      <c r="H87" s="1" t="s">
        <v>123</v>
      </c>
      <c r="I87" s="1" t="s">
        <v>38</v>
      </c>
      <c r="J87" s="1" t="s">
        <v>39</v>
      </c>
      <c r="K87" s="1" t="s">
        <v>40</v>
      </c>
      <c r="L87" s="1" t="s">
        <v>270</v>
      </c>
      <c r="M87" s="1">
        <v>18</v>
      </c>
      <c r="N87" s="1">
        <v>8</v>
      </c>
      <c r="O87" s="1" t="s">
        <v>800</v>
      </c>
      <c r="P87" s="1" t="s">
        <v>84</v>
      </c>
      <c r="Q87" s="1" t="s">
        <v>801</v>
      </c>
      <c r="R87" s="1" t="s">
        <v>802</v>
      </c>
      <c r="S87" s="1" t="s">
        <v>803</v>
      </c>
      <c r="T87" s="1" t="s">
        <v>800</v>
      </c>
      <c r="U87" s="1" t="s">
        <v>47</v>
      </c>
      <c r="V87" s="1" t="s">
        <v>88</v>
      </c>
      <c r="W87" s="1" t="s">
        <v>89</v>
      </c>
      <c r="X87" s="1" t="s">
        <v>804</v>
      </c>
      <c r="Y87" s="1" t="s">
        <v>50</v>
      </c>
      <c r="Z87" s="1" t="s">
        <v>51</v>
      </c>
      <c r="AA87" s="1" t="s">
        <v>632</v>
      </c>
      <c r="AB87" s="1" t="s">
        <v>633</v>
      </c>
      <c r="AD87" s="1" t="s">
        <v>54</v>
      </c>
      <c r="AE87" s="1" t="s">
        <v>55</v>
      </c>
      <c r="AG87" s="1" t="s">
        <v>56</v>
      </c>
      <c r="AH87" s="1" t="s">
        <v>75</v>
      </c>
      <c r="AK87" s="1" t="s">
        <v>58</v>
      </c>
      <c r="AL87" s="1" t="s">
        <v>76</v>
      </c>
      <c r="AM87" s="1" t="s">
        <v>805</v>
      </c>
      <c r="AN87" s="1" t="s">
        <v>806</v>
      </c>
    </row>
    <row r="88" spans="1:40" x14ac:dyDescent="0.3">
      <c r="A88" s="1" t="str">
        <f>HYPERLINK("https://hsdes.intel.com/resource/14013187157","14013187157")</f>
        <v>14013187157</v>
      </c>
      <c r="B88" s="1" t="s">
        <v>1914</v>
      </c>
      <c r="C88" s="1" t="s">
        <v>2284</v>
      </c>
      <c r="D88" s="1" t="s">
        <v>2278</v>
      </c>
      <c r="G88" s="1" t="s">
        <v>80</v>
      </c>
      <c r="H88" s="1" t="s">
        <v>123</v>
      </c>
      <c r="I88" s="1" t="s">
        <v>38</v>
      </c>
      <c r="J88" s="1" t="s">
        <v>39</v>
      </c>
      <c r="K88" s="1" t="s">
        <v>40</v>
      </c>
      <c r="L88" s="1" t="s">
        <v>82</v>
      </c>
      <c r="M88" s="1">
        <v>25</v>
      </c>
      <c r="N88" s="1">
        <v>15</v>
      </c>
      <c r="O88" s="1" t="s">
        <v>1915</v>
      </c>
      <c r="P88" s="1" t="s">
        <v>84</v>
      </c>
      <c r="Q88" s="1" t="s">
        <v>1916</v>
      </c>
      <c r="R88" s="1" t="s">
        <v>1917</v>
      </c>
      <c r="S88" s="1" t="s">
        <v>1918</v>
      </c>
      <c r="T88" s="1" t="s">
        <v>1915</v>
      </c>
      <c r="U88" s="1" t="s">
        <v>47</v>
      </c>
      <c r="V88" s="1" t="s">
        <v>88</v>
      </c>
      <c r="W88" s="1" t="s">
        <v>89</v>
      </c>
      <c r="X88" s="1" t="s">
        <v>1919</v>
      </c>
      <c r="Y88" s="1" t="s">
        <v>1566</v>
      </c>
      <c r="Z88" s="1" t="s">
        <v>51</v>
      </c>
      <c r="AA88" s="1" t="s">
        <v>1624</v>
      </c>
      <c r="AB88" s="1" t="s">
        <v>1578</v>
      </c>
      <c r="AD88" s="1" t="s">
        <v>54</v>
      </c>
      <c r="AE88" s="1" t="s">
        <v>158</v>
      </c>
      <c r="AG88" s="1" t="s">
        <v>144</v>
      </c>
      <c r="AH88" s="1" t="s">
        <v>75</v>
      </c>
      <c r="AK88" s="1" t="s">
        <v>58</v>
      </c>
      <c r="AL88" s="1" t="s">
        <v>76</v>
      </c>
      <c r="AM88" s="1" t="s">
        <v>1920</v>
      </c>
      <c r="AN88" s="1" t="s">
        <v>1921</v>
      </c>
    </row>
    <row r="89" spans="1:40" x14ac:dyDescent="0.3">
      <c r="A89" s="1" t="str">
        <f>HYPERLINK("https://hsdes.intel.com/resource/14013187722","14013187722")</f>
        <v>14013187722</v>
      </c>
      <c r="B89" s="1" t="s">
        <v>2128</v>
      </c>
      <c r="C89" s="1" t="s">
        <v>2282</v>
      </c>
      <c r="D89" s="1" t="s">
        <v>2278</v>
      </c>
      <c r="G89" s="1" t="s">
        <v>198</v>
      </c>
      <c r="H89" s="1" t="s">
        <v>123</v>
      </c>
      <c r="I89" s="1" t="s">
        <v>38</v>
      </c>
      <c r="J89" s="1" t="s">
        <v>39</v>
      </c>
      <c r="K89" s="1" t="s">
        <v>40</v>
      </c>
      <c r="L89" s="1" t="s">
        <v>371</v>
      </c>
      <c r="M89" s="1">
        <v>8</v>
      </c>
      <c r="N89" s="1">
        <v>6</v>
      </c>
      <c r="O89" s="1" t="s">
        <v>2129</v>
      </c>
      <c r="P89" s="1" t="s">
        <v>810</v>
      </c>
      <c r="Q89" s="1" t="s">
        <v>2130</v>
      </c>
      <c r="R89" s="1" t="s">
        <v>2131</v>
      </c>
      <c r="S89" s="1" t="s">
        <v>2124</v>
      </c>
      <c r="T89" s="1" t="s">
        <v>2129</v>
      </c>
      <c r="U89" s="1" t="s">
        <v>70</v>
      </c>
      <c r="W89" s="1" t="s">
        <v>198</v>
      </c>
      <c r="X89" s="1" t="s">
        <v>2132</v>
      </c>
      <c r="Y89" s="1" t="s">
        <v>1566</v>
      </c>
      <c r="Z89" s="1" t="s">
        <v>181</v>
      </c>
      <c r="AA89" s="1" t="s">
        <v>2133</v>
      </c>
      <c r="AB89" s="1" t="s">
        <v>2134</v>
      </c>
      <c r="AD89" s="1" t="s">
        <v>54</v>
      </c>
      <c r="AE89" s="1" t="s">
        <v>55</v>
      </c>
      <c r="AG89" s="1" t="s">
        <v>56</v>
      </c>
      <c r="AH89" s="1" t="s">
        <v>75</v>
      </c>
      <c r="AK89" s="1" t="s">
        <v>58</v>
      </c>
      <c r="AL89" s="1" t="s">
        <v>1664</v>
      </c>
      <c r="AM89" s="1" t="s">
        <v>2135</v>
      </c>
      <c r="AN89" s="1" t="s">
        <v>2136</v>
      </c>
    </row>
    <row r="90" spans="1:40" x14ac:dyDescent="0.3">
      <c r="A90" s="1" t="str">
        <f>HYPERLINK("https://hsdes.intel.com/resource/14013159015","14013159015")</f>
        <v>14013159015</v>
      </c>
      <c r="B90" s="1" t="s">
        <v>269</v>
      </c>
      <c r="C90" s="1" t="s">
        <v>2285</v>
      </c>
      <c r="D90" s="1" t="s">
        <v>2278</v>
      </c>
      <c r="G90" s="1" t="s">
        <v>80</v>
      </c>
      <c r="H90" s="1" t="s">
        <v>63</v>
      </c>
      <c r="I90" s="1" t="s">
        <v>38</v>
      </c>
      <c r="J90" s="1" t="s">
        <v>39</v>
      </c>
      <c r="K90" s="1" t="s">
        <v>40</v>
      </c>
      <c r="L90" s="1" t="s">
        <v>270</v>
      </c>
      <c r="M90" s="1">
        <v>14</v>
      </c>
      <c r="N90" s="1">
        <v>5</v>
      </c>
      <c r="O90" s="1" t="s">
        <v>271</v>
      </c>
      <c r="P90" s="1" t="s">
        <v>84</v>
      </c>
      <c r="Q90" s="1" t="s">
        <v>272</v>
      </c>
      <c r="R90" s="1" t="s">
        <v>273</v>
      </c>
      <c r="S90" s="1" t="s">
        <v>274</v>
      </c>
      <c r="T90" s="1" t="s">
        <v>271</v>
      </c>
      <c r="U90" s="1" t="s">
        <v>47</v>
      </c>
      <c r="V90" s="1" t="s">
        <v>88</v>
      </c>
      <c r="W90" s="1" t="s">
        <v>89</v>
      </c>
      <c r="X90" s="1" t="s">
        <v>275</v>
      </c>
      <c r="Y90" s="1" t="s">
        <v>50</v>
      </c>
      <c r="Z90" s="1" t="s">
        <v>181</v>
      </c>
      <c r="AA90" s="1" t="s">
        <v>276</v>
      </c>
      <c r="AB90" s="1" t="s">
        <v>277</v>
      </c>
      <c r="AD90" s="1" t="s">
        <v>54</v>
      </c>
      <c r="AE90" s="1" t="s">
        <v>55</v>
      </c>
      <c r="AG90" s="1" t="s">
        <v>56</v>
      </c>
      <c r="AH90" s="1" t="s">
        <v>75</v>
      </c>
      <c r="AK90" s="1" t="s">
        <v>58</v>
      </c>
      <c r="AL90" s="1" t="s">
        <v>76</v>
      </c>
      <c r="AM90" s="1" t="s">
        <v>278</v>
      </c>
      <c r="AN90" s="1" t="s">
        <v>279</v>
      </c>
    </row>
    <row r="91" spans="1:40" x14ac:dyDescent="0.3">
      <c r="A91" s="1" t="str">
        <f>HYPERLINK("https://hsdes.intel.com/resource/14013160449","14013160449")</f>
        <v>14013160449</v>
      </c>
      <c r="B91" s="1" t="s">
        <v>383</v>
      </c>
      <c r="C91" s="1" t="s">
        <v>2282</v>
      </c>
      <c r="D91" s="1" t="s">
        <v>2278</v>
      </c>
      <c r="G91" s="1" t="s">
        <v>80</v>
      </c>
      <c r="H91" s="1" t="s">
        <v>63</v>
      </c>
      <c r="I91" s="1" t="s">
        <v>38</v>
      </c>
      <c r="J91" s="1" t="s">
        <v>39</v>
      </c>
      <c r="K91" s="1" t="s">
        <v>40</v>
      </c>
      <c r="L91" s="1" t="s">
        <v>299</v>
      </c>
      <c r="M91" s="1">
        <v>10</v>
      </c>
      <c r="N91" s="1">
        <v>5</v>
      </c>
      <c r="O91" s="1" t="s">
        <v>384</v>
      </c>
      <c r="P91" s="1" t="s">
        <v>84</v>
      </c>
      <c r="Q91" s="1" t="s">
        <v>385</v>
      </c>
      <c r="R91" s="1" t="s">
        <v>386</v>
      </c>
      <c r="S91" s="1" t="s">
        <v>387</v>
      </c>
      <c r="T91" s="1" t="s">
        <v>384</v>
      </c>
      <c r="U91" s="1" t="s">
        <v>47</v>
      </c>
      <c r="V91" s="1" t="s">
        <v>88</v>
      </c>
      <c r="W91" s="1" t="s">
        <v>89</v>
      </c>
      <c r="X91" s="1" t="s">
        <v>388</v>
      </c>
      <c r="Y91" s="1" t="s">
        <v>50</v>
      </c>
      <c r="Z91" s="1" t="s">
        <v>51</v>
      </c>
      <c r="AA91" s="1" t="s">
        <v>389</v>
      </c>
      <c r="AB91" s="1" t="s">
        <v>390</v>
      </c>
      <c r="AD91" s="1" t="s">
        <v>54</v>
      </c>
      <c r="AE91" s="1" t="s">
        <v>55</v>
      </c>
      <c r="AG91" s="1" t="s">
        <v>56</v>
      </c>
      <c r="AH91" s="1" t="s">
        <v>75</v>
      </c>
      <c r="AK91" s="1" t="s">
        <v>58</v>
      </c>
      <c r="AL91" s="1" t="s">
        <v>76</v>
      </c>
      <c r="AM91" s="1" t="s">
        <v>391</v>
      </c>
      <c r="AN91" s="1" t="s">
        <v>392</v>
      </c>
    </row>
    <row r="92" spans="1:40" x14ac:dyDescent="0.3">
      <c r="A92" s="1" t="str">
        <f>HYPERLINK("https://hsdes.intel.com/resource/14013160451","14013160451")</f>
        <v>14013160451</v>
      </c>
      <c r="B92" s="1" t="s">
        <v>393</v>
      </c>
      <c r="C92" s="1" t="s">
        <v>2282</v>
      </c>
      <c r="D92" s="1" t="s">
        <v>2278</v>
      </c>
      <c r="G92" s="1" t="s">
        <v>80</v>
      </c>
      <c r="H92" s="1" t="s">
        <v>123</v>
      </c>
      <c r="I92" s="1" t="s">
        <v>38</v>
      </c>
      <c r="J92" s="1" t="s">
        <v>39</v>
      </c>
      <c r="K92" s="1" t="s">
        <v>40</v>
      </c>
      <c r="L92" s="1" t="s">
        <v>299</v>
      </c>
      <c r="M92" s="1">
        <v>10</v>
      </c>
      <c r="N92" s="1">
        <v>5</v>
      </c>
      <c r="O92" s="1" t="s">
        <v>394</v>
      </c>
      <c r="P92" s="1" t="s">
        <v>84</v>
      </c>
      <c r="Q92" s="1" t="s">
        <v>395</v>
      </c>
      <c r="R92" s="1" t="s">
        <v>86</v>
      </c>
      <c r="S92" s="1" t="s">
        <v>396</v>
      </c>
      <c r="T92" s="1" t="s">
        <v>394</v>
      </c>
      <c r="U92" s="1" t="s">
        <v>47</v>
      </c>
      <c r="V92" s="1" t="s">
        <v>88</v>
      </c>
      <c r="W92" s="1" t="s">
        <v>89</v>
      </c>
      <c r="X92" s="1" t="s">
        <v>397</v>
      </c>
      <c r="Y92" s="1" t="s">
        <v>50</v>
      </c>
      <c r="Z92" s="1" t="s">
        <v>51</v>
      </c>
      <c r="AA92" s="1" t="s">
        <v>398</v>
      </c>
      <c r="AB92" s="1" t="s">
        <v>74</v>
      </c>
      <c r="AD92" s="1" t="s">
        <v>54</v>
      </c>
      <c r="AE92" s="1" t="s">
        <v>55</v>
      </c>
      <c r="AG92" s="1" t="s">
        <v>56</v>
      </c>
      <c r="AH92" s="1" t="s">
        <v>75</v>
      </c>
      <c r="AK92" s="1" t="s">
        <v>58</v>
      </c>
      <c r="AL92" s="1" t="s">
        <v>76</v>
      </c>
      <c r="AM92" s="1" t="s">
        <v>399</v>
      </c>
      <c r="AN92" s="1" t="s">
        <v>400</v>
      </c>
    </row>
    <row r="93" spans="1:40" x14ac:dyDescent="0.3">
      <c r="A93" s="1" t="str">
        <f>HYPERLINK("https://hsdes.intel.com/resource/14013175857","14013175857")</f>
        <v>14013175857</v>
      </c>
      <c r="B93" s="1" t="s">
        <v>869</v>
      </c>
      <c r="C93" s="1" t="s">
        <v>2280</v>
      </c>
      <c r="D93" s="1" t="s">
        <v>2278</v>
      </c>
      <c r="G93" s="1" t="s">
        <v>198</v>
      </c>
      <c r="H93" s="1" t="s">
        <v>81</v>
      </c>
      <c r="I93" s="1" t="s">
        <v>38</v>
      </c>
      <c r="J93" s="1" t="s">
        <v>39</v>
      </c>
      <c r="K93" s="1" t="s">
        <v>40</v>
      </c>
      <c r="L93" s="1" t="s">
        <v>359</v>
      </c>
      <c r="M93" s="1">
        <v>4</v>
      </c>
      <c r="N93" s="1">
        <v>2</v>
      </c>
      <c r="O93" s="1" t="s">
        <v>870</v>
      </c>
      <c r="P93" s="1" t="s">
        <v>201</v>
      </c>
      <c r="Q93" s="1" t="s">
        <v>871</v>
      </c>
      <c r="R93" s="1" t="s">
        <v>362</v>
      </c>
      <c r="S93" s="1" t="s">
        <v>872</v>
      </c>
      <c r="T93" s="1" t="s">
        <v>870</v>
      </c>
      <c r="U93" s="1" t="s">
        <v>70</v>
      </c>
      <c r="W93" s="1" t="s">
        <v>198</v>
      </c>
      <c r="X93" s="1" t="s">
        <v>873</v>
      </c>
      <c r="Y93" s="1" t="s">
        <v>50</v>
      </c>
      <c r="Z93" s="1" t="s">
        <v>612</v>
      </c>
      <c r="AA93" s="1" t="s">
        <v>874</v>
      </c>
      <c r="AB93" s="1" t="s">
        <v>875</v>
      </c>
      <c r="AD93" s="1" t="s">
        <v>54</v>
      </c>
      <c r="AE93" s="1" t="s">
        <v>55</v>
      </c>
      <c r="AG93" s="1" t="s">
        <v>56</v>
      </c>
      <c r="AH93" s="1" t="s">
        <v>75</v>
      </c>
      <c r="AK93" s="1" t="s">
        <v>58</v>
      </c>
      <c r="AL93" s="1" t="s">
        <v>876</v>
      </c>
      <c r="AM93" s="1" t="s">
        <v>877</v>
      </c>
      <c r="AN93" s="1" t="s">
        <v>878</v>
      </c>
    </row>
    <row r="94" spans="1:40" x14ac:dyDescent="0.3">
      <c r="A94" s="1" t="str">
        <f>HYPERLINK("https://hsdes.intel.com/resource/14013186096","14013186096")</f>
        <v>14013186096</v>
      </c>
      <c r="B94" s="1" t="s">
        <v>869</v>
      </c>
      <c r="C94" s="1" t="s">
        <v>2280</v>
      </c>
      <c r="D94" s="1" t="s">
        <v>2278</v>
      </c>
      <c r="G94" s="1" t="s">
        <v>198</v>
      </c>
      <c r="H94" s="1" t="s">
        <v>123</v>
      </c>
      <c r="I94" s="1" t="s">
        <v>38</v>
      </c>
      <c r="J94" s="1" t="s">
        <v>39</v>
      </c>
      <c r="K94" s="1" t="s">
        <v>40</v>
      </c>
      <c r="L94" s="1" t="s">
        <v>1598</v>
      </c>
      <c r="M94" s="1">
        <v>6</v>
      </c>
      <c r="N94" s="1">
        <v>5</v>
      </c>
      <c r="O94" s="1" t="s">
        <v>1636</v>
      </c>
      <c r="P94" s="1" t="s">
        <v>201</v>
      </c>
      <c r="Q94" s="1" t="s">
        <v>1637</v>
      </c>
      <c r="R94" s="1" t="s">
        <v>362</v>
      </c>
      <c r="S94" s="1" t="s">
        <v>1638</v>
      </c>
      <c r="T94" s="1" t="s">
        <v>1636</v>
      </c>
      <c r="U94" s="1" t="s">
        <v>70</v>
      </c>
      <c r="V94" s="1" t="s">
        <v>229</v>
      </c>
      <c r="W94" s="1" t="s">
        <v>198</v>
      </c>
      <c r="X94" s="1" t="s">
        <v>873</v>
      </c>
      <c r="Y94" s="1" t="s">
        <v>1566</v>
      </c>
      <c r="Z94" s="1" t="s">
        <v>612</v>
      </c>
      <c r="AA94" s="1" t="s">
        <v>1639</v>
      </c>
      <c r="AB94" s="1" t="s">
        <v>1640</v>
      </c>
      <c r="AD94" s="1" t="s">
        <v>54</v>
      </c>
      <c r="AE94" s="1" t="s">
        <v>55</v>
      </c>
      <c r="AG94" s="1" t="s">
        <v>56</v>
      </c>
      <c r="AH94" s="1" t="s">
        <v>75</v>
      </c>
      <c r="AK94" s="1" t="s">
        <v>58</v>
      </c>
      <c r="AL94" s="1" t="s">
        <v>76</v>
      </c>
      <c r="AM94" s="1" t="s">
        <v>877</v>
      </c>
      <c r="AN94" s="1" t="s">
        <v>1641</v>
      </c>
    </row>
    <row r="95" spans="1:40" x14ac:dyDescent="0.3">
      <c r="A95" s="4" t="str">
        <f>HYPERLINK("https://hsdes.intel.com/resource/14013184473","14013184473")</f>
        <v>14013184473</v>
      </c>
      <c r="B95" s="1" t="s">
        <v>1259</v>
      </c>
      <c r="C95" s="1" t="s">
        <v>2283</v>
      </c>
      <c r="D95" s="1" t="s">
        <v>2278</v>
      </c>
      <c r="G95" s="1" t="s">
        <v>223</v>
      </c>
      <c r="H95" s="1" t="s">
        <v>123</v>
      </c>
      <c r="I95" s="1" t="s">
        <v>38</v>
      </c>
      <c r="J95" s="1" t="s">
        <v>39</v>
      </c>
      <c r="K95" s="1" t="s">
        <v>40</v>
      </c>
      <c r="L95" s="1" t="s">
        <v>928</v>
      </c>
      <c r="M95" s="1">
        <v>8</v>
      </c>
      <c r="N95" s="1">
        <v>6</v>
      </c>
      <c r="O95" s="1" t="s">
        <v>1260</v>
      </c>
      <c r="P95" s="1" t="s">
        <v>225</v>
      </c>
      <c r="Q95" s="1" t="s">
        <v>1261</v>
      </c>
      <c r="R95" s="1" t="s">
        <v>1262</v>
      </c>
      <c r="S95" s="1" t="s">
        <v>1263</v>
      </c>
      <c r="T95" s="1" t="s">
        <v>1260</v>
      </c>
      <c r="U95" s="1" t="s">
        <v>70</v>
      </c>
      <c r="V95" s="1" t="s">
        <v>229</v>
      </c>
      <c r="W95" s="1" t="s">
        <v>230</v>
      </c>
      <c r="X95" s="1" t="s">
        <v>1264</v>
      </c>
      <c r="Y95" s="1" t="s">
        <v>50</v>
      </c>
      <c r="Z95" s="1" t="s">
        <v>181</v>
      </c>
      <c r="AA95" s="1" t="s">
        <v>1265</v>
      </c>
      <c r="AB95" s="1" t="s">
        <v>1266</v>
      </c>
      <c r="AD95" s="1" t="s">
        <v>54</v>
      </c>
      <c r="AE95" s="1" t="s">
        <v>55</v>
      </c>
      <c r="AG95" s="1" t="s">
        <v>56</v>
      </c>
      <c r="AH95" s="1" t="s">
        <v>75</v>
      </c>
      <c r="AK95" s="1" t="s">
        <v>58</v>
      </c>
      <c r="AL95" s="1" t="s">
        <v>76</v>
      </c>
      <c r="AM95" s="1" t="s">
        <v>1267</v>
      </c>
      <c r="AN95" s="1" t="s">
        <v>1268</v>
      </c>
    </row>
    <row r="96" spans="1:40" x14ac:dyDescent="0.3">
      <c r="A96" s="1" t="str">
        <f>HYPERLINK("https://hsdes.intel.com/resource/14013185986","14013185986")</f>
        <v>14013185986</v>
      </c>
      <c r="B96" s="1" t="s">
        <v>1607</v>
      </c>
      <c r="C96" s="1" t="s">
        <v>2280</v>
      </c>
      <c r="D96" s="1" t="s">
        <v>2278</v>
      </c>
      <c r="E96" s="1" t="s">
        <v>2274</v>
      </c>
      <c r="G96" s="1" t="s">
        <v>223</v>
      </c>
      <c r="H96" s="1" t="s">
        <v>123</v>
      </c>
      <c r="I96" s="1" t="s">
        <v>38</v>
      </c>
      <c r="J96" s="1" t="s">
        <v>39</v>
      </c>
      <c r="K96" s="1" t="s">
        <v>40</v>
      </c>
      <c r="L96" s="1" t="s">
        <v>1608</v>
      </c>
      <c r="M96" s="1">
        <v>20</v>
      </c>
      <c r="N96" s="1">
        <v>17</v>
      </c>
      <c r="O96" s="1" t="s">
        <v>1609</v>
      </c>
      <c r="P96" s="1" t="s">
        <v>225</v>
      </c>
      <c r="Q96" s="1" t="s">
        <v>1610</v>
      </c>
      <c r="R96" s="1" t="s">
        <v>1611</v>
      </c>
      <c r="S96" s="1" t="s">
        <v>1612</v>
      </c>
      <c r="T96" s="1" t="s">
        <v>1609</v>
      </c>
      <c r="U96" s="1" t="s">
        <v>70</v>
      </c>
      <c r="V96" s="1" t="s">
        <v>229</v>
      </c>
      <c r="W96" s="1" t="s">
        <v>230</v>
      </c>
      <c r="X96" s="1" t="s">
        <v>1613</v>
      </c>
      <c r="Y96" s="1" t="s">
        <v>1566</v>
      </c>
      <c r="Z96" s="1" t="s">
        <v>181</v>
      </c>
      <c r="AA96" s="1" t="s">
        <v>1577</v>
      </c>
      <c r="AB96" s="1" t="s">
        <v>1578</v>
      </c>
      <c r="AD96" s="1" t="s">
        <v>54</v>
      </c>
      <c r="AE96" s="1" t="s">
        <v>1614</v>
      </c>
      <c r="AG96" s="1" t="s">
        <v>144</v>
      </c>
      <c r="AH96" s="1" t="s">
        <v>75</v>
      </c>
      <c r="AK96" s="1" t="s">
        <v>58</v>
      </c>
      <c r="AL96" s="1" t="s">
        <v>76</v>
      </c>
      <c r="AM96" s="1" t="s">
        <v>1615</v>
      </c>
      <c r="AN96" s="1" t="s">
        <v>1616</v>
      </c>
    </row>
    <row r="97" spans="1:40" x14ac:dyDescent="0.3">
      <c r="A97" s="1" t="str">
        <f>HYPERLINK("https://hsdes.intel.com/resource/14013175465","14013175465")</f>
        <v>14013175465</v>
      </c>
      <c r="B97" s="1" t="s">
        <v>851</v>
      </c>
      <c r="C97" s="1" t="s">
        <v>2280</v>
      </c>
      <c r="D97" s="1" t="s">
        <v>2278</v>
      </c>
      <c r="G97" s="1" t="s">
        <v>223</v>
      </c>
      <c r="H97" s="1" t="s">
        <v>37</v>
      </c>
      <c r="I97" s="1" t="s">
        <v>38</v>
      </c>
      <c r="J97" s="1" t="s">
        <v>39</v>
      </c>
      <c r="K97" s="1" t="s">
        <v>40</v>
      </c>
      <c r="L97" s="1" t="s">
        <v>175</v>
      </c>
      <c r="M97" s="1">
        <v>10</v>
      </c>
      <c r="N97" s="1">
        <v>6</v>
      </c>
      <c r="O97" s="1" t="s">
        <v>852</v>
      </c>
      <c r="P97" s="1" t="s">
        <v>225</v>
      </c>
      <c r="Q97" s="1" t="s">
        <v>853</v>
      </c>
      <c r="R97" s="1" t="s">
        <v>854</v>
      </c>
      <c r="S97" s="1" t="s">
        <v>855</v>
      </c>
      <c r="T97" s="1" t="s">
        <v>852</v>
      </c>
      <c r="U97" s="1" t="s">
        <v>70</v>
      </c>
      <c r="V97" s="1" t="s">
        <v>229</v>
      </c>
      <c r="W97" s="1" t="s">
        <v>230</v>
      </c>
      <c r="X97" s="1" t="s">
        <v>856</v>
      </c>
      <c r="Y97" s="1" t="s">
        <v>50</v>
      </c>
      <c r="Z97" s="1" t="s">
        <v>51</v>
      </c>
      <c r="AA97" s="1" t="s">
        <v>857</v>
      </c>
      <c r="AB97" s="1" t="s">
        <v>633</v>
      </c>
      <c r="AD97" s="1" t="s">
        <v>54</v>
      </c>
      <c r="AE97" s="1" t="s">
        <v>55</v>
      </c>
      <c r="AG97" s="1" t="s">
        <v>56</v>
      </c>
      <c r="AH97" s="1" t="s">
        <v>57</v>
      </c>
      <c r="AK97" s="1" t="s">
        <v>58</v>
      </c>
      <c r="AL97" s="1" t="s">
        <v>76</v>
      </c>
      <c r="AM97" s="1" t="s">
        <v>858</v>
      </c>
      <c r="AN97" s="1" t="s">
        <v>859</v>
      </c>
    </row>
    <row r="98" spans="1:40" x14ac:dyDescent="0.3">
      <c r="A98" s="1" t="str">
        <f>HYPERLINK("https://hsdes.intel.com/resource/14013176457","14013176457")</f>
        <v>14013176457</v>
      </c>
      <c r="B98" s="1" t="s">
        <v>879</v>
      </c>
      <c r="D98" s="1" t="s">
        <v>2278</v>
      </c>
      <c r="E98" s="7"/>
      <c r="G98" s="1" t="s">
        <v>148</v>
      </c>
      <c r="H98" s="1" t="s">
        <v>63</v>
      </c>
      <c r="I98" s="1" t="s">
        <v>38</v>
      </c>
      <c r="J98" s="1" t="s">
        <v>39</v>
      </c>
      <c r="K98" s="1" t="s">
        <v>40</v>
      </c>
      <c r="L98" s="1" t="s">
        <v>149</v>
      </c>
      <c r="M98" s="1">
        <v>10</v>
      </c>
      <c r="N98" s="1">
        <v>5</v>
      </c>
      <c r="O98" s="1" t="s">
        <v>880</v>
      </c>
      <c r="P98" s="1" t="s">
        <v>516</v>
      </c>
      <c r="Q98" s="1" t="s">
        <v>881</v>
      </c>
      <c r="R98" s="1" t="s">
        <v>882</v>
      </c>
      <c r="S98" s="1" t="s">
        <v>883</v>
      </c>
      <c r="T98" s="1" t="s">
        <v>880</v>
      </c>
      <c r="U98" s="1" t="s">
        <v>70</v>
      </c>
      <c r="W98" s="1" t="s">
        <v>140</v>
      </c>
      <c r="X98" s="1" t="s">
        <v>884</v>
      </c>
      <c r="Y98" s="1" t="s">
        <v>50</v>
      </c>
      <c r="Z98" s="1" t="s">
        <v>51</v>
      </c>
      <c r="AA98" s="1" t="s">
        <v>156</v>
      </c>
      <c r="AB98" s="1" t="s">
        <v>885</v>
      </c>
      <c r="AD98" s="1" t="s">
        <v>54</v>
      </c>
      <c r="AE98" s="1" t="s">
        <v>55</v>
      </c>
      <c r="AG98" s="1" t="s">
        <v>56</v>
      </c>
      <c r="AH98" s="1" t="s">
        <v>75</v>
      </c>
      <c r="AK98" s="1" t="s">
        <v>58</v>
      </c>
      <c r="AL98" s="1" t="s">
        <v>76</v>
      </c>
      <c r="AM98" s="1" t="s">
        <v>886</v>
      </c>
      <c r="AN98" s="1" t="s">
        <v>887</v>
      </c>
    </row>
    <row r="99" spans="1:40" x14ac:dyDescent="0.3">
      <c r="A99" s="1" t="str">
        <f>HYPERLINK("https://hsdes.intel.com/resource/14013160692","14013160692")</f>
        <v>14013160692</v>
      </c>
      <c r="B99" s="1" t="s">
        <v>441</v>
      </c>
      <c r="C99" s="1" t="s">
        <v>2282</v>
      </c>
      <c r="D99" s="1" t="s">
        <v>2278</v>
      </c>
      <c r="G99" s="1" t="s">
        <v>198</v>
      </c>
      <c r="H99" s="1" t="s">
        <v>442</v>
      </c>
      <c r="I99" s="1" t="s">
        <v>38</v>
      </c>
      <c r="J99" s="1" t="s">
        <v>39</v>
      </c>
      <c r="K99" s="1" t="s">
        <v>40</v>
      </c>
      <c r="L99" s="1" t="s">
        <v>443</v>
      </c>
      <c r="M99" s="1">
        <v>8</v>
      </c>
      <c r="N99" s="1">
        <v>6</v>
      </c>
      <c r="O99" s="1" t="s">
        <v>444</v>
      </c>
      <c r="P99" s="1" t="s">
        <v>201</v>
      </c>
      <c r="Q99" s="1" t="s">
        <v>445</v>
      </c>
      <c r="R99" s="1" t="s">
        <v>446</v>
      </c>
      <c r="S99" s="1" t="s">
        <v>447</v>
      </c>
      <c r="T99" s="1" t="s">
        <v>444</v>
      </c>
      <c r="U99" s="1" t="s">
        <v>70</v>
      </c>
      <c r="W99" s="1" t="s">
        <v>198</v>
      </c>
      <c r="X99" s="1" t="s">
        <v>448</v>
      </c>
      <c r="Y99" s="1" t="s">
        <v>50</v>
      </c>
      <c r="Z99" s="1" t="s">
        <v>51</v>
      </c>
      <c r="AA99" s="1" t="s">
        <v>449</v>
      </c>
      <c r="AB99" s="1" t="s">
        <v>450</v>
      </c>
      <c r="AD99" s="1" t="s">
        <v>54</v>
      </c>
      <c r="AE99" s="1" t="s">
        <v>55</v>
      </c>
      <c r="AG99" s="1" t="s">
        <v>56</v>
      </c>
      <c r="AH99" s="1" t="s">
        <v>75</v>
      </c>
      <c r="AK99" s="1" t="s">
        <v>58</v>
      </c>
      <c r="AL99" s="1" t="s">
        <v>438</v>
      </c>
      <c r="AM99" s="1" t="s">
        <v>451</v>
      </c>
      <c r="AN99" s="1" t="s">
        <v>452</v>
      </c>
    </row>
    <row r="100" spans="1:40" x14ac:dyDescent="0.3">
      <c r="A100" s="1" t="str">
        <f>HYPERLINK("https://hsdes.intel.com/resource/14013187501","14013187501")</f>
        <v>14013187501</v>
      </c>
      <c r="B100" s="1" t="s">
        <v>2072</v>
      </c>
      <c r="C100" s="1" t="s">
        <v>2280</v>
      </c>
      <c r="D100" s="1" t="s">
        <v>2278</v>
      </c>
      <c r="G100" s="1" t="s">
        <v>198</v>
      </c>
      <c r="H100" s="1" t="s">
        <v>123</v>
      </c>
      <c r="I100" s="1" t="s">
        <v>38</v>
      </c>
      <c r="J100" s="1" t="s">
        <v>39</v>
      </c>
      <c r="K100" s="1" t="s">
        <v>40</v>
      </c>
      <c r="L100" s="1" t="s">
        <v>1598</v>
      </c>
      <c r="M100" s="1">
        <v>15</v>
      </c>
      <c r="N100" s="1">
        <v>10</v>
      </c>
      <c r="O100" s="1" t="s">
        <v>2073</v>
      </c>
      <c r="P100" s="1" t="s">
        <v>201</v>
      </c>
      <c r="Q100" s="1" t="s">
        <v>2074</v>
      </c>
      <c r="R100" s="1" t="s">
        <v>1909</v>
      </c>
      <c r="S100" s="1" t="s">
        <v>2075</v>
      </c>
      <c r="T100" s="1" t="s">
        <v>2073</v>
      </c>
      <c r="U100" s="1" t="s">
        <v>70</v>
      </c>
      <c r="V100" s="1" t="s">
        <v>229</v>
      </c>
      <c r="W100" s="1" t="s">
        <v>198</v>
      </c>
      <c r="X100" s="1" t="s">
        <v>2076</v>
      </c>
      <c r="Y100" s="1" t="s">
        <v>1566</v>
      </c>
      <c r="Z100" s="1" t="s">
        <v>181</v>
      </c>
      <c r="AA100" s="1" t="s">
        <v>1903</v>
      </c>
      <c r="AB100" s="1" t="s">
        <v>1568</v>
      </c>
      <c r="AD100" s="1" t="s">
        <v>54</v>
      </c>
      <c r="AE100" s="1" t="s">
        <v>158</v>
      </c>
      <c r="AG100" s="1" t="s">
        <v>56</v>
      </c>
      <c r="AH100" s="1" t="s">
        <v>75</v>
      </c>
      <c r="AK100" s="1" t="s">
        <v>58</v>
      </c>
      <c r="AL100" s="1" t="s">
        <v>76</v>
      </c>
      <c r="AM100" s="1" t="s">
        <v>2077</v>
      </c>
      <c r="AN100" s="1" t="s">
        <v>2078</v>
      </c>
    </row>
    <row r="101" spans="1:40" x14ac:dyDescent="0.3">
      <c r="A101" s="1" t="str">
        <f>HYPERLINK("https://hsdes.intel.com/resource/14013174283","14013174283")</f>
        <v>14013174283</v>
      </c>
      <c r="B101" s="1" t="s">
        <v>820</v>
      </c>
      <c r="C101" s="1" t="s">
        <v>2282</v>
      </c>
      <c r="D101" s="1" t="s">
        <v>2278</v>
      </c>
      <c r="G101" s="1" t="s">
        <v>223</v>
      </c>
      <c r="H101" s="1" t="s">
        <v>123</v>
      </c>
      <c r="I101" s="1" t="s">
        <v>38</v>
      </c>
      <c r="J101" s="1" t="s">
        <v>39</v>
      </c>
      <c r="K101" s="1" t="s">
        <v>40</v>
      </c>
      <c r="L101" s="1" t="s">
        <v>175</v>
      </c>
      <c r="M101" s="1">
        <v>15</v>
      </c>
      <c r="N101" s="1">
        <v>12</v>
      </c>
      <c r="O101" s="1" t="s">
        <v>821</v>
      </c>
      <c r="P101" s="1" t="s">
        <v>225</v>
      </c>
      <c r="Q101" s="1" t="s">
        <v>822</v>
      </c>
      <c r="R101" s="1" t="s">
        <v>823</v>
      </c>
      <c r="S101" s="1" t="s">
        <v>824</v>
      </c>
      <c r="T101" s="1" t="s">
        <v>821</v>
      </c>
      <c r="U101" s="1" t="s">
        <v>70</v>
      </c>
      <c r="V101" s="1" t="s">
        <v>229</v>
      </c>
      <c r="W101" s="1" t="s">
        <v>230</v>
      </c>
      <c r="X101" s="1" t="s">
        <v>825</v>
      </c>
      <c r="Y101" s="1" t="s">
        <v>50</v>
      </c>
      <c r="Z101" s="1" t="s">
        <v>181</v>
      </c>
      <c r="AA101" s="1" t="s">
        <v>826</v>
      </c>
      <c r="AB101" s="1" t="s">
        <v>827</v>
      </c>
      <c r="AD101" s="1" t="s">
        <v>54</v>
      </c>
      <c r="AE101" s="1" t="s">
        <v>55</v>
      </c>
      <c r="AG101" s="1" t="s">
        <v>56</v>
      </c>
      <c r="AH101" s="1" t="s">
        <v>75</v>
      </c>
      <c r="AK101" s="1" t="s">
        <v>58</v>
      </c>
      <c r="AL101" s="1" t="s">
        <v>76</v>
      </c>
      <c r="AM101" s="1" t="s">
        <v>828</v>
      </c>
      <c r="AN101" s="1" t="s">
        <v>829</v>
      </c>
    </row>
    <row r="102" spans="1:40" x14ac:dyDescent="0.3">
      <c r="A102" s="1" t="str">
        <f>HYPERLINK("https://hsdes.intel.com/resource/14013158282","14013158282")</f>
        <v>14013158282</v>
      </c>
      <c r="B102" s="1" t="s">
        <v>197</v>
      </c>
      <c r="C102" s="1" t="s">
        <v>2284</v>
      </c>
      <c r="D102" s="1" t="s">
        <v>2278</v>
      </c>
      <c r="G102" s="1" t="s">
        <v>198</v>
      </c>
      <c r="H102" s="1" t="s">
        <v>63</v>
      </c>
      <c r="I102" s="1" t="s">
        <v>38</v>
      </c>
      <c r="J102" s="1" t="s">
        <v>39</v>
      </c>
      <c r="K102" s="1" t="s">
        <v>40</v>
      </c>
      <c r="L102" s="1" t="s">
        <v>199</v>
      </c>
      <c r="M102" s="1">
        <v>5</v>
      </c>
      <c r="N102" s="1">
        <v>3</v>
      </c>
      <c r="O102" s="1" t="s">
        <v>200</v>
      </c>
      <c r="P102" s="1" t="s">
        <v>201</v>
      </c>
      <c r="Q102" s="1" t="s">
        <v>202</v>
      </c>
      <c r="R102" s="1" t="s">
        <v>203</v>
      </c>
      <c r="S102" s="1" t="s">
        <v>204</v>
      </c>
      <c r="T102" s="1" t="s">
        <v>200</v>
      </c>
      <c r="U102" s="1" t="s">
        <v>70</v>
      </c>
      <c r="W102" s="1" t="s">
        <v>198</v>
      </c>
      <c r="X102" s="1" t="s">
        <v>205</v>
      </c>
      <c r="Y102" s="1" t="s">
        <v>50</v>
      </c>
      <c r="Z102" s="1" t="s">
        <v>181</v>
      </c>
      <c r="AA102" s="1" t="s">
        <v>206</v>
      </c>
      <c r="AB102" s="1" t="s">
        <v>207</v>
      </c>
      <c r="AD102" s="1" t="s">
        <v>54</v>
      </c>
      <c r="AE102" s="1" t="s">
        <v>55</v>
      </c>
      <c r="AG102" s="1" t="s">
        <v>56</v>
      </c>
      <c r="AH102" s="1" t="s">
        <v>75</v>
      </c>
      <c r="AK102" s="1" t="s">
        <v>58</v>
      </c>
      <c r="AL102" s="1" t="s">
        <v>76</v>
      </c>
      <c r="AM102" s="1" t="s">
        <v>208</v>
      </c>
      <c r="AN102" s="1" t="s">
        <v>209</v>
      </c>
    </row>
    <row r="103" spans="1:40" x14ac:dyDescent="0.3">
      <c r="A103" s="1" t="str">
        <f>HYPERLINK("https://hsdes.intel.com/resource/14013186930","14013186930")</f>
        <v>14013186930</v>
      </c>
      <c r="B103" s="1" t="s">
        <v>1855</v>
      </c>
      <c r="C103" s="1" t="s">
        <v>2280</v>
      </c>
      <c r="D103" s="1" t="s">
        <v>2278</v>
      </c>
      <c r="G103" s="1" t="s">
        <v>198</v>
      </c>
      <c r="H103" s="1" t="s">
        <v>123</v>
      </c>
      <c r="I103" s="1" t="s">
        <v>38</v>
      </c>
      <c r="J103" s="1" t="s">
        <v>39</v>
      </c>
      <c r="K103" s="1" t="s">
        <v>40</v>
      </c>
      <c r="L103" s="1" t="s">
        <v>1659</v>
      </c>
      <c r="M103" s="1">
        <v>20</v>
      </c>
      <c r="N103" s="1">
        <v>15</v>
      </c>
      <c r="O103" s="1" t="s">
        <v>1856</v>
      </c>
      <c r="P103" s="1" t="s">
        <v>810</v>
      </c>
      <c r="Q103" s="1" t="s">
        <v>1857</v>
      </c>
      <c r="R103" s="1" t="s">
        <v>1858</v>
      </c>
      <c r="S103" s="1" t="s">
        <v>1859</v>
      </c>
      <c r="T103" s="1" t="s">
        <v>1856</v>
      </c>
      <c r="U103" s="1" t="s">
        <v>70</v>
      </c>
      <c r="W103" s="1" t="s">
        <v>198</v>
      </c>
      <c r="X103" s="1" t="s">
        <v>1860</v>
      </c>
      <c r="Y103" s="1" t="s">
        <v>1566</v>
      </c>
      <c r="Z103" s="1" t="s">
        <v>181</v>
      </c>
      <c r="AA103" s="1" t="s">
        <v>1861</v>
      </c>
      <c r="AB103" s="1" t="s">
        <v>1578</v>
      </c>
      <c r="AD103" s="1" t="s">
        <v>54</v>
      </c>
      <c r="AE103" s="1" t="s">
        <v>158</v>
      </c>
      <c r="AG103" s="1" t="s">
        <v>144</v>
      </c>
      <c r="AH103" s="1" t="s">
        <v>57</v>
      </c>
      <c r="AK103" s="1" t="s">
        <v>58</v>
      </c>
      <c r="AL103" s="1" t="s">
        <v>1862</v>
      </c>
      <c r="AM103" s="1" t="s">
        <v>1863</v>
      </c>
      <c r="AN103" s="1" t="s">
        <v>1864</v>
      </c>
    </row>
    <row r="104" spans="1:40" x14ac:dyDescent="0.3">
      <c r="A104" s="1" t="str">
        <f>HYPERLINK("https://hsdes.intel.com/resource/14013186253","14013186253")</f>
        <v>14013186253</v>
      </c>
      <c r="B104" s="1" t="s">
        <v>1642</v>
      </c>
      <c r="C104" s="1" t="s">
        <v>2284</v>
      </c>
      <c r="D104" s="1" t="s">
        <v>2278</v>
      </c>
      <c r="G104" s="1" t="s">
        <v>198</v>
      </c>
      <c r="H104" s="1" t="s">
        <v>123</v>
      </c>
      <c r="I104" s="1" t="s">
        <v>38</v>
      </c>
      <c r="J104" s="1" t="s">
        <v>39</v>
      </c>
      <c r="K104" s="1" t="s">
        <v>40</v>
      </c>
      <c r="L104" s="1" t="s">
        <v>1598</v>
      </c>
      <c r="M104" s="1">
        <v>7</v>
      </c>
      <c r="N104" s="1">
        <v>5</v>
      </c>
      <c r="O104" s="1" t="s">
        <v>1643</v>
      </c>
      <c r="P104" s="1" t="s">
        <v>201</v>
      </c>
      <c r="Q104" s="1" t="s">
        <v>1644</v>
      </c>
      <c r="R104" s="1" t="s">
        <v>214</v>
      </c>
      <c r="S104" s="1" t="s">
        <v>1645</v>
      </c>
      <c r="T104" s="1" t="s">
        <v>1643</v>
      </c>
      <c r="U104" s="1" t="s">
        <v>70</v>
      </c>
      <c r="V104" s="1" t="s">
        <v>229</v>
      </c>
      <c r="W104" s="1" t="s">
        <v>198</v>
      </c>
      <c r="X104" s="1" t="s">
        <v>1646</v>
      </c>
      <c r="Y104" s="1" t="s">
        <v>1566</v>
      </c>
      <c r="Z104" s="1" t="s">
        <v>181</v>
      </c>
      <c r="AA104" s="1" t="s">
        <v>1647</v>
      </c>
      <c r="AB104" s="1" t="s">
        <v>1578</v>
      </c>
      <c r="AD104" s="1" t="s">
        <v>54</v>
      </c>
      <c r="AE104" s="1" t="s">
        <v>158</v>
      </c>
      <c r="AG104" s="1" t="s">
        <v>56</v>
      </c>
      <c r="AH104" s="1" t="s">
        <v>75</v>
      </c>
      <c r="AK104" s="1" t="s">
        <v>58</v>
      </c>
      <c r="AL104" s="1" t="s">
        <v>76</v>
      </c>
      <c r="AM104" s="1" t="s">
        <v>1648</v>
      </c>
      <c r="AN104" s="1" t="s">
        <v>1649</v>
      </c>
    </row>
    <row r="105" spans="1:40" x14ac:dyDescent="0.3">
      <c r="A105" s="1" t="str">
        <f>HYPERLINK("https://hsdes.intel.com/resource/14013163180","14013163180")</f>
        <v>14013163180</v>
      </c>
      <c r="B105" s="1" t="s">
        <v>592</v>
      </c>
      <c r="C105" s="1" t="s">
        <v>2282</v>
      </c>
      <c r="D105" s="1" t="s">
        <v>2278</v>
      </c>
      <c r="G105" s="1" t="s">
        <v>36</v>
      </c>
      <c r="H105" s="1" t="s">
        <v>593</v>
      </c>
      <c r="I105" s="1" t="s">
        <v>38</v>
      </c>
      <c r="J105" s="1" t="s">
        <v>39</v>
      </c>
      <c r="K105" s="1" t="s">
        <v>40</v>
      </c>
      <c r="L105" s="1" t="s">
        <v>594</v>
      </c>
      <c r="M105" s="1">
        <v>130</v>
      </c>
      <c r="N105" s="1">
        <v>120</v>
      </c>
      <c r="O105" s="1" t="s">
        <v>595</v>
      </c>
      <c r="P105" s="1" t="s">
        <v>43</v>
      </c>
      <c r="Q105" s="1" t="s">
        <v>596</v>
      </c>
      <c r="R105" s="1" t="s">
        <v>597</v>
      </c>
      <c r="S105" s="1" t="s">
        <v>598</v>
      </c>
      <c r="T105" s="1" t="s">
        <v>595</v>
      </c>
      <c r="U105" s="1" t="s">
        <v>47</v>
      </c>
      <c r="W105" s="1" t="s">
        <v>48</v>
      </c>
      <c r="X105" s="1" t="s">
        <v>599</v>
      </c>
      <c r="Y105" s="1" t="s">
        <v>50</v>
      </c>
      <c r="Z105" s="1" t="s">
        <v>51</v>
      </c>
      <c r="AA105" s="1" t="s">
        <v>600</v>
      </c>
      <c r="AB105" s="1" t="s">
        <v>601</v>
      </c>
      <c r="AD105" s="1" t="s">
        <v>54</v>
      </c>
      <c r="AE105" s="1" t="s">
        <v>602</v>
      </c>
      <c r="AG105" s="1" t="s">
        <v>323</v>
      </c>
      <c r="AH105" s="1" t="s">
        <v>75</v>
      </c>
      <c r="AK105" s="1" t="s">
        <v>58</v>
      </c>
      <c r="AL105" s="1" t="s">
        <v>76</v>
      </c>
      <c r="AM105" s="1" t="s">
        <v>603</v>
      </c>
      <c r="AN105" s="1" t="s">
        <v>604</v>
      </c>
    </row>
    <row r="106" spans="1:40" x14ac:dyDescent="0.3">
      <c r="A106" s="1" t="str">
        <f>HYPERLINK("https://hsdes.intel.com/resource/14013187832","14013187832")</f>
        <v>14013187832</v>
      </c>
      <c r="B106" s="1" t="s">
        <v>2209</v>
      </c>
      <c r="C106" s="1" t="s">
        <v>2280</v>
      </c>
      <c r="D106" s="1" t="s">
        <v>2278</v>
      </c>
      <c r="G106" s="1" t="s">
        <v>223</v>
      </c>
      <c r="H106" s="1" t="s">
        <v>123</v>
      </c>
      <c r="I106" s="1" t="s">
        <v>38</v>
      </c>
      <c r="J106" s="1" t="s">
        <v>39</v>
      </c>
      <c r="K106" s="1" t="s">
        <v>40</v>
      </c>
      <c r="L106" s="1" t="s">
        <v>1785</v>
      </c>
      <c r="M106" s="1">
        <v>20</v>
      </c>
      <c r="N106" s="1">
        <v>10</v>
      </c>
      <c r="O106" s="1" t="s">
        <v>2210</v>
      </c>
      <c r="P106" s="1" t="s">
        <v>225</v>
      </c>
      <c r="Q106" s="1" t="s">
        <v>2211</v>
      </c>
      <c r="R106" s="1" t="s">
        <v>2212</v>
      </c>
      <c r="S106" s="1" t="s">
        <v>2213</v>
      </c>
      <c r="T106" s="1" t="s">
        <v>2210</v>
      </c>
      <c r="U106" s="1" t="s">
        <v>70</v>
      </c>
      <c r="V106" s="1" t="s">
        <v>229</v>
      </c>
      <c r="W106" s="1" t="s">
        <v>230</v>
      </c>
      <c r="X106" s="1" t="s">
        <v>2214</v>
      </c>
      <c r="Y106" s="1" t="s">
        <v>1566</v>
      </c>
      <c r="Z106" s="1" t="s">
        <v>51</v>
      </c>
      <c r="AA106" s="1" t="s">
        <v>1897</v>
      </c>
      <c r="AB106" s="1" t="s">
        <v>1604</v>
      </c>
      <c r="AD106" s="1" t="s">
        <v>54</v>
      </c>
      <c r="AE106" s="1" t="s">
        <v>1614</v>
      </c>
      <c r="AG106" s="1" t="s">
        <v>56</v>
      </c>
      <c r="AH106" s="1" t="s">
        <v>75</v>
      </c>
      <c r="AK106" s="1" t="s">
        <v>58</v>
      </c>
      <c r="AL106" s="1" t="s">
        <v>76</v>
      </c>
      <c r="AM106" s="1" t="s">
        <v>2215</v>
      </c>
      <c r="AN106" s="1" t="s">
        <v>2216</v>
      </c>
    </row>
    <row r="107" spans="1:40" x14ac:dyDescent="0.3">
      <c r="A107" s="1" t="str">
        <f>HYPERLINK("https://hsdes.intel.com/resource/14013187837","14013187837")</f>
        <v>14013187837</v>
      </c>
      <c r="B107" s="1" t="s">
        <v>2217</v>
      </c>
      <c r="C107" s="1" t="s">
        <v>2280</v>
      </c>
      <c r="D107" s="1" t="s">
        <v>2278</v>
      </c>
      <c r="G107" s="1" t="s">
        <v>223</v>
      </c>
      <c r="H107" s="1" t="s">
        <v>123</v>
      </c>
      <c r="I107" s="1" t="s">
        <v>38</v>
      </c>
      <c r="J107" s="1" t="s">
        <v>39</v>
      </c>
      <c r="K107" s="1" t="s">
        <v>40</v>
      </c>
      <c r="L107" s="1" t="s">
        <v>1785</v>
      </c>
      <c r="M107" s="1">
        <v>20</v>
      </c>
      <c r="N107" s="1">
        <v>10</v>
      </c>
      <c r="O107" s="1" t="s">
        <v>2218</v>
      </c>
      <c r="P107" s="1" t="s">
        <v>225</v>
      </c>
      <c r="Q107" s="1" t="s">
        <v>2219</v>
      </c>
      <c r="R107" s="1" t="s">
        <v>2212</v>
      </c>
      <c r="S107" s="1" t="s">
        <v>2213</v>
      </c>
      <c r="T107" s="1" t="s">
        <v>2218</v>
      </c>
      <c r="U107" s="1" t="s">
        <v>70</v>
      </c>
      <c r="V107" s="1" t="s">
        <v>229</v>
      </c>
      <c r="W107" s="1" t="s">
        <v>230</v>
      </c>
      <c r="X107" s="1" t="s">
        <v>2214</v>
      </c>
      <c r="Y107" s="1" t="s">
        <v>1566</v>
      </c>
      <c r="Z107" s="1" t="s">
        <v>51</v>
      </c>
      <c r="AA107" s="1" t="s">
        <v>1897</v>
      </c>
      <c r="AB107" s="1" t="s">
        <v>1604</v>
      </c>
      <c r="AD107" s="1" t="s">
        <v>54</v>
      </c>
      <c r="AE107" s="1" t="s">
        <v>1614</v>
      </c>
      <c r="AG107" s="1" t="s">
        <v>56</v>
      </c>
      <c r="AH107" s="1" t="s">
        <v>75</v>
      </c>
      <c r="AK107" s="1" t="s">
        <v>58</v>
      </c>
      <c r="AL107" s="1" t="s">
        <v>76</v>
      </c>
      <c r="AM107" s="1" t="s">
        <v>2215</v>
      </c>
      <c r="AN107" s="1" t="s">
        <v>2220</v>
      </c>
    </row>
    <row r="108" spans="1:40" x14ac:dyDescent="0.3">
      <c r="A108" s="1" t="str">
        <f>HYPERLINK("https://hsdes.intel.com/resource/14013184723","14013184723")</f>
        <v>14013184723</v>
      </c>
      <c r="B108" s="1" t="s">
        <v>1330</v>
      </c>
      <c r="C108" s="1" t="s">
        <v>2280</v>
      </c>
      <c r="D108" s="1" t="s">
        <v>2278</v>
      </c>
      <c r="G108" s="1" t="s">
        <v>48</v>
      </c>
      <c r="H108" s="1" t="s">
        <v>63</v>
      </c>
      <c r="I108" s="1" t="s">
        <v>38</v>
      </c>
      <c r="J108" s="1" t="s">
        <v>39</v>
      </c>
      <c r="K108" s="1" t="s">
        <v>40</v>
      </c>
      <c r="L108" s="1" t="s">
        <v>1331</v>
      </c>
      <c r="M108" s="1">
        <v>7</v>
      </c>
      <c r="N108" s="1">
        <v>5</v>
      </c>
      <c r="O108" s="1" t="s">
        <v>1332</v>
      </c>
      <c r="P108" s="1" t="s">
        <v>66</v>
      </c>
      <c r="Q108" s="1" t="s">
        <v>1333</v>
      </c>
      <c r="R108" s="1" t="s">
        <v>1334</v>
      </c>
      <c r="S108" s="1" t="s">
        <v>1335</v>
      </c>
      <c r="T108" s="1" t="s">
        <v>1332</v>
      </c>
      <c r="U108" s="1" t="s">
        <v>47</v>
      </c>
      <c r="W108" s="1" t="s">
        <v>71</v>
      </c>
      <c r="X108" s="1" t="s">
        <v>1336</v>
      </c>
      <c r="Y108" s="1" t="s">
        <v>50</v>
      </c>
      <c r="Z108" s="1" t="s">
        <v>51</v>
      </c>
      <c r="AA108" s="1" t="s">
        <v>1337</v>
      </c>
      <c r="AB108" s="1" t="s">
        <v>1338</v>
      </c>
      <c r="AD108" s="1" t="s">
        <v>54</v>
      </c>
      <c r="AE108" s="1" t="s">
        <v>55</v>
      </c>
      <c r="AG108" s="1" t="s">
        <v>56</v>
      </c>
      <c r="AH108" s="1" t="s">
        <v>110</v>
      </c>
      <c r="AK108" s="1" t="s">
        <v>58</v>
      </c>
      <c r="AL108" s="1" t="s">
        <v>76</v>
      </c>
      <c r="AM108" s="1" t="s">
        <v>1339</v>
      </c>
      <c r="AN108" s="1" t="s">
        <v>1340</v>
      </c>
    </row>
    <row r="109" spans="1:40" x14ac:dyDescent="0.3">
      <c r="A109" s="1" t="str">
        <f>HYPERLINK("https://hsdes.intel.com/resource/14013187458","14013187458")</f>
        <v>14013187458</v>
      </c>
      <c r="B109" s="1" t="s">
        <v>2065</v>
      </c>
      <c r="C109" s="1" t="s">
        <v>2280</v>
      </c>
      <c r="D109" s="1" t="s">
        <v>2278</v>
      </c>
      <c r="G109" s="1" t="s">
        <v>198</v>
      </c>
      <c r="H109" s="1" t="s">
        <v>123</v>
      </c>
      <c r="I109" s="1" t="s">
        <v>38</v>
      </c>
      <c r="J109" s="1" t="s">
        <v>39</v>
      </c>
      <c r="K109" s="1" t="s">
        <v>40</v>
      </c>
      <c r="L109" s="1" t="s">
        <v>1598</v>
      </c>
      <c r="M109" s="1">
        <v>15</v>
      </c>
      <c r="N109" s="1">
        <v>12</v>
      </c>
      <c r="O109" s="1" t="s">
        <v>2066</v>
      </c>
      <c r="P109" s="1" t="s">
        <v>201</v>
      </c>
      <c r="Q109" s="1" t="s">
        <v>2067</v>
      </c>
      <c r="R109" s="1" t="s">
        <v>1670</v>
      </c>
      <c r="S109" s="1" t="s">
        <v>2068</v>
      </c>
      <c r="T109" s="1" t="s">
        <v>2066</v>
      </c>
      <c r="U109" s="1" t="s">
        <v>70</v>
      </c>
      <c r="V109" s="1" t="s">
        <v>229</v>
      </c>
      <c r="W109" s="1" t="s">
        <v>198</v>
      </c>
      <c r="X109" s="1" t="s">
        <v>2069</v>
      </c>
      <c r="Y109" s="1" t="s">
        <v>1566</v>
      </c>
      <c r="Z109" s="1" t="s">
        <v>181</v>
      </c>
      <c r="AA109" s="1" t="s">
        <v>1673</v>
      </c>
      <c r="AB109" s="1" t="s">
        <v>1572</v>
      </c>
      <c r="AD109" s="1" t="s">
        <v>54</v>
      </c>
      <c r="AE109" s="1" t="s">
        <v>158</v>
      </c>
      <c r="AG109" s="1" t="s">
        <v>56</v>
      </c>
      <c r="AH109" s="1" t="s">
        <v>75</v>
      </c>
      <c r="AK109" s="1" t="s">
        <v>58</v>
      </c>
      <c r="AL109" s="1" t="s">
        <v>480</v>
      </c>
      <c r="AM109" s="1" t="s">
        <v>2070</v>
      </c>
      <c r="AN109" s="1" t="s">
        <v>2071</v>
      </c>
    </row>
    <row r="110" spans="1:40" x14ac:dyDescent="0.3">
      <c r="A110" s="1" t="str">
        <f>HYPERLINK("https://hsdes.intel.com/resource/14013185011","14013185011")</f>
        <v>14013185011</v>
      </c>
      <c r="B110" s="1" t="s">
        <v>1378</v>
      </c>
      <c r="C110" s="1" t="s">
        <v>2280</v>
      </c>
      <c r="D110" s="1" t="s">
        <v>2278</v>
      </c>
      <c r="G110" s="1" t="s">
        <v>198</v>
      </c>
      <c r="H110" s="1" t="s">
        <v>123</v>
      </c>
      <c r="I110" s="1" t="s">
        <v>38</v>
      </c>
      <c r="J110" s="1" t="s">
        <v>39</v>
      </c>
      <c r="K110" s="1" t="s">
        <v>40</v>
      </c>
      <c r="L110" s="1" t="s">
        <v>443</v>
      </c>
      <c r="M110" s="1">
        <v>3</v>
      </c>
      <c r="N110" s="1">
        <v>2</v>
      </c>
      <c r="O110" s="1" t="s">
        <v>1379</v>
      </c>
      <c r="P110" s="1" t="s">
        <v>201</v>
      </c>
      <c r="Q110" s="1" t="s">
        <v>1380</v>
      </c>
      <c r="R110" s="1" t="s">
        <v>362</v>
      </c>
      <c r="S110" s="1" t="s">
        <v>1381</v>
      </c>
      <c r="T110" s="1" t="s">
        <v>1379</v>
      </c>
      <c r="U110" s="1" t="s">
        <v>70</v>
      </c>
      <c r="W110" s="1" t="s">
        <v>198</v>
      </c>
      <c r="X110" s="1" t="s">
        <v>1382</v>
      </c>
      <c r="Y110" s="1" t="s">
        <v>50</v>
      </c>
      <c r="Z110" s="1" t="s">
        <v>181</v>
      </c>
      <c r="AA110" s="1" t="s">
        <v>1383</v>
      </c>
      <c r="AB110" s="1" t="s">
        <v>1384</v>
      </c>
      <c r="AD110" s="1" t="s">
        <v>54</v>
      </c>
      <c r="AE110" s="1" t="s">
        <v>55</v>
      </c>
      <c r="AG110" s="1" t="s">
        <v>56</v>
      </c>
      <c r="AH110" s="1" t="s">
        <v>75</v>
      </c>
      <c r="AK110" s="1" t="s">
        <v>58</v>
      </c>
      <c r="AL110" s="1" t="s">
        <v>480</v>
      </c>
      <c r="AM110" s="1" t="s">
        <v>1385</v>
      </c>
      <c r="AN110" s="1" t="s">
        <v>1386</v>
      </c>
    </row>
    <row r="111" spans="1:40" x14ac:dyDescent="0.3">
      <c r="A111" s="1" t="str">
        <f>HYPERLINK("https://hsdes.intel.com/resource/14013179168","14013179168")</f>
        <v>14013179168</v>
      </c>
      <c r="B111" s="1" t="s">
        <v>984</v>
      </c>
      <c r="C111" s="1" t="s">
        <v>2280</v>
      </c>
      <c r="D111" s="1" t="s">
        <v>2278</v>
      </c>
      <c r="G111" s="1" t="s">
        <v>223</v>
      </c>
      <c r="H111" s="1" t="s">
        <v>63</v>
      </c>
      <c r="I111" s="1" t="s">
        <v>38</v>
      </c>
      <c r="J111" s="1" t="s">
        <v>39</v>
      </c>
      <c r="K111" s="1" t="s">
        <v>40</v>
      </c>
      <c r="L111" s="1" t="s">
        <v>975</v>
      </c>
      <c r="M111" s="1">
        <v>15</v>
      </c>
      <c r="N111" s="1">
        <v>12</v>
      </c>
      <c r="O111" s="1" t="s">
        <v>985</v>
      </c>
      <c r="P111" s="1" t="s">
        <v>225</v>
      </c>
      <c r="Q111" s="1" t="s">
        <v>986</v>
      </c>
      <c r="R111" s="1" t="s">
        <v>864</v>
      </c>
      <c r="S111" s="1" t="s">
        <v>987</v>
      </c>
      <c r="T111" s="1" t="s">
        <v>985</v>
      </c>
      <c r="U111" s="1" t="s">
        <v>70</v>
      </c>
      <c r="V111" s="1" t="s">
        <v>229</v>
      </c>
      <c r="W111" s="1" t="s">
        <v>230</v>
      </c>
      <c r="X111" s="1" t="s">
        <v>988</v>
      </c>
      <c r="Y111" s="1" t="s">
        <v>50</v>
      </c>
      <c r="Z111" s="1" t="s">
        <v>181</v>
      </c>
      <c r="AA111" s="1" t="s">
        <v>857</v>
      </c>
      <c r="AB111" s="1" t="s">
        <v>989</v>
      </c>
      <c r="AD111" s="1" t="s">
        <v>54</v>
      </c>
      <c r="AE111" s="1" t="s">
        <v>55</v>
      </c>
      <c r="AG111" s="1" t="s">
        <v>144</v>
      </c>
      <c r="AH111" s="1" t="s">
        <v>75</v>
      </c>
      <c r="AK111" s="1" t="s">
        <v>58</v>
      </c>
      <c r="AL111" s="1" t="s">
        <v>76</v>
      </c>
      <c r="AM111" s="1" t="s">
        <v>990</v>
      </c>
      <c r="AN111" s="1" t="s">
        <v>991</v>
      </c>
    </row>
    <row r="112" spans="1:40" x14ac:dyDescent="0.3">
      <c r="A112" s="1" t="str">
        <f>HYPERLINK("https://hsdes.intel.com/resource/14013160568","14013160568")</f>
        <v>14013160568</v>
      </c>
      <c r="B112" s="1" t="s">
        <v>410</v>
      </c>
      <c r="C112" s="1" t="s">
        <v>2282</v>
      </c>
      <c r="D112" s="1" t="s">
        <v>2278</v>
      </c>
      <c r="G112" s="1" t="s">
        <v>133</v>
      </c>
      <c r="H112" s="1" t="s">
        <v>63</v>
      </c>
      <c r="I112" s="1" t="s">
        <v>38</v>
      </c>
      <c r="J112" s="1" t="s">
        <v>39</v>
      </c>
      <c r="K112" s="1" t="s">
        <v>40</v>
      </c>
      <c r="L112" s="1" t="s">
        <v>134</v>
      </c>
      <c r="M112" s="1">
        <v>15</v>
      </c>
      <c r="N112" s="1">
        <v>12</v>
      </c>
      <c r="O112" s="1" t="s">
        <v>411</v>
      </c>
      <c r="P112" s="1" t="s">
        <v>136</v>
      </c>
      <c r="Q112" s="1" t="s">
        <v>412</v>
      </c>
      <c r="R112" s="1" t="s">
        <v>413</v>
      </c>
      <c r="S112" s="1" t="s">
        <v>414</v>
      </c>
      <c r="T112" s="1" t="s">
        <v>411</v>
      </c>
      <c r="U112" s="1" t="s">
        <v>47</v>
      </c>
      <c r="W112" s="1" t="s">
        <v>140</v>
      </c>
      <c r="X112" s="1" t="s">
        <v>415</v>
      </c>
      <c r="Y112" s="1" t="s">
        <v>50</v>
      </c>
      <c r="Z112" s="1" t="s">
        <v>51</v>
      </c>
      <c r="AA112" s="1" t="s">
        <v>416</v>
      </c>
      <c r="AB112" s="1" t="s">
        <v>417</v>
      </c>
      <c r="AD112" s="1" t="s">
        <v>54</v>
      </c>
      <c r="AE112" s="1" t="s">
        <v>55</v>
      </c>
      <c r="AG112" s="1" t="s">
        <v>56</v>
      </c>
      <c r="AH112" s="1" t="s">
        <v>75</v>
      </c>
      <c r="AK112" s="1" t="s">
        <v>58</v>
      </c>
      <c r="AL112" s="1" t="s">
        <v>418</v>
      </c>
      <c r="AM112" s="1" t="s">
        <v>419</v>
      </c>
      <c r="AN112" s="1" t="s">
        <v>420</v>
      </c>
    </row>
    <row r="113" spans="1:40" x14ac:dyDescent="0.3">
      <c r="A113" s="1" t="str">
        <f>HYPERLINK("https://hsdes.intel.com/resource/14013160571","14013160571")</f>
        <v>14013160571</v>
      </c>
      <c r="B113" s="1" t="s">
        <v>421</v>
      </c>
      <c r="C113" s="1" t="s">
        <v>2282</v>
      </c>
      <c r="D113" s="1" t="s">
        <v>2278</v>
      </c>
      <c r="G113" s="1" t="s">
        <v>133</v>
      </c>
      <c r="H113" s="1" t="s">
        <v>63</v>
      </c>
      <c r="I113" s="1" t="s">
        <v>38</v>
      </c>
      <c r="J113" s="1" t="s">
        <v>39</v>
      </c>
      <c r="K113" s="1" t="s">
        <v>40</v>
      </c>
      <c r="L113" s="1" t="s">
        <v>134</v>
      </c>
      <c r="M113" s="1">
        <v>25</v>
      </c>
      <c r="N113" s="1">
        <v>20</v>
      </c>
      <c r="O113" s="1" t="s">
        <v>422</v>
      </c>
      <c r="P113" s="1" t="s">
        <v>136</v>
      </c>
      <c r="Q113" s="1" t="s">
        <v>423</v>
      </c>
      <c r="R113" s="1" t="s">
        <v>424</v>
      </c>
      <c r="S113" s="1" t="s">
        <v>425</v>
      </c>
      <c r="T113" s="1" t="s">
        <v>422</v>
      </c>
      <c r="U113" s="1" t="s">
        <v>70</v>
      </c>
      <c r="W113" s="1" t="s">
        <v>140</v>
      </c>
      <c r="X113" s="1" t="s">
        <v>415</v>
      </c>
      <c r="Y113" s="1" t="s">
        <v>50</v>
      </c>
      <c r="Z113" s="1" t="s">
        <v>181</v>
      </c>
      <c r="AA113" s="1" t="s">
        <v>426</v>
      </c>
      <c r="AB113" s="1" t="s">
        <v>427</v>
      </c>
      <c r="AD113" s="1" t="s">
        <v>54</v>
      </c>
      <c r="AE113" s="1" t="s">
        <v>55</v>
      </c>
      <c r="AG113" s="1" t="s">
        <v>144</v>
      </c>
      <c r="AH113" s="1" t="s">
        <v>75</v>
      </c>
      <c r="AK113" s="1" t="s">
        <v>58</v>
      </c>
      <c r="AL113" s="1" t="s">
        <v>418</v>
      </c>
      <c r="AM113" s="1" t="s">
        <v>428</v>
      </c>
      <c r="AN113" s="1" t="s">
        <v>429</v>
      </c>
    </row>
    <row r="114" spans="1:40" x14ac:dyDescent="0.3">
      <c r="A114" s="1" t="str">
        <f>HYPERLINK("https://hsdes.intel.com/resource/14013186540","14013186540")</f>
        <v>14013186540</v>
      </c>
      <c r="B114" s="1" t="s">
        <v>1711</v>
      </c>
      <c r="C114" s="1" t="s">
        <v>2280</v>
      </c>
      <c r="D114" s="1" t="s">
        <v>2278</v>
      </c>
      <c r="G114" s="1" t="s">
        <v>198</v>
      </c>
      <c r="H114" s="1" t="s">
        <v>123</v>
      </c>
      <c r="I114" s="1" t="s">
        <v>38</v>
      </c>
      <c r="J114" s="1" t="s">
        <v>39</v>
      </c>
      <c r="K114" s="1" t="s">
        <v>40</v>
      </c>
      <c r="L114" s="1" t="s">
        <v>1598</v>
      </c>
      <c r="M114" s="1">
        <v>5</v>
      </c>
      <c r="N114" s="1">
        <v>4</v>
      </c>
      <c r="O114" s="1" t="s">
        <v>1712</v>
      </c>
      <c r="P114" s="1" t="s">
        <v>201</v>
      </c>
      <c r="Q114" s="1" t="s">
        <v>1713</v>
      </c>
      <c r="R114" s="1" t="s">
        <v>362</v>
      </c>
      <c r="S114" s="1" t="s">
        <v>1714</v>
      </c>
      <c r="T114" s="1" t="s">
        <v>1712</v>
      </c>
      <c r="U114" s="1" t="s">
        <v>70</v>
      </c>
      <c r="V114" s="1" t="s">
        <v>229</v>
      </c>
      <c r="W114" s="1" t="s">
        <v>198</v>
      </c>
      <c r="X114" s="1" t="s">
        <v>1715</v>
      </c>
      <c r="Y114" s="1" t="s">
        <v>1566</v>
      </c>
      <c r="Z114" s="1" t="s">
        <v>181</v>
      </c>
      <c r="AA114" s="1" t="s">
        <v>1673</v>
      </c>
      <c r="AB114" s="1" t="s">
        <v>1572</v>
      </c>
      <c r="AD114" s="1" t="s">
        <v>54</v>
      </c>
      <c r="AE114" s="1" t="s">
        <v>158</v>
      </c>
      <c r="AG114" s="1" t="s">
        <v>56</v>
      </c>
      <c r="AH114" s="1" t="s">
        <v>57</v>
      </c>
      <c r="AK114" s="1" t="s">
        <v>58</v>
      </c>
      <c r="AL114" s="1" t="s">
        <v>480</v>
      </c>
      <c r="AM114" s="1" t="s">
        <v>1716</v>
      </c>
      <c r="AN114" s="1" t="s">
        <v>1717</v>
      </c>
    </row>
    <row r="115" spans="1:40" x14ac:dyDescent="0.3">
      <c r="A115" s="1" t="str">
        <f>HYPERLINK("https://hsdes.intel.com/resource/14013186541","14013186541")</f>
        <v>14013186541</v>
      </c>
      <c r="B115" s="1" t="s">
        <v>1718</v>
      </c>
      <c r="C115" s="1" t="s">
        <v>2284</v>
      </c>
      <c r="D115" s="1" t="s">
        <v>2278</v>
      </c>
      <c r="G115" s="1" t="s">
        <v>198</v>
      </c>
      <c r="H115" s="1" t="s">
        <v>123</v>
      </c>
      <c r="I115" s="1" t="s">
        <v>38</v>
      </c>
      <c r="J115" s="1" t="s">
        <v>39</v>
      </c>
      <c r="K115" s="1" t="s">
        <v>40</v>
      </c>
      <c r="L115" s="1" t="s">
        <v>1598</v>
      </c>
      <c r="M115" s="1">
        <v>5</v>
      </c>
      <c r="N115" s="1">
        <v>4</v>
      </c>
      <c r="O115" s="1" t="s">
        <v>1719</v>
      </c>
      <c r="P115" s="1" t="s">
        <v>201</v>
      </c>
      <c r="Q115" s="1" t="s">
        <v>1720</v>
      </c>
      <c r="R115" s="1" t="s">
        <v>362</v>
      </c>
      <c r="S115" s="1" t="s">
        <v>1714</v>
      </c>
      <c r="T115" s="1" t="s">
        <v>1719</v>
      </c>
      <c r="U115" s="1" t="s">
        <v>70</v>
      </c>
      <c r="V115" s="1" t="s">
        <v>229</v>
      </c>
      <c r="W115" s="1" t="s">
        <v>198</v>
      </c>
      <c r="X115" s="1" t="s">
        <v>1721</v>
      </c>
      <c r="Y115" s="1" t="s">
        <v>1566</v>
      </c>
      <c r="Z115" s="1" t="s">
        <v>181</v>
      </c>
      <c r="AA115" s="1" t="s">
        <v>1673</v>
      </c>
      <c r="AB115" s="1" t="s">
        <v>1572</v>
      </c>
      <c r="AD115" s="1" t="s">
        <v>54</v>
      </c>
      <c r="AE115" s="1" t="s">
        <v>158</v>
      </c>
      <c r="AG115" s="1" t="s">
        <v>56</v>
      </c>
      <c r="AH115" s="1" t="s">
        <v>75</v>
      </c>
      <c r="AK115" s="1" t="s">
        <v>58</v>
      </c>
      <c r="AL115" s="1" t="s">
        <v>480</v>
      </c>
      <c r="AM115" s="1" t="s">
        <v>1716</v>
      </c>
      <c r="AN115" s="1" t="s">
        <v>1722</v>
      </c>
    </row>
    <row r="116" spans="1:40" x14ac:dyDescent="0.3">
      <c r="A116" s="1" t="str">
        <f>HYPERLINK("https://hsdes.intel.com/resource/14013186623","14013186623")</f>
        <v>14013186623</v>
      </c>
      <c r="B116" s="1" t="s">
        <v>1773</v>
      </c>
      <c r="C116" s="1" t="s">
        <v>2283</v>
      </c>
      <c r="D116" s="1" t="s">
        <v>2278</v>
      </c>
      <c r="G116" s="1" t="s">
        <v>198</v>
      </c>
      <c r="H116" s="1" t="s">
        <v>123</v>
      </c>
      <c r="I116" s="1" t="s">
        <v>38</v>
      </c>
      <c r="J116" s="1" t="s">
        <v>39</v>
      </c>
      <c r="K116" s="1" t="s">
        <v>40</v>
      </c>
      <c r="L116" s="1" t="s">
        <v>1598</v>
      </c>
      <c r="M116" s="1">
        <v>10</v>
      </c>
      <c r="N116" s="1">
        <v>8</v>
      </c>
      <c r="O116" s="1" t="s">
        <v>1774</v>
      </c>
      <c r="P116" s="1" t="s">
        <v>201</v>
      </c>
      <c r="Q116" s="1" t="s">
        <v>1775</v>
      </c>
      <c r="R116" s="1" t="s">
        <v>1670</v>
      </c>
      <c r="S116" s="1" t="s">
        <v>1776</v>
      </c>
      <c r="T116" s="1" t="s">
        <v>1774</v>
      </c>
      <c r="U116" s="1" t="s">
        <v>70</v>
      </c>
      <c r="V116" s="1" t="s">
        <v>229</v>
      </c>
      <c r="W116" s="1" t="s">
        <v>198</v>
      </c>
      <c r="X116" s="1" t="s">
        <v>1777</v>
      </c>
      <c r="Y116" s="1" t="s">
        <v>1566</v>
      </c>
      <c r="Z116" s="1" t="s">
        <v>181</v>
      </c>
      <c r="AA116" s="1" t="s">
        <v>1673</v>
      </c>
      <c r="AB116" s="1" t="s">
        <v>1572</v>
      </c>
      <c r="AD116" s="1" t="s">
        <v>54</v>
      </c>
      <c r="AE116" s="1" t="s">
        <v>158</v>
      </c>
      <c r="AG116" s="1" t="s">
        <v>56</v>
      </c>
      <c r="AH116" s="1" t="s">
        <v>75</v>
      </c>
      <c r="AK116" s="1" t="s">
        <v>58</v>
      </c>
      <c r="AL116" s="1" t="s">
        <v>480</v>
      </c>
      <c r="AM116" s="1" t="s">
        <v>1716</v>
      </c>
      <c r="AN116" s="1" t="s">
        <v>1778</v>
      </c>
    </row>
    <row r="117" spans="1:40" x14ac:dyDescent="0.3">
      <c r="A117" s="1" t="str">
        <f>HYPERLINK("https://hsdes.intel.com/resource/14013186542","14013186542")</f>
        <v>14013186542</v>
      </c>
      <c r="B117" s="1" t="s">
        <v>1723</v>
      </c>
      <c r="C117" s="1" t="s">
        <v>2284</v>
      </c>
      <c r="D117" s="1" t="s">
        <v>2278</v>
      </c>
      <c r="G117" s="1" t="s">
        <v>198</v>
      </c>
      <c r="H117" s="1" t="s">
        <v>123</v>
      </c>
      <c r="I117" s="1" t="s">
        <v>38</v>
      </c>
      <c r="J117" s="1" t="s">
        <v>39</v>
      </c>
      <c r="K117" s="1" t="s">
        <v>40</v>
      </c>
      <c r="L117" s="1" t="s">
        <v>1598</v>
      </c>
      <c r="M117" s="1">
        <v>5</v>
      </c>
      <c r="N117" s="1">
        <v>4</v>
      </c>
      <c r="O117" s="1" t="s">
        <v>1724</v>
      </c>
      <c r="P117" s="1" t="s">
        <v>201</v>
      </c>
      <c r="Q117" s="1" t="s">
        <v>1713</v>
      </c>
      <c r="R117" s="1" t="s">
        <v>362</v>
      </c>
      <c r="S117" s="1" t="s">
        <v>1725</v>
      </c>
      <c r="T117" s="1" t="s">
        <v>1724</v>
      </c>
      <c r="U117" s="1" t="s">
        <v>70</v>
      </c>
      <c r="V117" s="1" t="s">
        <v>229</v>
      </c>
      <c r="W117" s="1" t="s">
        <v>198</v>
      </c>
      <c r="X117" s="1" t="s">
        <v>1726</v>
      </c>
      <c r="Y117" s="1" t="s">
        <v>1566</v>
      </c>
      <c r="Z117" s="1" t="s">
        <v>181</v>
      </c>
      <c r="AA117" s="1" t="s">
        <v>1673</v>
      </c>
      <c r="AB117" s="1" t="s">
        <v>1572</v>
      </c>
      <c r="AD117" s="1" t="s">
        <v>54</v>
      </c>
      <c r="AE117" s="1" t="s">
        <v>158</v>
      </c>
      <c r="AG117" s="1" t="s">
        <v>56</v>
      </c>
      <c r="AH117" s="1" t="s">
        <v>75</v>
      </c>
      <c r="AK117" s="1" t="s">
        <v>58</v>
      </c>
      <c r="AL117" s="1" t="s">
        <v>480</v>
      </c>
      <c r="AM117" s="1" t="s">
        <v>1716</v>
      </c>
      <c r="AN117" s="1" t="s">
        <v>1727</v>
      </c>
    </row>
    <row r="118" spans="1:40" x14ac:dyDescent="0.3">
      <c r="A118" s="1" t="str">
        <f>HYPERLINK("https://hsdes.intel.com/resource/14013186543","14013186543")</f>
        <v>14013186543</v>
      </c>
      <c r="B118" s="1" t="s">
        <v>1728</v>
      </c>
      <c r="C118" s="1" t="s">
        <v>2284</v>
      </c>
      <c r="D118" s="1" t="s">
        <v>2278</v>
      </c>
      <c r="G118" s="1" t="s">
        <v>198</v>
      </c>
      <c r="H118" s="1" t="s">
        <v>123</v>
      </c>
      <c r="I118" s="1" t="s">
        <v>38</v>
      </c>
      <c r="J118" s="1" t="s">
        <v>39</v>
      </c>
      <c r="K118" s="1" t="s">
        <v>40</v>
      </c>
      <c r="L118" s="1" t="s">
        <v>1598</v>
      </c>
      <c r="M118" s="1">
        <v>5</v>
      </c>
      <c r="N118" s="1">
        <v>4</v>
      </c>
      <c r="O118" s="1" t="s">
        <v>1729</v>
      </c>
      <c r="P118" s="1" t="s">
        <v>201</v>
      </c>
      <c r="Q118" s="1" t="s">
        <v>1720</v>
      </c>
      <c r="R118" s="1" t="s">
        <v>362</v>
      </c>
      <c r="S118" s="1" t="s">
        <v>1725</v>
      </c>
      <c r="T118" s="1" t="s">
        <v>1729</v>
      </c>
      <c r="U118" s="1" t="s">
        <v>70</v>
      </c>
      <c r="V118" s="1" t="s">
        <v>229</v>
      </c>
      <c r="W118" s="1" t="s">
        <v>198</v>
      </c>
      <c r="X118" s="1" t="s">
        <v>1730</v>
      </c>
      <c r="Y118" s="1" t="s">
        <v>1566</v>
      </c>
      <c r="Z118" s="1" t="s">
        <v>181</v>
      </c>
      <c r="AA118" s="1" t="s">
        <v>1673</v>
      </c>
      <c r="AB118" s="1" t="s">
        <v>1572</v>
      </c>
      <c r="AD118" s="1" t="s">
        <v>54</v>
      </c>
      <c r="AE118" s="1" t="s">
        <v>158</v>
      </c>
      <c r="AG118" s="1" t="s">
        <v>56</v>
      </c>
      <c r="AH118" s="1" t="s">
        <v>75</v>
      </c>
      <c r="AK118" s="1" t="s">
        <v>58</v>
      </c>
      <c r="AL118" s="1" t="s">
        <v>480</v>
      </c>
      <c r="AM118" s="1" t="s">
        <v>1716</v>
      </c>
      <c r="AN118" s="1" t="s">
        <v>1731</v>
      </c>
    </row>
    <row r="119" spans="1:40" x14ac:dyDescent="0.3">
      <c r="A119" s="1" t="str">
        <f>HYPERLINK("https://hsdes.intel.com/resource/14013186624","14013186624")</f>
        <v>14013186624</v>
      </c>
      <c r="B119" s="1" t="s">
        <v>1779</v>
      </c>
      <c r="C119" s="1" t="s">
        <v>2283</v>
      </c>
      <c r="D119" s="1" t="s">
        <v>2278</v>
      </c>
      <c r="G119" s="1" t="s">
        <v>198</v>
      </c>
      <c r="H119" s="1" t="s">
        <v>123</v>
      </c>
      <c r="I119" s="1" t="s">
        <v>38</v>
      </c>
      <c r="J119" s="1" t="s">
        <v>39</v>
      </c>
      <c r="K119" s="1" t="s">
        <v>40</v>
      </c>
      <c r="L119" s="1" t="s">
        <v>1598</v>
      </c>
      <c r="M119" s="1">
        <v>10</v>
      </c>
      <c r="N119" s="1">
        <v>8</v>
      </c>
      <c r="O119" s="1" t="s">
        <v>1780</v>
      </c>
      <c r="P119" s="1" t="s">
        <v>201</v>
      </c>
      <c r="Q119" s="1" t="s">
        <v>1775</v>
      </c>
      <c r="R119" s="1" t="s">
        <v>1670</v>
      </c>
      <c r="S119" s="1" t="s">
        <v>1776</v>
      </c>
      <c r="T119" s="1" t="s">
        <v>1780</v>
      </c>
      <c r="U119" s="1" t="s">
        <v>70</v>
      </c>
      <c r="V119" s="1" t="s">
        <v>229</v>
      </c>
      <c r="W119" s="1" t="s">
        <v>198</v>
      </c>
      <c r="X119" s="1" t="s">
        <v>1781</v>
      </c>
      <c r="Y119" s="1" t="s">
        <v>1566</v>
      </c>
      <c r="Z119" s="1" t="s">
        <v>181</v>
      </c>
      <c r="AA119" s="1" t="s">
        <v>1673</v>
      </c>
      <c r="AB119" s="1" t="s">
        <v>1572</v>
      </c>
      <c r="AD119" s="1" t="s">
        <v>54</v>
      </c>
      <c r="AE119" s="1" t="s">
        <v>158</v>
      </c>
      <c r="AG119" s="1" t="s">
        <v>56</v>
      </c>
      <c r="AH119" s="1" t="s">
        <v>75</v>
      </c>
      <c r="AK119" s="1" t="s">
        <v>58</v>
      </c>
      <c r="AL119" s="1" t="s">
        <v>480</v>
      </c>
      <c r="AM119" s="1" t="s">
        <v>1716</v>
      </c>
      <c r="AN119" s="1" t="s">
        <v>1782</v>
      </c>
    </row>
    <row r="120" spans="1:40" x14ac:dyDescent="0.3">
      <c r="A120" s="1" t="str">
        <f>HYPERLINK("https://hsdes.intel.com/resource/14013185938","14013185938")</f>
        <v>14013185938</v>
      </c>
      <c r="B120" s="1" t="s">
        <v>1589</v>
      </c>
      <c r="C120" s="1" t="s">
        <v>2280</v>
      </c>
      <c r="D120" s="1" t="s">
        <v>2278</v>
      </c>
      <c r="G120" s="1" t="s">
        <v>148</v>
      </c>
      <c r="H120" s="1" t="s">
        <v>123</v>
      </c>
      <c r="I120" s="1" t="s">
        <v>38</v>
      </c>
      <c r="J120" s="1" t="s">
        <v>39</v>
      </c>
      <c r="K120" s="1" t="s">
        <v>40</v>
      </c>
      <c r="L120" s="1" t="s">
        <v>1560</v>
      </c>
      <c r="M120" s="1">
        <v>20</v>
      </c>
      <c r="N120" s="1">
        <v>15</v>
      </c>
      <c r="O120" s="1" t="s">
        <v>1590</v>
      </c>
      <c r="P120" s="1" t="s">
        <v>151</v>
      </c>
      <c r="Q120" s="1" t="s">
        <v>1591</v>
      </c>
      <c r="R120" s="1" t="s">
        <v>1592</v>
      </c>
      <c r="S120" s="1" t="s">
        <v>1593</v>
      </c>
      <c r="T120" s="1" t="s">
        <v>1590</v>
      </c>
      <c r="U120" s="1" t="s">
        <v>47</v>
      </c>
      <c r="W120" s="1" t="s">
        <v>140</v>
      </c>
      <c r="X120" s="1" t="s">
        <v>1594</v>
      </c>
      <c r="Y120" s="1" t="s">
        <v>1566</v>
      </c>
      <c r="Z120" s="1" t="s">
        <v>51</v>
      </c>
      <c r="AA120" s="1" t="s">
        <v>1567</v>
      </c>
      <c r="AB120" s="1" t="s">
        <v>1568</v>
      </c>
      <c r="AD120" s="1" t="s">
        <v>54</v>
      </c>
      <c r="AE120" s="1" t="s">
        <v>158</v>
      </c>
      <c r="AG120" s="1" t="s">
        <v>144</v>
      </c>
      <c r="AH120" s="1" t="s">
        <v>57</v>
      </c>
      <c r="AK120" s="1" t="s">
        <v>58</v>
      </c>
      <c r="AL120" s="1" t="s">
        <v>76</v>
      </c>
      <c r="AM120" s="1" t="s">
        <v>1595</v>
      </c>
      <c r="AN120" s="1" t="s">
        <v>1596</v>
      </c>
    </row>
    <row r="121" spans="1:40" ht="16.2" x14ac:dyDescent="0.3">
      <c r="A121" s="1" t="str">
        <f>HYPERLINK("https://hsdes.intel.com/resource/14013157206","14013157206")</f>
        <v>14013157206</v>
      </c>
      <c r="B121" s="1" t="s">
        <v>173</v>
      </c>
      <c r="D121" s="1" t="s">
        <v>2281</v>
      </c>
      <c r="E121" s="8" t="s">
        <v>2288</v>
      </c>
      <c r="G121" s="1" t="s">
        <v>36</v>
      </c>
      <c r="H121" s="1" t="s">
        <v>37</v>
      </c>
      <c r="I121" s="1" t="s">
        <v>174</v>
      </c>
      <c r="J121" s="1" t="s">
        <v>39</v>
      </c>
      <c r="K121" s="1" t="s">
        <v>40</v>
      </c>
      <c r="L121" s="1" t="s">
        <v>175</v>
      </c>
      <c r="M121" s="1">
        <v>20</v>
      </c>
      <c r="N121" s="1">
        <v>16</v>
      </c>
      <c r="O121" s="1" t="s">
        <v>176</v>
      </c>
      <c r="P121" s="1" t="s">
        <v>43</v>
      </c>
      <c r="Q121" s="1" t="s">
        <v>177</v>
      </c>
      <c r="R121" s="1" t="s">
        <v>178</v>
      </c>
      <c r="S121" s="1" t="s">
        <v>179</v>
      </c>
      <c r="T121" s="1" t="s">
        <v>176</v>
      </c>
      <c r="U121" s="1" t="s">
        <v>47</v>
      </c>
      <c r="W121" s="1" t="s">
        <v>48</v>
      </c>
      <c r="X121" s="1" t="s">
        <v>180</v>
      </c>
      <c r="Y121" s="1" t="s">
        <v>50</v>
      </c>
      <c r="Z121" s="1" t="s">
        <v>181</v>
      </c>
      <c r="AA121" s="1" t="s">
        <v>182</v>
      </c>
      <c r="AB121" s="1" t="s">
        <v>183</v>
      </c>
      <c r="AD121" s="1" t="s">
        <v>54</v>
      </c>
      <c r="AE121" s="1" t="s">
        <v>55</v>
      </c>
      <c r="AG121" s="1" t="s">
        <v>144</v>
      </c>
      <c r="AH121" s="1" t="s">
        <v>75</v>
      </c>
      <c r="AK121" s="1" t="s">
        <v>58</v>
      </c>
      <c r="AL121" s="1" t="s">
        <v>76</v>
      </c>
      <c r="AM121" s="1" t="s">
        <v>184</v>
      </c>
      <c r="AN121" s="1" t="s">
        <v>185</v>
      </c>
    </row>
    <row r="122" spans="1:40" x14ac:dyDescent="0.3">
      <c r="A122" s="1" t="str">
        <f>HYPERLINK("https://hsdes.intel.com/resource/16012977957","16012977957")</f>
        <v>16012977957</v>
      </c>
      <c r="B122" s="1" t="s">
        <v>2257</v>
      </c>
      <c r="C122" s="1" t="s">
        <v>2282</v>
      </c>
      <c r="D122" s="1" t="s">
        <v>2278</v>
      </c>
      <c r="G122" s="1" t="s">
        <v>198</v>
      </c>
      <c r="H122" s="1" t="s">
        <v>123</v>
      </c>
      <c r="I122" s="1" t="s">
        <v>38</v>
      </c>
      <c r="J122" s="1" t="s">
        <v>39</v>
      </c>
      <c r="K122" s="1" t="s">
        <v>40</v>
      </c>
      <c r="L122" s="1" t="s">
        <v>1598</v>
      </c>
      <c r="M122" s="1">
        <v>3</v>
      </c>
      <c r="N122" s="1">
        <v>3</v>
      </c>
      <c r="O122" s="1" t="s">
        <v>2258</v>
      </c>
      <c r="P122" s="1" t="s">
        <v>201</v>
      </c>
      <c r="Q122" s="1" t="s">
        <v>2259</v>
      </c>
      <c r="R122" s="1" t="s">
        <v>362</v>
      </c>
      <c r="S122" s="1" t="s">
        <v>2260</v>
      </c>
      <c r="T122" s="1" t="s">
        <v>2258</v>
      </c>
      <c r="U122" s="1" t="s">
        <v>70</v>
      </c>
      <c r="W122" s="1" t="s">
        <v>198</v>
      </c>
      <c r="X122" s="1" t="s">
        <v>2261</v>
      </c>
      <c r="Y122" s="1" t="s">
        <v>1566</v>
      </c>
      <c r="Z122" s="1" t="s">
        <v>181</v>
      </c>
      <c r="AA122" s="1" t="s">
        <v>2262</v>
      </c>
      <c r="AB122" s="1" t="s">
        <v>2254</v>
      </c>
      <c r="AD122" s="1" t="s">
        <v>54</v>
      </c>
      <c r="AE122" s="1" t="s">
        <v>158</v>
      </c>
      <c r="AG122" s="1" t="s">
        <v>56</v>
      </c>
      <c r="AH122" s="1" t="s">
        <v>75</v>
      </c>
      <c r="AK122" s="1" t="s">
        <v>58</v>
      </c>
      <c r="AL122" s="1" t="s">
        <v>1664</v>
      </c>
      <c r="AM122" s="1" t="s">
        <v>2263</v>
      </c>
      <c r="AN122" s="1" t="s">
        <v>2264</v>
      </c>
    </row>
    <row r="123" spans="1:40" x14ac:dyDescent="0.3">
      <c r="A123" s="1" t="str">
        <f>HYPERLINK("https://hsdes.intel.com/resource/14013172868","14013172868")</f>
        <v>14013172868</v>
      </c>
      <c r="B123" s="1" t="s">
        <v>672</v>
      </c>
      <c r="C123" s="1" t="s">
        <v>2282</v>
      </c>
      <c r="D123" s="1" t="s">
        <v>2278</v>
      </c>
      <c r="G123" s="1" t="s">
        <v>148</v>
      </c>
      <c r="H123" s="1" t="s">
        <v>63</v>
      </c>
      <c r="I123" s="1" t="s">
        <v>38</v>
      </c>
      <c r="J123" s="1" t="s">
        <v>39</v>
      </c>
      <c r="K123" s="1" t="s">
        <v>40</v>
      </c>
      <c r="L123" s="1" t="s">
        <v>149</v>
      </c>
      <c r="M123" s="1">
        <v>12</v>
      </c>
      <c r="N123" s="1">
        <v>10</v>
      </c>
      <c r="O123" s="1" t="s">
        <v>673</v>
      </c>
      <c r="P123" s="1" t="s">
        <v>151</v>
      </c>
      <c r="Q123" s="1" t="s">
        <v>674</v>
      </c>
      <c r="R123" s="1" t="s">
        <v>675</v>
      </c>
      <c r="S123" s="1" t="s">
        <v>676</v>
      </c>
      <c r="T123" s="1" t="s">
        <v>673</v>
      </c>
      <c r="U123" s="1" t="s">
        <v>47</v>
      </c>
      <c r="W123" s="1" t="s">
        <v>140</v>
      </c>
      <c r="X123" s="1" t="s">
        <v>677</v>
      </c>
      <c r="Y123" s="1" t="s">
        <v>50</v>
      </c>
      <c r="Z123" s="1" t="s">
        <v>51</v>
      </c>
      <c r="AA123" s="1" t="s">
        <v>678</v>
      </c>
      <c r="AB123" s="1" t="s">
        <v>508</v>
      </c>
      <c r="AD123" s="1" t="s">
        <v>54</v>
      </c>
      <c r="AE123" s="1" t="s">
        <v>602</v>
      </c>
      <c r="AG123" s="1" t="s">
        <v>56</v>
      </c>
      <c r="AH123" s="1" t="s">
        <v>75</v>
      </c>
      <c r="AK123" s="1" t="s">
        <v>58</v>
      </c>
      <c r="AL123" s="1" t="s">
        <v>76</v>
      </c>
      <c r="AM123" s="1" t="s">
        <v>679</v>
      </c>
      <c r="AN123" s="1" t="s">
        <v>680</v>
      </c>
    </row>
    <row r="124" spans="1:40" x14ac:dyDescent="0.3">
      <c r="A124" s="1" t="str">
        <f>HYPERLINK("https://hsdes.intel.com/resource/14013160106","14013160106")</f>
        <v>14013160106</v>
      </c>
      <c r="B124" s="1" t="s">
        <v>358</v>
      </c>
      <c r="C124" s="1" t="s">
        <v>2280</v>
      </c>
      <c r="D124" s="1" t="s">
        <v>2278</v>
      </c>
      <c r="G124" s="1" t="s">
        <v>198</v>
      </c>
      <c r="H124" s="1" t="s">
        <v>81</v>
      </c>
      <c r="I124" s="1" t="s">
        <v>38</v>
      </c>
      <c r="J124" s="1" t="s">
        <v>39</v>
      </c>
      <c r="K124" s="1" t="s">
        <v>40</v>
      </c>
      <c r="L124" s="1" t="s">
        <v>359</v>
      </c>
      <c r="M124" s="1">
        <v>10</v>
      </c>
      <c r="N124" s="1">
        <v>5</v>
      </c>
      <c r="O124" s="1" t="s">
        <v>360</v>
      </c>
      <c r="P124" s="1" t="s">
        <v>201</v>
      </c>
      <c r="Q124" s="1" t="s">
        <v>361</v>
      </c>
      <c r="R124" s="1" t="s">
        <v>362</v>
      </c>
      <c r="S124" s="1" t="s">
        <v>363</v>
      </c>
      <c r="T124" s="1" t="s">
        <v>360</v>
      </c>
      <c r="U124" s="1" t="s">
        <v>70</v>
      </c>
      <c r="W124" s="1" t="s">
        <v>198</v>
      </c>
      <c r="X124" s="1" t="s">
        <v>364</v>
      </c>
      <c r="Y124" s="1" t="s">
        <v>50</v>
      </c>
      <c r="Z124" s="1" t="s">
        <v>181</v>
      </c>
      <c r="AA124" s="1" t="s">
        <v>365</v>
      </c>
      <c r="AB124" s="1" t="s">
        <v>366</v>
      </c>
      <c r="AD124" s="1" t="s">
        <v>54</v>
      </c>
      <c r="AE124" s="1" t="s">
        <v>55</v>
      </c>
      <c r="AG124" s="1" t="s">
        <v>56</v>
      </c>
      <c r="AH124" s="1" t="s">
        <v>57</v>
      </c>
      <c r="AK124" s="1" t="s">
        <v>58</v>
      </c>
      <c r="AL124" s="1" t="s">
        <v>76</v>
      </c>
      <c r="AM124" s="1" t="s">
        <v>367</v>
      </c>
      <c r="AN124" s="1" t="s">
        <v>368</v>
      </c>
    </row>
    <row r="125" spans="1:40" x14ac:dyDescent="0.3">
      <c r="A125" s="1" t="str">
        <f>HYPERLINK("https://hsdes.intel.com/resource/14013187575","14013187575")</f>
        <v>14013187575</v>
      </c>
      <c r="B125" s="1" t="s">
        <v>2079</v>
      </c>
      <c r="C125" s="1" t="s">
        <v>2282</v>
      </c>
      <c r="D125" s="1" t="s">
        <v>2278</v>
      </c>
      <c r="G125" s="1" t="s">
        <v>223</v>
      </c>
      <c r="H125" s="1" t="s">
        <v>123</v>
      </c>
      <c r="I125" s="1" t="s">
        <v>38</v>
      </c>
      <c r="J125" s="1" t="s">
        <v>39</v>
      </c>
      <c r="K125" s="1" t="s">
        <v>40</v>
      </c>
      <c r="L125" s="1" t="s">
        <v>1618</v>
      </c>
      <c r="M125" s="1">
        <v>8</v>
      </c>
      <c r="N125" s="1">
        <v>6</v>
      </c>
      <c r="O125" s="1" t="s">
        <v>2080</v>
      </c>
      <c r="P125" s="1" t="s">
        <v>225</v>
      </c>
      <c r="Q125" s="1" t="s">
        <v>2081</v>
      </c>
      <c r="R125" s="1" t="s">
        <v>2082</v>
      </c>
      <c r="S125" s="1" t="s">
        <v>2083</v>
      </c>
      <c r="T125" s="1" t="s">
        <v>2080</v>
      </c>
      <c r="U125" s="1" t="s">
        <v>70</v>
      </c>
      <c r="V125" s="1" t="s">
        <v>229</v>
      </c>
      <c r="W125" s="1" t="s">
        <v>230</v>
      </c>
      <c r="X125" s="1" t="s">
        <v>1934</v>
      </c>
      <c r="Y125" s="1" t="s">
        <v>1566</v>
      </c>
      <c r="Z125" s="1" t="s">
        <v>181</v>
      </c>
      <c r="AA125" s="1" t="s">
        <v>1603</v>
      </c>
      <c r="AB125" s="1" t="s">
        <v>1604</v>
      </c>
      <c r="AD125" s="1" t="s">
        <v>54</v>
      </c>
      <c r="AE125" s="1" t="s">
        <v>158</v>
      </c>
      <c r="AG125" s="1" t="s">
        <v>56</v>
      </c>
      <c r="AH125" s="1" t="s">
        <v>75</v>
      </c>
      <c r="AK125" s="1" t="s">
        <v>58</v>
      </c>
      <c r="AL125" s="1" t="s">
        <v>76</v>
      </c>
      <c r="AM125" s="1" t="s">
        <v>2084</v>
      </c>
      <c r="AN125" s="1" t="s">
        <v>2085</v>
      </c>
    </row>
    <row r="126" spans="1:40" x14ac:dyDescent="0.3">
      <c r="A126" s="4" t="str">
        <f>HYPERLINK("https://hsdes.intel.com/resource/14013187197","14013187197")</f>
        <v>14013187197</v>
      </c>
      <c r="B126" s="1" t="s">
        <v>1929</v>
      </c>
      <c r="C126" s="1" t="s">
        <v>2282</v>
      </c>
      <c r="D126" s="1" t="s">
        <v>2278</v>
      </c>
      <c r="G126" s="1" t="s">
        <v>223</v>
      </c>
      <c r="H126" s="1" t="s">
        <v>123</v>
      </c>
      <c r="I126" s="1" t="s">
        <v>38</v>
      </c>
      <c r="J126" s="1" t="s">
        <v>39</v>
      </c>
      <c r="K126" s="1" t="s">
        <v>40</v>
      </c>
      <c r="L126" s="1" t="s">
        <v>1703</v>
      </c>
      <c r="M126" s="1">
        <v>15</v>
      </c>
      <c r="N126" s="1">
        <v>12</v>
      </c>
      <c r="O126" s="1" t="s">
        <v>1930</v>
      </c>
      <c r="P126" s="1" t="s">
        <v>225</v>
      </c>
      <c r="Q126" s="1" t="s">
        <v>1931</v>
      </c>
      <c r="R126" s="1" t="s">
        <v>1932</v>
      </c>
      <c r="S126" s="1" t="s">
        <v>1933</v>
      </c>
      <c r="T126" s="1" t="s">
        <v>1930</v>
      </c>
      <c r="U126" s="1" t="s">
        <v>70</v>
      </c>
      <c r="V126" s="1" t="s">
        <v>229</v>
      </c>
      <c r="W126" s="1" t="s">
        <v>230</v>
      </c>
      <c r="X126" s="1" t="s">
        <v>1934</v>
      </c>
      <c r="Y126" s="1" t="s">
        <v>1566</v>
      </c>
      <c r="Z126" s="1" t="s">
        <v>181</v>
      </c>
      <c r="AA126" s="1" t="s">
        <v>1577</v>
      </c>
      <c r="AB126" s="1" t="s">
        <v>1578</v>
      </c>
      <c r="AD126" s="1" t="s">
        <v>54</v>
      </c>
      <c r="AE126" s="1" t="s">
        <v>158</v>
      </c>
      <c r="AG126" s="1" t="s">
        <v>56</v>
      </c>
      <c r="AH126" s="1" t="s">
        <v>75</v>
      </c>
      <c r="AK126" s="1" t="s">
        <v>58</v>
      </c>
      <c r="AL126" s="1" t="s">
        <v>76</v>
      </c>
      <c r="AM126" s="1" t="s">
        <v>1935</v>
      </c>
      <c r="AN126" s="1" t="s">
        <v>1936</v>
      </c>
    </row>
    <row r="127" spans="1:40" x14ac:dyDescent="0.3">
      <c r="A127" s="4" t="str">
        <f>HYPERLINK("https://hsdes.intel.com/resource/14013179183","14013179183")</f>
        <v>14013179183</v>
      </c>
      <c r="B127" s="1" t="s">
        <v>1011</v>
      </c>
      <c r="C127" s="1" t="s">
        <v>2283</v>
      </c>
      <c r="D127" s="1" t="s">
        <v>2278</v>
      </c>
      <c r="G127" s="1" t="s">
        <v>223</v>
      </c>
      <c r="H127" s="1" t="s">
        <v>81</v>
      </c>
      <c r="I127" s="1" t="s">
        <v>38</v>
      </c>
      <c r="J127" s="1" t="s">
        <v>39</v>
      </c>
      <c r="K127" s="1" t="s">
        <v>40</v>
      </c>
      <c r="L127" s="1" t="s">
        <v>975</v>
      </c>
      <c r="M127" s="1">
        <v>20</v>
      </c>
      <c r="N127" s="1">
        <v>10</v>
      </c>
      <c r="O127" s="1" t="s">
        <v>1012</v>
      </c>
      <c r="P127" s="1" t="s">
        <v>225</v>
      </c>
      <c r="Q127" s="1" t="s">
        <v>1013</v>
      </c>
      <c r="R127" s="1" t="s">
        <v>1014</v>
      </c>
      <c r="S127" s="1" t="s">
        <v>1015</v>
      </c>
      <c r="T127" s="1" t="s">
        <v>1012</v>
      </c>
      <c r="U127" s="1" t="s">
        <v>70</v>
      </c>
      <c r="V127" s="1" t="s">
        <v>229</v>
      </c>
      <c r="W127" s="1" t="s">
        <v>230</v>
      </c>
      <c r="X127" s="1" t="s">
        <v>1016</v>
      </c>
      <c r="Y127" s="1" t="s">
        <v>50</v>
      </c>
      <c r="Z127" s="1" t="s">
        <v>51</v>
      </c>
      <c r="AA127" s="1" t="s">
        <v>857</v>
      </c>
      <c r="AB127" s="1" t="s">
        <v>633</v>
      </c>
      <c r="AD127" s="1" t="s">
        <v>54</v>
      </c>
      <c r="AE127" s="1" t="s">
        <v>55</v>
      </c>
      <c r="AG127" s="1" t="s">
        <v>56</v>
      </c>
      <c r="AH127" s="1" t="s">
        <v>75</v>
      </c>
      <c r="AK127" s="1" t="s">
        <v>58</v>
      </c>
      <c r="AL127" s="1" t="s">
        <v>76</v>
      </c>
      <c r="AM127" s="1" t="s">
        <v>1017</v>
      </c>
      <c r="AN127" s="1" t="s">
        <v>1018</v>
      </c>
    </row>
    <row r="128" spans="1:40" x14ac:dyDescent="0.3">
      <c r="A128" s="4" t="str">
        <f>HYPERLINK("https://hsdes.intel.com/resource/14013185476","14013185476")</f>
        <v>14013185476</v>
      </c>
      <c r="B128" s="1" t="s">
        <v>1411</v>
      </c>
      <c r="C128" s="1" t="s">
        <v>2283</v>
      </c>
      <c r="D128" s="1" t="s">
        <v>2278</v>
      </c>
      <c r="G128" s="1" t="s">
        <v>223</v>
      </c>
      <c r="H128" s="1" t="s">
        <v>81</v>
      </c>
      <c r="I128" s="1" t="s">
        <v>38</v>
      </c>
      <c r="J128" s="1" t="s">
        <v>39</v>
      </c>
      <c r="K128" s="1" t="s">
        <v>40</v>
      </c>
      <c r="L128" s="1" t="s">
        <v>975</v>
      </c>
      <c r="M128" s="1">
        <v>8</v>
      </c>
      <c r="N128" s="1">
        <v>6</v>
      </c>
      <c r="O128" s="1" t="s">
        <v>1412</v>
      </c>
      <c r="P128" s="1" t="s">
        <v>225</v>
      </c>
      <c r="Q128" s="1" t="s">
        <v>1413</v>
      </c>
      <c r="R128" s="1" t="s">
        <v>1392</v>
      </c>
      <c r="S128" s="1" t="s">
        <v>1414</v>
      </c>
      <c r="T128" s="1" t="s">
        <v>1412</v>
      </c>
      <c r="U128" s="1" t="s">
        <v>70</v>
      </c>
      <c r="V128" s="1" t="s">
        <v>229</v>
      </c>
      <c r="W128" s="1" t="s">
        <v>230</v>
      </c>
      <c r="X128" s="1" t="s">
        <v>1415</v>
      </c>
      <c r="Y128" s="1" t="s">
        <v>50</v>
      </c>
      <c r="Z128" s="1" t="s">
        <v>51</v>
      </c>
      <c r="AA128" s="1" t="s">
        <v>1416</v>
      </c>
      <c r="AB128" s="1" t="s">
        <v>314</v>
      </c>
      <c r="AD128" s="1" t="s">
        <v>54</v>
      </c>
      <c r="AE128" s="1" t="s">
        <v>55</v>
      </c>
      <c r="AG128" s="1" t="s">
        <v>56</v>
      </c>
      <c r="AH128" s="1" t="s">
        <v>75</v>
      </c>
      <c r="AK128" s="1" t="s">
        <v>58</v>
      </c>
      <c r="AL128" s="1" t="s">
        <v>591</v>
      </c>
      <c r="AM128" s="1" t="s">
        <v>1417</v>
      </c>
      <c r="AN128" s="1" t="s">
        <v>1418</v>
      </c>
    </row>
    <row r="129" spans="1:40" x14ac:dyDescent="0.3">
      <c r="A129" s="1" t="str">
        <f>HYPERLINK("https://hsdes.intel.com/resource/14013187288","14013187288")</f>
        <v>14013187288</v>
      </c>
      <c r="B129" s="1" t="s">
        <v>2007</v>
      </c>
      <c r="C129" s="1" t="s">
        <v>2280</v>
      </c>
      <c r="D129" s="1" t="s">
        <v>2278</v>
      </c>
      <c r="G129" s="1" t="s">
        <v>198</v>
      </c>
      <c r="H129" s="1" t="s">
        <v>123</v>
      </c>
      <c r="I129" s="1" t="s">
        <v>38</v>
      </c>
      <c r="J129" s="1" t="s">
        <v>39</v>
      </c>
      <c r="K129" s="1" t="s">
        <v>40</v>
      </c>
      <c r="L129" s="1" t="s">
        <v>1598</v>
      </c>
      <c r="M129" s="1">
        <v>6</v>
      </c>
      <c r="N129" s="1">
        <v>4</v>
      </c>
      <c r="O129" s="1" t="s">
        <v>2008</v>
      </c>
      <c r="P129" s="1" t="s">
        <v>201</v>
      </c>
      <c r="Q129" s="1" t="s">
        <v>2009</v>
      </c>
      <c r="R129" s="1" t="s">
        <v>1670</v>
      </c>
      <c r="S129" s="1" t="s">
        <v>2010</v>
      </c>
      <c r="T129" s="1" t="s">
        <v>2008</v>
      </c>
      <c r="U129" s="1" t="s">
        <v>70</v>
      </c>
      <c r="V129" s="1" t="s">
        <v>229</v>
      </c>
      <c r="W129" s="1" t="s">
        <v>198</v>
      </c>
      <c r="X129" s="1" t="s">
        <v>2011</v>
      </c>
      <c r="Y129" s="1" t="s">
        <v>1566</v>
      </c>
      <c r="Z129" s="1" t="s">
        <v>181</v>
      </c>
      <c r="AA129" s="1" t="s">
        <v>1577</v>
      </c>
      <c r="AB129" s="1" t="s">
        <v>1578</v>
      </c>
      <c r="AD129" s="1" t="s">
        <v>54</v>
      </c>
      <c r="AE129" s="1" t="s">
        <v>158</v>
      </c>
      <c r="AG129" s="1" t="s">
        <v>56</v>
      </c>
      <c r="AH129" s="1" t="s">
        <v>75</v>
      </c>
      <c r="AK129" s="1" t="s">
        <v>58</v>
      </c>
      <c r="AL129" s="1" t="s">
        <v>480</v>
      </c>
      <c r="AM129" s="1" t="s">
        <v>2012</v>
      </c>
      <c r="AN129" s="1" t="s">
        <v>2013</v>
      </c>
    </row>
    <row r="130" spans="1:40" x14ac:dyDescent="0.3">
      <c r="A130" s="1" t="str">
        <f>HYPERLINK("https://hsdes.intel.com/resource/14013186466","14013186466")</f>
        <v>14013186466</v>
      </c>
      <c r="B130" s="1" t="s">
        <v>1690</v>
      </c>
      <c r="C130" s="1" t="s">
        <v>2280</v>
      </c>
      <c r="D130" s="1" t="s">
        <v>2278</v>
      </c>
      <c r="G130" s="1" t="s">
        <v>198</v>
      </c>
      <c r="H130" s="1" t="s">
        <v>123</v>
      </c>
      <c r="I130" s="1" t="s">
        <v>38</v>
      </c>
      <c r="J130" s="1" t="s">
        <v>39</v>
      </c>
      <c r="K130" s="1" t="s">
        <v>40</v>
      </c>
      <c r="L130" s="1" t="s">
        <v>1598</v>
      </c>
      <c r="M130" s="1">
        <v>8</v>
      </c>
      <c r="N130" s="1">
        <v>6</v>
      </c>
      <c r="O130" s="1" t="s">
        <v>1691</v>
      </c>
      <c r="P130" s="1" t="s">
        <v>201</v>
      </c>
      <c r="Q130" s="1" t="s">
        <v>1685</v>
      </c>
      <c r="R130" s="1" t="s">
        <v>1670</v>
      </c>
      <c r="S130" s="1" t="s">
        <v>1686</v>
      </c>
      <c r="T130" s="1" t="s">
        <v>1691</v>
      </c>
      <c r="U130" s="1" t="s">
        <v>70</v>
      </c>
      <c r="V130" s="1" t="s">
        <v>229</v>
      </c>
      <c r="W130" s="1" t="s">
        <v>198</v>
      </c>
      <c r="X130" s="1" t="s">
        <v>1692</v>
      </c>
      <c r="Y130" s="1" t="s">
        <v>1566</v>
      </c>
      <c r="Z130" s="1" t="s">
        <v>815</v>
      </c>
      <c r="AA130" s="1" t="s">
        <v>1571</v>
      </c>
      <c r="AB130" s="1" t="s">
        <v>1572</v>
      </c>
      <c r="AD130" s="1" t="s">
        <v>54</v>
      </c>
      <c r="AE130" s="1" t="s">
        <v>158</v>
      </c>
      <c r="AG130" s="1" t="s">
        <v>56</v>
      </c>
      <c r="AH130" s="1" t="s">
        <v>75</v>
      </c>
      <c r="AK130" s="1" t="s">
        <v>58</v>
      </c>
      <c r="AL130" s="1" t="s">
        <v>480</v>
      </c>
      <c r="AM130" s="1" t="s">
        <v>1693</v>
      </c>
      <c r="AN130" s="1" t="s">
        <v>1694</v>
      </c>
    </row>
    <row r="131" spans="1:40" x14ac:dyDescent="0.3">
      <c r="A131" s="1" t="str">
        <f>HYPERLINK("https://hsdes.intel.com/resource/14013185846","14013185846")</f>
        <v>14013185846</v>
      </c>
      <c r="B131" s="1" t="s">
        <v>1539</v>
      </c>
      <c r="C131" s="1" t="s">
        <v>2280</v>
      </c>
      <c r="D131" s="1" t="s">
        <v>2278</v>
      </c>
      <c r="G131" s="1" t="s">
        <v>198</v>
      </c>
      <c r="H131" s="1" t="s">
        <v>123</v>
      </c>
      <c r="I131" s="1" t="s">
        <v>38</v>
      </c>
      <c r="J131" s="1" t="s">
        <v>39</v>
      </c>
      <c r="K131" s="1" t="s">
        <v>40</v>
      </c>
      <c r="L131" s="1" t="s">
        <v>1540</v>
      </c>
      <c r="M131" s="1">
        <v>8</v>
      </c>
      <c r="N131" s="1">
        <v>5</v>
      </c>
      <c r="O131" s="1" t="s">
        <v>1541</v>
      </c>
      <c r="P131" s="1" t="s">
        <v>201</v>
      </c>
      <c r="Q131" s="1" t="s">
        <v>1542</v>
      </c>
      <c r="R131" s="1" t="s">
        <v>1519</v>
      </c>
      <c r="S131" s="1" t="s">
        <v>1543</v>
      </c>
      <c r="T131" s="1" t="s">
        <v>1541</v>
      </c>
      <c r="U131" s="1" t="s">
        <v>70</v>
      </c>
      <c r="W131" s="1" t="s">
        <v>198</v>
      </c>
      <c r="X131" s="1" t="s">
        <v>1544</v>
      </c>
      <c r="Y131" s="1" t="s">
        <v>50</v>
      </c>
      <c r="Z131" s="1" t="s">
        <v>51</v>
      </c>
      <c r="AA131" s="1" t="s">
        <v>1545</v>
      </c>
      <c r="AB131" s="1" t="s">
        <v>1546</v>
      </c>
      <c r="AD131" s="1" t="s">
        <v>54</v>
      </c>
      <c r="AE131" s="1" t="s">
        <v>55</v>
      </c>
      <c r="AG131" s="1" t="s">
        <v>56</v>
      </c>
      <c r="AH131" s="1" t="s">
        <v>57</v>
      </c>
      <c r="AK131" s="1" t="s">
        <v>58</v>
      </c>
      <c r="AL131" s="1" t="s">
        <v>480</v>
      </c>
      <c r="AM131" s="1" t="s">
        <v>1547</v>
      </c>
      <c r="AN131" s="1" t="s">
        <v>1548</v>
      </c>
    </row>
    <row r="132" spans="1:40" x14ac:dyDescent="0.3">
      <c r="A132" s="1" t="str">
        <f>HYPERLINK("https://hsdes.intel.com/resource/14013186464","14013186464")</f>
        <v>14013186464</v>
      </c>
      <c r="B132" s="1" t="s">
        <v>1683</v>
      </c>
      <c r="C132" s="1" t="s">
        <v>2280</v>
      </c>
      <c r="D132" s="1" t="s">
        <v>2278</v>
      </c>
      <c r="G132" s="1" t="s">
        <v>198</v>
      </c>
      <c r="H132" s="1" t="s">
        <v>123</v>
      </c>
      <c r="I132" s="1" t="s">
        <v>38</v>
      </c>
      <c r="J132" s="1" t="s">
        <v>39</v>
      </c>
      <c r="K132" s="1" t="s">
        <v>40</v>
      </c>
      <c r="L132" s="1" t="s">
        <v>1598</v>
      </c>
      <c r="M132" s="1">
        <v>8</v>
      </c>
      <c r="N132" s="1">
        <v>6</v>
      </c>
      <c r="O132" s="1" t="s">
        <v>1684</v>
      </c>
      <c r="P132" s="1" t="s">
        <v>201</v>
      </c>
      <c r="Q132" s="1" t="s">
        <v>1685</v>
      </c>
      <c r="R132" s="1" t="s">
        <v>1670</v>
      </c>
      <c r="S132" s="1" t="s">
        <v>1686</v>
      </c>
      <c r="T132" s="1" t="s">
        <v>1684</v>
      </c>
      <c r="U132" s="1" t="s">
        <v>70</v>
      </c>
      <c r="V132" s="1" t="s">
        <v>229</v>
      </c>
      <c r="W132" s="1" t="s">
        <v>198</v>
      </c>
      <c r="X132" s="1" t="s">
        <v>1687</v>
      </c>
      <c r="Y132" s="1" t="s">
        <v>1566</v>
      </c>
      <c r="Z132" s="1" t="s">
        <v>815</v>
      </c>
      <c r="AA132" s="1" t="s">
        <v>1571</v>
      </c>
      <c r="AB132" s="1" t="s">
        <v>1572</v>
      </c>
      <c r="AD132" s="1" t="s">
        <v>54</v>
      </c>
      <c r="AE132" s="1" t="s">
        <v>158</v>
      </c>
      <c r="AG132" s="1" t="s">
        <v>56</v>
      </c>
      <c r="AH132" s="1" t="s">
        <v>75</v>
      </c>
      <c r="AK132" s="1" t="s">
        <v>58</v>
      </c>
      <c r="AL132" s="1" t="s">
        <v>480</v>
      </c>
      <c r="AM132" s="1" t="s">
        <v>1688</v>
      </c>
      <c r="AN132" s="1" t="s">
        <v>1689</v>
      </c>
    </row>
    <row r="133" spans="1:40" x14ac:dyDescent="0.3">
      <c r="A133" s="1" t="str">
        <f>HYPERLINK("https://hsdes.intel.com/resource/14013161576","14013161576")</f>
        <v>14013161576</v>
      </c>
      <c r="B133" s="1" t="s">
        <v>582</v>
      </c>
      <c r="C133" s="1" t="s">
        <v>2284</v>
      </c>
      <c r="D133" s="1" t="s">
        <v>2278</v>
      </c>
      <c r="G133" s="1" t="s">
        <v>198</v>
      </c>
      <c r="H133" s="1" t="s">
        <v>123</v>
      </c>
      <c r="I133" s="1" t="s">
        <v>38</v>
      </c>
      <c r="J133" s="1" t="s">
        <v>39</v>
      </c>
      <c r="K133" s="1" t="s">
        <v>40</v>
      </c>
      <c r="L133" s="1" t="s">
        <v>454</v>
      </c>
      <c r="M133" s="1">
        <v>5</v>
      </c>
      <c r="N133" s="1">
        <v>3</v>
      </c>
      <c r="O133" s="1" t="s">
        <v>583</v>
      </c>
      <c r="P133" s="1" t="s">
        <v>201</v>
      </c>
      <c r="Q133" s="1" t="s">
        <v>584</v>
      </c>
      <c r="R133" s="1" t="s">
        <v>433</v>
      </c>
      <c r="S133" s="1" t="s">
        <v>585</v>
      </c>
      <c r="T133" s="1" t="s">
        <v>583</v>
      </c>
      <c r="U133" s="1" t="s">
        <v>70</v>
      </c>
      <c r="W133" s="1" t="s">
        <v>198</v>
      </c>
      <c r="X133" s="1" t="s">
        <v>586</v>
      </c>
      <c r="Y133" s="1" t="s">
        <v>50</v>
      </c>
      <c r="Z133" s="1" t="s">
        <v>181</v>
      </c>
      <c r="AA133" s="1" t="s">
        <v>587</v>
      </c>
      <c r="AB133" s="1" t="s">
        <v>588</v>
      </c>
      <c r="AD133" s="1" t="s">
        <v>54</v>
      </c>
      <c r="AE133" s="1" t="s">
        <v>55</v>
      </c>
      <c r="AG133" s="1" t="s">
        <v>56</v>
      </c>
      <c r="AH133" s="1" t="s">
        <v>75</v>
      </c>
      <c r="AK133" s="1" t="s">
        <v>58</v>
      </c>
      <c r="AL133" s="1" t="s">
        <v>438</v>
      </c>
      <c r="AM133" s="1" t="s">
        <v>589</v>
      </c>
      <c r="AN133" s="1" t="s">
        <v>590</v>
      </c>
    </row>
    <row r="134" spans="1:40" x14ac:dyDescent="0.3">
      <c r="A134" s="1" t="str">
        <f>HYPERLINK("https://hsdes.intel.com/resource/14013187259","14013187259")</f>
        <v>14013187259</v>
      </c>
      <c r="B134" s="1" t="s">
        <v>1955</v>
      </c>
      <c r="C134" s="1" t="s">
        <v>2280</v>
      </c>
      <c r="D134" s="1" t="s">
        <v>2278</v>
      </c>
      <c r="G134" s="1" t="s">
        <v>198</v>
      </c>
      <c r="H134" s="1" t="s">
        <v>123</v>
      </c>
      <c r="I134" s="1" t="s">
        <v>38</v>
      </c>
      <c r="J134" s="1" t="s">
        <v>39</v>
      </c>
      <c r="K134" s="1" t="s">
        <v>40</v>
      </c>
      <c r="L134" s="1" t="s">
        <v>1598</v>
      </c>
      <c r="M134" s="1">
        <v>15</v>
      </c>
      <c r="N134" s="1">
        <v>12</v>
      </c>
      <c r="O134" s="1" t="s">
        <v>1956</v>
      </c>
      <c r="P134" s="1" t="s">
        <v>201</v>
      </c>
      <c r="Q134" s="1" t="s">
        <v>1957</v>
      </c>
      <c r="R134" s="1" t="s">
        <v>1670</v>
      </c>
      <c r="S134" s="1" t="s">
        <v>1958</v>
      </c>
      <c r="T134" s="1" t="s">
        <v>1956</v>
      </c>
      <c r="U134" s="1" t="s">
        <v>70</v>
      </c>
      <c r="V134" s="1" t="s">
        <v>229</v>
      </c>
      <c r="W134" s="1" t="s">
        <v>198</v>
      </c>
      <c r="X134" s="1" t="s">
        <v>1959</v>
      </c>
      <c r="Y134" s="1" t="s">
        <v>1566</v>
      </c>
      <c r="Z134" s="1" t="s">
        <v>181</v>
      </c>
      <c r="AA134" s="1" t="s">
        <v>1673</v>
      </c>
      <c r="AB134" s="1" t="s">
        <v>1572</v>
      </c>
      <c r="AD134" s="1" t="s">
        <v>54</v>
      </c>
      <c r="AE134" s="1" t="s">
        <v>158</v>
      </c>
      <c r="AG134" s="1" t="s">
        <v>56</v>
      </c>
      <c r="AH134" s="1" t="s">
        <v>75</v>
      </c>
      <c r="AK134" s="1" t="s">
        <v>58</v>
      </c>
      <c r="AL134" s="1" t="s">
        <v>480</v>
      </c>
      <c r="AM134" s="1" t="s">
        <v>1960</v>
      </c>
      <c r="AN134" s="1" t="s">
        <v>1961</v>
      </c>
    </row>
    <row r="135" spans="1:40" x14ac:dyDescent="0.3">
      <c r="A135" s="1" t="str">
        <f>HYPERLINK("https://hsdes.intel.com/resource/14013187268","14013187268")</f>
        <v>14013187268</v>
      </c>
      <c r="B135" s="1" t="s">
        <v>1975</v>
      </c>
      <c r="C135" s="1" t="s">
        <v>2280</v>
      </c>
      <c r="D135" s="1" t="s">
        <v>2278</v>
      </c>
      <c r="G135" s="1" t="s">
        <v>198</v>
      </c>
      <c r="H135" s="1" t="s">
        <v>123</v>
      </c>
      <c r="I135" s="1" t="s">
        <v>38</v>
      </c>
      <c r="J135" s="1" t="s">
        <v>39</v>
      </c>
      <c r="K135" s="1" t="s">
        <v>40</v>
      </c>
      <c r="L135" s="1" t="s">
        <v>1598</v>
      </c>
      <c r="M135" s="1">
        <v>15</v>
      </c>
      <c r="N135" s="1">
        <v>12</v>
      </c>
      <c r="O135" s="1" t="s">
        <v>1976</v>
      </c>
      <c r="P135" s="1" t="s">
        <v>201</v>
      </c>
      <c r="Q135" s="1" t="s">
        <v>1977</v>
      </c>
      <c r="R135" s="1" t="s">
        <v>1670</v>
      </c>
      <c r="S135" s="1" t="s">
        <v>1978</v>
      </c>
      <c r="T135" s="1" t="s">
        <v>1976</v>
      </c>
      <c r="U135" s="1" t="s">
        <v>70</v>
      </c>
      <c r="V135" s="1" t="s">
        <v>229</v>
      </c>
      <c r="W135" s="1" t="s">
        <v>198</v>
      </c>
      <c r="X135" s="1" t="s">
        <v>1979</v>
      </c>
      <c r="Y135" s="1" t="s">
        <v>1566</v>
      </c>
      <c r="Z135" s="1" t="s">
        <v>181</v>
      </c>
      <c r="AA135" s="1" t="s">
        <v>1673</v>
      </c>
      <c r="AB135" s="1" t="s">
        <v>1572</v>
      </c>
      <c r="AD135" s="1" t="s">
        <v>54</v>
      </c>
      <c r="AE135" s="1" t="s">
        <v>158</v>
      </c>
      <c r="AG135" s="1" t="s">
        <v>56</v>
      </c>
      <c r="AH135" s="1" t="s">
        <v>75</v>
      </c>
      <c r="AK135" s="1" t="s">
        <v>58</v>
      </c>
      <c r="AL135" s="1" t="s">
        <v>480</v>
      </c>
      <c r="AM135" s="1" t="s">
        <v>1960</v>
      </c>
      <c r="AN135" s="1" t="s">
        <v>1980</v>
      </c>
    </row>
    <row r="136" spans="1:40" x14ac:dyDescent="0.3">
      <c r="A136" s="1" t="str">
        <f>HYPERLINK("https://hsdes.intel.com/resource/14013160698","14013160698")</f>
        <v>14013160698</v>
      </c>
      <c r="B136" s="1" t="s">
        <v>453</v>
      </c>
      <c r="C136" s="1" t="s">
        <v>2282</v>
      </c>
      <c r="D136" s="1" t="s">
        <v>2278</v>
      </c>
      <c r="G136" s="1" t="s">
        <v>198</v>
      </c>
      <c r="H136" s="1" t="s">
        <v>123</v>
      </c>
      <c r="I136" s="1" t="s">
        <v>38</v>
      </c>
      <c r="J136" s="1" t="s">
        <v>39</v>
      </c>
      <c r="K136" s="1" t="s">
        <v>40</v>
      </c>
      <c r="L136" s="1" t="s">
        <v>454</v>
      </c>
      <c r="M136" s="1">
        <v>9</v>
      </c>
      <c r="N136" s="1">
        <v>7</v>
      </c>
      <c r="O136" s="1" t="s">
        <v>455</v>
      </c>
      <c r="P136" s="1" t="s">
        <v>201</v>
      </c>
      <c r="Q136" s="1" t="s">
        <v>456</v>
      </c>
      <c r="R136" s="1" t="s">
        <v>433</v>
      </c>
      <c r="S136" s="1" t="s">
        <v>457</v>
      </c>
      <c r="T136" s="1" t="s">
        <v>455</v>
      </c>
      <c r="U136" s="1" t="s">
        <v>70</v>
      </c>
      <c r="W136" s="1" t="s">
        <v>198</v>
      </c>
      <c r="X136" s="1" t="s">
        <v>458</v>
      </c>
      <c r="Y136" s="1" t="s">
        <v>50</v>
      </c>
      <c r="Z136" s="1" t="s">
        <v>181</v>
      </c>
      <c r="AA136" s="1" t="s">
        <v>459</v>
      </c>
      <c r="AB136" s="1" t="s">
        <v>460</v>
      </c>
      <c r="AD136" s="1" t="s">
        <v>54</v>
      </c>
      <c r="AE136" s="1" t="s">
        <v>55</v>
      </c>
      <c r="AG136" s="1" t="s">
        <v>56</v>
      </c>
      <c r="AH136" s="1" t="s">
        <v>75</v>
      </c>
      <c r="AK136" s="1" t="s">
        <v>58</v>
      </c>
      <c r="AL136" s="1" t="s">
        <v>438</v>
      </c>
      <c r="AM136" s="1" t="s">
        <v>461</v>
      </c>
      <c r="AN136" s="1" t="s">
        <v>462</v>
      </c>
    </row>
    <row r="137" spans="1:40" x14ac:dyDescent="0.3">
      <c r="A137" s="1" t="str">
        <f>HYPERLINK("https://hsdes.intel.com/resource/14013187261","14013187261")</f>
        <v>14013187261</v>
      </c>
      <c r="B137" s="1" t="s">
        <v>1962</v>
      </c>
      <c r="C137" s="1" t="s">
        <v>2280</v>
      </c>
      <c r="D137" s="1" t="s">
        <v>2278</v>
      </c>
      <c r="G137" s="1" t="s">
        <v>198</v>
      </c>
      <c r="H137" s="1" t="s">
        <v>123</v>
      </c>
      <c r="I137" s="1" t="s">
        <v>38</v>
      </c>
      <c r="J137" s="1" t="s">
        <v>39</v>
      </c>
      <c r="K137" s="1" t="s">
        <v>40</v>
      </c>
      <c r="L137" s="1" t="s">
        <v>1598</v>
      </c>
      <c r="M137" s="1">
        <v>5</v>
      </c>
      <c r="N137" s="1">
        <v>4</v>
      </c>
      <c r="O137" s="1" t="s">
        <v>1963</v>
      </c>
      <c r="P137" s="1" t="s">
        <v>201</v>
      </c>
      <c r="Q137" s="1" t="s">
        <v>1964</v>
      </c>
      <c r="R137" s="1" t="s">
        <v>362</v>
      </c>
      <c r="S137" s="1" t="s">
        <v>1965</v>
      </c>
      <c r="T137" s="1" t="s">
        <v>1963</v>
      </c>
      <c r="U137" s="1" t="s">
        <v>70</v>
      </c>
      <c r="V137" s="1" t="s">
        <v>229</v>
      </c>
      <c r="W137" s="1" t="s">
        <v>198</v>
      </c>
      <c r="X137" s="1" t="s">
        <v>1966</v>
      </c>
      <c r="Y137" s="1" t="s">
        <v>1566</v>
      </c>
      <c r="Z137" s="1" t="s">
        <v>181</v>
      </c>
      <c r="AA137" s="1" t="s">
        <v>1673</v>
      </c>
      <c r="AB137" s="1" t="s">
        <v>1572</v>
      </c>
      <c r="AD137" s="1" t="s">
        <v>54</v>
      </c>
      <c r="AE137" s="1" t="s">
        <v>158</v>
      </c>
      <c r="AG137" s="1" t="s">
        <v>56</v>
      </c>
      <c r="AH137" s="1" t="s">
        <v>75</v>
      </c>
      <c r="AK137" s="1" t="s">
        <v>58</v>
      </c>
      <c r="AL137" s="1" t="s">
        <v>480</v>
      </c>
      <c r="AM137" s="1" t="s">
        <v>1967</v>
      </c>
      <c r="AN137" s="1" t="s">
        <v>1968</v>
      </c>
    </row>
    <row r="138" spans="1:40" x14ac:dyDescent="0.3">
      <c r="A138" s="1" t="str">
        <f>HYPERLINK("https://hsdes.intel.com/resource/14013187244","14013187244")</f>
        <v>14013187244</v>
      </c>
      <c r="B138" s="1" t="s">
        <v>1944</v>
      </c>
      <c r="C138" s="1" t="s">
        <v>2280</v>
      </c>
      <c r="D138" s="1" t="s">
        <v>2278</v>
      </c>
      <c r="G138" s="1" t="s">
        <v>198</v>
      </c>
      <c r="H138" s="1" t="s">
        <v>123</v>
      </c>
      <c r="I138" s="1" t="s">
        <v>38</v>
      </c>
      <c r="J138" s="1" t="s">
        <v>39</v>
      </c>
      <c r="K138" s="1" t="s">
        <v>40</v>
      </c>
      <c r="L138" s="1" t="s">
        <v>1598</v>
      </c>
      <c r="M138" s="1">
        <v>5</v>
      </c>
      <c r="N138" s="1">
        <v>4</v>
      </c>
      <c r="O138" s="1" t="s">
        <v>1945</v>
      </c>
      <c r="P138" s="1" t="s">
        <v>201</v>
      </c>
      <c r="Q138" s="1" t="s">
        <v>1946</v>
      </c>
      <c r="R138" s="1" t="s">
        <v>362</v>
      </c>
      <c r="S138" s="1" t="s">
        <v>1947</v>
      </c>
      <c r="T138" s="1" t="s">
        <v>1945</v>
      </c>
      <c r="U138" s="1" t="s">
        <v>70</v>
      </c>
      <c r="V138" s="1" t="s">
        <v>229</v>
      </c>
      <c r="W138" s="1" t="s">
        <v>198</v>
      </c>
      <c r="X138" s="1" t="s">
        <v>1948</v>
      </c>
      <c r="Y138" s="1" t="s">
        <v>1566</v>
      </c>
      <c r="Z138" s="1" t="s">
        <v>181</v>
      </c>
      <c r="AA138" s="1" t="s">
        <v>1673</v>
      </c>
      <c r="AB138" s="1" t="s">
        <v>1572</v>
      </c>
      <c r="AD138" s="1" t="s">
        <v>54</v>
      </c>
      <c r="AE138" s="1" t="s">
        <v>158</v>
      </c>
      <c r="AG138" s="1" t="s">
        <v>56</v>
      </c>
      <c r="AH138" s="1" t="s">
        <v>75</v>
      </c>
      <c r="AK138" s="1" t="s">
        <v>58</v>
      </c>
      <c r="AL138" s="1" t="s">
        <v>480</v>
      </c>
      <c r="AM138" s="1" t="s">
        <v>1949</v>
      </c>
      <c r="AN138" s="1" t="s">
        <v>1950</v>
      </c>
    </row>
    <row r="139" spans="1:40" x14ac:dyDescent="0.3">
      <c r="A139" s="1" t="str">
        <f>HYPERLINK("https://hsdes.intel.com/resource/14013186090","14013186090")</f>
        <v>14013186090</v>
      </c>
      <c r="B139" s="1" t="s">
        <v>1627</v>
      </c>
      <c r="C139" s="1" t="s">
        <v>2280</v>
      </c>
      <c r="D139" s="1" t="s">
        <v>2278</v>
      </c>
      <c r="G139" s="1" t="s">
        <v>198</v>
      </c>
      <c r="H139" s="1" t="s">
        <v>123</v>
      </c>
      <c r="I139" s="1" t="s">
        <v>38</v>
      </c>
      <c r="J139" s="1" t="s">
        <v>39</v>
      </c>
      <c r="K139" s="1" t="s">
        <v>40</v>
      </c>
      <c r="L139" s="1" t="s">
        <v>359</v>
      </c>
      <c r="M139" s="1">
        <v>18</v>
      </c>
      <c r="N139" s="1">
        <v>18</v>
      </c>
      <c r="O139" s="1" t="s">
        <v>1628</v>
      </c>
      <c r="P139" s="1" t="s">
        <v>201</v>
      </c>
      <c r="Q139" s="1" t="s">
        <v>1629</v>
      </c>
      <c r="R139" s="1" t="s">
        <v>362</v>
      </c>
      <c r="S139" s="1" t="s">
        <v>1630</v>
      </c>
      <c r="T139" s="1" t="s">
        <v>1628</v>
      </c>
      <c r="U139" s="1" t="s">
        <v>70</v>
      </c>
      <c r="V139" s="1" t="s">
        <v>229</v>
      </c>
      <c r="W139" s="1" t="s">
        <v>198</v>
      </c>
      <c r="X139" s="1" t="s">
        <v>1631</v>
      </c>
      <c r="Y139" s="1" t="s">
        <v>1566</v>
      </c>
      <c r="Z139" s="1" t="s">
        <v>51</v>
      </c>
      <c r="AA139" s="1" t="s">
        <v>1632</v>
      </c>
      <c r="AB139" s="1" t="s">
        <v>1633</v>
      </c>
      <c r="AD139" s="1" t="s">
        <v>54</v>
      </c>
      <c r="AE139" s="1" t="s">
        <v>55</v>
      </c>
      <c r="AG139" s="1" t="s">
        <v>144</v>
      </c>
      <c r="AH139" s="1" t="s">
        <v>57</v>
      </c>
      <c r="AK139" s="1" t="s">
        <v>58</v>
      </c>
      <c r="AL139" s="1" t="s">
        <v>480</v>
      </c>
      <c r="AM139" s="1" t="s">
        <v>1634</v>
      </c>
      <c r="AN139" s="1" t="s">
        <v>1635</v>
      </c>
    </row>
    <row r="140" spans="1:40" x14ac:dyDescent="0.3">
      <c r="A140" s="1" t="str">
        <f>HYPERLINK("https://hsdes.intel.com/resource/16012555633","16012555633")</f>
        <v>16012555633</v>
      </c>
      <c r="B140" s="1" t="s">
        <v>2250</v>
      </c>
      <c r="C140" s="1" t="s">
        <v>2280</v>
      </c>
      <c r="D140" s="1" t="s">
        <v>2278</v>
      </c>
      <c r="G140" s="1" t="s">
        <v>198</v>
      </c>
      <c r="H140" s="1" t="s">
        <v>123</v>
      </c>
      <c r="I140" s="1" t="s">
        <v>38</v>
      </c>
      <c r="J140" s="1" t="s">
        <v>39</v>
      </c>
      <c r="K140" s="1" t="s">
        <v>40</v>
      </c>
      <c r="L140" s="1" t="s">
        <v>1598</v>
      </c>
      <c r="M140" s="1">
        <v>15</v>
      </c>
      <c r="N140" s="1">
        <v>10</v>
      </c>
      <c r="O140" s="1" t="s">
        <v>2251</v>
      </c>
      <c r="P140" s="1" t="s">
        <v>201</v>
      </c>
      <c r="Q140" s="1" t="s">
        <v>2252</v>
      </c>
      <c r="R140" s="1" t="s">
        <v>362</v>
      </c>
      <c r="T140" s="1" t="s">
        <v>2251</v>
      </c>
      <c r="U140" s="1" t="s">
        <v>70</v>
      </c>
      <c r="W140" s="1" t="s">
        <v>198</v>
      </c>
      <c r="X140" s="1" t="s">
        <v>2253</v>
      </c>
      <c r="Y140" s="1" t="s">
        <v>1566</v>
      </c>
      <c r="Z140" s="1" t="s">
        <v>51</v>
      </c>
      <c r="AA140" s="1" t="s">
        <v>1571</v>
      </c>
      <c r="AB140" s="1" t="s">
        <v>2254</v>
      </c>
      <c r="AD140" s="1" t="s">
        <v>54</v>
      </c>
      <c r="AE140" s="1" t="s">
        <v>158</v>
      </c>
      <c r="AG140" s="1" t="s">
        <v>56</v>
      </c>
      <c r="AH140" s="1" t="s">
        <v>57</v>
      </c>
      <c r="AK140" s="1" t="s">
        <v>219</v>
      </c>
      <c r="AL140" s="1" t="s">
        <v>480</v>
      </c>
      <c r="AM140" s="1" t="s">
        <v>2255</v>
      </c>
      <c r="AN140" s="1" t="s">
        <v>2256</v>
      </c>
    </row>
    <row r="141" spans="1:40" x14ac:dyDescent="0.3">
      <c r="A141" s="1" t="str">
        <f>HYPERLINK("https://hsdes.intel.com/resource/14013158254","14013158254")</f>
        <v>14013158254</v>
      </c>
      <c r="B141" s="1" t="s">
        <v>186</v>
      </c>
      <c r="C141" s="1" t="s">
        <v>2282</v>
      </c>
      <c r="D141" s="1" t="s">
        <v>2278</v>
      </c>
      <c r="G141" s="1" t="s">
        <v>133</v>
      </c>
      <c r="H141" s="1" t="s">
        <v>63</v>
      </c>
      <c r="I141" s="1" t="s">
        <v>38</v>
      </c>
      <c r="J141" s="1" t="s">
        <v>187</v>
      </c>
      <c r="K141" s="1" t="s">
        <v>40</v>
      </c>
      <c r="L141" s="1" t="s">
        <v>134</v>
      </c>
      <c r="M141" s="1">
        <v>30</v>
      </c>
      <c r="N141" s="1">
        <v>20</v>
      </c>
      <c r="O141" s="1" t="s">
        <v>188</v>
      </c>
      <c r="P141" s="1" t="s">
        <v>136</v>
      </c>
      <c r="Q141" s="1" t="s">
        <v>189</v>
      </c>
      <c r="R141" s="1" t="s">
        <v>190</v>
      </c>
      <c r="S141" s="1" t="s">
        <v>191</v>
      </c>
      <c r="T141" s="1" t="s">
        <v>188</v>
      </c>
      <c r="U141" s="1" t="s">
        <v>47</v>
      </c>
      <c r="W141" s="1" t="s">
        <v>140</v>
      </c>
      <c r="X141" s="1" t="s">
        <v>192</v>
      </c>
      <c r="Y141" s="1" t="s">
        <v>50</v>
      </c>
      <c r="Z141" s="1" t="s">
        <v>51</v>
      </c>
      <c r="AA141" s="1" t="s">
        <v>193</v>
      </c>
      <c r="AB141" s="1" t="s">
        <v>194</v>
      </c>
      <c r="AD141" s="1" t="s">
        <v>54</v>
      </c>
      <c r="AE141" s="1" t="s">
        <v>55</v>
      </c>
      <c r="AG141" s="1" t="s">
        <v>144</v>
      </c>
      <c r="AH141" s="1" t="s">
        <v>75</v>
      </c>
      <c r="AK141" s="1" t="s">
        <v>58</v>
      </c>
      <c r="AL141" s="1" t="s">
        <v>76</v>
      </c>
      <c r="AM141" s="1" t="s">
        <v>195</v>
      </c>
      <c r="AN141" s="1" t="s">
        <v>196</v>
      </c>
    </row>
    <row r="142" spans="1:40" x14ac:dyDescent="0.3">
      <c r="A142" s="1" t="str">
        <f>HYPERLINK("https://hsdes.intel.com/resource/14013172864","14013172864")</f>
        <v>14013172864</v>
      </c>
      <c r="B142" s="1" t="s">
        <v>663</v>
      </c>
      <c r="C142" s="1" t="s">
        <v>2280</v>
      </c>
      <c r="D142" s="1" t="s">
        <v>2278</v>
      </c>
      <c r="G142" s="1" t="s">
        <v>148</v>
      </c>
      <c r="H142" s="1" t="s">
        <v>37</v>
      </c>
      <c r="I142" s="1" t="s">
        <v>38</v>
      </c>
      <c r="J142" s="1" t="s">
        <v>39</v>
      </c>
      <c r="K142" s="1" t="s">
        <v>40</v>
      </c>
      <c r="L142" s="1" t="s">
        <v>149</v>
      </c>
      <c r="M142" s="1">
        <v>15</v>
      </c>
      <c r="N142" s="1">
        <v>10</v>
      </c>
      <c r="O142" s="1" t="s">
        <v>664</v>
      </c>
      <c r="P142" s="1" t="s">
        <v>151</v>
      </c>
      <c r="Q142" s="1" t="s">
        <v>665</v>
      </c>
      <c r="R142" s="1" t="s">
        <v>656</v>
      </c>
      <c r="S142" s="1" t="s">
        <v>666</v>
      </c>
      <c r="T142" s="1" t="s">
        <v>664</v>
      </c>
      <c r="U142" s="1" t="s">
        <v>47</v>
      </c>
      <c r="W142" s="1" t="s">
        <v>140</v>
      </c>
      <c r="X142" s="1" t="s">
        <v>667</v>
      </c>
      <c r="Y142" s="1" t="s">
        <v>50</v>
      </c>
      <c r="Z142" s="1" t="s">
        <v>51</v>
      </c>
      <c r="AA142" s="1" t="s">
        <v>668</v>
      </c>
      <c r="AB142" s="1" t="s">
        <v>669</v>
      </c>
      <c r="AD142" s="1" t="s">
        <v>54</v>
      </c>
      <c r="AE142" s="1" t="s">
        <v>158</v>
      </c>
      <c r="AG142" s="1" t="s">
        <v>56</v>
      </c>
      <c r="AH142" s="1" t="s">
        <v>75</v>
      </c>
      <c r="AK142" s="1" t="s">
        <v>58</v>
      </c>
      <c r="AL142" s="1" t="s">
        <v>76</v>
      </c>
      <c r="AM142" s="1" t="s">
        <v>670</v>
      </c>
      <c r="AN142" s="1" t="s">
        <v>671</v>
      </c>
    </row>
    <row r="143" spans="1:40" x14ac:dyDescent="0.3">
      <c r="A143" s="1" t="str">
        <f>HYPERLINK("https://hsdes.intel.com/resource/14013172859","14013172859")</f>
        <v>14013172859</v>
      </c>
      <c r="B143" s="1" t="s">
        <v>653</v>
      </c>
      <c r="C143" s="1" t="s">
        <v>2280</v>
      </c>
      <c r="D143" s="1" t="s">
        <v>2278</v>
      </c>
      <c r="G143" s="1" t="s">
        <v>148</v>
      </c>
      <c r="H143" s="1" t="s">
        <v>63</v>
      </c>
      <c r="I143" s="1" t="s">
        <v>38</v>
      </c>
      <c r="J143" s="1" t="s">
        <v>39</v>
      </c>
      <c r="K143" s="1" t="s">
        <v>40</v>
      </c>
      <c r="L143" s="1" t="s">
        <v>149</v>
      </c>
      <c r="M143" s="1">
        <v>15</v>
      </c>
      <c r="N143" s="1">
        <v>12</v>
      </c>
      <c r="O143" s="1" t="s">
        <v>654</v>
      </c>
      <c r="P143" s="1" t="s">
        <v>151</v>
      </c>
      <c r="Q143" s="1" t="s">
        <v>655</v>
      </c>
      <c r="R143" s="1" t="s">
        <v>656</v>
      </c>
      <c r="S143" s="1" t="s">
        <v>657</v>
      </c>
      <c r="T143" s="1" t="s">
        <v>654</v>
      </c>
      <c r="U143" s="1" t="s">
        <v>47</v>
      </c>
      <c r="W143" s="1" t="s">
        <v>140</v>
      </c>
      <c r="X143" s="1" t="s">
        <v>658</v>
      </c>
      <c r="Y143" s="1" t="s">
        <v>50</v>
      </c>
      <c r="Z143" s="1" t="s">
        <v>181</v>
      </c>
      <c r="AA143" s="1" t="s">
        <v>659</v>
      </c>
      <c r="AB143" s="1" t="s">
        <v>660</v>
      </c>
      <c r="AD143" s="1" t="s">
        <v>54</v>
      </c>
      <c r="AE143" s="1" t="s">
        <v>55</v>
      </c>
      <c r="AG143" s="1" t="s">
        <v>56</v>
      </c>
      <c r="AH143" s="1" t="s">
        <v>57</v>
      </c>
      <c r="AK143" s="1" t="s">
        <v>58</v>
      </c>
      <c r="AL143" s="1" t="s">
        <v>76</v>
      </c>
      <c r="AM143" s="1" t="s">
        <v>661</v>
      </c>
      <c r="AN143" s="1" t="s">
        <v>662</v>
      </c>
    </row>
    <row r="144" spans="1:40" x14ac:dyDescent="0.3">
      <c r="A144" s="4" t="str">
        <f>HYPERLINK("https://hsdes.intel.com/resource/14013186385","14013186385")</f>
        <v>14013186385</v>
      </c>
      <c r="B144" s="1" t="s">
        <v>1658</v>
      </c>
      <c r="C144" s="1" t="s">
        <v>2283</v>
      </c>
      <c r="D144" s="1" t="s">
        <v>2278</v>
      </c>
      <c r="G144" s="1" t="s">
        <v>198</v>
      </c>
      <c r="H144" s="1" t="s">
        <v>123</v>
      </c>
      <c r="I144" s="1" t="s">
        <v>38</v>
      </c>
      <c r="J144" s="1" t="s">
        <v>39</v>
      </c>
      <c r="K144" s="1" t="s">
        <v>40</v>
      </c>
      <c r="L144" s="1" t="s">
        <v>1659</v>
      </c>
      <c r="M144" s="1">
        <v>15</v>
      </c>
      <c r="N144" s="1">
        <v>8</v>
      </c>
      <c r="O144" s="1" t="s">
        <v>1660</v>
      </c>
      <c r="P144" s="1" t="s">
        <v>810</v>
      </c>
      <c r="Q144" s="1" t="s">
        <v>1661</v>
      </c>
      <c r="R144" s="1" t="s">
        <v>1662</v>
      </c>
      <c r="S144" s="1" t="s">
        <v>376</v>
      </c>
      <c r="T144" s="1" t="s">
        <v>1660</v>
      </c>
      <c r="U144" s="1" t="s">
        <v>47</v>
      </c>
      <c r="W144" s="1" t="s">
        <v>198</v>
      </c>
      <c r="X144" s="1" t="s">
        <v>1663</v>
      </c>
      <c r="Y144" s="1" t="s">
        <v>1566</v>
      </c>
      <c r="Z144" s="1" t="s">
        <v>181</v>
      </c>
      <c r="AA144" s="1" t="s">
        <v>1624</v>
      </c>
      <c r="AB144" s="1" t="s">
        <v>1578</v>
      </c>
      <c r="AD144" s="1" t="s">
        <v>54</v>
      </c>
      <c r="AE144" s="1" t="s">
        <v>158</v>
      </c>
      <c r="AG144" s="1" t="s">
        <v>56</v>
      </c>
      <c r="AH144" s="1" t="s">
        <v>75</v>
      </c>
      <c r="AK144" s="1" t="s">
        <v>58</v>
      </c>
      <c r="AL144" s="1" t="s">
        <v>1664</v>
      </c>
      <c r="AM144" s="1" t="s">
        <v>1665</v>
      </c>
      <c r="AN144" s="1" t="s">
        <v>1666</v>
      </c>
    </row>
    <row r="145" spans="1:40" x14ac:dyDescent="0.3">
      <c r="A145" s="4" t="str">
        <f>HYPERLINK("https://hsdes.intel.com/resource/14013187021","14013187021")</f>
        <v>14013187021</v>
      </c>
      <c r="B145" s="1" t="s">
        <v>1878</v>
      </c>
      <c r="C145" s="1" t="s">
        <v>2283</v>
      </c>
      <c r="D145" s="1" t="s">
        <v>2278</v>
      </c>
      <c r="G145" s="1" t="s">
        <v>198</v>
      </c>
      <c r="H145" s="1" t="s">
        <v>63</v>
      </c>
      <c r="I145" s="1" t="s">
        <v>38</v>
      </c>
      <c r="J145" s="1" t="s">
        <v>39</v>
      </c>
      <c r="K145" s="1" t="s">
        <v>40</v>
      </c>
      <c r="L145" s="1" t="s">
        <v>371</v>
      </c>
      <c r="M145" s="1">
        <v>10</v>
      </c>
      <c r="N145" s="1">
        <v>8</v>
      </c>
      <c r="O145" s="1" t="s">
        <v>1879</v>
      </c>
      <c r="P145" s="1" t="s">
        <v>373</v>
      </c>
      <c r="Q145" s="1" t="s">
        <v>1880</v>
      </c>
      <c r="R145" s="1" t="s">
        <v>1881</v>
      </c>
      <c r="S145" s="1" t="s">
        <v>1882</v>
      </c>
      <c r="T145" s="1" t="s">
        <v>1879</v>
      </c>
      <c r="U145" s="1" t="s">
        <v>70</v>
      </c>
      <c r="W145" s="1" t="s">
        <v>198</v>
      </c>
      <c r="X145" s="1" t="s">
        <v>1883</v>
      </c>
      <c r="Y145" s="1" t="s">
        <v>1566</v>
      </c>
      <c r="Z145" s="1" t="s">
        <v>51</v>
      </c>
      <c r="AA145" s="1" t="s">
        <v>1850</v>
      </c>
      <c r="AB145" s="1" t="s">
        <v>1884</v>
      </c>
      <c r="AD145" s="1" t="s">
        <v>54</v>
      </c>
      <c r="AE145" s="1" t="s">
        <v>158</v>
      </c>
      <c r="AG145" s="1" t="s">
        <v>56</v>
      </c>
      <c r="AH145" s="1" t="s">
        <v>75</v>
      </c>
      <c r="AK145" s="1" t="s">
        <v>58</v>
      </c>
      <c r="AL145" s="1" t="s">
        <v>1664</v>
      </c>
      <c r="AM145" s="1" t="s">
        <v>1885</v>
      </c>
      <c r="AN145" s="1" t="s">
        <v>1886</v>
      </c>
    </row>
    <row r="146" spans="1:40" x14ac:dyDescent="0.3">
      <c r="A146" s="1" t="str">
        <f>HYPERLINK("https://hsdes.intel.com/resource/14013185842","14013185842")</f>
        <v>14013185842</v>
      </c>
      <c r="B146" s="1" t="s">
        <v>1532</v>
      </c>
      <c r="C146" s="1" t="s">
        <v>2283</v>
      </c>
      <c r="D146" s="1" t="s">
        <v>2278</v>
      </c>
      <c r="G146" s="1" t="s">
        <v>36</v>
      </c>
      <c r="H146" s="1" t="s">
        <v>63</v>
      </c>
      <c r="I146" s="1" t="s">
        <v>38</v>
      </c>
      <c r="J146" s="1" t="s">
        <v>39</v>
      </c>
      <c r="K146" s="1" t="s">
        <v>40</v>
      </c>
      <c r="L146" s="1" t="s">
        <v>299</v>
      </c>
      <c r="M146" s="1">
        <v>15</v>
      </c>
      <c r="N146" s="1">
        <v>15</v>
      </c>
      <c r="O146" s="1" t="s">
        <v>1533</v>
      </c>
      <c r="P146" s="1" t="s">
        <v>238</v>
      </c>
      <c r="Q146" s="1" t="s">
        <v>1534</v>
      </c>
      <c r="R146" s="1" t="s">
        <v>45</v>
      </c>
      <c r="S146" s="1" t="s">
        <v>1535</v>
      </c>
      <c r="T146" s="1" t="s">
        <v>1533</v>
      </c>
      <c r="U146" s="1" t="s">
        <v>47</v>
      </c>
      <c r="W146" s="1" t="s">
        <v>48</v>
      </c>
      <c r="X146" s="1" t="s">
        <v>1536</v>
      </c>
      <c r="Y146" s="1" t="s">
        <v>50</v>
      </c>
      <c r="Z146" s="1" t="s">
        <v>51</v>
      </c>
      <c r="AA146" s="1" t="s">
        <v>999</v>
      </c>
      <c r="AB146" s="1" t="s">
        <v>633</v>
      </c>
      <c r="AD146" s="1" t="s">
        <v>54</v>
      </c>
      <c r="AE146" s="1" t="s">
        <v>55</v>
      </c>
      <c r="AG146" s="1" t="s">
        <v>144</v>
      </c>
      <c r="AH146" s="1" t="s">
        <v>75</v>
      </c>
      <c r="AK146" s="1" t="s">
        <v>58</v>
      </c>
      <c r="AL146" s="1" t="s">
        <v>76</v>
      </c>
      <c r="AM146" s="1" t="s">
        <v>1537</v>
      </c>
      <c r="AN146" s="1" t="s">
        <v>1538</v>
      </c>
    </row>
    <row r="147" spans="1:40" x14ac:dyDescent="0.3">
      <c r="A147" s="1" t="str">
        <f>HYPERLINK("https://hsdes.intel.com/resource/14013179421","14013179421")</f>
        <v>14013179421</v>
      </c>
      <c r="B147" s="1" t="s">
        <v>1065</v>
      </c>
      <c r="C147" s="1" t="s">
        <v>2280</v>
      </c>
      <c r="D147" s="1" t="s">
        <v>2278</v>
      </c>
      <c r="G147" s="1" t="s">
        <v>48</v>
      </c>
      <c r="H147" s="1" t="s">
        <v>63</v>
      </c>
      <c r="I147" s="1" t="s">
        <v>38</v>
      </c>
      <c r="J147" s="1" t="s">
        <v>39</v>
      </c>
      <c r="K147" s="1" t="s">
        <v>40</v>
      </c>
      <c r="L147" s="1" t="s">
        <v>64</v>
      </c>
      <c r="M147" s="1">
        <v>10</v>
      </c>
      <c r="N147" s="1">
        <v>8</v>
      </c>
      <c r="O147" s="1" t="s">
        <v>1066</v>
      </c>
      <c r="P147" s="1" t="s">
        <v>66</v>
      </c>
      <c r="Q147" s="1" t="s">
        <v>1067</v>
      </c>
      <c r="R147" s="1" t="s">
        <v>1068</v>
      </c>
      <c r="S147" s="1" t="s">
        <v>1069</v>
      </c>
      <c r="T147" s="1" t="s">
        <v>1066</v>
      </c>
      <c r="U147" s="1" t="s">
        <v>47</v>
      </c>
      <c r="W147" s="1" t="s">
        <v>71</v>
      </c>
      <c r="X147" s="1" t="s">
        <v>1070</v>
      </c>
      <c r="Y147" s="1" t="s">
        <v>50</v>
      </c>
      <c r="Z147" s="1" t="s">
        <v>612</v>
      </c>
      <c r="AA147" s="1" t="s">
        <v>73</v>
      </c>
      <c r="AB147" s="1" t="s">
        <v>1071</v>
      </c>
      <c r="AD147" s="1" t="s">
        <v>54</v>
      </c>
      <c r="AE147" s="1" t="s">
        <v>602</v>
      </c>
      <c r="AG147" s="1" t="s">
        <v>56</v>
      </c>
      <c r="AH147" s="1" t="s">
        <v>75</v>
      </c>
      <c r="AK147" s="1" t="s">
        <v>58</v>
      </c>
      <c r="AL147" s="1" t="s">
        <v>76</v>
      </c>
      <c r="AM147" s="1" t="s">
        <v>1072</v>
      </c>
      <c r="AN147" s="1" t="s">
        <v>1073</v>
      </c>
    </row>
    <row r="148" spans="1:40" x14ac:dyDescent="0.3">
      <c r="A148" s="1" t="str">
        <f>HYPERLINK("https://hsdes.intel.com/resource/14013182597","14013182597")</f>
        <v>14013182597</v>
      </c>
      <c r="B148" s="1" t="s">
        <v>1176</v>
      </c>
      <c r="C148" s="1" t="s">
        <v>2280</v>
      </c>
      <c r="D148" s="1" t="s">
        <v>2278</v>
      </c>
      <c r="G148" s="1" t="s">
        <v>80</v>
      </c>
      <c r="H148" s="1" t="s">
        <v>63</v>
      </c>
      <c r="I148" s="1" t="s">
        <v>38</v>
      </c>
      <c r="J148" s="1" t="s">
        <v>39</v>
      </c>
      <c r="K148" s="1" t="s">
        <v>40</v>
      </c>
      <c r="L148" s="1" t="s">
        <v>175</v>
      </c>
      <c r="M148" s="1">
        <v>30</v>
      </c>
      <c r="N148" s="1">
        <v>10</v>
      </c>
      <c r="O148" s="1" t="s">
        <v>1177</v>
      </c>
      <c r="P148" s="1" t="s">
        <v>84</v>
      </c>
      <c r="Q148" s="1" t="s">
        <v>1178</v>
      </c>
      <c r="R148" s="1" t="s">
        <v>86</v>
      </c>
      <c r="S148" s="1" t="s">
        <v>1179</v>
      </c>
      <c r="T148" s="1" t="s">
        <v>1177</v>
      </c>
      <c r="U148" s="1" t="s">
        <v>47</v>
      </c>
      <c r="V148" s="1" t="s">
        <v>88</v>
      </c>
      <c r="W148" s="1" t="s">
        <v>89</v>
      </c>
      <c r="X148" s="1" t="s">
        <v>1180</v>
      </c>
      <c r="Y148" s="1" t="s">
        <v>50</v>
      </c>
      <c r="Z148" s="1" t="s">
        <v>181</v>
      </c>
      <c r="AA148" s="1" t="s">
        <v>1181</v>
      </c>
      <c r="AB148" s="1" t="s">
        <v>1182</v>
      </c>
      <c r="AD148" s="1" t="s">
        <v>54</v>
      </c>
      <c r="AE148" s="1" t="s">
        <v>55</v>
      </c>
      <c r="AG148" s="1" t="s">
        <v>56</v>
      </c>
      <c r="AH148" s="1" t="s">
        <v>75</v>
      </c>
      <c r="AK148" s="1" t="s">
        <v>58</v>
      </c>
      <c r="AL148" s="1" t="s">
        <v>76</v>
      </c>
      <c r="AM148" s="1" t="s">
        <v>1183</v>
      </c>
      <c r="AN148" s="1" t="s">
        <v>1184</v>
      </c>
    </row>
    <row r="149" spans="1:40" x14ac:dyDescent="0.3">
      <c r="A149" s="4" t="str">
        <f>HYPERLINK("https://hsdes.intel.com/resource/14013187105","14013187105")</f>
        <v>14013187105</v>
      </c>
      <c r="B149" s="1" t="s">
        <v>1893</v>
      </c>
      <c r="C149" s="1" t="s">
        <v>2283</v>
      </c>
      <c r="D149" s="1" t="s">
        <v>2278</v>
      </c>
      <c r="G149" s="1" t="s">
        <v>36</v>
      </c>
      <c r="H149" s="1" t="s">
        <v>123</v>
      </c>
      <c r="I149" s="1" t="s">
        <v>38</v>
      </c>
      <c r="J149" s="1" t="s">
        <v>39</v>
      </c>
      <c r="K149" s="1" t="s">
        <v>40</v>
      </c>
      <c r="L149" s="1" t="s">
        <v>1608</v>
      </c>
      <c r="M149" s="1">
        <v>15</v>
      </c>
      <c r="N149" s="1">
        <v>12</v>
      </c>
      <c r="O149" s="1" t="s">
        <v>1894</v>
      </c>
      <c r="P149" s="1" t="s">
        <v>43</v>
      </c>
      <c r="Q149" s="1" t="s">
        <v>1895</v>
      </c>
      <c r="R149" s="1" t="s">
        <v>86</v>
      </c>
      <c r="S149" s="1" t="s">
        <v>1529</v>
      </c>
      <c r="T149" s="1" t="s">
        <v>1894</v>
      </c>
      <c r="U149" s="1" t="s">
        <v>47</v>
      </c>
      <c r="W149" s="1" t="s">
        <v>48</v>
      </c>
      <c r="X149" s="1" t="s">
        <v>1896</v>
      </c>
      <c r="Y149" s="1" t="s">
        <v>1566</v>
      </c>
      <c r="Z149" s="1" t="s">
        <v>181</v>
      </c>
      <c r="AA149" s="1" t="s">
        <v>1897</v>
      </c>
      <c r="AB149" s="1" t="s">
        <v>1604</v>
      </c>
      <c r="AD149" s="1" t="s">
        <v>54</v>
      </c>
      <c r="AE149" s="1" t="s">
        <v>158</v>
      </c>
      <c r="AG149" s="1" t="s">
        <v>56</v>
      </c>
      <c r="AH149" s="1" t="s">
        <v>75</v>
      </c>
      <c r="AK149" s="1" t="s">
        <v>58</v>
      </c>
      <c r="AL149" s="1" t="s">
        <v>76</v>
      </c>
      <c r="AM149" s="1" t="s">
        <v>1387</v>
      </c>
      <c r="AN149" s="1" t="s">
        <v>1898</v>
      </c>
    </row>
    <row r="150" spans="1:40" x14ac:dyDescent="0.3">
      <c r="A150" s="4" t="str">
        <f>HYPERLINK("https://hsdes.intel.com/resource/14013185840","14013185840")</f>
        <v>14013185840</v>
      </c>
      <c r="B150" s="1" t="s">
        <v>1525</v>
      </c>
      <c r="C150" s="1" t="s">
        <v>2280</v>
      </c>
      <c r="D150" s="1" t="s">
        <v>2278</v>
      </c>
      <c r="G150" s="1" t="s">
        <v>36</v>
      </c>
      <c r="H150" s="1" t="s">
        <v>63</v>
      </c>
      <c r="I150" s="1" t="s">
        <v>38</v>
      </c>
      <c r="J150" s="1" t="s">
        <v>39</v>
      </c>
      <c r="K150" s="1" t="s">
        <v>40</v>
      </c>
      <c r="L150" s="1" t="s">
        <v>175</v>
      </c>
      <c r="M150" s="1">
        <v>8</v>
      </c>
      <c r="N150" s="1">
        <v>6</v>
      </c>
      <c r="O150" s="1" t="s">
        <v>1526</v>
      </c>
      <c r="P150" s="1" t="s">
        <v>43</v>
      </c>
      <c r="Q150" s="1" t="s">
        <v>1527</v>
      </c>
      <c r="R150" s="1" t="s">
        <v>1528</v>
      </c>
      <c r="S150" s="1" t="s">
        <v>1529</v>
      </c>
      <c r="T150" s="1" t="s">
        <v>1526</v>
      </c>
      <c r="U150" s="1" t="s">
        <v>47</v>
      </c>
      <c r="W150" s="1" t="s">
        <v>48</v>
      </c>
      <c r="X150" s="1" t="s">
        <v>1530</v>
      </c>
      <c r="Y150" s="1" t="s">
        <v>50</v>
      </c>
      <c r="Z150" s="1" t="s">
        <v>181</v>
      </c>
      <c r="AA150" s="1" t="s">
        <v>632</v>
      </c>
      <c r="AB150" s="1" t="s">
        <v>633</v>
      </c>
      <c r="AD150" s="1" t="s">
        <v>54</v>
      </c>
      <c r="AE150" s="1" t="s">
        <v>55</v>
      </c>
      <c r="AG150" s="1" t="s">
        <v>56</v>
      </c>
      <c r="AH150" s="1" t="s">
        <v>75</v>
      </c>
      <c r="AK150" s="1" t="s">
        <v>58</v>
      </c>
      <c r="AL150" s="1" t="s">
        <v>76</v>
      </c>
      <c r="AM150" s="1" t="s">
        <v>1387</v>
      </c>
      <c r="AN150" s="1" t="s">
        <v>1531</v>
      </c>
    </row>
    <row r="151" spans="1:40" x14ac:dyDescent="0.3">
      <c r="A151" s="1" t="str">
        <f>HYPERLINK("https://hsdes.intel.com/resource/14013158404","14013158404")</f>
        <v>14013158404</v>
      </c>
      <c r="B151" s="1" t="s">
        <v>222</v>
      </c>
      <c r="C151" s="1" t="s">
        <v>2280</v>
      </c>
      <c r="D151" s="1" t="s">
        <v>2278</v>
      </c>
      <c r="G151" s="1" t="s">
        <v>223</v>
      </c>
      <c r="H151" s="1" t="s">
        <v>63</v>
      </c>
      <c r="I151" s="1" t="s">
        <v>38</v>
      </c>
      <c r="J151" s="1" t="s">
        <v>39</v>
      </c>
      <c r="K151" s="1" t="s">
        <v>40</v>
      </c>
      <c r="L151" s="1" t="s">
        <v>64</v>
      </c>
      <c r="M151" s="1">
        <v>10</v>
      </c>
      <c r="N151" s="1">
        <v>5</v>
      </c>
      <c r="O151" s="1" t="s">
        <v>224</v>
      </c>
      <c r="P151" s="1" t="s">
        <v>225</v>
      </c>
      <c r="Q151" s="1" t="s">
        <v>226</v>
      </c>
      <c r="R151" s="1" t="s">
        <v>227</v>
      </c>
      <c r="S151" s="1" t="s">
        <v>228</v>
      </c>
      <c r="T151" s="1" t="s">
        <v>224</v>
      </c>
      <c r="U151" s="1" t="s">
        <v>70</v>
      </c>
      <c r="V151" s="1" t="s">
        <v>229</v>
      </c>
      <c r="W151" s="1" t="s">
        <v>230</v>
      </c>
      <c r="X151" s="1" t="s">
        <v>231</v>
      </c>
      <c r="Y151" s="1" t="s">
        <v>50</v>
      </c>
      <c r="Z151" s="1" t="s">
        <v>51</v>
      </c>
      <c r="AA151" s="1" t="s">
        <v>232</v>
      </c>
      <c r="AB151" s="1" t="s">
        <v>194</v>
      </c>
      <c r="AD151" s="1" t="s">
        <v>54</v>
      </c>
      <c r="AE151" s="1" t="s">
        <v>55</v>
      </c>
      <c r="AG151" s="1" t="s">
        <v>56</v>
      </c>
      <c r="AH151" s="1" t="s">
        <v>75</v>
      </c>
      <c r="AK151" s="1" t="s">
        <v>58</v>
      </c>
      <c r="AL151" s="1" t="s">
        <v>76</v>
      </c>
      <c r="AM151" s="1" t="s">
        <v>233</v>
      </c>
      <c r="AN151" s="1" t="s">
        <v>234</v>
      </c>
    </row>
    <row r="152" spans="1:40" x14ac:dyDescent="0.3">
      <c r="A152" s="1" t="str">
        <f>HYPERLINK("https://hsdes.intel.com/resource/14013185684","14013185684")</f>
        <v>14013185684</v>
      </c>
      <c r="B152" s="1" t="s">
        <v>1445</v>
      </c>
      <c r="C152" s="1" t="s">
        <v>2280</v>
      </c>
      <c r="D152" s="1" t="s">
        <v>2278</v>
      </c>
      <c r="G152" s="1" t="s">
        <v>48</v>
      </c>
      <c r="H152" s="1" t="s">
        <v>63</v>
      </c>
      <c r="I152" s="1" t="s">
        <v>38</v>
      </c>
      <c r="J152" s="1" t="s">
        <v>39</v>
      </c>
      <c r="K152" s="1" t="s">
        <v>40</v>
      </c>
      <c r="L152" s="1" t="s">
        <v>64</v>
      </c>
      <c r="M152" s="1">
        <v>5</v>
      </c>
      <c r="N152" s="1">
        <v>4</v>
      </c>
      <c r="O152" s="1" t="s">
        <v>1446</v>
      </c>
      <c r="P152" s="1" t="s">
        <v>66</v>
      </c>
      <c r="Q152" s="1" t="s">
        <v>1447</v>
      </c>
      <c r="R152" s="1" t="s">
        <v>1448</v>
      </c>
      <c r="S152" s="1" t="s">
        <v>1449</v>
      </c>
      <c r="T152" s="1" t="s">
        <v>1446</v>
      </c>
      <c r="U152" s="1" t="s">
        <v>70</v>
      </c>
      <c r="W152" s="1" t="s">
        <v>71</v>
      </c>
      <c r="X152" s="1" t="s">
        <v>1450</v>
      </c>
      <c r="Y152" s="1" t="s">
        <v>50</v>
      </c>
      <c r="Z152" s="1" t="s">
        <v>51</v>
      </c>
      <c r="AA152" s="1" t="s">
        <v>1451</v>
      </c>
      <c r="AB152" s="1" t="s">
        <v>508</v>
      </c>
      <c r="AD152" s="1" t="s">
        <v>54</v>
      </c>
      <c r="AE152" s="1" t="s">
        <v>55</v>
      </c>
      <c r="AG152" s="1" t="s">
        <v>56</v>
      </c>
      <c r="AH152" s="1" t="s">
        <v>57</v>
      </c>
      <c r="AK152" s="1" t="s">
        <v>58</v>
      </c>
      <c r="AL152" s="1" t="s">
        <v>76</v>
      </c>
      <c r="AM152" s="1" t="s">
        <v>1452</v>
      </c>
      <c r="AN152" s="1" t="s">
        <v>1453</v>
      </c>
    </row>
    <row r="153" spans="1:40" x14ac:dyDescent="0.3">
      <c r="A153" s="1" t="str">
        <f>HYPERLINK("https://hsdes.intel.com/resource/14013118756","14013118756")</f>
        <v>14013118756</v>
      </c>
      <c r="B153" s="1" t="s">
        <v>62</v>
      </c>
      <c r="C153" s="1" t="s">
        <v>2282</v>
      </c>
      <c r="D153" s="1" t="s">
        <v>2278</v>
      </c>
      <c r="G153" s="1" t="s">
        <v>48</v>
      </c>
      <c r="H153" s="1" t="s">
        <v>63</v>
      </c>
      <c r="I153" s="1" t="s">
        <v>38</v>
      </c>
      <c r="J153" s="1" t="s">
        <v>39</v>
      </c>
      <c r="K153" s="1" t="s">
        <v>40</v>
      </c>
      <c r="L153" s="1" t="s">
        <v>64</v>
      </c>
      <c r="M153" s="1">
        <v>12</v>
      </c>
      <c r="N153" s="1">
        <v>10</v>
      </c>
      <c r="O153" s="1" t="s">
        <v>65</v>
      </c>
      <c r="P153" s="1" t="s">
        <v>66</v>
      </c>
      <c r="Q153" s="1" t="s">
        <v>67</v>
      </c>
      <c r="R153" s="1" t="s">
        <v>68</v>
      </c>
      <c r="S153" s="1" t="s">
        <v>69</v>
      </c>
      <c r="T153" s="1" t="s">
        <v>65</v>
      </c>
      <c r="U153" s="1" t="s">
        <v>70</v>
      </c>
      <c r="W153" s="1" t="s">
        <v>71</v>
      </c>
      <c r="X153" s="1" t="s">
        <v>72</v>
      </c>
      <c r="Y153" s="1" t="s">
        <v>50</v>
      </c>
      <c r="Z153" s="1" t="s">
        <v>51</v>
      </c>
      <c r="AA153" s="1" t="s">
        <v>73</v>
      </c>
      <c r="AB153" s="1" t="s">
        <v>74</v>
      </c>
      <c r="AD153" s="1" t="s">
        <v>54</v>
      </c>
      <c r="AE153" s="1" t="s">
        <v>55</v>
      </c>
      <c r="AG153" s="1" t="s">
        <v>56</v>
      </c>
      <c r="AH153" s="1" t="s">
        <v>75</v>
      </c>
      <c r="AK153" s="1" t="s">
        <v>58</v>
      </c>
      <c r="AL153" s="1" t="s">
        <v>76</v>
      </c>
      <c r="AM153" s="1" t="s">
        <v>77</v>
      </c>
      <c r="AN153" s="1" t="s">
        <v>78</v>
      </c>
    </row>
    <row r="154" spans="1:40" x14ac:dyDescent="0.3">
      <c r="A154" s="1" t="str">
        <f>HYPERLINK("https://hsdes.intel.com/resource/14013161567","14013161567")</f>
        <v>14013161567</v>
      </c>
      <c r="B154" s="1" t="s">
        <v>572</v>
      </c>
      <c r="C154" s="1" t="s">
        <v>2282</v>
      </c>
      <c r="D154" s="1" t="s">
        <v>2278</v>
      </c>
      <c r="G154" s="1" t="s">
        <v>80</v>
      </c>
      <c r="H154" s="1" t="s">
        <v>37</v>
      </c>
      <c r="I154" s="1" t="s">
        <v>38</v>
      </c>
      <c r="J154" s="1" t="s">
        <v>39</v>
      </c>
      <c r="K154" s="1" t="s">
        <v>40</v>
      </c>
      <c r="L154" s="1" t="s">
        <v>82</v>
      </c>
      <c r="M154" s="1">
        <v>5</v>
      </c>
      <c r="N154" s="1">
        <v>3</v>
      </c>
      <c r="O154" s="1" t="s">
        <v>573</v>
      </c>
      <c r="P154" s="1" t="s">
        <v>84</v>
      </c>
      <c r="Q154" s="1" t="s">
        <v>574</v>
      </c>
      <c r="R154" s="1" t="s">
        <v>575</v>
      </c>
      <c r="S154" s="1" t="s">
        <v>576</v>
      </c>
      <c r="T154" s="1" t="s">
        <v>573</v>
      </c>
      <c r="U154" s="1" t="s">
        <v>47</v>
      </c>
      <c r="V154" s="1" t="s">
        <v>88</v>
      </c>
      <c r="W154" s="1" t="s">
        <v>89</v>
      </c>
      <c r="X154" s="1" t="s">
        <v>577</v>
      </c>
      <c r="Y154" s="1" t="s">
        <v>50</v>
      </c>
      <c r="Z154" s="1" t="s">
        <v>51</v>
      </c>
      <c r="AA154" s="1" t="s">
        <v>578</v>
      </c>
      <c r="AB154" s="1" t="s">
        <v>579</v>
      </c>
      <c r="AD154" s="1" t="s">
        <v>54</v>
      </c>
      <c r="AE154" s="1" t="s">
        <v>158</v>
      </c>
      <c r="AG154" s="1" t="s">
        <v>56</v>
      </c>
      <c r="AH154" s="1" t="s">
        <v>75</v>
      </c>
      <c r="AK154" s="1" t="s">
        <v>58</v>
      </c>
      <c r="AL154" s="1" t="s">
        <v>76</v>
      </c>
      <c r="AM154" s="1" t="s">
        <v>580</v>
      </c>
      <c r="AN154" s="1" t="s">
        <v>581</v>
      </c>
    </row>
    <row r="155" spans="1:40" x14ac:dyDescent="0.3">
      <c r="A155" s="1" t="str">
        <f>HYPERLINK("https://hsdes.intel.com/resource/14013179329","14013179329")</f>
        <v>14013179329</v>
      </c>
      <c r="B155" s="1" t="s">
        <v>1046</v>
      </c>
      <c r="C155" s="1" t="s">
        <v>2280</v>
      </c>
      <c r="D155" s="1" t="s">
        <v>2278</v>
      </c>
      <c r="G155" s="1" t="s">
        <v>48</v>
      </c>
      <c r="H155" s="1" t="s">
        <v>81</v>
      </c>
      <c r="I155" s="1" t="s">
        <v>38</v>
      </c>
      <c r="J155" s="1" t="s">
        <v>39</v>
      </c>
      <c r="K155" s="1" t="s">
        <v>40</v>
      </c>
      <c r="L155" s="1" t="s">
        <v>348</v>
      </c>
      <c r="M155" s="1">
        <v>30</v>
      </c>
      <c r="N155" s="1">
        <v>15</v>
      </c>
      <c r="O155" s="1" t="s">
        <v>1047</v>
      </c>
      <c r="P155" s="1" t="s">
        <v>338</v>
      </c>
      <c r="Q155" s="1" t="s">
        <v>1048</v>
      </c>
      <c r="R155" s="1" t="s">
        <v>1049</v>
      </c>
      <c r="S155" s="1" t="s">
        <v>1050</v>
      </c>
      <c r="T155" s="1" t="s">
        <v>1047</v>
      </c>
      <c r="U155" s="1" t="s">
        <v>47</v>
      </c>
      <c r="W155" s="1" t="s">
        <v>48</v>
      </c>
      <c r="X155" s="1" t="s">
        <v>1051</v>
      </c>
      <c r="Y155" s="1" t="s">
        <v>50</v>
      </c>
      <c r="Z155" s="1" t="s">
        <v>612</v>
      </c>
      <c r="AA155" s="1" t="s">
        <v>1052</v>
      </c>
      <c r="AB155" s="1" t="s">
        <v>1053</v>
      </c>
      <c r="AD155" s="1" t="s">
        <v>54</v>
      </c>
      <c r="AE155" s="1" t="s">
        <v>55</v>
      </c>
      <c r="AG155" s="1" t="s">
        <v>144</v>
      </c>
      <c r="AH155" s="1" t="s">
        <v>75</v>
      </c>
      <c r="AK155" s="1" t="s">
        <v>58</v>
      </c>
      <c r="AL155" s="1" t="s">
        <v>76</v>
      </c>
      <c r="AM155" s="1" t="s">
        <v>1054</v>
      </c>
      <c r="AN155" s="1" t="s">
        <v>1055</v>
      </c>
    </row>
    <row r="156" spans="1:40" x14ac:dyDescent="0.3">
      <c r="A156" s="1" t="str">
        <f>HYPERLINK("https://hsdes.intel.com/resource/14013179332","14013179332")</f>
        <v>14013179332</v>
      </c>
      <c r="B156" s="1" t="s">
        <v>1056</v>
      </c>
      <c r="C156" s="1" t="s">
        <v>2280</v>
      </c>
      <c r="D156" s="1" t="s">
        <v>2278</v>
      </c>
      <c r="G156" s="1" t="s">
        <v>48</v>
      </c>
      <c r="H156" s="1" t="s">
        <v>81</v>
      </c>
      <c r="I156" s="1" t="s">
        <v>38</v>
      </c>
      <c r="J156" s="1" t="s">
        <v>187</v>
      </c>
      <c r="K156" s="1" t="s">
        <v>40</v>
      </c>
      <c r="L156" s="1" t="s">
        <v>348</v>
      </c>
      <c r="M156" s="1">
        <v>25</v>
      </c>
      <c r="N156" s="1">
        <v>15</v>
      </c>
      <c r="O156" s="1" t="s">
        <v>1057</v>
      </c>
      <c r="P156" s="1" t="s">
        <v>338</v>
      </c>
      <c r="Q156" s="1" t="s">
        <v>1058</v>
      </c>
      <c r="R156" s="1" t="s">
        <v>1040</v>
      </c>
      <c r="S156" s="1" t="s">
        <v>1059</v>
      </c>
      <c r="T156" s="1" t="s">
        <v>1057</v>
      </c>
      <c r="U156" s="1" t="s">
        <v>47</v>
      </c>
      <c r="W156" s="1" t="s">
        <v>48</v>
      </c>
      <c r="X156" s="1" t="s">
        <v>1060</v>
      </c>
      <c r="Y156" s="1" t="s">
        <v>50</v>
      </c>
      <c r="Z156" s="1" t="s">
        <v>612</v>
      </c>
      <c r="AA156" s="1" t="s">
        <v>1061</v>
      </c>
      <c r="AB156" s="1" t="s">
        <v>1062</v>
      </c>
      <c r="AD156" s="1" t="s">
        <v>54</v>
      </c>
      <c r="AE156" s="1" t="s">
        <v>55</v>
      </c>
      <c r="AG156" s="1" t="s">
        <v>144</v>
      </c>
      <c r="AH156" s="1" t="s">
        <v>75</v>
      </c>
      <c r="AK156" s="1" t="s">
        <v>58</v>
      </c>
      <c r="AL156" s="1" t="s">
        <v>76</v>
      </c>
      <c r="AM156" s="1" t="s">
        <v>1063</v>
      </c>
      <c r="AN156" s="1" t="s">
        <v>1064</v>
      </c>
    </row>
    <row r="157" spans="1:40" x14ac:dyDescent="0.3">
      <c r="A157" s="1" t="str">
        <f>HYPERLINK("https://hsdes.intel.com/resource/14013182576","14013182576")</f>
        <v>14013182576</v>
      </c>
      <c r="B157" s="1" t="s">
        <v>1158</v>
      </c>
      <c r="C157" s="1" t="s">
        <v>2280</v>
      </c>
      <c r="D157" s="1" t="s">
        <v>2278</v>
      </c>
      <c r="G157" s="1" t="s">
        <v>36</v>
      </c>
      <c r="H157" s="1" t="s">
        <v>63</v>
      </c>
      <c r="I157" s="1" t="s">
        <v>38</v>
      </c>
      <c r="J157" s="1" t="s">
        <v>39</v>
      </c>
      <c r="K157" s="1" t="s">
        <v>40</v>
      </c>
      <c r="L157" s="1" t="s">
        <v>175</v>
      </c>
      <c r="M157" s="1">
        <v>25</v>
      </c>
      <c r="N157" s="1">
        <v>5</v>
      </c>
      <c r="O157" s="1" t="s">
        <v>1159</v>
      </c>
      <c r="P157" s="1" t="s">
        <v>238</v>
      </c>
      <c r="Q157" s="1" t="s">
        <v>1160</v>
      </c>
      <c r="R157" s="1" t="s">
        <v>45</v>
      </c>
      <c r="S157" s="1" t="s">
        <v>1161</v>
      </c>
      <c r="T157" s="1" t="s">
        <v>1159</v>
      </c>
      <c r="U157" s="1" t="s">
        <v>47</v>
      </c>
      <c r="W157" s="1" t="s">
        <v>48</v>
      </c>
      <c r="X157" s="1" t="s">
        <v>1162</v>
      </c>
      <c r="Y157" s="1" t="s">
        <v>50</v>
      </c>
      <c r="Z157" s="1" t="s">
        <v>51</v>
      </c>
      <c r="AA157" s="1" t="s">
        <v>1163</v>
      </c>
      <c r="AB157" s="1" t="s">
        <v>53</v>
      </c>
      <c r="AD157" s="1" t="s">
        <v>54</v>
      </c>
      <c r="AE157" s="1" t="s">
        <v>55</v>
      </c>
      <c r="AG157" s="1" t="s">
        <v>56</v>
      </c>
      <c r="AH157" s="1" t="s">
        <v>110</v>
      </c>
      <c r="AK157" s="1" t="s">
        <v>58</v>
      </c>
      <c r="AL157" s="1" t="s">
        <v>76</v>
      </c>
      <c r="AM157" s="1" t="s">
        <v>1164</v>
      </c>
      <c r="AN157" s="1" t="s">
        <v>1165</v>
      </c>
    </row>
    <row r="158" spans="1:40" x14ac:dyDescent="0.3">
      <c r="A158" s="1" t="str">
        <f>HYPERLINK("https://hsdes.intel.com/resource/14013185831","14013185831")</f>
        <v>14013185831</v>
      </c>
      <c r="B158" s="1" t="s">
        <v>1496</v>
      </c>
      <c r="D158" s="1" t="s">
        <v>2278</v>
      </c>
      <c r="G158" s="1" t="s">
        <v>636</v>
      </c>
      <c r="H158" s="1" t="s">
        <v>442</v>
      </c>
      <c r="I158" s="1" t="s">
        <v>38</v>
      </c>
      <c r="J158" s="1" t="s">
        <v>39</v>
      </c>
      <c r="K158" s="1" t="s">
        <v>40</v>
      </c>
      <c r="L158" s="1" t="s">
        <v>841</v>
      </c>
      <c r="M158" s="1">
        <v>30</v>
      </c>
      <c r="N158" s="1">
        <v>20</v>
      </c>
      <c r="O158" s="1" t="s">
        <v>1497</v>
      </c>
      <c r="P158" s="1" t="s">
        <v>890</v>
      </c>
      <c r="Q158" s="1" t="s">
        <v>1498</v>
      </c>
      <c r="R158" s="1" t="s">
        <v>1499</v>
      </c>
      <c r="S158" s="1" t="s">
        <v>1500</v>
      </c>
      <c r="T158" s="1" t="s">
        <v>1497</v>
      </c>
      <c r="U158" s="1" t="s">
        <v>47</v>
      </c>
      <c r="W158" s="1" t="s">
        <v>636</v>
      </c>
      <c r="X158" s="1" t="s">
        <v>1501</v>
      </c>
      <c r="Y158" s="1" t="s">
        <v>50</v>
      </c>
      <c r="Z158" s="1" t="s">
        <v>51</v>
      </c>
      <c r="AA158" s="1" t="s">
        <v>1502</v>
      </c>
      <c r="AB158" s="1" t="s">
        <v>1503</v>
      </c>
      <c r="AD158" s="1" t="s">
        <v>54</v>
      </c>
      <c r="AE158" s="1" t="s">
        <v>55</v>
      </c>
      <c r="AG158" s="1" t="s">
        <v>144</v>
      </c>
      <c r="AH158" s="1" t="s">
        <v>75</v>
      </c>
      <c r="AK158" s="1" t="s">
        <v>58</v>
      </c>
      <c r="AL158" s="1" t="s">
        <v>76</v>
      </c>
      <c r="AM158" s="1" t="s">
        <v>1504</v>
      </c>
      <c r="AN158" s="1" t="s">
        <v>1505</v>
      </c>
    </row>
    <row r="159" spans="1:40" x14ac:dyDescent="0.3">
      <c r="A159" s="1" t="str">
        <f>HYPERLINK("https://hsdes.intel.com/resource/14013172875","14013172875")</f>
        <v>14013172875</v>
      </c>
      <c r="B159" s="1" t="s">
        <v>681</v>
      </c>
      <c r="C159" s="1" t="s">
        <v>2282</v>
      </c>
      <c r="D159" s="1" t="s">
        <v>2278</v>
      </c>
      <c r="G159" s="1" t="s">
        <v>148</v>
      </c>
      <c r="H159" s="1" t="s">
        <v>63</v>
      </c>
      <c r="I159" s="1" t="s">
        <v>38</v>
      </c>
      <c r="J159" s="1" t="s">
        <v>39</v>
      </c>
      <c r="K159" s="1" t="s">
        <v>40</v>
      </c>
      <c r="L159" s="1" t="s">
        <v>149</v>
      </c>
      <c r="M159" s="1">
        <v>10</v>
      </c>
      <c r="N159" s="1">
        <v>5</v>
      </c>
      <c r="O159" s="1" t="s">
        <v>682</v>
      </c>
      <c r="P159" s="1" t="s">
        <v>151</v>
      </c>
      <c r="Q159" s="1" t="s">
        <v>683</v>
      </c>
      <c r="R159" s="1" t="s">
        <v>675</v>
      </c>
      <c r="S159" s="1" t="s">
        <v>684</v>
      </c>
      <c r="T159" s="1" t="s">
        <v>682</v>
      </c>
      <c r="U159" s="1" t="s">
        <v>47</v>
      </c>
      <c r="W159" s="1" t="s">
        <v>140</v>
      </c>
      <c r="X159" s="1" t="s">
        <v>685</v>
      </c>
      <c r="Y159" s="1" t="s">
        <v>50</v>
      </c>
      <c r="Z159" s="1" t="s">
        <v>51</v>
      </c>
      <c r="AA159" s="1" t="s">
        <v>156</v>
      </c>
      <c r="AB159" s="1" t="s">
        <v>686</v>
      </c>
      <c r="AD159" s="1" t="s">
        <v>54</v>
      </c>
      <c r="AE159" s="1" t="s">
        <v>602</v>
      </c>
      <c r="AG159" s="1" t="s">
        <v>56</v>
      </c>
      <c r="AH159" s="1" t="s">
        <v>75</v>
      </c>
      <c r="AK159" s="1" t="s">
        <v>58</v>
      </c>
      <c r="AL159" s="1" t="s">
        <v>76</v>
      </c>
      <c r="AM159" s="1" t="s">
        <v>687</v>
      </c>
      <c r="AN159" s="1" t="s">
        <v>688</v>
      </c>
    </row>
    <row r="160" spans="1:40" x14ac:dyDescent="0.3">
      <c r="A160" s="1" t="str">
        <f>HYPERLINK("https://hsdes.intel.com/resource/14013186815","14013186815")</f>
        <v>14013186815</v>
      </c>
      <c r="B160" s="1" t="s">
        <v>1835</v>
      </c>
      <c r="C160" s="1" t="s">
        <v>2282</v>
      </c>
      <c r="D160" s="1" t="s">
        <v>2278</v>
      </c>
      <c r="G160" s="1" t="s">
        <v>80</v>
      </c>
      <c r="H160" s="1" t="s">
        <v>123</v>
      </c>
      <c r="I160" s="1" t="s">
        <v>38</v>
      </c>
      <c r="J160" s="1" t="s">
        <v>39</v>
      </c>
      <c r="K160" s="1" t="s">
        <v>40</v>
      </c>
      <c r="L160" s="1" t="s">
        <v>82</v>
      </c>
      <c r="M160" s="1">
        <v>15</v>
      </c>
      <c r="N160" s="1">
        <v>5</v>
      </c>
      <c r="O160" s="1" t="s">
        <v>1836</v>
      </c>
      <c r="P160" s="1" t="s">
        <v>84</v>
      </c>
      <c r="Q160" s="1" t="s">
        <v>1837</v>
      </c>
      <c r="R160" s="1" t="s">
        <v>1838</v>
      </c>
      <c r="S160" s="1" t="s">
        <v>1839</v>
      </c>
      <c r="T160" s="1" t="s">
        <v>1836</v>
      </c>
      <c r="U160" s="1" t="s">
        <v>47</v>
      </c>
      <c r="V160" s="1" t="s">
        <v>88</v>
      </c>
      <c r="W160" s="1" t="s">
        <v>89</v>
      </c>
      <c r="X160" s="1" t="s">
        <v>1840</v>
      </c>
      <c r="Y160" s="1" t="s">
        <v>1566</v>
      </c>
      <c r="Z160" s="1" t="s">
        <v>181</v>
      </c>
      <c r="AA160" s="1" t="s">
        <v>1624</v>
      </c>
      <c r="AB160" s="1" t="s">
        <v>1578</v>
      </c>
      <c r="AD160" s="1" t="s">
        <v>54</v>
      </c>
      <c r="AE160" s="1" t="s">
        <v>158</v>
      </c>
      <c r="AG160" s="1" t="s">
        <v>56</v>
      </c>
      <c r="AH160" s="1" t="s">
        <v>75</v>
      </c>
      <c r="AK160" s="1" t="s">
        <v>58</v>
      </c>
      <c r="AL160" s="1" t="s">
        <v>76</v>
      </c>
      <c r="AM160" s="1" t="s">
        <v>1841</v>
      </c>
      <c r="AN160" s="1" t="s">
        <v>1842</v>
      </c>
    </row>
    <row r="161" spans="1:40" x14ac:dyDescent="0.3">
      <c r="A161" s="4" t="str">
        <f>HYPERLINK("https://hsdes.intel.com/resource/14013184525","14013184525")</f>
        <v>14013184525</v>
      </c>
      <c r="B161" s="1" t="s">
        <v>1287</v>
      </c>
      <c r="C161" s="1" t="s">
        <v>2283</v>
      </c>
      <c r="D161" s="1" t="s">
        <v>2278</v>
      </c>
      <c r="F161" s="1" t="s">
        <v>1288</v>
      </c>
      <c r="G161" s="1" t="s">
        <v>36</v>
      </c>
      <c r="H161" s="1" t="s">
        <v>63</v>
      </c>
      <c r="I161" s="1" t="s">
        <v>38</v>
      </c>
      <c r="J161" s="1" t="s">
        <v>710</v>
      </c>
      <c r="K161" s="1" t="s">
        <v>40</v>
      </c>
      <c r="L161" s="1" t="s">
        <v>175</v>
      </c>
      <c r="M161" s="1">
        <v>10</v>
      </c>
      <c r="N161" s="1">
        <v>8</v>
      </c>
      <c r="O161" s="1" t="s">
        <v>1289</v>
      </c>
      <c r="P161" s="1" t="s">
        <v>43</v>
      </c>
      <c r="Q161" s="1" t="s">
        <v>1290</v>
      </c>
      <c r="R161" s="1" t="s">
        <v>1291</v>
      </c>
      <c r="S161" s="1" t="s">
        <v>1292</v>
      </c>
      <c r="T161" s="1" t="s">
        <v>1289</v>
      </c>
      <c r="U161" s="1" t="s">
        <v>47</v>
      </c>
      <c r="W161" s="1" t="s">
        <v>48</v>
      </c>
      <c r="X161" s="1" t="s">
        <v>1293</v>
      </c>
      <c r="Y161" s="1" t="s">
        <v>50</v>
      </c>
      <c r="Z161" s="1" t="s">
        <v>51</v>
      </c>
      <c r="AA161" s="1" t="s">
        <v>1294</v>
      </c>
      <c r="AB161" s="1" t="s">
        <v>314</v>
      </c>
      <c r="AD161" s="1" t="s">
        <v>54</v>
      </c>
      <c r="AE161" s="1" t="s">
        <v>55</v>
      </c>
      <c r="AG161" s="1" t="s">
        <v>56</v>
      </c>
      <c r="AH161" s="1" t="s">
        <v>75</v>
      </c>
      <c r="AK161" s="1" t="s">
        <v>58</v>
      </c>
      <c r="AL161" s="1" t="s">
        <v>59</v>
      </c>
      <c r="AM161" s="1" t="s">
        <v>1295</v>
      </c>
      <c r="AN161" s="1" t="s">
        <v>1296</v>
      </c>
    </row>
    <row r="162" spans="1:40" x14ac:dyDescent="0.3">
      <c r="A162" s="1" t="str">
        <f>HYPERLINK("https://hsdes.intel.com/resource/14013159823","14013159823")</f>
        <v>14013159823</v>
      </c>
      <c r="B162" s="1" t="s">
        <v>326</v>
      </c>
      <c r="C162" s="1" t="s">
        <v>2282</v>
      </c>
      <c r="D162" s="1" t="s">
        <v>2278</v>
      </c>
      <c r="G162" s="1" t="s">
        <v>80</v>
      </c>
      <c r="H162" s="1" t="s">
        <v>123</v>
      </c>
      <c r="I162" s="1" t="s">
        <v>38</v>
      </c>
      <c r="J162" s="1" t="s">
        <v>39</v>
      </c>
      <c r="K162" s="1" t="s">
        <v>40</v>
      </c>
      <c r="L162" s="1" t="s">
        <v>82</v>
      </c>
      <c r="M162" s="1">
        <v>5</v>
      </c>
      <c r="N162" s="1">
        <v>3</v>
      </c>
      <c r="O162" s="1" t="s">
        <v>327</v>
      </c>
      <c r="P162" s="1" t="s">
        <v>84</v>
      </c>
      <c r="Q162" s="1" t="s">
        <v>328</v>
      </c>
      <c r="R162" s="1" t="s">
        <v>329</v>
      </c>
      <c r="S162" s="1" t="s">
        <v>330</v>
      </c>
      <c r="T162" s="1" t="s">
        <v>327</v>
      </c>
      <c r="U162" s="1" t="s">
        <v>47</v>
      </c>
      <c r="V162" s="1" t="s">
        <v>88</v>
      </c>
      <c r="W162" s="1" t="s">
        <v>89</v>
      </c>
      <c r="X162" s="1" t="s">
        <v>331</v>
      </c>
      <c r="Y162" s="1" t="s">
        <v>50</v>
      </c>
      <c r="Z162" s="1" t="s">
        <v>51</v>
      </c>
      <c r="AA162" s="1" t="s">
        <v>332</v>
      </c>
      <c r="AB162" s="1" t="s">
        <v>333</v>
      </c>
      <c r="AD162" s="1" t="s">
        <v>54</v>
      </c>
      <c r="AE162" s="1" t="s">
        <v>55</v>
      </c>
      <c r="AG162" s="1" t="s">
        <v>56</v>
      </c>
      <c r="AH162" s="1" t="s">
        <v>75</v>
      </c>
      <c r="AK162" s="1" t="s">
        <v>58</v>
      </c>
      <c r="AL162" s="1" t="s">
        <v>76</v>
      </c>
      <c r="AM162" s="1" t="s">
        <v>334</v>
      </c>
      <c r="AN162" s="1" t="s">
        <v>335</v>
      </c>
    </row>
    <row r="163" spans="1:40" x14ac:dyDescent="0.3">
      <c r="A163" s="1" t="str">
        <f>HYPERLINK("https://hsdes.intel.com/resource/14013187884","14013187884")</f>
        <v>14013187884</v>
      </c>
      <c r="B163" s="1" t="s">
        <v>2221</v>
      </c>
      <c r="C163" s="1" t="s">
        <v>2282</v>
      </c>
      <c r="D163" s="1" t="s">
        <v>2278</v>
      </c>
      <c r="G163" s="1" t="s">
        <v>80</v>
      </c>
      <c r="H163" s="1" t="s">
        <v>123</v>
      </c>
      <c r="I163" s="1" t="s">
        <v>38</v>
      </c>
      <c r="J163" s="1" t="s">
        <v>39</v>
      </c>
      <c r="K163" s="1" t="s">
        <v>40</v>
      </c>
      <c r="L163" s="1" t="s">
        <v>82</v>
      </c>
      <c r="M163" s="1">
        <v>50</v>
      </c>
      <c r="N163" s="1">
        <v>10</v>
      </c>
      <c r="O163" s="1" t="s">
        <v>2222</v>
      </c>
      <c r="P163" s="1" t="s">
        <v>84</v>
      </c>
      <c r="Q163" s="1" t="s">
        <v>2223</v>
      </c>
      <c r="R163" s="1" t="s">
        <v>2224</v>
      </c>
      <c r="S163" s="1">
        <v>1604638265</v>
      </c>
      <c r="T163" s="1" t="s">
        <v>2222</v>
      </c>
      <c r="U163" s="1" t="s">
        <v>47</v>
      </c>
      <c r="V163" s="1" t="s">
        <v>88</v>
      </c>
      <c r="W163" s="1" t="s">
        <v>89</v>
      </c>
      <c r="X163" s="1" t="s">
        <v>2225</v>
      </c>
      <c r="Y163" s="1" t="s">
        <v>1566</v>
      </c>
      <c r="Z163" s="1" t="s">
        <v>815</v>
      </c>
      <c r="AA163" s="1" t="s">
        <v>1624</v>
      </c>
      <c r="AB163" s="1" t="s">
        <v>1578</v>
      </c>
      <c r="AD163" s="1" t="s">
        <v>54</v>
      </c>
      <c r="AE163" s="1" t="s">
        <v>158</v>
      </c>
      <c r="AG163" s="1" t="s">
        <v>56</v>
      </c>
      <c r="AH163" s="1" t="s">
        <v>75</v>
      </c>
      <c r="AK163" s="1" t="s">
        <v>58</v>
      </c>
      <c r="AL163" s="1" t="s">
        <v>76</v>
      </c>
      <c r="AM163" s="1" t="s">
        <v>2226</v>
      </c>
      <c r="AN163" s="1" t="s">
        <v>2227</v>
      </c>
    </row>
    <row r="164" spans="1:40" x14ac:dyDescent="0.3">
      <c r="A164" s="1" t="str">
        <f>HYPERLINK("https://hsdes.intel.com/resource/14013165299","14013165299")</f>
        <v>14013165299</v>
      </c>
      <c r="B164" s="1" t="s">
        <v>627</v>
      </c>
      <c r="C164" s="1" t="s">
        <v>2280</v>
      </c>
      <c r="D164" s="1" t="s">
        <v>2278</v>
      </c>
      <c r="G164" s="1" t="s">
        <v>80</v>
      </c>
      <c r="H164" s="1" t="s">
        <v>63</v>
      </c>
      <c r="I164" s="1" t="s">
        <v>38</v>
      </c>
      <c r="J164" s="1" t="s">
        <v>39</v>
      </c>
      <c r="K164" s="1" t="s">
        <v>40</v>
      </c>
      <c r="L164" s="1" t="s">
        <v>299</v>
      </c>
      <c r="M164" s="1">
        <v>45</v>
      </c>
      <c r="N164" s="1">
        <v>10</v>
      </c>
      <c r="O164" s="1" t="s">
        <v>628</v>
      </c>
      <c r="P164" s="1" t="s">
        <v>84</v>
      </c>
      <c r="Q164" s="1" t="s">
        <v>629</v>
      </c>
      <c r="R164" s="1" t="s">
        <v>630</v>
      </c>
      <c r="S164" s="1">
        <v>14011238041</v>
      </c>
      <c r="T164" s="1" t="s">
        <v>628</v>
      </c>
      <c r="U164" s="1" t="s">
        <v>47</v>
      </c>
      <c r="V164" s="1" t="s">
        <v>88</v>
      </c>
      <c r="W164" s="1" t="s">
        <v>89</v>
      </c>
      <c r="X164" s="1" t="s">
        <v>631</v>
      </c>
      <c r="Y164" s="1" t="s">
        <v>50</v>
      </c>
      <c r="Z164" s="1" t="s">
        <v>181</v>
      </c>
      <c r="AA164" s="1" t="s">
        <v>632</v>
      </c>
      <c r="AB164" s="1" t="s">
        <v>633</v>
      </c>
      <c r="AD164" s="1" t="s">
        <v>54</v>
      </c>
      <c r="AE164" s="1" t="s">
        <v>55</v>
      </c>
      <c r="AG164" s="1" t="s">
        <v>56</v>
      </c>
      <c r="AH164" s="1" t="s">
        <v>57</v>
      </c>
      <c r="AK164" s="1" t="s">
        <v>58</v>
      </c>
      <c r="AL164" s="1" t="s">
        <v>76</v>
      </c>
      <c r="AM164" s="1" t="s">
        <v>627</v>
      </c>
      <c r="AN164" s="1" t="s">
        <v>634</v>
      </c>
    </row>
    <row r="165" spans="1:40" x14ac:dyDescent="0.3">
      <c r="A165" s="1" t="str">
        <f>HYPERLINK("https://hsdes.intel.com/resource/14013160932","14013160932")</f>
        <v>14013160932</v>
      </c>
      <c r="B165" s="1" t="s">
        <v>525</v>
      </c>
      <c r="C165" s="1" t="s">
        <v>2280</v>
      </c>
      <c r="D165" s="1" t="s">
        <v>2278</v>
      </c>
      <c r="G165" s="1" t="s">
        <v>48</v>
      </c>
      <c r="H165" s="1" t="s">
        <v>526</v>
      </c>
      <c r="I165" s="1" t="s">
        <v>38</v>
      </c>
      <c r="J165" s="1" t="s">
        <v>39</v>
      </c>
      <c r="K165" s="1" t="s">
        <v>40</v>
      </c>
      <c r="L165" s="1" t="s">
        <v>348</v>
      </c>
      <c r="M165" s="1">
        <v>50</v>
      </c>
      <c r="N165" s="1">
        <v>15</v>
      </c>
      <c r="O165" s="1" t="s">
        <v>527</v>
      </c>
      <c r="P165" s="1" t="s">
        <v>338</v>
      </c>
      <c r="Q165" s="1" t="s">
        <v>528</v>
      </c>
      <c r="R165" s="1" t="s">
        <v>529</v>
      </c>
      <c r="S165" s="1" t="s">
        <v>530</v>
      </c>
      <c r="T165" s="1" t="s">
        <v>527</v>
      </c>
      <c r="U165" s="1" t="s">
        <v>47</v>
      </c>
      <c r="W165" s="1" t="s">
        <v>48</v>
      </c>
      <c r="X165" s="1" t="s">
        <v>531</v>
      </c>
      <c r="Y165" s="1" t="s">
        <v>50</v>
      </c>
      <c r="Z165" s="1" t="s">
        <v>181</v>
      </c>
      <c r="AA165" s="1" t="s">
        <v>532</v>
      </c>
      <c r="AB165" s="1" t="s">
        <v>533</v>
      </c>
      <c r="AD165" s="1" t="s">
        <v>54</v>
      </c>
      <c r="AE165" s="1" t="s">
        <v>55</v>
      </c>
      <c r="AG165" s="1" t="s">
        <v>144</v>
      </c>
      <c r="AH165" s="1" t="s">
        <v>57</v>
      </c>
      <c r="AK165" s="1" t="s">
        <v>58</v>
      </c>
      <c r="AL165" s="1" t="s">
        <v>76</v>
      </c>
      <c r="AM165" s="1" t="s">
        <v>534</v>
      </c>
      <c r="AN165" s="1" t="s">
        <v>535</v>
      </c>
    </row>
    <row r="166" spans="1:40" x14ac:dyDescent="0.3">
      <c r="A166" s="1" t="str">
        <f>HYPERLINK("https://hsdes.intel.com/resource/14013160780","14013160780")</f>
        <v>14013160780</v>
      </c>
      <c r="B166" s="1" t="s">
        <v>492</v>
      </c>
      <c r="C166" s="1" t="s">
        <v>2280</v>
      </c>
      <c r="D166" s="1" t="s">
        <v>2278</v>
      </c>
      <c r="G166" s="1" t="s">
        <v>148</v>
      </c>
      <c r="H166" s="1" t="s">
        <v>63</v>
      </c>
      <c r="I166" s="1" t="s">
        <v>38</v>
      </c>
      <c r="J166" s="1" t="s">
        <v>39</v>
      </c>
      <c r="K166" s="1" t="s">
        <v>40</v>
      </c>
      <c r="L166" s="1" t="s">
        <v>493</v>
      </c>
      <c r="M166" s="1">
        <v>8</v>
      </c>
      <c r="N166" s="1">
        <v>5</v>
      </c>
      <c r="O166" s="1" t="s">
        <v>494</v>
      </c>
      <c r="P166" s="1" t="s">
        <v>151</v>
      </c>
      <c r="Q166" s="1" t="s">
        <v>495</v>
      </c>
      <c r="R166" s="1" t="s">
        <v>496</v>
      </c>
      <c r="S166" s="1" t="s">
        <v>497</v>
      </c>
      <c r="T166" s="1" t="s">
        <v>494</v>
      </c>
      <c r="U166" s="1" t="s">
        <v>70</v>
      </c>
      <c r="W166" s="1" t="s">
        <v>140</v>
      </c>
      <c r="X166" s="1" t="s">
        <v>498</v>
      </c>
      <c r="Y166" s="1" t="s">
        <v>50</v>
      </c>
      <c r="Z166" s="1" t="s">
        <v>51</v>
      </c>
      <c r="AA166" s="1" t="s">
        <v>156</v>
      </c>
      <c r="AB166" s="1" t="s">
        <v>499</v>
      </c>
      <c r="AD166" s="1" t="s">
        <v>54</v>
      </c>
      <c r="AE166" s="1" t="s">
        <v>158</v>
      </c>
      <c r="AG166" s="1" t="s">
        <v>56</v>
      </c>
      <c r="AH166" s="1" t="s">
        <v>75</v>
      </c>
      <c r="AK166" s="1" t="s">
        <v>58</v>
      </c>
      <c r="AL166" s="1" t="s">
        <v>76</v>
      </c>
      <c r="AM166" s="1" t="s">
        <v>500</v>
      </c>
      <c r="AN166" s="1" t="s">
        <v>501</v>
      </c>
    </row>
    <row r="167" spans="1:40" x14ac:dyDescent="0.3">
      <c r="A167" s="1" t="str">
        <f>HYPERLINK("https://hsdes.intel.com/resource/14013187797","14013187797")</f>
        <v>14013187797</v>
      </c>
      <c r="B167" s="1" t="s">
        <v>2192</v>
      </c>
      <c r="C167" s="1" t="s">
        <v>2280</v>
      </c>
      <c r="D167" s="1" t="s">
        <v>2278</v>
      </c>
      <c r="G167" s="1" t="s">
        <v>148</v>
      </c>
      <c r="H167" s="1" t="s">
        <v>123</v>
      </c>
      <c r="I167" s="1" t="s">
        <v>38</v>
      </c>
      <c r="J167" s="1" t="s">
        <v>39</v>
      </c>
      <c r="K167" s="1" t="s">
        <v>40</v>
      </c>
      <c r="L167" s="1" t="s">
        <v>1560</v>
      </c>
      <c r="M167" s="1">
        <v>15</v>
      </c>
      <c r="N167" s="1">
        <v>4</v>
      </c>
      <c r="O167" s="1" t="s">
        <v>2193</v>
      </c>
      <c r="P167" s="1" t="s">
        <v>151</v>
      </c>
      <c r="Q167" s="1" t="s">
        <v>2194</v>
      </c>
      <c r="R167" s="1" t="s">
        <v>2195</v>
      </c>
      <c r="S167" s="1" t="s">
        <v>2196</v>
      </c>
      <c r="T167" s="1" t="s">
        <v>2193</v>
      </c>
      <c r="U167" s="1" t="s">
        <v>47</v>
      </c>
      <c r="W167" s="1" t="s">
        <v>140</v>
      </c>
      <c r="X167" s="1" t="s">
        <v>2197</v>
      </c>
      <c r="Y167" s="1" t="s">
        <v>1566</v>
      </c>
      <c r="Z167" s="1" t="s">
        <v>51</v>
      </c>
      <c r="AA167" s="1" t="s">
        <v>1567</v>
      </c>
      <c r="AB167" s="1" t="s">
        <v>1568</v>
      </c>
      <c r="AD167" s="1" t="s">
        <v>54</v>
      </c>
      <c r="AE167" s="1" t="s">
        <v>158</v>
      </c>
      <c r="AG167" s="1" t="s">
        <v>56</v>
      </c>
      <c r="AH167" s="1" t="s">
        <v>75</v>
      </c>
      <c r="AK167" s="1" t="s">
        <v>58</v>
      </c>
      <c r="AL167" s="1" t="s">
        <v>76</v>
      </c>
      <c r="AM167" s="1" t="s">
        <v>2198</v>
      </c>
      <c r="AN167" s="1" t="s">
        <v>2199</v>
      </c>
    </row>
    <row r="168" spans="1:40" x14ac:dyDescent="0.3">
      <c r="A168" s="1" t="str">
        <f>HYPERLINK("https://hsdes.intel.com/resource/14013182355","14013182355")</f>
        <v>14013182355</v>
      </c>
      <c r="B168" s="1" t="s">
        <v>1118</v>
      </c>
      <c r="C168" s="1" t="s">
        <v>2280</v>
      </c>
      <c r="D168" s="1" t="s">
        <v>2278</v>
      </c>
      <c r="G168" s="1" t="s">
        <v>133</v>
      </c>
      <c r="H168" s="1" t="s">
        <v>63</v>
      </c>
      <c r="I168" s="1" t="s">
        <v>38</v>
      </c>
      <c r="J168" s="1" t="s">
        <v>39</v>
      </c>
      <c r="K168" s="1" t="s">
        <v>40</v>
      </c>
      <c r="L168" s="1" t="s">
        <v>134</v>
      </c>
      <c r="M168" s="1">
        <v>30</v>
      </c>
      <c r="N168" s="1">
        <v>25</v>
      </c>
      <c r="O168" s="1" t="s">
        <v>1119</v>
      </c>
      <c r="P168" s="1" t="s">
        <v>136</v>
      </c>
      <c r="Q168" s="1" t="s">
        <v>1120</v>
      </c>
      <c r="R168" s="1" t="s">
        <v>1121</v>
      </c>
      <c r="S168" s="1" t="s">
        <v>1122</v>
      </c>
      <c r="T168" s="1" t="s">
        <v>1119</v>
      </c>
      <c r="U168" s="1" t="s">
        <v>47</v>
      </c>
      <c r="W168" s="1" t="s">
        <v>140</v>
      </c>
      <c r="X168" s="1" t="s">
        <v>1123</v>
      </c>
      <c r="Y168" s="1" t="s">
        <v>50</v>
      </c>
      <c r="Z168" s="1" t="s">
        <v>51</v>
      </c>
      <c r="AA168" s="1" t="s">
        <v>1115</v>
      </c>
      <c r="AB168" s="1" t="s">
        <v>53</v>
      </c>
      <c r="AD168" s="1" t="s">
        <v>54</v>
      </c>
      <c r="AE168" s="1" t="s">
        <v>55</v>
      </c>
      <c r="AG168" s="1" t="s">
        <v>323</v>
      </c>
      <c r="AH168" s="1" t="s">
        <v>75</v>
      </c>
      <c r="AK168" s="1" t="s">
        <v>58</v>
      </c>
      <c r="AL168" s="1" t="s">
        <v>76</v>
      </c>
      <c r="AM168" s="1" t="s">
        <v>1124</v>
      </c>
      <c r="AN168" s="1" t="s">
        <v>1125</v>
      </c>
    </row>
    <row r="169" spans="1:40" x14ac:dyDescent="0.3">
      <c r="A169" s="1" t="str">
        <f>HYPERLINK("https://hsdes.intel.com/resource/14013182348","14013182348")</f>
        <v>14013182348</v>
      </c>
      <c r="B169" s="1" t="s">
        <v>1109</v>
      </c>
      <c r="C169" s="1" t="s">
        <v>2280</v>
      </c>
      <c r="D169" s="1" t="s">
        <v>2278</v>
      </c>
      <c r="G169" s="1" t="s">
        <v>133</v>
      </c>
      <c r="H169" s="1" t="s">
        <v>81</v>
      </c>
      <c r="I169" s="1" t="s">
        <v>38</v>
      </c>
      <c r="J169" s="1" t="s">
        <v>39</v>
      </c>
      <c r="K169" s="1" t="s">
        <v>40</v>
      </c>
      <c r="L169" s="1" t="s">
        <v>134</v>
      </c>
      <c r="M169" s="1">
        <v>30</v>
      </c>
      <c r="N169" s="1">
        <v>25</v>
      </c>
      <c r="O169" s="1" t="s">
        <v>1110</v>
      </c>
      <c r="P169" s="1" t="s">
        <v>136</v>
      </c>
      <c r="Q169" s="1" t="s">
        <v>1111</v>
      </c>
      <c r="R169" s="1" t="s">
        <v>1112</v>
      </c>
      <c r="S169" s="1" t="s">
        <v>1113</v>
      </c>
      <c r="T169" s="1" t="s">
        <v>1110</v>
      </c>
      <c r="U169" s="1" t="s">
        <v>47</v>
      </c>
      <c r="W169" s="1" t="s">
        <v>140</v>
      </c>
      <c r="X169" s="1" t="s">
        <v>1114</v>
      </c>
      <c r="Y169" s="1" t="s">
        <v>50</v>
      </c>
      <c r="Z169" s="1" t="s">
        <v>51</v>
      </c>
      <c r="AA169" s="1" t="s">
        <v>1115</v>
      </c>
      <c r="AB169" s="1" t="s">
        <v>53</v>
      </c>
      <c r="AD169" s="1" t="s">
        <v>54</v>
      </c>
      <c r="AE169" s="1" t="s">
        <v>55</v>
      </c>
      <c r="AG169" s="1" t="s">
        <v>323</v>
      </c>
      <c r="AH169" s="1" t="s">
        <v>75</v>
      </c>
      <c r="AK169" s="1" t="s">
        <v>58</v>
      </c>
      <c r="AL169" s="1" t="s">
        <v>76</v>
      </c>
      <c r="AM169" s="1" t="s">
        <v>1116</v>
      </c>
      <c r="AN169" s="1" t="s">
        <v>1117</v>
      </c>
    </row>
    <row r="170" spans="1:40" x14ac:dyDescent="0.3">
      <c r="A170" s="1" t="str">
        <f>HYPERLINK("https://hsdes.intel.com/resource/14013172888","14013172888")</f>
        <v>14013172888</v>
      </c>
      <c r="B170" s="1" t="s">
        <v>689</v>
      </c>
      <c r="C170" s="1" t="s">
        <v>2282</v>
      </c>
      <c r="D170" s="1" t="s">
        <v>2278</v>
      </c>
      <c r="G170" s="1" t="s">
        <v>148</v>
      </c>
      <c r="H170" s="1" t="s">
        <v>63</v>
      </c>
      <c r="I170" s="1" t="s">
        <v>38</v>
      </c>
      <c r="J170" s="1" t="s">
        <v>39</v>
      </c>
      <c r="K170" s="1" t="s">
        <v>40</v>
      </c>
      <c r="L170" s="1" t="s">
        <v>149</v>
      </c>
      <c r="M170" s="1">
        <v>12</v>
      </c>
      <c r="N170" s="1">
        <v>8</v>
      </c>
      <c r="O170" s="1" t="s">
        <v>690</v>
      </c>
      <c r="P170" s="1" t="s">
        <v>151</v>
      </c>
      <c r="Q170" s="1" t="s">
        <v>691</v>
      </c>
      <c r="R170" s="1" t="s">
        <v>675</v>
      </c>
      <c r="S170" s="1" t="s">
        <v>692</v>
      </c>
      <c r="T170" s="1" t="s">
        <v>690</v>
      </c>
      <c r="U170" s="1" t="s">
        <v>70</v>
      </c>
      <c r="W170" s="1" t="s">
        <v>140</v>
      </c>
      <c r="X170" s="1" t="s">
        <v>693</v>
      </c>
      <c r="Y170" s="1" t="s">
        <v>50</v>
      </c>
      <c r="Z170" s="1" t="s">
        <v>51</v>
      </c>
      <c r="AA170" s="1" t="s">
        <v>694</v>
      </c>
      <c r="AB170" s="1" t="s">
        <v>695</v>
      </c>
      <c r="AD170" s="1" t="s">
        <v>54</v>
      </c>
      <c r="AE170" s="1" t="s">
        <v>158</v>
      </c>
      <c r="AG170" s="1" t="s">
        <v>56</v>
      </c>
      <c r="AH170" s="1" t="s">
        <v>75</v>
      </c>
      <c r="AK170" s="1" t="s">
        <v>58</v>
      </c>
      <c r="AL170" s="1" t="s">
        <v>76</v>
      </c>
      <c r="AM170" s="1" t="s">
        <v>696</v>
      </c>
      <c r="AN170" s="1" t="s">
        <v>697</v>
      </c>
    </row>
    <row r="171" spans="1:40" x14ac:dyDescent="0.3">
      <c r="A171" s="1" t="str">
        <f>HYPERLINK("https://hsdes.intel.com/resource/14013176673","14013176673")</f>
        <v>14013176673</v>
      </c>
      <c r="B171" s="1" t="s">
        <v>909</v>
      </c>
      <c r="C171" s="1" t="s">
        <v>2286</v>
      </c>
      <c r="D171" s="1" t="s">
        <v>2278</v>
      </c>
      <c r="G171" s="1" t="s">
        <v>48</v>
      </c>
      <c r="H171" s="1" t="s">
        <v>81</v>
      </c>
      <c r="I171" s="1" t="s">
        <v>38</v>
      </c>
      <c r="J171" s="1" t="s">
        <v>39</v>
      </c>
      <c r="K171" s="1" t="s">
        <v>40</v>
      </c>
      <c r="L171" s="1" t="s">
        <v>900</v>
      </c>
      <c r="M171" s="1">
        <v>50</v>
      </c>
      <c r="N171" s="1">
        <v>35</v>
      </c>
      <c r="O171" s="1" t="s">
        <v>910</v>
      </c>
      <c r="P171" s="1" t="s">
        <v>338</v>
      </c>
      <c r="Q171" s="1" t="s">
        <v>911</v>
      </c>
      <c r="R171" s="1" t="s">
        <v>912</v>
      </c>
      <c r="S171" s="1" t="s">
        <v>913</v>
      </c>
      <c r="T171" s="1" t="s">
        <v>910</v>
      </c>
      <c r="U171" s="1" t="s">
        <v>47</v>
      </c>
      <c r="W171" s="1" t="s">
        <v>48</v>
      </c>
      <c r="X171" s="1" t="s">
        <v>914</v>
      </c>
      <c r="Y171" s="1" t="s">
        <v>50</v>
      </c>
      <c r="Z171" s="1" t="s">
        <v>181</v>
      </c>
      <c r="AA171" s="1" t="s">
        <v>915</v>
      </c>
      <c r="AB171" s="1" t="s">
        <v>916</v>
      </c>
      <c r="AD171" s="1" t="s">
        <v>54</v>
      </c>
      <c r="AE171" s="1" t="s">
        <v>55</v>
      </c>
      <c r="AG171" s="1" t="s">
        <v>323</v>
      </c>
      <c r="AH171" s="1" t="s">
        <v>75</v>
      </c>
      <c r="AK171" s="1" t="s">
        <v>58</v>
      </c>
      <c r="AL171" s="1" t="s">
        <v>76</v>
      </c>
      <c r="AM171" s="1" t="s">
        <v>917</v>
      </c>
      <c r="AN171" s="1" t="s">
        <v>918</v>
      </c>
    </row>
    <row r="172" spans="1:40" x14ac:dyDescent="0.3">
      <c r="A172" s="1" t="str">
        <f>HYPERLINK("https://hsdes.intel.com/resource/14013176664","14013176664")</f>
        <v>14013176664</v>
      </c>
      <c r="B172" s="1" t="s">
        <v>899</v>
      </c>
      <c r="C172" s="1" t="s">
        <v>2286</v>
      </c>
      <c r="D172" s="1" t="s">
        <v>2278</v>
      </c>
      <c r="G172" s="1" t="s">
        <v>48</v>
      </c>
      <c r="H172" s="1" t="s">
        <v>81</v>
      </c>
      <c r="I172" s="1" t="s">
        <v>38</v>
      </c>
      <c r="J172" s="1" t="s">
        <v>39</v>
      </c>
      <c r="K172" s="1" t="s">
        <v>40</v>
      </c>
      <c r="L172" s="1" t="s">
        <v>900</v>
      </c>
      <c r="M172" s="1">
        <v>40</v>
      </c>
      <c r="N172" s="1">
        <v>35</v>
      </c>
      <c r="O172" s="1" t="s">
        <v>901</v>
      </c>
      <c r="P172" s="1" t="s">
        <v>338</v>
      </c>
      <c r="Q172" s="1" t="s">
        <v>902</v>
      </c>
      <c r="R172" s="1" t="s">
        <v>903</v>
      </c>
      <c r="S172" s="1" t="s">
        <v>904</v>
      </c>
      <c r="T172" s="1" t="s">
        <v>901</v>
      </c>
      <c r="U172" s="1" t="s">
        <v>47</v>
      </c>
      <c r="W172" s="1" t="s">
        <v>48</v>
      </c>
      <c r="X172" s="1" t="s">
        <v>905</v>
      </c>
      <c r="Y172" s="1" t="s">
        <v>50</v>
      </c>
      <c r="Z172" s="1" t="s">
        <v>181</v>
      </c>
      <c r="AA172" s="1" t="s">
        <v>906</v>
      </c>
      <c r="AB172" s="1" t="s">
        <v>355</v>
      </c>
      <c r="AD172" s="1" t="s">
        <v>54</v>
      </c>
      <c r="AE172" s="1" t="s">
        <v>55</v>
      </c>
      <c r="AG172" s="1" t="s">
        <v>323</v>
      </c>
      <c r="AH172" s="1" t="s">
        <v>75</v>
      </c>
      <c r="AK172" s="1" t="s">
        <v>58</v>
      </c>
      <c r="AL172" s="1" t="s">
        <v>76</v>
      </c>
      <c r="AM172" s="1" t="s">
        <v>907</v>
      </c>
      <c r="AN172" s="1" t="s">
        <v>908</v>
      </c>
    </row>
    <row r="173" spans="1:40" x14ac:dyDescent="0.3">
      <c r="A173" s="1" t="str">
        <f>HYPERLINK("https://hsdes.intel.com/resource/14013160880","14013160880")</f>
        <v>14013160880</v>
      </c>
      <c r="B173" s="1" t="s">
        <v>502</v>
      </c>
      <c r="C173" s="1" t="s">
        <v>2280</v>
      </c>
      <c r="D173" s="1" t="s">
        <v>2278</v>
      </c>
      <c r="F173" s="1" t="s">
        <v>39</v>
      </c>
      <c r="G173" s="1" t="s">
        <v>48</v>
      </c>
      <c r="H173" s="1" t="s">
        <v>63</v>
      </c>
      <c r="I173" s="1" t="s">
        <v>38</v>
      </c>
      <c r="J173" s="1" t="s">
        <v>39</v>
      </c>
      <c r="K173" s="1" t="s">
        <v>40</v>
      </c>
      <c r="L173" s="1" t="s">
        <v>64</v>
      </c>
      <c r="M173" s="1">
        <v>12</v>
      </c>
      <c r="N173" s="1">
        <v>10</v>
      </c>
      <c r="O173" s="1" t="s">
        <v>503</v>
      </c>
      <c r="P173" s="1" t="s">
        <v>66</v>
      </c>
      <c r="Q173" s="1" t="s">
        <v>504</v>
      </c>
      <c r="R173" s="1" t="s">
        <v>505</v>
      </c>
      <c r="S173" s="1" t="s">
        <v>506</v>
      </c>
      <c r="T173" s="1" t="s">
        <v>503</v>
      </c>
      <c r="U173" s="1" t="s">
        <v>47</v>
      </c>
      <c r="W173" s="1" t="s">
        <v>71</v>
      </c>
      <c r="X173" s="1" t="s">
        <v>507</v>
      </c>
      <c r="Y173" s="1" t="s">
        <v>50</v>
      </c>
      <c r="Z173" s="1" t="s">
        <v>181</v>
      </c>
      <c r="AA173" s="1" t="s">
        <v>108</v>
      </c>
      <c r="AB173" s="1" t="s">
        <v>508</v>
      </c>
      <c r="AD173" s="1" t="s">
        <v>54</v>
      </c>
      <c r="AE173" s="1" t="s">
        <v>55</v>
      </c>
      <c r="AG173" s="1" t="s">
        <v>56</v>
      </c>
      <c r="AH173" s="1" t="s">
        <v>57</v>
      </c>
      <c r="AK173" s="1" t="s">
        <v>58</v>
      </c>
      <c r="AL173" s="1" t="s">
        <v>76</v>
      </c>
      <c r="AM173" s="1" t="s">
        <v>509</v>
      </c>
      <c r="AN173" s="1" t="s">
        <v>510</v>
      </c>
    </row>
    <row r="174" spans="1:40" x14ac:dyDescent="0.3">
      <c r="A174" s="1" t="str">
        <f>HYPERLINK("https://hsdes.intel.com/resource/14013177993","14013177993")</f>
        <v>14013177993</v>
      </c>
      <c r="B174" s="1" t="s">
        <v>947</v>
      </c>
      <c r="C174" s="1" t="s">
        <v>2284</v>
      </c>
      <c r="D174" s="1" t="s">
        <v>2278</v>
      </c>
      <c r="G174" s="1" t="s">
        <v>636</v>
      </c>
      <c r="H174" s="1" t="s">
        <v>442</v>
      </c>
      <c r="I174" s="1" t="s">
        <v>38</v>
      </c>
      <c r="J174" s="1" t="s">
        <v>39</v>
      </c>
      <c r="K174" s="1" t="s">
        <v>40</v>
      </c>
      <c r="L174" s="1" t="s">
        <v>841</v>
      </c>
      <c r="M174" s="1">
        <v>40</v>
      </c>
      <c r="N174" s="1">
        <v>35</v>
      </c>
      <c r="O174" s="1" t="s">
        <v>948</v>
      </c>
      <c r="P174" s="1" t="s">
        <v>890</v>
      </c>
      <c r="Q174" s="1" t="s">
        <v>949</v>
      </c>
      <c r="R174" s="1" t="s">
        <v>950</v>
      </c>
      <c r="S174" s="1" t="s">
        <v>951</v>
      </c>
      <c r="T174" s="1" t="s">
        <v>948</v>
      </c>
      <c r="U174" s="1" t="s">
        <v>47</v>
      </c>
      <c r="W174" s="1" t="s">
        <v>636</v>
      </c>
      <c r="X174" s="1" t="s">
        <v>952</v>
      </c>
      <c r="Y174" s="1" t="s">
        <v>50</v>
      </c>
      <c r="Z174" s="1" t="s">
        <v>51</v>
      </c>
      <c r="AA174" s="1" t="s">
        <v>944</v>
      </c>
      <c r="AB174" s="1" t="s">
        <v>953</v>
      </c>
      <c r="AD174" s="1" t="s">
        <v>54</v>
      </c>
      <c r="AE174" s="1" t="s">
        <v>55</v>
      </c>
      <c r="AG174" s="1" t="s">
        <v>323</v>
      </c>
      <c r="AH174" s="1" t="s">
        <v>75</v>
      </c>
      <c r="AK174" s="1" t="s">
        <v>58</v>
      </c>
      <c r="AL174" s="1" t="s">
        <v>76</v>
      </c>
      <c r="AM174" s="1" t="s">
        <v>954</v>
      </c>
      <c r="AN174" s="1" t="s">
        <v>955</v>
      </c>
    </row>
    <row r="175" spans="1:40" x14ac:dyDescent="0.3">
      <c r="A175" s="1" t="str">
        <f>HYPERLINK("https://hsdes.intel.com/resource/14013179223","14013179223")</f>
        <v>14013179223</v>
      </c>
      <c r="B175" s="1" t="s">
        <v>1019</v>
      </c>
      <c r="C175" s="1" t="s">
        <v>2280</v>
      </c>
      <c r="D175" s="1" t="s">
        <v>2278</v>
      </c>
      <c r="G175" s="1" t="s">
        <v>36</v>
      </c>
      <c r="H175" s="1" t="s">
        <v>526</v>
      </c>
      <c r="I175" s="1" t="s">
        <v>38</v>
      </c>
      <c r="J175" s="1" t="s">
        <v>39</v>
      </c>
      <c r="K175" s="1" t="s">
        <v>40</v>
      </c>
      <c r="L175" s="1" t="s">
        <v>175</v>
      </c>
      <c r="M175" s="1">
        <v>8</v>
      </c>
      <c r="N175" s="1">
        <v>5</v>
      </c>
      <c r="O175" s="1" t="s">
        <v>1020</v>
      </c>
      <c r="P175" s="1" t="s">
        <v>238</v>
      </c>
      <c r="Q175" s="1" t="s">
        <v>1021</v>
      </c>
      <c r="R175" s="1" t="s">
        <v>45</v>
      </c>
      <c r="S175" s="1" t="s">
        <v>1022</v>
      </c>
      <c r="T175" s="1" t="s">
        <v>1020</v>
      </c>
      <c r="U175" s="1" t="s">
        <v>47</v>
      </c>
      <c r="W175" s="1" t="s">
        <v>48</v>
      </c>
      <c r="X175" s="1" t="s">
        <v>1023</v>
      </c>
      <c r="Y175" s="1" t="s">
        <v>50</v>
      </c>
      <c r="Z175" s="1" t="s">
        <v>51</v>
      </c>
      <c r="AA175" s="1" t="s">
        <v>1024</v>
      </c>
      <c r="AB175" s="1" t="s">
        <v>53</v>
      </c>
      <c r="AD175" s="1" t="s">
        <v>54</v>
      </c>
      <c r="AE175" s="1" t="s">
        <v>55</v>
      </c>
      <c r="AG175" s="1" t="s">
        <v>56</v>
      </c>
      <c r="AH175" s="1" t="s">
        <v>57</v>
      </c>
      <c r="AK175" s="1" t="s">
        <v>58</v>
      </c>
      <c r="AL175" s="1" t="s">
        <v>76</v>
      </c>
      <c r="AM175" s="1" t="s">
        <v>1025</v>
      </c>
      <c r="AN175" s="1" t="s">
        <v>1026</v>
      </c>
    </row>
    <row r="176" spans="1:40" x14ac:dyDescent="0.3">
      <c r="A176" s="1" t="str">
        <f>HYPERLINK("https://hsdes.intel.com/resource/14013159073","14013159073")</f>
        <v>14013159073</v>
      </c>
      <c r="B176" s="1" t="s">
        <v>308</v>
      </c>
      <c r="C176" s="1" t="s">
        <v>2280</v>
      </c>
      <c r="D176" s="1" t="s">
        <v>2278</v>
      </c>
      <c r="G176" s="1" t="s">
        <v>80</v>
      </c>
      <c r="H176" s="1" t="s">
        <v>37</v>
      </c>
      <c r="I176" s="1" t="s">
        <v>38</v>
      </c>
      <c r="J176" s="1" t="s">
        <v>39</v>
      </c>
      <c r="K176" s="1" t="s">
        <v>40</v>
      </c>
      <c r="L176" s="1" t="s">
        <v>82</v>
      </c>
      <c r="M176" s="1">
        <v>5</v>
      </c>
      <c r="N176" s="1">
        <v>3</v>
      </c>
      <c r="O176" s="1" t="s">
        <v>309</v>
      </c>
      <c r="P176" s="1" t="s">
        <v>84</v>
      </c>
      <c r="Q176" s="1" t="s">
        <v>310</v>
      </c>
      <c r="R176" s="1" t="s">
        <v>45</v>
      </c>
      <c r="S176" s="1" t="s">
        <v>311</v>
      </c>
      <c r="T176" s="1" t="s">
        <v>309</v>
      </c>
      <c r="U176" s="1" t="s">
        <v>47</v>
      </c>
      <c r="V176" s="1" t="s">
        <v>88</v>
      </c>
      <c r="W176" s="1" t="s">
        <v>89</v>
      </c>
      <c r="X176" s="1" t="s">
        <v>312</v>
      </c>
      <c r="Y176" s="1" t="s">
        <v>50</v>
      </c>
      <c r="Z176" s="1" t="s">
        <v>51</v>
      </c>
      <c r="AA176" s="1" t="s">
        <v>313</v>
      </c>
      <c r="AB176" s="1" t="s">
        <v>314</v>
      </c>
      <c r="AD176" s="1" t="s">
        <v>54</v>
      </c>
      <c r="AE176" s="1" t="s">
        <v>55</v>
      </c>
      <c r="AG176" s="1" t="s">
        <v>56</v>
      </c>
      <c r="AH176" s="1" t="s">
        <v>57</v>
      </c>
      <c r="AK176" s="1" t="s">
        <v>58</v>
      </c>
      <c r="AL176" s="1" t="s">
        <v>76</v>
      </c>
      <c r="AM176" s="1" t="s">
        <v>315</v>
      </c>
      <c r="AN176" s="1" t="s">
        <v>316</v>
      </c>
    </row>
    <row r="177" spans="1:40" x14ac:dyDescent="0.3">
      <c r="A177" s="4" t="str">
        <f>HYPERLINK("https://hsdes.intel.com/resource/14013161178","14013161178")</f>
        <v>14013161178</v>
      </c>
      <c r="B177" s="1" t="s">
        <v>536</v>
      </c>
      <c r="C177" s="1" t="s">
        <v>2283</v>
      </c>
      <c r="D177" s="1" t="s">
        <v>2278</v>
      </c>
      <c r="G177" s="1" t="s">
        <v>80</v>
      </c>
      <c r="H177" s="1" t="s">
        <v>37</v>
      </c>
      <c r="I177" s="1" t="s">
        <v>38</v>
      </c>
      <c r="J177" s="1" t="s">
        <v>39</v>
      </c>
      <c r="K177" s="1" t="s">
        <v>40</v>
      </c>
      <c r="L177" s="1" t="s">
        <v>82</v>
      </c>
      <c r="M177" s="1">
        <v>10</v>
      </c>
      <c r="N177" s="1">
        <v>5</v>
      </c>
      <c r="O177" s="1" t="s">
        <v>537</v>
      </c>
      <c r="P177" s="1" t="s">
        <v>84</v>
      </c>
      <c r="Q177" s="1" t="s">
        <v>538</v>
      </c>
      <c r="R177" s="1" t="s">
        <v>539</v>
      </c>
      <c r="S177" s="1" t="s">
        <v>540</v>
      </c>
      <c r="T177" s="1" t="s">
        <v>537</v>
      </c>
      <c r="U177" s="1" t="s">
        <v>47</v>
      </c>
      <c r="V177" s="1" t="s">
        <v>88</v>
      </c>
      <c r="W177" s="1" t="s">
        <v>89</v>
      </c>
      <c r="X177" s="1" t="s">
        <v>541</v>
      </c>
      <c r="Y177" s="1" t="s">
        <v>50</v>
      </c>
      <c r="Z177" s="1" t="s">
        <v>51</v>
      </c>
      <c r="AA177" s="1" t="s">
        <v>542</v>
      </c>
      <c r="AB177" s="1" t="s">
        <v>543</v>
      </c>
      <c r="AD177" s="1" t="s">
        <v>54</v>
      </c>
      <c r="AE177" s="1" t="s">
        <v>158</v>
      </c>
      <c r="AG177" s="1" t="s">
        <v>56</v>
      </c>
      <c r="AH177" s="1" t="s">
        <v>75</v>
      </c>
      <c r="AK177" s="1" t="s">
        <v>58</v>
      </c>
      <c r="AL177" s="1" t="s">
        <v>76</v>
      </c>
      <c r="AM177" s="1" t="s">
        <v>544</v>
      </c>
      <c r="AN177" s="1" t="s">
        <v>545</v>
      </c>
    </row>
    <row r="178" spans="1:40" x14ac:dyDescent="0.3">
      <c r="A178" s="1" t="str">
        <f>HYPERLINK("https://hsdes.intel.com/resource/14013159061","14013159061")</f>
        <v>14013159061</v>
      </c>
      <c r="B178" s="1" t="s">
        <v>298</v>
      </c>
      <c r="C178" s="1" t="s">
        <v>2282</v>
      </c>
      <c r="D178" s="1" t="s">
        <v>2278</v>
      </c>
      <c r="G178" s="1" t="s">
        <v>80</v>
      </c>
      <c r="H178" s="1" t="s">
        <v>123</v>
      </c>
      <c r="I178" s="1" t="s">
        <v>38</v>
      </c>
      <c r="J178" s="1" t="s">
        <v>39</v>
      </c>
      <c r="K178" s="1" t="s">
        <v>40</v>
      </c>
      <c r="L178" s="1" t="s">
        <v>299</v>
      </c>
      <c r="M178" s="1">
        <v>5</v>
      </c>
      <c r="N178" s="1">
        <v>3</v>
      </c>
      <c r="O178" s="1" t="s">
        <v>300</v>
      </c>
      <c r="P178" s="1" t="s">
        <v>84</v>
      </c>
      <c r="Q178" s="1" t="s">
        <v>301</v>
      </c>
      <c r="R178" s="1" t="s">
        <v>86</v>
      </c>
      <c r="S178" s="1" t="s">
        <v>302</v>
      </c>
      <c r="T178" s="1" t="s">
        <v>300</v>
      </c>
      <c r="U178" s="1" t="s">
        <v>47</v>
      </c>
      <c r="V178" s="1" t="s">
        <v>88</v>
      </c>
      <c r="W178" s="1" t="s">
        <v>89</v>
      </c>
      <c r="X178" s="1" t="s">
        <v>303</v>
      </c>
      <c r="Y178" s="1" t="s">
        <v>50</v>
      </c>
      <c r="Z178" s="1" t="s">
        <v>51</v>
      </c>
      <c r="AA178" s="1" t="s">
        <v>304</v>
      </c>
      <c r="AB178" s="1" t="s">
        <v>305</v>
      </c>
      <c r="AD178" s="1" t="s">
        <v>54</v>
      </c>
      <c r="AE178" s="1" t="s">
        <v>55</v>
      </c>
      <c r="AG178" s="1" t="s">
        <v>56</v>
      </c>
      <c r="AH178" s="1" t="s">
        <v>75</v>
      </c>
      <c r="AK178" s="1" t="s">
        <v>58</v>
      </c>
      <c r="AL178" s="1" t="s">
        <v>76</v>
      </c>
      <c r="AM178" s="1" t="s">
        <v>306</v>
      </c>
      <c r="AN178" s="1" t="s">
        <v>307</v>
      </c>
    </row>
    <row r="179" spans="1:40" ht="16.2" x14ac:dyDescent="0.3">
      <c r="A179" s="1" t="str">
        <f>HYPERLINK("https://hsdes.intel.com/resource/14013187726","14013187726")</f>
        <v>14013187726</v>
      </c>
      <c r="B179" s="1" t="s">
        <v>2137</v>
      </c>
      <c r="D179" s="2" t="s">
        <v>2281</v>
      </c>
      <c r="E179" s="5" t="s">
        <v>2276</v>
      </c>
      <c r="G179" s="1" t="s">
        <v>36</v>
      </c>
      <c r="H179" s="1" t="s">
        <v>123</v>
      </c>
      <c r="I179" s="1" t="s">
        <v>38</v>
      </c>
      <c r="J179" s="1" t="s">
        <v>39</v>
      </c>
      <c r="K179" s="1" t="s">
        <v>40</v>
      </c>
      <c r="L179" s="1" t="s">
        <v>2138</v>
      </c>
      <c r="M179" s="1">
        <v>10</v>
      </c>
      <c r="N179" s="1">
        <v>8</v>
      </c>
      <c r="O179" s="1" t="s">
        <v>2139</v>
      </c>
      <c r="P179" s="1" t="s">
        <v>238</v>
      </c>
      <c r="Q179" s="1" t="s">
        <v>2140</v>
      </c>
      <c r="R179" s="1" t="s">
        <v>2141</v>
      </c>
      <c r="S179" s="1" t="s">
        <v>2142</v>
      </c>
      <c r="T179" s="1" t="s">
        <v>2139</v>
      </c>
      <c r="U179" s="1" t="s">
        <v>47</v>
      </c>
      <c r="W179" s="1" t="s">
        <v>48</v>
      </c>
      <c r="X179" s="1" t="s">
        <v>2143</v>
      </c>
      <c r="Y179" s="1" t="s">
        <v>1566</v>
      </c>
      <c r="Z179" s="1" t="s">
        <v>181</v>
      </c>
      <c r="AA179" s="1" t="s">
        <v>1897</v>
      </c>
      <c r="AB179" s="1" t="s">
        <v>1604</v>
      </c>
      <c r="AD179" s="1" t="s">
        <v>54</v>
      </c>
      <c r="AE179" s="1" t="s">
        <v>158</v>
      </c>
      <c r="AG179" s="1" t="s">
        <v>56</v>
      </c>
      <c r="AH179" s="1" t="s">
        <v>75</v>
      </c>
      <c r="AK179" s="1" t="s">
        <v>58</v>
      </c>
      <c r="AL179" s="1" t="s">
        <v>76</v>
      </c>
      <c r="AM179" s="1" t="s">
        <v>2144</v>
      </c>
      <c r="AN179" s="1" t="s">
        <v>2145</v>
      </c>
    </row>
    <row r="180" spans="1:40" x14ac:dyDescent="0.3">
      <c r="A180" s="1" t="str">
        <f>HYPERLINK("https://hsdes.intel.com/resource/14013184731","14013184731")</f>
        <v>14013184731</v>
      </c>
      <c r="B180" s="1" t="s">
        <v>1341</v>
      </c>
      <c r="C180" s="1" t="s">
        <v>2284</v>
      </c>
      <c r="D180" s="1" t="s">
        <v>2278</v>
      </c>
      <c r="G180" s="1" t="s">
        <v>198</v>
      </c>
      <c r="H180" s="1" t="s">
        <v>63</v>
      </c>
      <c r="I180" s="1" t="s">
        <v>38</v>
      </c>
      <c r="J180" s="1" t="s">
        <v>39</v>
      </c>
      <c r="K180" s="1" t="s">
        <v>40</v>
      </c>
      <c r="L180" s="1" t="s">
        <v>211</v>
      </c>
      <c r="M180" s="1">
        <v>8</v>
      </c>
      <c r="N180" s="1">
        <v>5</v>
      </c>
      <c r="O180" s="1" t="s">
        <v>1342</v>
      </c>
      <c r="P180" s="1" t="s">
        <v>201</v>
      </c>
      <c r="Q180" s="1" t="s">
        <v>1343</v>
      </c>
      <c r="R180" s="1" t="s">
        <v>214</v>
      </c>
      <c r="S180" s="1" t="s">
        <v>1344</v>
      </c>
      <c r="T180" s="1" t="s">
        <v>1342</v>
      </c>
      <c r="U180" s="1" t="s">
        <v>70</v>
      </c>
      <c r="W180" s="1" t="s">
        <v>198</v>
      </c>
      <c r="X180" s="1" t="s">
        <v>1345</v>
      </c>
      <c r="Y180" s="1" t="s">
        <v>50</v>
      </c>
      <c r="Z180" s="1" t="s">
        <v>51</v>
      </c>
      <c r="AA180" s="1" t="s">
        <v>1346</v>
      </c>
      <c r="AB180" s="1" t="s">
        <v>1347</v>
      </c>
      <c r="AD180" s="1" t="s">
        <v>54</v>
      </c>
      <c r="AE180" s="1" t="s">
        <v>158</v>
      </c>
      <c r="AG180" s="1" t="s">
        <v>56</v>
      </c>
      <c r="AH180" s="1" t="s">
        <v>75</v>
      </c>
      <c r="AK180" s="1" t="s">
        <v>58</v>
      </c>
      <c r="AL180" s="1" t="s">
        <v>76</v>
      </c>
      <c r="AM180" s="1" t="s">
        <v>1348</v>
      </c>
      <c r="AN180" s="1" t="s">
        <v>1349</v>
      </c>
    </row>
    <row r="181" spans="1:40" x14ac:dyDescent="0.3">
      <c r="A181" s="1" t="str">
        <f>HYPERLINK("https://hsdes.intel.com/resource/14013168579","14013168579")</f>
        <v>14013168579</v>
      </c>
      <c r="B181" s="1" t="s">
        <v>635</v>
      </c>
      <c r="C181" s="1" t="s">
        <v>2283</v>
      </c>
      <c r="D181" s="1" t="s">
        <v>2278</v>
      </c>
      <c r="G181" s="1" t="s">
        <v>636</v>
      </c>
      <c r="H181" s="1" t="s">
        <v>63</v>
      </c>
      <c r="I181" s="1" t="s">
        <v>38</v>
      </c>
      <c r="J181" s="1" t="s">
        <v>39</v>
      </c>
      <c r="K181" s="1" t="s">
        <v>40</v>
      </c>
      <c r="L181" s="1" t="s">
        <v>637</v>
      </c>
      <c r="M181" s="1">
        <v>10</v>
      </c>
      <c r="N181" s="1">
        <v>5</v>
      </c>
      <c r="O181" s="1" t="s">
        <v>638</v>
      </c>
      <c r="P181" s="1" t="s">
        <v>639</v>
      </c>
      <c r="Q181" s="1" t="s">
        <v>640</v>
      </c>
      <c r="R181" s="1" t="s">
        <v>641</v>
      </c>
      <c r="S181" s="1" t="s">
        <v>642</v>
      </c>
      <c r="T181" s="1" t="s">
        <v>638</v>
      </c>
      <c r="U181" s="1" t="s">
        <v>47</v>
      </c>
      <c r="W181" s="1" t="s">
        <v>636</v>
      </c>
      <c r="X181" s="1" t="s">
        <v>643</v>
      </c>
      <c r="Y181" s="1" t="s">
        <v>50</v>
      </c>
      <c r="Z181" s="1" t="s">
        <v>181</v>
      </c>
      <c r="AA181" s="1" t="s">
        <v>644</v>
      </c>
      <c r="AB181" s="1" t="s">
        <v>645</v>
      </c>
      <c r="AD181" s="1" t="s">
        <v>54</v>
      </c>
      <c r="AE181" s="1" t="s">
        <v>55</v>
      </c>
      <c r="AG181" s="1" t="s">
        <v>56</v>
      </c>
      <c r="AH181" s="1" t="s">
        <v>75</v>
      </c>
      <c r="AK181" s="1" t="s">
        <v>58</v>
      </c>
      <c r="AL181" s="1" t="s">
        <v>76</v>
      </c>
      <c r="AM181" s="1" t="s">
        <v>646</v>
      </c>
      <c r="AN181" s="1" t="s">
        <v>647</v>
      </c>
    </row>
    <row r="182" spans="1:40" x14ac:dyDescent="0.3">
      <c r="A182" s="1" t="str">
        <f>HYPERLINK("https://hsdes.intel.com/resource/14013169052","14013169052")</f>
        <v>14013169052</v>
      </c>
      <c r="B182" s="1" t="s">
        <v>648</v>
      </c>
      <c r="C182" s="1" t="s">
        <v>2283</v>
      </c>
      <c r="D182" s="1" t="s">
        <v>2278</v>
      </c>
      <c r="G182" s="1" t="s">
        <v>636</v>
      </c>
      <c r="H182" s="1" t="s">
        <v>37</v>
      </c>
      <c r="I182" s="1" t="s">
        <v>38</v>
      </c>
      <c r="J182" s="1" t="s">
        <v>39</v>
      </c>
      <c r="K182" s="1" t="s">
        <v>40</v>
      </c>
      <c r="L182" s="1" t="s">
        <v>637</v>
      </c>
      <c r="M182" s="1">
        <v>30</v>
      </c>
      <c r="N182" s="1">
        <v>18</v>
      </c>
      <c r="O182" s="1" t="s">
        <v>649</v>
      </c>
      <c r="P182" s="1" t="s">
        <v>639</v>
      </c>
      <c r="Q182" s="1" t="s">
        <v>650</v>
      </c>
      <c r="R182" s="1" t="s">
        <v>641</v>
      </c>
      <c r="S182" s="1" t="s">
        <v>642</v>
      </c>
      <c r="T182" s="1" t="s">
        <v>649</v>
      </c>
      <c r="U182" s="1" t="s">
        <v>47</v>
      </c>
      <c r="W182" s="1" t="s">
        <v>636</v>
      </c>
      <c r="X182" s="1" t="s">
        <v>643</v>
      </c>
      <c r="Y182" s="1" t="s">
        <v>50</v>
      </c>
      <c r="Z182" s="1" t="s">
        <v>51</v>
      </c>
      <c r="AA182" s="1" t="s">
        <v>644</v>
      </c>
      <c r="AB182" s="1" t="s">
        <v>651</v>
      </c>
      <c r="AD182" s="1" t="s">
        <v>54</v>
      </c>
      <c r="AE182" s="1" t="s">
        <v>55</v>
      </c>
      <c r="AG182" s="1" t="s">
        <v>144</v>
      </c>
      <c r="AH182" s="1" t="s">
        <v>75</v>
      </c>
      <c r="AK182" s="1" t="s">
        <v>58</v>
      </c>
      <c r="AL182" s="1" t="s">
        <v>76</v>
      </c>
      <c r="AM182" s="1" t="s">
        <v>646</v>
      </c>
      <c r="AN182" s="1" t="s">
        <v>652</v>
      </c>
    </row>
    <row r="183" spans="1:40" x14ac:dyDescent="0.3">
      <c r="A183" s="1" t="str">
        <f>HYPERLINK("https://hsdes.intel.com/resource/14013163310","14013163310")</f>
        <v>14013163310</v>
      </c>
      <c r="B183" s="1" t="s">
        <v>618</v>
      </c>
      <c r="C183" s="1" t="s">
        <v>2280</v>
      </c>
      <c r="D183" s="1" t="s">
        <v>2278</v>
      </c>
      <c r="G183" s="1" t="s">
        <v>80</v>
      </c>
      <c r="H183" s="1" t="s">
        <v>63</v>
      </c>
      <c r="I183" s="1" t="s">
        <v>38</v>
      </c>
      <c r="J183" s="1" t="s">
        <v>39</v>
      </c>
      <c r="K183" s="1" t="s">
        <v>40</v>
      </c>
      <c r="L183" s="1" t="s">
        <v>270</v>
      </c>
      <c r="M183" s="1">
        <v>15</v>
      </c>
      <c r="N183" s="1">
        <v>10</v>
      </c>
      <c r="O183" s="1" t="s">
        <v>619</v>
      </c>
      <c r="P183" s="1" t="s">
        <v>84</v>
      </c>
      <c r="Q183" s="1" t="s">
        <v>620</v>
      </c>
      <c r="R183" s="1" t="s">
        <v>86</v>
      </c>
      <c r="S183" s="1" t="s">
        <v>621</v>
      </c>
      <c r="T183" s="1" t="s">
        <v>619</v>
      </c>
      <c r="U183" s="1" t="s">
        <v>70</v>
      </c>
      <c r="V183" s="1" t="s">
        <v>88</v>
      </c>
      <c r="W183" s="1" t="s">
        <v>89</v>
      </c>
      <c r="X183" s="1" t="s">
        <v>622</v>
      </c>
      <c r="Y183" s="1" t="s">
        <v>50</v>
      </c>
      <c r="Z183" s="1" t="s">
        <v>612</v>
      </c>
      <c r="AA183" s="1" t="s">
        <v>623</v>
      </c>
      <c r="AB183" s="1" t="s">
        <v>624</v>
      </c>
      <c r="AD183" s="1" t="s">
        <v>54</v>
      </c>
      <c r="AE183" s="1" t="s">
        <v>55</v>
      </c>
      <c r="AG183" s="1" t="s">
        <v>56</v>
      </c>
      <c r="AH183" s="1" t="s">
        <v>57</v>
      </c>
      <c r="AK183" s="1" t="s">
        <v>58</v>
      </c>
      <c r="AL183" s="1" t="s">
        <v>76</v>
      </c>
      <c r="AM183" s="1" t="s">
        <v>625</v>
      </c>
      <c r="AN183" s="1" t="s">
        <v>626</v>
      </c>
    </row>
    <row r="184" spans="1:40" x14ac:dyDescent="0.3">
      <c r="A184" s="1" t="str">
        <f>HYPERLINK("https://hsdes.intel.com/resource/14013182423","14013182423")</f>
        <v>14013182423</v>
      </c>
      <c r="B184" s="1" t="s">
        <v>1133</v>
      </c>
      <c r="C184" s="1" t="s">
        <v>2280</v>
      </c>
      <c r="D184" s="1" t="s">
        <v>2278</v>
      </c>
      <c r="G184" s="1" t="s">
        <v>80</v>
      </c>
      <c r="H184" s="1" t="s">
        <v>526</v>
      </c>
      <c r="I184" s="1" t="s">
        <v>38</v>
      </c>
      <c r="J184" s="1" t="s">
        <v>39</v>
      </c>
      <c r="K184" s="1" t="s">
        <v>40</v>
      </c>
      <c r="L184" s="1" t="s">
        <v>299</v>
      </c>
      <c r="M184" s="1">
        <v>10</v>
      </c>
      <c r="N184" s="1">
        <v>5</v>
      </c>
      <c r="O184" s="1" t="s">
        <v>1134</v>
      </c>
      <c r="P184" s="1" t="s">
        <v>84</v>
      </c>
      <c r="Q184" s="1" t="s">
        <v>1135</v>
      </c>
      <c r="R184" s="1" t="s">
        <v>86</v>
      </c>
      <c r="S184" s="1" t="s">
        <v>1136</v>
      </c>
      <c r="T184" s="1" t="s">
        <v>1134</v>
      </c>
      <c r="U184" s="1" t="s">
        <v>47</v>
      </c>
      <c r="V184" s="1" t="s">
        <v>88</v>
      </c>
      <c r="W184" s="1" t="s">
        <v>89</v>
      </c>
      <c r="X184" s="1" t="s">
        <v>1137</v>
      </c>
      <c r="Y184" s="1" t="s">
        <v>50</v>
      </c>
      <c r="Z184" s="1" t="s">
        <v>51</v>
      </c>
      <c r="AA184" s="1" t="s">
        <v>1138</v>
      </c>
      <c r="AB184" s="1" t="s">
        <v>109</v>
      </c>
      <c r="AD184" s="1" t="s">
        <v>54</v>
      </c>
      <c r="AE184" s="1" t="s">
        <v>55</v>
      </c>
      <c r="AG184" s="1" t="s">
        <v>56</v>
      </c>
      <c r="AH184" s="1" t="s">
        <v>110</v>
      </c>
      <c r="AK184" s="1" t="s">
        <v>58</v>
      </c>
      <c r="AL184" s="1" t="s">
        <v>76</v>
      </c>
      <c r="AM184" s="1" t="s">
        <v>1139</v>
      </c>
      <c r="AN184" s="1" t="s">
        <v>1140</v>
      </c>
    </row>
    <row r="185" spans="1:40" x14ac:dyDescent="0.3">
      <c r="A185" s="1" t="str">
        <f>HYPERLINK("https://hsdes.intel.com/resource/14013173173","14013173173")</f>
        <v>14013173173</v>
      </c>
      <c r="B185" s="1" t="s">
        <v>789</v>
      </c>
      <c r="C185" s="1" t="s">
        <v>2282</v>
      </c>
      <c r="D185" s="1" t="s">
        <v>2278</v>
      </c>
      <c r="G185" s="1" t="s">
        <v>80</v>
      </c>
      <c r="H185" s="1" t="s">
        <v>63</v>
      </c>
      <c r="I185" s="1" t="s">
        <v>38</v>
      </c>
      <c r="J185" s="1" t="s">
        <v>39</v>
      </c>
      <c r="K185" s="1" t="s">
        <v>40</v>
      </c>
      <c r="L185" s="1" t="s">
        <v>270</v>
      </c>
      <c r="M185" s="1">
        <v>20</v>
      </c>
      <c r="N185" s="1">
        <v>15</v>
      </c>
      <c r="O185" s="1" t="s">
        <v>790</v>
      </c>
      <c r="P185" s="1" t="s">
        <v>84</v>
      </c>
      <c r="Q185" s="1" t="s">
        <v>791</v>
      </c>
      <c r="R185" s="1" t="s">
        <v>792</v>
      </c>
      <c r="S185" s="1" t="s">
        <v>793</v>
      </c>
      <c r="T185" s="1" t="s">
        <v>790</v>
      </c>
      <c r="U185" s="1" t="s">
        <v>47</v>
      </c>
      <c r="V185" s="1" t="s">
        <v>88</v>
      </c>
      <c r="W185" s="1" t="s">
        <v>89</v>
      </c>
      <c r="X185" s="1" t="s">
        <v>794</v>
      </c>
      <c r="Y185" s="1" t="s">
        <v>50</v>
      </c>
      <c r="Z185" s="1" t="s">
        <v>51</v>
      </c>
      <c r="AA185" s="1" t="s">
        <v>795</v>
      </c>
      <c r="AB185" s="1" t="s">
        <v>796</v>
      </c>
      <c r="AD185" s="1" t="s">
        <v>54</v>
      </c>
      <c r="AE185" s="1" t="s">
        <v>55</v>
      </c>
      <c r="AG185" s="1" t="s">
        <v>144</v>
      </c>
      <c r="AH185" s="1" t="s">
        <v>75</v>
      </c>
      <c r="AK185" s="1" t="s">
        <v>58</v>
      </c>
      <c r="AL185" s="1" t="s">
        <v>76</v>
      </c>
      <c r="AM185" s="1" t="s">
        <v>797</v>
      </c>
      <c r="AN185" s="1" t="s">
        <v>798</v>
      </c>
    </row>
    <row r="186" spans="1:40" x14ac:dyDescent="0.3">
      <c r="A186" s="1" t="str">
        <f>HYPERLINK("https://hsdes.intel.com/resource/14013173090","14013173090")</f>
        <v>14013173090</v>
      </c>
      <c r="B186" s="1" t="s">
        <v>781</v>
      </c>
      <c r="C186" s="1" t="s">
        <v>2282</v>
      </c>
      <c r="D186" s="1" t="s">
        <v>2278</v>
      </c>
      <c r="G186" s="1" t="s">
        <v>148</v>
      </c>
      <c r="H186" s="1" t="s">
        <v>37</v>
      </c>
      <c r="I186" s="1" t="s">
        <v>38</v>
      </c>
      <c r="J186" s="1" t="s">
        <v>39</v>
      </c>
      <c r="K186" s="1" t="s">
        <v>40</v>
      </c>
      <c r="L186" s="1" t="s">
        <v>149</v>
      </c>
      <c r="M186" s="1">
        <v>15</v>
      </c>
      <c r="N186" s="1">
        <v>8</v>
      </c>
      <c r="O186" s="1" t="s">
        <v>782</v>
      </c>
      <c r="P186" s="1" t="s">
        <v>151</v>
      </c>
      <c r="Q186" s="1" t="s">
        <v>783</v>
      </c>
      <c r="R186" s="1" t="s">
        <v>784</v>
      </c>
      <c r="S186" s="1">
        <v>2203202832</v>
      </c>
      <c r="T186" s="1" t="s">
        <v>782</v>
      </c>
      <c r="U186" s="1" t="s">
        <v>47</v>
      </c>
      <c r="W186" s="1" t="s">
        <v>140</v>
      </c>
      <c r="X186" s="1" t="s">
        <v>785</v>
      </c>
      <c r="Y186" s="1" t="s">
        <v>50</v>
      </c>
      <c r="Z186" s="1" t="s">
        <v>51</v>
      </c>
      <c r="AA186" s="1" t="s">
        <v>156</v>
      </c>
      <c r="AB186" s="1" t="s">
        <v>786</v>
      </c>
      <c r="AD186" s="1" t="s">
        <v>54</v>
      </c>
      <c r="AE186" s="1" t="s">
        <v>158</v>
      </c>
      <c r="AG186" s="1" t="s">
        <v>56</v>
      </c>
      <c r="AH186" s="1" t="s">
        <v>75</v>
      </c>
      <c r="AK186" s="1" t="s">
        <v>58</v>
      </c>
      <c r="AL186" s="1" t="s">
        <v>76</v>
      </c>
      <c r="AM186" s="1" t="s">
        <v>787</v>
      </c>
      <c r="AN186" s="1" t="s">
        <v>788</v>
      </c>
    </row>
    <row r="187" spans="1:40" x14ac:dyDescent="0.3">
      <c r="A187" s="1" t="str">
        <f>HYPERLINK("https://hsdes.intel.com/resource/14013160473","14013160473")</f>
        <v>14013160473</v>
      </c>
      <c r="B187" s="1" t="s">
        <v>401</v>
      </c>
      <c r="C187" s="1" t="s">
        <v>2282</v>
      </c>
      <c r="D187" s="1" t="s">
        <v>2278</v>
      </c>
      <c r="G187" s="1" t="s">
        <v>80</v>
      </c>
      <c r="H187" s="1" t="s">
        <v>123</v>
      </c>
      <c r="I187" s="1" t="s">
        <v>38</v>
      </c>
      <c r="J187" s="1" t="s">
        <v>39</v>
      </c>
      <c r="K187" s="1" t="s">
        <v>40</v>
      </c>
      <c r="L187" s="1" t="s">
        <v>299</v>
      </c>
      <c r="M187" s="1">
        <v>30</v>
      </c>
      <c r="N187" s="1">
        <v>10</v>
      </c>
      <c r="O187" s="1" t="s">
        <v>402</v>
      </c>
      <c r="P187" s="1" t="s">
        <v>84</v>
      </c>
      <c r="Q187" s="1" t="s">
        <v>403</v>
      </c>
      <c r="R187" s="1" t="s">
        <v>86</v>
      </c>
      <c r="S187" s="1" t="s">
        <v>404</v>
      </c>
      <c r="T187" s="1" t="s">
        <v>402</v>
      </c>
      <c r="U187" s="1" t="s">
        <v>47</v>
      </c>
      <c r="V187" s="1" t="s">
        <v>88</v>
      </c>
      <c r="W187" s="1" t="s">
        <v>89</v>
      </c>
      <c r="X187" s="1" t="s">
        <v>405</v>
      </c>
      <c r="Y187" s="1" t="s">
        <v>50</v>
      </c>
      <c r="Z187" s="1" t="s">
        <v>181</v>
      </c>
      <c r="AA187" s="1" t="s">
        <v>406</v>
      </c>
      <c r="AB187" s="1" t="s">
        <v>407</v>
      </c>
      <c r="AD187" s="1" t="s">
        <v>54</v>
      </c>
      <c r="AE187" s="1" t="s">
        <v>55</v>
      </c>
      <c r="AG187" s="1" t="s">
        <v>56</v>
      </c>
      <c r="AH187" s="1" t="s">
        <v>75</v>
      </c>
      <c r="AK187" s="1" t="s">
        <v>58</v>
      </c>
      <c r="AL187" s="1" t="s">
        <v>76</v>
      </c>
      <c r="AM187" s="1" t="s">
        <v>408</v>
      </c>
      <c r="AN187" s="1" t="s">
        <v>409</v>
      </c>
    </row>
    <row r="188" spans="1:40" x14ac:dyDescent="0.3">
      <c r="A188" s="1" t="str">
        <f>HYPERLINK("https://hsdes.intel.com/resource/14013120952","14013120952")</f>
        <v>14013120952</v>
      </c>
      <c r="B188" s="1" t="s">
        <v>79</v>
      </c>
      <c r="C188" s="1" t="s">
        <v>2280</v>
      </c>
      <c r="D188" s="1" t="s">
        <v>2278</v>
      </c>
      <c r="G188" s="1" t="s">
        <v>80</v>
      </c>
      <c r="H188" s="1" t="s">
        <v>81</v>
      </c>
      <c r="I188" s="1" t="s">
        <v>38</v>
      </c>
      <c r="J188" s="1" t="s">
        <v>39</v>
      </c>
      <c r="K188" s="1" t="s">
        <v>40</v>
      </c>
      <c r="L188" s="1" t="s">
        <v>82</v>
      </c>
      <c r="M188" s="1">
        <v>10</v>
      </c>
      <c r="N188" s="1">
        <v>5</v>
      </c>
      <c r="O188" s="1" t="s">
        <v>83</v>
      </c>
      <c r="P188" s="1" t="s">
        <v>84</v>
      </c>
      <c r="Q188" s="1" t="s">
        <v>85</v>
      </c>
      <c r="R188" s="1" t="s">
        <v>86</v>
      </c>
      <c r="S188" s="1" t="s">
        <v>87</v>
      </c>
      <c r="T188" s="1" t="s">
        <v>83</v>
      </c>
      <c r="U188" s="1" t="s">
        <v>47</v>
      </c>
      <c r="V188" s="1" t="s">
        <v>88</v>
      </c>
      <c r="W188" s="1" t="s">
        <v>89</v>
      </c>
      <c r="X188" s="1" t="s">
        <v>90</v>
      </c>
      <c r="Y188" s="1" t="s">
        <v>50</v>
      </c>
      <c r="Z188" s="1" t="s">
        <v>51</v>
      </c>
      <c r="AA188" s="1" t="s">
        <v>91</v>
      </c>
      <c r="AB188" s="1" t="s">
        <v>53</v>
      </c>
      <c r="AD188" s="1" t="s">
        <v>54</v>
      </c>
      <c r="AE188" s="1" t="s">
        <v>55</v>
      </c>
      <c r="AG188" s="1" t="s">
        <v>56</v>
      </c>
      <c r="AH188" s="1" t="s">
        <v>75</v>
      </c>
      <c r="AK188" s="1" t="s">
        <v>58</v>
      </c>
      <c r="AL188" s="1" t="s">
        <v>76</v>
      </c>
      <c r="AM188" s="1" t="s">
        <v>92</v>
      </c>
      <c r="AN188" s="1" t="s">
        <v>93</v>
      </c>
    </row>
    <row r="189" spans="1:40" x14ac:dyDescent="0.3">
      <c r="A189" s="1" t="str">
        <f>HYPERLINK("https://hsdes.intel.com/resource/14013121149","14013121149")</f>
        <v>14013121149</v>
      </c>
      <c r="B189" s="1" t="s">
        <v>113</v>
      </c>
      <c r="C189" s="1" t="s">
        <v>2280</v>
      </c>
      <c r="D189" s="1" t="s">
        <v>2278</v>
      </c>
      <c r="G189" s="1" t="s">
        <v>80</v>
      </c>
      <c r="H189" s="1" t="s">
        <v>81</v>
      </c>
      <c r="I189" s="1" t="s">
        <v>38</v>
      </c>
      <c r="J189" s="1" t="s">
        <v>39</v>
      </c>
      <c r="K189" s="1" t="s">
        <v>40</v>
      </c>
      <c r="L189" s="1" t="s">
        <v>82</v>
      </c>
      <c r="M189" s="1">
        <v>10</v>
      </c>
      <c r="N189" s="1">
        <v>5</v>
      </c>
      <c r="O189" s="1" t="s">
        <v>114</v>
      </c>
      <c r="P189" s="1" t="s">
        <v>84</v>
      </c>
      <c r="Q189" s="1" t="s">
        <v>115</v>
      </c>
      <c r="R189" s="1" t="s">
        <v>86</v>
      </c>
      <c r="S189" s="1" t="s">
        <v>116</v>
      </c>
      <c r="T189" s="1" t="s">
        <v>114</v>
      </c>
      <c r="U189" s="1" t="s">
        <v>47</v>
      </c>
      <c r="V189" s="1" t="s">
        <v>88</v>
      </c>
      <c r="W189" s="1" t="s">
        <v>89</v>
      </c>
      <c r="X189" s="1" t="s">
        <v>117</v>
      </c>
      <c r="Y189" s="1" t="s">
        <v>50</v>
      </c>
      <c r="Z189" s="1" t="s">
        <v>51</v>
      </c>
      <c r="AA189" s="1" t="s">
        <v>118</v>
      </c>
      <c r="AB189" s="1" t="s">
        <v>119</v>
      </c>
      <c r="AD189" s="1" t="s">
        <v>54</v>
      </c>
      <c r="AE189" s="1" t="s">
        <v>55</v>
      </c>
      <c r="AG189" s="1" t="s">
        <v>56</v>
      </c>
      <c r="AH189" s="1" t="s">
        <v>57</v>
      </c>
      <c r="AK189" s="1" t="s">
        <v>58</v>
      </c>
      <c r="AL189" s="1" t="s">
        <v>76</v>
      </c>
      <c r="AM189" s="1" t="s">
        <v>120</v>
      </c>
      <c r="AN189" s="1" t="s">
        <v>121</v>
      </c>
    </row>
    <row r="190" spans="1:40" x14ac:dyDescent="0.3">
      <c r="A190" s="1" t="str">
        <f>HYPERLINK("https://hsdes.intel.com/resource/14013121166","14013121166")</f>
        <v>14013121166</v>
      </c>
      <c r="B190" s="1" t="s">
        <v>122</v>
      </c>
      <c r="C190" s="1" t="s">
        <v>2280</v>
      </c>
      <c r="D190" s="1" t="s">
        <v>2278</v>
      </c>
      <c r="G190" s="1" t="s">
        <v>80</v>
      </c>
      <c r="H190" s="1" t="s">
        <v>123</v>
      </c>
      <c r="I190" s="1" t="s">
        <v>38</v>
      </c>
      <c r="J190" s="1" t="s">
        <v>39</v>
      </c>
      <c r="K190" s="1" t="s">
        <v>40</v>
      </c>
      <c r="L190" s="1" t="s">
        <v>82</v>
      </c>
      <c r="M190" s="1">
        <v>10</v>
      </c>
      <c r="N190" s="1">
        <v>5</v>
      </c>
      <c r="O190" s="1" t="s">
        <v>124</v>
      </c>
      <c r="P190" s="1" t="s">
        <v>84</v>
      </c>
      <c r="Q190" s="1" t="s">
        <v>125</v>
      </c>
      <c r="R190" s="1" t="s">
        <v>86</v>
      </c>
      <c r="S190" s="1" t="s">
        <v>126</v>
      </c>
      <c r="T190" s="1" t="s">
        <v>124</v>
      </c>
      <c r="U190" s="1" t="s">
        <v>47</v>
      </c>
      <c r="V190" s="1" t="s">
        <v>88</v>
      </c>
      <c r="W190" s="1" t="s">
        <v>89</v>
      </c>
      <c r="X190" s="1" t="s">
        <v>127</v>
      </c>
      <c r="Y190" s="1" t="s">
        <v>50</v>
      </c>
      <c r="Z190" s="1" t="s">
        <v>51</v>
      </c>
      <c r="AA190" s="1" t="s">
        <v>128</v>
      </c>
      <c r="AB190" s="1" t="s">
        <v>129</v>
      </c>
      <c r="AD190" s="1" t="s">
        <v>54</v>
      </c>
      <c r="AE190" s="1" t="s">
        <v>55</v>
      </c>
      <c r="AG190" s="1" t="s">
        <v>56</v>
      </c>
      <c r="AH190" s="1" t="s">
        <v>57</v>
      </c>
      <c r="AK190" s="1" t="s">
        <v>58</v>
      </c>
      <c r="AL190" s="1" t="s">
        <v>76</v>
      </c>
      <c r="AM190" s="1" t="s">
        <v>130</v>
      </c>
      <c r="AN190" s="1" t="s">
        <v>131</v>
      </c>
    </row>
    <row r="191" spans="1:40" x14ac:dyDescent="0.3">
      <c r="A191" s="1" t="str">
        <f>HYPERLINK("https://hsdes.intel.com/resource/14013120979","14013120979")</f>
        <v>14013120979</v>
      </c>
      <c r="B191" s="1" t="s">
        <v>94</v>
      </c>
      <c r="C191" s="1" t="s">
        <v>2282</v>
      </c>
      <c r="D191" s="1" t="s">
        <v>2278</v>
      </c>
      <c r="G191" s="1" t="s">
        <v>80</v>
      </c>
      <c r="H191" s="1" t="s">
        <v>81</v>
      </c>
      <c r="I191" s="1" t="s">
        <v>38</v>
      </c>
      <c r="J191" s="1" t="s">
        <v>39</v>
      </c>
      <c r="K191" s="1" t="s">
        <v>40</v>
      </c>
      <c r="L191" s="1" t="s">
        <v>82</v>
      </c>
      <c r="M191" s="1">
        <v>30</v>
      </c>
      <c r="N191" s="1">
        <v>10</v>
      </c>
      <c r="O191" s="1" t="s">
        <v>95</v>
      </c>
      <c r="P191" s="1" t="s">
        <v>84</v>
      </c>
      <c r="Q191" s="1" t="s">
        <v>96</v>
      </c>
      <c r="R191" s="1" t="s">
        <v>86</v>
      </c>
      <c r="S191" s="1" t="s">
        <v>97</v>
      </c>
      <c r="T191" s="1" t="s">
        <v>95</v>
      </c>
      <c r="U191" s="1" t="s">
        <v>47</v>
      </c>
      <c r="V191" s="1" t="s">
        <v>88</v>
      </c>
      <c r="W191" s="1" t="s">
        <v>89</v>
      </c>
      <c r="X191" s="1" t="s">
        <v>98</v>
      </c>
      <c r="Y191" s="1" t="s">
        <v>50</v>
      </c>
      <c r="Z191" s="1" t="s">
        <v>51</v>
      </c>
      <c r="AA191" s="1" t="s">
        <v>99</v>
      </c>
      <c r="AB191" s="1" t="s">
        <v>100</v>
      </c>
      <c r="AD191" s="1" t="s">
        <v>54</v>
      </c>
      <c r="AE191" s="1" t="s">
        <v>55</v>
      </c>
      <c r="AG191" s="1" t="s">
        <v>56</v>
      </c>
      <c r="AH191" s="1" t="s">
        <v>75</v>
      </c>
      <c r="AK191" s="1" t="s">
        <v>58</v>
      </c>
      <c r="AL191" s="1" t="s">
        <v>76</v>
      </c>
      <c r="AM191" s="1" t="s">
        <v>101</v>
      </c>
      <c r="AN191" s="1" t="s">
        <v>102</v>
      </c>
    </row>
    <row r="192" spans="1:40" x14ac:dyDescent="0.3">
      <c r="A192" s="1" t="str">
        <f>HYPERLINK("https://hsdes.intel.com/resource/14013158479","14013158479")</f>
        <v>14013158479</v>
      </c>
      <c r="B192" s="1" t="s">
        <v>235</v>
      </c>
      <c r="C192" s="1" t="s">
        <v>2282</v>
      </c>
      <c r="D192" s="1" t="s">
        <v>2278</v>
      </c>
      <c r="G192" s="1" t="s">
        <v>36</v>
      </c>
      <c r="H192" s="1" t="s">
        <v>63</v>
      </c>
      <c r="I192" s="1" t="s">
        <v>38</v>
      </c>
      <c r="J192" s="1" t="s">
        <v>39</v>
      </c>
      <c r="K192" s="1" t="s">
        <v>40</v>
      </c>
      <c r="L192" s="1" t="s">
        <v>236</v>
      </c>
      <c r="M192" s="1">
        <v>3</v>
      </c>
      <c r="N192" s="1">
        <v>2</v>
      </c>
      <c r="O192" s="1" t="s">
        <v>237</v>
      </c>
      <c r="P192" s="1" t="s">
        <v>238</v>
      </c>
      <c r="Q192" s="1" t="s">
        <v>239</v>
      </c>
      <c r="R192" s="1" t="s">
        <v>240</v>
      </c>
      <c r="S192" s="1" t="s">
        <v>241</v>
      </c>
      <c r="T192" s="1" t="s">
        <v>237</v>
      </c>
      <c r="U192" s="1" t="s">
        <v>47</v>
      </c>
      <c r="W192" s="1" t="s">
        <v>48</v>
      </c>
      <c r="X192" s="1" t="s">
        <v>242</v>
      </c>
      <c r="Y192" s="1" t="s">
        <v>50</v>
      </c>
      <c r="Z192" s="1" t="s">
        <v>51</v>
      </c>
      <c r="AA192" s="1" t="s">
        <v>243</v>
      </c>
      <c r="AB192" s="1" t="s">
        <v>244</v>
      </c>
      <c r="AD192" s="1" t="s">
        <v>54</v>
      </c>
      <c r="AE192" s="1" t="s">
        <v>55</v>
      </c>
      <c r="AG192" s="1" t="s">
        <v>56</v>
      </c>
      <c r="AH192" s="1" t="s">
        <v>75</v>
      </c>
      <c r="AK192" s="1" t="s">
        <v>58</v>
      </c>
      <c r="AL192" s="1" t="s">
        <v>76</v>
      </c>
      <c r="AM192" s="1" t="s">
        <v>245</v>
      </c>
      <c r="AN192" s="1" t="s">
        <v>246</v>
      </c>
    </row>
    <row r="193" spans="1:40" x14ac:dyDescent="0.3">
      <c r="A193" s="1" t="str">
        <f>HYPERLINK("https://hsdes.intel.com/resource/14013184177","14013184177")</f>
        <v>14013184177</v>
      </c>
      <c r="B193" s="1" t="s">
        <v>1239</v>
      </c>
      <c r="C193" s="1" t="s">
        <v>2282</v>
      </c>
      <c r="D193" s="1" t="s">
        <v>2278</v>
      </c>
      <c r="G193" s="1" t="s">
        <v>80</v>
      </c>
      <c r="H193" s="1" t="s">
        <v>123</v>
      </c>
      <c r="I193" s="1" t="s">
        <v>38</v>
      </c>
      <c r="J193" s="1" t="s">
        <v>39</v>
      </c>
      <c r="K193" s="1" t="s">
        <v>40</v>
      </c>
      <c r="L193" s="1" t="s">
        <v>348</v>
      </c>
      <c r="M193" s="1">
        <v>5</v>
      </c>
      <c r="N193" s="1">
        <v>3</v>
      </c>
      <c r="O193" s="1" t="s">
        <v>1240</v>
      </c>
      <c r="P193" s="1" t="s">
        <v>84</v>
      </c>
      <c r="Q193" s="1" t="s">
        <v>1241</v>
      </c>
      <c r="R193" s="1" t="s">
        <v>1242</v>
      </c>
      <c r="S193" s="1" t="s">
        <v>1243</v>
      </c>
      <c r="T193" s="1" t="s">
        <v>1240</v>
      </c>
      <c r="U193" s="1" t="s">
        <v>47</v>
      </c>
      <c r="V193" s="1" t="s">
        <v>88</v>
      </c>
      <c r="W193" s="1" t="s">
        <v>89</v>
      </c>
      <c r="X193" s="1" t="s">
        <v>1244</v>
      </c>
      <c r="Y193" s="1" t="s">
        <v>50</v>
      </c>
      <c r="Z193" s="1" t="s">
        <v>51</v>
      </c>
      <c r="AA193" s="1" t="s">
        <v>1245</v>
      </c>
      <c r="AB193" s="1" t="s">
        <v>1246</v>
      </c>
      <c r="AD193" s="1" t="s">
        <v>54</v>
      </c>
      <c r="AE193" s="1" t="s">
        <v>158</v>
      </c>
      <c r="AG193" s="1" t="s">
        <v>56</v>
      </c>
      <c r="AH193" s="1" t="s">
        <v>75</v>
      </c>
      <c r="AK193" s="1" t="s">
        <v>58</v>
      </c>
      <c r="AL193" s="1" t="s">
        <v>76</v>
      </c>
      <c r="AM193" s="1" t="s">
        <v>1247</v>
      </c>
      <c r="AN193" s="1" t="s">
        <v>1248</v>
      </c>
    </row>
    <row r="194" spans="1:40" x14ac:dyDescent="0.3">
      <c r="A194" s="1" t="str">
        <f>HYPERLINK("https://hsdes.intel.com/resource/14013121133","14013121133")</f>
        <v>14013121133</v>
      </c>
      <c r="B194" s="1" t="s">
        <v>103</v>
      </c>
      <c r="C194" s="1" t="s">
        <v>2280</v>
      </c>
      <c r="D194" s="1" t="s">
        <v>2278</v>
      </c>
      <c r="G194" s="1" t="s">
        <v>80</v>
      </c>
      <c r="H194" s="1" t="s">
        <v>81</v>
      </c>
      <c r="I194" s="1" t="s">
        <v>38</v>
      </c>
      <c r="J194" s="1" t="s">
        <v>39</v>
      </c>
      <c r="K194" s="1" t="s">
        <v>40</v>
      </c>
      <c r="L194" s="1" t="s">
        <v>82</v>
      </c>
      <c r="M194" s="1">
        <v>15</v>
      </c>
      <c r="N194" s="1">
        <v>5</v>
      </c>
      <c r="O194" s="1" t="s">
        <v>104</v>
      </c>
      <c r="P194" s="1" t="s">
        <v>84</v>
      </c>
      <c r="Q194" s="1" t="s">
        <v>105</v>
      </c>
      <c r="R194" s="1" t="s">
        <v>86</v>
      </c>
      <c r="S194" s="1" t="s">
        <v>106</v>
      </c>
      <c r="T194" s="1" t="s">
        <v>104</v>
      </c>
      <c r="U194" s="1" t="s">
        <v>47</v>
      </c>
      <c r="V194" s="1" t="s">
        <v>88</v>
      </c>
      <c r="W194" s="1" t="s">
        <v>89</v>
      </c>
      <c r="X194" s="1" t="s">
        <v>107</v>
      </c>
      <c r="Y194" s="1" t="s">
        <v>50</v>
      </c>
      <c r="Z194" s="1" t="s">
        <v>51</v>
      </c>
      <c r="AA194" s="1" t="s">
        <v>108</v>
      </c>
      <c r="AB194" s="1" t="s">
        <v>109</v>
      </c>
      <c r="AD194" s="1" t="s">
        <v>54</v>
      </c>
      <c r="AE194" s="1" t="s">
        <v>55</v>
      </c>
      <c r="AG194" s="1" t="s">
        <v>56</v>
      </c>
      <c r="AH194" s="1" t="s">
        <v>110</v>
      </c>
      <c r="AK194" s="1" t="s">
        <v>58</v>
      </c>
      <c r="AL194" s="1" t="s">
        <v>76</v>
      </c>
      <c r="AM194" s="1" t="s">
        <v>111</v>
      </c>
      <c r="AN194" s="1" t="s">
        <v>112</v>
      </c>
    </row>
    <row r="195" spans="1:40" x14ac:dyDescent="0.3">
      <c r="A195" s="1" t="str">
        <f>HYPERLINK("https://hsdes.intel.com/resource/14013179888","14013179888")</f>
        <v>14013179888</v>
      </c>
      <c r="B195" s="1" t="s">
        <v>1083</v>
      </c>
      <c r="C195" s="1" t="s">
        <v>2282</v>
      </c>
      <c r="D195" s="1" t="s">
        <v>2278</v>
      </c>
      <c r="G195" s="1" t="s">
        <v>80</v>
      </c>
      <c r="H195" s="1" t="s">
        <v>123</v>
      </c>
      <c r="I195" s="1" t="s">
        <v>38</v>
      </c>
      <c r="J195" s="1" t="s">
        <v>39</v>
      </c>
      <c r="K195" s="1" t="s">
        <v>40</v>
      </c>
      <c r="L195" s="1" t="s">
        <v>299</v>
      </c>
      <c r="M195" s="1">
        <v>6</v>
      </c>
      <c r="N195" s="1">
        <v>4</v>
      </c>
      <c r="O195" s="1" t="s">
        <v>1084</v>
      </c>
      <c r="P195" s="1" t="s">
        <v>84</v>
      </c>
      <c r="Q195" s="1" t="s">
        <v>1085</v>
      </c>
      <c r="R195" s="1" t="s">
        <v>1086</v>
      </c>
      <c r="S195" s="1" t="s">
        <v>1087</v>
      </c>
      <c r="T195" s="1" t="s">
        <v>1084</v>
      </c>
      <c r="U195" s="1" t="s">
        <v>1088</v>
      </c>
      <c r="V195" s="1" t="s">
        <v>88</v>
      </c>
      <c r="W195" s="1" t="s">
        <v>89</v>
      </c>
      <c r="X195" s="1" t="s">
        <v>1089</v>
      </c>
      <c r="Y195" s="1" t="s">
        <v>50</v>
      </c>
      <c r="Z195" s="1" t="s">
        <v>51</v>
      </c>
      <c r="AA195" s="1" t="s">
        <v>1090</v>
      </c>
      <c r="AB195" s="1" t="s">
        <v>1091</v>
      </c>
      <c r="AD195" s="1" t="s">
        <v>54</v>
      </c>
      <c r="AE195" s="1" t="s">
        <v>158</v>
      </c>
      <c r="AG195" s="1" t="s">
        <v>56</v>
      </c>
      <c r="AH195" s="1" t="s">
        <v>75</v>
      </c>
      <c r="AK195" s="1" t="s">
        <v>58</v>
      </c>
      <c r="AL195" s="1" t="s">
        <v>76</v>
      </c>
      <c r="AM195" s="1" t="s">
        <v>1092</v>
      </c>
      <c r="AN195" s="1" t="s">
        <v>1093</v>
      </c>
    </row>
    <row r="196" spans="1:40" x14ac:dyDescent="0.3">
      <c r="A196" s="1" t="str">
        <f>HYPERLINK("https://hsdes.intel.com/resource/14013184164","14013184164")</f>
        <v>14013184164</v>
      </c>
      <c r="B196" s="1" t="s">
        <v>1213</v>
      </c>
      <c r="C196" s="1" t="s">
        <v>2283</v>
      </c>
      <c r="D196" s="1" t="s">
        <v>2278</v>
      </c>
      <c r="G196" s="1" t="s">
        <v>80</v>
      </c>
      <c r="H196" s="1" t="s">
        <v>123</v>
      </c>
      <c r="I196" s="1" t="s">
        <v>38</v>
      </c>
      <c r="J196" s="1" t="s">
        <v>39</v>
      </c>
      <c r="K196" s="1" t="s">
        <v>40</v>
      </c>
      <c r="L196" s="1" t="s">
        <v>82</v>
      </c>
      <c r="M196" s="1">
        <v>5</v>
      </c>
      <c r="N196" s="1">
        <v>3</v>
      </c>
      <c r="O196" s="1" t="s">
        <v>1214</v>
      </c>
      <c r="P196" s="1" t="s">
        <v>84</v>
      </c>
      <c r="Q196" s="1" t="s">
        <v>1215</v>
      </c>
      <c r="R196" s="1" t="s">
        <v>86</v>
      </c>
      <c r="S196" s="1" t="s">
        <v>1216</v>
      </c>
      <c r="T196" s="1" t="s">
        <v>1214</v>
      </c>
      <c r="U196" s="1" t="s">
        <v>47</v>
      </c>
      <c r="V196" s="1" t="s">
        <v>88</v>
      </c>
      <c r="W196" s="1" t="s">
        <v>89</v>
      </c>
      <c r="X196" s="1" t="s">
        <v>1217</v>
      </c>
      <c r="Y196" s="1" t="s">
        <v>50</v>
      </c>
      <c r="Z196" s="1" t="s">
        <v>51</v>
      </c>
      <c r="AA196" s="1" t="s">
        <v>1218</v>
      </c>
      <c r="AB196" s="1" t="s">
        <v>100</v>
      </c>
      <c r="AD196" s="1" t="s">
        <v>54</v>
      </c>
      <c r="AE196" s="1" t="s">
        <v>55</v>
      </c>
      <c r="AG196" s="1" t="s">
        <v>56</v>
      </c>
      <c r="AH196" s="1" t="s">
        <v>75</v>
      </c>
      <c r="AK196" s="1" t="s">
        <v>58</v>
      </c>
      <c r="AL196" s="1" t="s">
        <v>76</v>
      </c>
      <c r="AM196" s="1" t="s">
        <v>1219</v>
      </c>
      <c r="AN196" s="1" t="s">
        <v>1220</v>
      </c>
    </row>
    <row r="197" spans="1:40" x14ac:dyDescent="0.3">
      <c r="A197" s="1" t="str">
        <f>HYPERLINK("https://hsdes.intel.com/resource/14013184170","14013184170")</f>
        <v>14013184170</v>
      </c>
      <c r="B197" s="1" t="s">
        <v>1230</v>
      </c>
      <c r="C197" s="1" t="s">
        <v>2280</v>
      </c>
      <c r="D197" s="1" t="s">
        <v>2278</v>
      </c>
      <c r="G197" s="1" t="s">
        <v>80</v>
      </c>
      <c r="H197" s="1" t="s">
        <v>123</v>
      </c>
      <c r="I197" s="1" t="s">
        <v>38</v>
      </c>
      <c r="J197" s="1" t="s">
        <v>39</v>
      </c>
      <c r="K197" s="1" t="s">
        <v>40</v>
      </c>
      <c r="L197" s="1" t="s">
        <v>299</v>
      </c>
      <c r="M197" s="1">
        <v>5</v>
      </c>
      <c r="N197" s="1">
        <v>3</v>
      </c>
      <c r="O197" s="1" t="s">
        <v>1231</v>
      </c>
      <c r="P197" s="1" t="s">
        <v>84</v>
      </c>
      <c r="Q197" s="1" t="s">
        <v>1232</v>
      </c>
      <c r="R197" s="1" t="s">
        <v>656</v>
      </c>
      <c r="S197" s="1" t="s">
        <v>1233</v>
      </c>
      <c r="T197" s="1" t="s">
        <v>1231</v>
      </c>
      <c r="U197" s="1" t="s">
        <v>47</v>
      </c>
      <c r="V197" s="1" t="s">
        <v>88</v>
      </c>
      <c r="W197" s="1" t="s">
        <v>89</v>
      </c>
      <c r="X197" s="1" t="s">
        <v>1234</v>
      </c>
      <c r="Y197" s="1" t="s">
        <v>50</v>
      </c>
      <c r="Z197" s="1" t="s">
        <v>51</v>
      </c>
      <c r="AA197" s="1" t="s">
        <v>1235</v>
      </c>
      <c r="AB197" s="1" t="s">
        <v>1236</v>
      </c>
      <c r="AD197" s="1" t="s">
        <v>54</v>
      </c>
      <c r="AE197" s="1" t="s">
        <v>55</v>
      </c>
      <c r="AG197" s="1" t="s">
        <v>56</v>
      </c>
      <c r="AH197" s="1" t="s">
        <v>75</v>
      </c>
      <c r="AK197" s="1" t="s">
        <v>58</v>
      </c>
      <c r="AL197" s="1" t="s">
        <v>76</v>
      </c>
      <c r="AM197" s="1" t="s">
        <v>1237</v>
      </c>
      <c r="AN197" s="1" t="s">
        <v>1238</v>
      </c>
    </row>
    <row r="198" spans="1:40" x14ac:dyDescent="0.3">
      <c r="A198" s="4" t="str">
        <f>HYPERLINK("https://hsdes.intel.com/resource/14013184167","14013184167")</f>
        <v>14013184167</v>
      </c>
      <c r="B198" s="1" t="s">
        <v>1221</v>
      </c>
      <c r="C198" s="1" t="s">
        <v>2283</v>
      </c>
      <c r="D198" s="1" t="s">
        <v>2278</v>
      </c>
      <c r="G198" s="1" t="s">
        <v>80</v>
      </c>
      <c r="H198" s="1" t="s">
        <v>123</v>
      </c>
      <c r="I198" s="1" t="s">
        <v>38</v>
      </c>
      <c r="J198" s="1" t="s">
        <v>39</v>
      </c>
      <c r="K198" s="1" t="s">
        <v>40</v>
      </c>
      <c r="L198" s="1" t="s">
        <v>82</v>
      </c>
      <c r="M198" s="1">
        <v>5</v>
      </c>
      <c r="N198" s="1">
        <v>4</v>
      </c>
      <c r="O198" s="1" t="s">
        <v>1222</v>
      </c>
      <c r="P198" s="1" t="s">
        <v>84</v>
      </c>
      <c r="Q198" s="1" t="s">
        <v>1223</v>
      </c>
      <c r="R198" s="1" t="s">
        <v>86</v>
      </c>
      <c r="S198" s="1" t="s">
        <v>1224</v>
      </c>
      <c r="T198" s="1" t="s">
        <v>1222</v>
      </c>
      <c r="U198" s="1" t="s">
        <v>47</v>
      </c>
      <c r="V198" s="1" t="s">
        <v>88</v>
      </c>
      <c r="W198" s="1" t="s">
        <v>89</v>
      </c>
      <c r="X198" s="1" t="s">
        <v>1225</v>
      </c>
      <c r="Y198" s="1" t="s">
        <v>50</v>
      </c>
      <c r="Z198" s="1" t="s">
        <v>51</v>
      </c>
      <c r="AA198" s="1" t="s">
        <v>1226</v>
      </c>
      <c r="AB198" s="1" t="s">
        <v>1227</v>
      </c>
      <c r="AD198" s="1" t="s">
        <v>54</v>
      </c>
      <c r="AE198" s="1" t="s">
        <v>158</v>
      </c>
      <c r="AG198" s="1" t="s">
        <v>56</v>
      </c>
      <c r="AH198" s="1" t="s">
        <v>75</v>
      </c>
      <c r="AK198" s="1" t="s">
        <v>58</v>
      </c>
      <c r="AL198" s="1" t="s">
        <v>76</v>
      </c>
      <c r="AM198" s="1" t="s">
        <v>1228</v>
      </c>
      <c r="AN198" s="1" t="s">
        <v>1229</v>
      </c>
    </row>
    <row r="199" spans="1:40" x14ac:dyDescent="0.3">
      <c r="A199" s="1" t="str">
        <f>HYPERLINK("https://hsdes.intel.com/resource/14013186544","14013186544")</f>
        <v>14013186544</v>
      </c>
      <c r="B199" s="1" t="s">
        <v>1732</v>
      </c>
      <c r="C199" s="1" t="s">
        <v>2280</v>
      </c>
      <c r="D199" s="1" t="s">
        <v>2278</v>
      </c>
      <c r="G199" s="1" t="s">
        <v>198</v>
      </c>
      <c r="H199" s="1" t="s">
        <v>123</v>
      </c>
      <c r="I199" s="1" t="s">
        <v>38</v>
      </c>
      <c r="J199" s="1" t="s">
        <v>39</v>
      </c>
      <c r="K199" s="1" t="s">
        <v>40</v>
      </c>
      <c r="L199" s="1" t="s">
        <v>1598</v>
      </c>
      <c r="M199" s="1">
        <v>5</v>
      </c>
      <c r="N199" s="1">
        <v>4</v>
      </c>
      <c r="O199" s="1" t="s">
        <v>1733</v>
      </c>
      <c r="P199" s="1" t="s">
        <v>201</v>
      </c>
      <c r="Q199" s="1" t="s">
        <v>1734</v>
      </c>
      <c r="R199" s="1" t="s">
        <v>362</v>
      </c>
      <c r="S199" s="1" t="s">
        <v>1735</v>
      </c>
      <c r="T199" s="1" t="s">
        <v>1733</v>
      </c>
      <c r="U199" s="1" t="s">
        <v>70</v>
      </c>
      <c r="V199" s="1" t="s">
        <v>229</v>
      </c>
      <c r="W199" s="1" t="s">
        <v>198</v>
      </c>
      <c r="X199" s="1" t="s">
        <v>1736</v>
      </c>
      <c r="Y199" s="1" t="s">
        <v>1566</v>
      </c>
      <c r="Z199" s="1" t="s">
        <v>181</v>
      </c>
      <c r="AA199" s="1" t="s">
        <v>1673</v>
      </c>
      <c r="AB199" s="1" t="s">
        <v>1572</v>
      </c>
      <c r="AD199" s="1" t="s">
        <v>54</v>
      </c>
      <c r="AE199" s="1" t="s">
        <v>158</v>
      </c>
      <c r="AG199" s="1" t="s">
        <v>56</v>
      </c>
      <c r="AH199" s="1" t="s">
        <v>57</v>
      </c>
      <c r="AK199" s="1" t="s">
        <v>58</v>
      </c>
      <c r="AL199" s="1" t="s">
        <v>480</v>
      </c>
      <c r="AM199" s="1" t="s">
        <v>1716</v>
      </c>
      <c r="AN199" s="1" t="s">
        <v>1737</v>
      </c>
    </row>
    <row r="200" spans="1:40" x14ac:dyDescent="0.3">
      <c r="A200" s="1" t="str">
        <f>HYPERLINK("https://hsdes.intel.com/resource/14013186545","14013186545")</f>
        <v>14013186545</v>
      </c>
      <c r="B200" s="1" t="s">
        <v>1738</v>
      </c>
      <c r="C200" s="1" t="s">
        <v>2284</v>
      </c>
      <c r="D200" s="1" t="s">
        <v>2278</v>
      </c>
      <c r="G200" s="1" t="s">
        <v>198</v>
      </c>
      <c r="H200" s="1" t="s">
        <v>123</v>
      </c>
      <c r="I200" s="1" t="s">
        <v>38</v>
      </c>
      <c r="J200" s="1" t="s">
        <v>39</v>
      </c>
      <c r="K200" s="1" t="s">
        <v>40</v>
      </c>
      <c r="L200" s="1" t="s">
        <v>1598</v>
      </c>
      <c r="M200" s="1">
        <v>5</v>
      </c>
      <c r="N200" s="1">
        <v>4</v>
      </c>
      <c r="O200" s="1" t="s">
        <v>1739</v>
      </c>
      <c r="P200" s="1" t="s">
        <v>201</v>
      </c>
      <c r="Q200" s="1" t="s">
        <v>1740</v>
      </c>
      <c r="R200" s="1" t="s">
        <v>362</v>
      </c>
      <c r="S200" s="1" t="s">
        <v>1741</v>
      </c>
      <c r="T200" s="1" t="s">
        <v>1739</v>
      </c>
      <c r="U200" s="1" t="s">
        <v>70</v>
      </c>
      <c r="V200" s="1" t="s">
        <v>229</v>
      </c>
      <c r="W200" s="1" t="s">
        <v>198</v>
      </c>
      <c r="X200" s="1" t="s">
        <v>1742</v>
      </c>
      <c r="Y200" s="1" t="s">
        <v>1566</v>
      </c>
      <c r="Z200" s="1" t="s">
        <v>181</v>
      </c>
      <c r="AA200" s="1" t="s">
        <v>1673</v>
      </c>
      <c r="AB200" s="1" t="s">
        <v>1572</v>
      </c>
      <c r="AD200" s="1" t="s">
        <v>54</v>
      </c>
      <c r="AE200" s="1" t="s">
        <v>158</v>
      </c>
      <c r="AG200" s="1" t="s">
        <v>56</v>
      </c>
      <c r="AH200" s="1" t="s">
        <v>75</v>
      </c>
      <c r="AK200" s="1" t="s">
        <v>58</v>
      </c>
      <c r="AL200" s="1" t="s">
        <v>480</v>
      </c>
      <c r="AM200" s="1" t="s">
        <v>1716</v>
      </c>
      <c r="AN200" s="1" t="s">
        <v>1743</v>
      </c>
    </row>
    <row r="201" spans="1:40" x14ac:dyDescent="0.3">
      <c r="A201" s="1" t="str">
        <f>HYPERLINK("https://hsdes.intel.com/resource/14013186548","14013186548")</f>
        <v>14013186548</v>
      </c>
      <c r="B201" s="1" t="s">
        <v>1744</v>
      </c>
      <c r="C201" s="1" t="s">
        <v>2284</v>
      </c>
      <c r="D201" s="1" t="s">
        <v>2278</v>
      </c>
      <c r="G201" s="1" t="s">
        <v>198</v>
      </c>
      <c r="H201" s="1" t="s">
        <v>123</v>
      </c>
      <c r="I201" s="1" t="s">
        <v>38</v>
      </c>
      <c r="J201" s="1" t="s">
        <v>39</v>
      </c>
      <c r="K201" s="1" t="s">
        <v>40</v>
      </c>
      <c r="L201" s="1" t="s">
        <v>1598</v>
      </c>
      <c r="M201" s="1">
        <v>15</v>
      </c>
      <c r="N201" s="1">
        <v>12</v>
      </c>
      <c r="O201" s="1" t="s">
        <v>1745</v>
      </c>
      <c r="P201" s="1" t="s">
        <v>201</v>
      </c>
      <c r="Q201" s="1" t="s">
        <v>1734</v>
      </c>
      <c r="R201" s="1" t="s">
        <v>1670</v>
      </c>
      <c r="S201" s="1" t="s">
        <v>1741</v>
      </c>
      <c r="T201" s="1" t="s">
        <v>1745</v>
      </c>
      <c r="U201" s="1" t="s">
        <v>70</v>
      </c>
      <c r="V201" s="1" t="s">
        <v>229</v>
      </c>
      <c r="W201" s="1" t="s">
        <v>198</v>
      </c>
      <c r="X201" s="1" t="s">
        <v>1746</v>
      </c>
      <c r="Y201" s="1" t="s">
        <v>1566</v>
      </c>
      <c r="Z201" s="1" t="s">
        <v>181</v>
      </c>
      <c r="AA201" s="1" t="s">
        <v>1673</v>
      </c>
      <c r="AB201" s="1" t="s">
        <v>1572</v>
      </c>
      <c r="AD201" s="1" t="s">
        <v>54</v>
      </c>
      <c r="AE201" s="1" t="s">
        <v>158</v>
      </c>
      <c r="AG201" s="1" t="s">
        <v>56</v>
      </c>
      <c r="AH201" s="1" t="s">
        <v>75</v>
      </c>
      <c r="AK201" s="1" t="s">
        <v>58</v>
      </c>
      <c r="AL201" s="1" t="s">
        <v>480</v>
      </c>
      <c r="AM201" s="1" t="s">
        <v>1716</v>
      </c>
      <c r="AN201" s="1" t="s">
        <v>1747</v>
      </c>
    </row>
    <row r="202" spans="1:40" x14ac:dyDescent="0.3">
      <c r="A202" s="1" t="str">
        <f>HYPERLINK("https://hsdes.intel.com/resource/14013186551","14013186551")</f>
        <v>14013186551</v>
      </c>
      <c r="B202" s="1" t="s">
        <v>1748</v>
      </c>
      <c r="C202" s="1" t="s">
        <v>2284</v>
      </c>
      <c r="D202" s="1" t="s">
        <v>2278</v>
      </c>
      <c r="G202" s="1" t="s">
        <v>198</v>
      </c>
      <c r="H202" s="1" t="s">
        <v>1749</v>
      </c>
      <c r="I202" s="1" t="s">
        <v>38</v>
      </c>
      <c r="J202" s="1" t="s">
        <v>39</v>
      </c>
      <c r="K202" s="1" t="s">
        <v>40</v>
      </c>
      <c r="L202" s="1" t="s">
        <v>359</v>
      </c>
      <c r="M202" s="1">
        <v>5</v>
      </c>
      <c r="N202" s="1">
        <v>4</v>
      </c>
      <c r="O202" s="1" t="s">
        <v>1750</v>
      </c>
      <c r="P202" s="1" t="s">
        <v>201</v>
      </c>
      <c r="Q202" s="1" t="s">
        <v>1734</v>
      </c>
      <c r="R202" s="1" t="s">
        <v>362</v>
      </c>
      <c r="S202" s="1" t="s">
        <v>1751</v>
      </c>
      <c r="T202" s="1" t="s">
        <v>1750</v>
      </c>
      <c r="U202" s="1" t="s">
        <v>70</v>
      </c>
      <c r="V202" s="1" t="s">
        <v>229</v>
      </c>
      <c r="W202" s="1" t="s">
        <v>198</v>
      </c>
      <c r="X202" s="1" t="s">
        <v>1752</v>
      </c>
      <c r="Y202" s="1" t="s">
        <v>1566</v>
      </c>
      <c r="Z202" s="1" t="s">
        <v>181</v>
      </c>
      <c r="AA202" s="1" t="s">
        <v>1753</v>
      </c>
      <c r="AB202" s="1" t="s">
        <v>1754</v>
      </c>
      <c r="AD202" s="1" t="s">
        <v>54</v>
      </c>
      <c r="AE202" s="1" t="s">
        <v>602</v>
      </c>
      <c r="AG202" s="1" t="s">
        <v>56</v>
      </c>
      <c r="AH202" s="1" t="s">
        <v>75</v>
      </c>
      <c r="AK202" s="1" t="s">
        <v>58</v>
      </c>
      <c r="AL202" s="1" t="s">
        <v>480</v>
      </c>
      <c r="AM202" s="1" t="s">
        <v>1716</v>
      </c>
      <c r="AN202" s="1" t="s">
        <v>1755</v>
      </c>
    </row>
    <row r="203" spans="1:40" x14ac:dyDescent="0.3">
      <c r="A203" s="1" t="str">
        <f>HYPERLINK("https://hsdes.intel.com/resource/14013186555","14013186555")</f>
        <v>14013186555</v>
      </c>
      <c r="B203" s="1" t="s">
        <v>1760</v>
      </c>
      <c r="C203" s="1" t="s">
        <v>2284</v>
      </c>
      <c r="D203" s="1" t="s">
        <v>2278</v>
      </c>
      <c r="G203" s="1" t="s">
        <v>198</v>
      </c>
      <c r="H203" s="1" t="s">
        <v>123</v>
      </c>
      <c r="I203" s="1" t="s">
        <v>38</v>
      </c>
      <c r="J203" s="1" t="s">
        <v>39</v>
      </c>
      <c r="K203" s="1" t="s">
        <v>40</v>
      </c>
      <c r="L203" s="1" t="s">
        <v>1598</v>
      </c>
      <c r="M203" s="1">
        <v>15</v>
      </c>
      <c r="N203" s="1">
        <v>12</v>
      </c>
      <c r="O203" s="1" t="s">
        <v>1761</v>
      </c>
      <c r="P203" s="1" t="s">
        <v>201</v>
      </c>
      <c r="Q203" s="1" t="s">
        <v>1734</v>
      </c>
      <c r="R203" s="1" t="s">
        <v>1670</v>
      </c>
      <c r="S203" s="1" t="s">
        <v>1741</v>
      </c>
      <c r="T203" s="1" t="s">
        <v>1761</v>
      </c>
      <c r="U203" s="1" t="s">
        <v>70</v>
      </c>
      <c r="V203" s="1" t="s">
        <v>229</v>
      </c>
      <c r="W203" s="1" t="s">
        <v>198</v>
      </c>
      <c r="X203" s="1" t="s">
        <v>1762</v>
      </c>
      <c r="Y203" s="1" t="s">
        <v>1566</v>
      </c>
      <c r="Z203" s="1" t="s">
        <v>181</v>
      </c>
      <c r="AA203" s="1" t="s">
        <v>1673</v>
      </c>
      <c r="AB203" s="1" t="s">
        <v>1572</v>
      </c>
      <c r="AD203" s="1" t="s">
        <v>54</v>
      </c>
      <c r="AE203" s="1" t="s">
        <v>158</v>
      </c>
      <c r="AG203" s="1" t="s">
        <v>56</v>
      </c>
      <c r="AH203" s="1" t="s">
        <v>75</v>
      </c>
      <c r="AK203" s="1" t="s">
        <v>58</v>
      </c>
      <c r="AL203" s="1" t="s">
        <v>480</v>
      </c>
      <c r="AM203" s="1" t="s">
        <v>1716</v>
      </c>
      <c r="AN203" s="1" t="s">
        <v>1763</v>
      </c>
    </row>
    <row r="204" spans="1:40" x14ac:dyDescent="0.3">
      <c r="A204" s="1" t="str">
        <f>HYPERLINK("https://hsdes.intel.com/resource/14013186553","14013186553")</f>
        <v>14013186553</v>
      </c>
      <c r="B204" s="1" t="s">
        <v>1756</v>
      </c>
      <c r="C204" s="1" t="s">
        <v>2284</v>
      </c>
      <c r="D204" s="1" t="s">
        <v>2278</v>
      </c>
      <c r="G204" s="1" t="s">
        <v>198</v>
      </c>
      <c r="H204" s="1" t="s">
        <v>123</v>
      </c>
      <c r="I204" s="1" t="s">
        <v>38</v>
      </c>
      <c r="J204" s="1" t="s">
        <v>39</v>
      </c>
      <c r="K204" s="1" t="s">
        <v>40</v>
      </c>
      <c r="L204" s="1" t="s">
        <v>1598</v>
      </c>
      <c r="M204" s="1">
        <v>5</v>
      </c>
      <c r="N204" s="1">
        <v>4</v>
      </c>
      <c r="O204" s="1" t="s">
        <v>1757</v>
      </c>
      <c r="P204" s="1" t="s">
        <v>201</v>
      </c>
      <c r="Q204" s="1" t="s">
        <v>1740</v>
      </c>
      <c r="R204" s="1" t="s">
        <v>362</v>
      </c>
      <c r="S204" s="1" t="s">
        <v>1735</v>
      </c>
      <c r="T204" s="1" t="s">
        <v>1757</v>
      </c>
      <c r="U204" s="1" t="s">
        <v>70</v>
      </c>
      <c r="V204" s="1" t="s">
        <v>229</v>
      </c>
      <c r="W204" s="1" t="s">
        <v>198</v>
      </c>
      <c r="X204" s="1" t="s">
        <v>1758</v>
      </c>
      <c r="Y204" s="1" t="s">
        <v>1566</v>
      </c>
      <c r="Z204" s="1" t="s">
        <v>181</v>
      </c>
      <c r="AA204" s="1" t="s">
        <v>1673</v>
      </c>
      <c r="AB204" s="1" t="s">
        <v>1572</v>
      </c>
      <c r="AD204" s="1" t="s">
        <v>54</v>
      </c>
      <c r="AE204" s="1" t="s">
        <v>158</v>
      </c>
      <c r="AG204" s="1" t="s">
        <v>56</v>
      </c>
      <c r="AH204" s="1" t="s">
        <v>75</v>
      </c>
      <c r="AK204" s="1" t="s">
        <v>58</v>
      </c>
      <c r="AL204" s="1" t="s">
        <v>480</v>
      </c>
      <c r="AM204" s="1" t="s">
        <v>1716</v>
      </c>
      <c r="AN204" s="1" t="s">
        <v>1759</v>
      </c>
    </row>
    <row r="205" spans="1:40" x14ac:dyDescent="0.3">
      <c r="A205" s="1" t="str">
        <f>HYPERLINK("https://hsdes.intel.com/resource/14013185969","14013185969")</f>
        <v>14013185969</v>
      </c>
      <c r="B205" s="1" t="s">
        <v>1597</v>
      </c>
      <c r="C205" s="1" t="s">
        <v>2280</v>
      </c>
      <c r="D205" s="1" t="s">
        <v>2278</v>
      </c>
      <c r="G205" s="1" t="s">
        <v>198</v>
      </c>
      <c r="H205" s="1" t="s">
        <v>123</v>
      </c>
      <c r="I205" s="1" t="s">
        <v>38</v>
      </c>
      <c r="J205" s="1" t="s">
        <v>39</v>
      </c>
      <c r="K205" s="1" t="s">
        <v>40</v>
      </c>
      <c r="L205" s="1" t="s">
        <v>1598</v>
      </c>
      <c r="M205" s="1">
        <v>12</v>
      </c>
      <c r="N205" s="1">
        <v>10</v>
      </c>
      <c r="O205" s="1" t="s">
        <v>1599</v>
      </c>
      <c r="P205" s="1" t="s">
        <v>201</v>
      </c>
      <c r="Q205" s="1" t="s">
        <v>1600</v>
      </c>
      <c r="R205" s="1" t="s">
        <v>362</v>
      </c>
      <c r="S205" s="1" t="s">
        <v>1601</v>
      </c>
      <c r="T205" s="1" t="s">
        <v>1599</v>
      </c>
      <c r="U205" s="1" t="s">
        <v>70</v>
      </c>
      <c r="V205" s="1" t="s">
        <v>229</v>
      </c>
      <c r="W205" s="1" t="s">
        <v>198</v>
      </c>
      <c r="X205" s="1" t="s">
        <v>1602</v>
      </c>
      <c r="Y205" s="1" t="s">
        <v>1566</v>
      </c>
      <c r="Z205" s="1" t="s">
        <v>51</v>
      </c>
      <c r="AA205" s="1" t="s">
        <v>1603</v>
      </c>
      <c r="AB205" s="1" t="s">
        <v>1604</v>
      </c>
      <c r="AD205" s="1" t="s">
        <v>54</v>
      </c>
      <c r="AE205" s="1" t="s">
        <v>158</v>
      </c>
      <c r="AG205" s="1" t="s">
        <v>56</v>
      </c>
      <c r="AH205" s="1" t="s">
        <v>75</v>
      </c>
      <c r="AK205" s="1" t="s">
        <v>58</v>
      </c>
      <c r="AL205" s="1" t="s">
        <v>480</v>
      </c>
      <c r="AM205" s="1" t="s">
        <v>1605</v>
      </c>
      <c r="AN205" s="1" t="s">
        <v>1606</v>
      </c>
    </row>
    <row r="206" spans="1:40" x14ac:dyDescent="0.3">
      <c r="A206" s="1" t="str">
        <f>HYPERLINK("https://hsdes.intel.com/resource/14013173026","14013173026")</f>
        <v>14013173026</v>
      </c>
      <c r="B206" s="1" t="s">
        <v>746</v>
      </c>
      <c r="C206" s="1" t="s">
        <v>2282</v>
      </c>
      <c r="D206" s="1" t="s">
        <v>2278</v>
      </c>
      <c r="G206" s="1" t="s">
        <v>148</v>
      </c>
      <c r="H206" s="1" t="s">
        <v>63</v>
      </c>
      <c r="I206" s="1" t="s">
        <v>38</v>
      </c>
      <c r="J206" s="1" t="s">
        <v>39</v>
      </c>
      <c r="K206" s="1" t="s">
        <v>40</v>
      </c>
      <c r="L206" s="1" t="s">
        <v>149</v>
      </c>
      <c r="M206" s="1">
        <v>35</v>
      </c>
      <c r="N206" s="1">
        <v>20</v>
      </c>
      <c r="O206" s="1" t="s">
        <v>747</v>
      </c>
      <c r="P206" s="1" t="s">
        <v>151</v>
      </c>
      <c r="Q206" s="1" t="s">
        <v>748</v>
      </c>
      <c r="R206" s="1" t="s">
        <v>749</v>
      </c>
      <c r="S206" s="1" t="s">
        <v>750</v>
      </c>
      <c r="T206" s="1" t="s">
        <v>747</v>
      </c>
      <c r="U206" s="1" t="s">
        <v>47</v>
      </c>
      <c r="W206" s="1" t="s">
        <v>140</v>
      </c>
      <c r="X206" s="1" t="s">
        <v>751</v>
      </c>
      <c r="Y206" s="1" t="s">
        <v>50</v>
      </c>
      <c r="Z206" s="1" t="s">
        <v>51</v>
      </c>
      <c r="AA206" s="1" t="s">
        <v>668</v>
      </c>
      <c r="AB206" s="1" t="s">
        <v>752</v>
      </c>
      <c r="AD206" s="1" t="s">
        <v>54</v>
      </c>
      <c r="AE206" s="1" t="s">
        <v>158</v>
      </c>
      <c r="AG206" s="1" t="s">
        <v>144</v>
      </c>
      <c r="AH206" s="1" t="s">
        <v>75</v>
      </c>
      <c r="AK206" s="1" t="s">
        <v>58</v>
      </c>
      <c r="AL206" s="1" t="s">
        <v>76</v>
      </c>
      <c r="AM206" s="1" t="s">
        <v>753</v>
      </c>
      <c r="AN206" s="1" t="s">
        <v>754</v>
      </c>
    </row>
    <row r="207" spans="1:40" x14ac:dyDescent="0.3">
      <c r="A207" s="1" t="str">
        <f>HYPERLINK("https://hsdes.intel.com/resource/14013173043","14013173043")</f>
        <v>14013173043</v>
      </c>
      <c r="B207" s="1" t="s">
        <v>764</v>
      </c>
      <c r="C207" s="1" t="s">
        <v>2282</v>
      </c>
      <c r="D207" s="1" t="s">
        <v>2278</v>
      </c>
      <c r="G207" s="1" t="s">
        <v>148</v>
      </c>
      <c r="H207" s="1" t="s">
        <v>37</v>
      </c>
      <c r="I207" s="1" t="s">
        <v>38</v>
      </c>
      <c r="J207" s="1" t="s">
        <v>39</v>
      </c>
      <c r="K207" s="1" t="s">
        <v>40</v>
      </c>
      <c r="L207" s="1" t="s">
        <v>149</v>
      </c>
      <c r="M207" s="1">
        <v>15</v>
      </c>
      <c r="N207" s="1">
        <v>10</v>
      </c>
      <c r="O207" s="1" t="s">
        <v>765</v>
      </c>
      <c r="P207" s="1" t="s">
        <v>151</v>
      </c>
      <c r="Q207" s="1" t="s">
        <v>766</v>
      </c>
      <c r="R207" s="1" t="s">
        <v>767</v>
      </c>
      <c r="S207" s="1" t="s">
        <v>768</v>
      </c>
      <c r="T207" s="1" t="s">
        <v>765</v>
      </c>
      <c r="U207" s="1" t="s">
        <v>47</v>
      </c>
      <c r="W207" s="1" t="s">
        <v>140</v>
      </c>
      <c r="X207" s="1" t="s">
        <v>769</v>
      </c>
      <c r="Y207" s="1" t="s">
        <v>50</v>
      </c>
      <c r="Z207" s="1" t="s">
        <v>51</v>
      </c>
      <c r="AA207" s="1" t="s">
        <v>668</v>
      </c>
      <c r="AB207" s="1" t="s">
        <v>770</v>
      </c>
      <c r="AD207" s="1" t="s">
        <v>54</v>
      </c>
      <c r="AE207" s="1" t="s">
        <v>158</v>
      </c>
      <c r="AG207" s="1" t="s">
        <v>56</v>
      </c>
      <c r="AH207" s="1" t="s">
        <v>75</v>
      </c>
      <c r="AK207" s="1" t="s">
        <v>58</v>
      </c>
      <c r="AL207" s="1" t="s">
        <v>76</v>
      </c>
      <c r="AM207" s="1" t="s">
        <v>771</v>
      </c>
      <c r="AN207" s="1" t="s">
        <v>772</v>
      </c>
    </row>
    <row r="208" spans="1:40" x14ac:dyDescent="0.3">
      <c r="A208" s="1" t="str">
        <f>HYPERLINK("https://hsdes.intel.com/resource/14013176475","14013176475")</f>
        <v>14013176475</v>
      </c>
      <c r="B208" s="1" t="s">
        <v>888</v>
      </c>
      <c r="C208" s="1" t="s">
        <v>2282</v>
      </c>
      <c r="D208" s="1" t="s">
        <v>2278</v>
      </c>
      <c r="G208" s="1" t="s">
        <v>636</v>
      </c>
      <c r="H208" s="1" t="s">
        <v>63</v>
      </c>
      <c r="I208" s="1" t="s">
        <v>38</v>
      </c>
      <c r="J208" s="1" t="s">
        <v>39</v>
      </c>
      <c r="K208" s="1" t="s">
        <v>40</v>
      </c>
      <c r="L208" s="1" t="s">
        <v>64</v>
      </c>
      <c r="M208" s="1">
        <v>20</v>
      </c>
      <c r="N208" s="1">
        <v>10</v>
      </c>
      <c r="O208" s="1" t="s">
        <v>889</v>
      </c>
      <c r="P208" s="1" t="s">
        <v>890</v>
      </c>
      <c r="Q208" s="1" t="s">
        <v>891</v>
      </c>
      <c r="R208" s="1" t="s">
        <v>892</v>
      </c>
      <c r="S208" s="1" t="s">
        <v>893</v>
      </c>
      <c r="T208" s="1" t="s">
        <v>889</v>
      </c>
      <c r="U208" s="1" t="s">
        <v>70</v>
      </c>
      <c r="W208" s="1" t="s">
        <v>636</v>
      </c>
      <c r="X208" s="1" t="s">
        <v>894</v>
      </c>
      <c r="Y208" s="1" t="s">
        <v>50</v>
      </c>
      <c r="Z208" s="1" t="s">
        <v>51</v>
      </c>
      <c r="AA208" s="1" t="s">
        <v>895</v>
      </c>
      <c r="AB208" s="1" t="s">
        <v>896</v>
      </c>
      <c r="AD208" s="1" t="s">
        <v>54</v>
      </c>
      <c r="AE208" s="1" t="s">
        <v>158</v>
      </c>
      <c r="AG208" s="1" t="s">
        <v>56</v>
      </c>
      <c r="AH208" s="1" t="s">
        <v>75</v>
      </c>
      <c r="AK208" s="1" t="s">
        <v>58</v>
      </c>
      <c r="AL208" s="1" t="s">
        <v>76</v>
      </c>
      <c r="AM208" s="1" t="s">
        <v>897</v>
      </c>
      <c r="AN208" s="1" t="s">
        <v>898</v>
      </c>
    </row>
    <row r="209" spans="1:40" x14ac:dyDescent="0.3">
      <c r="A209" s="1" t="str">
        <f>HYPERLINK("https://hsdes.intel.com/resource/14013187719","14013187719")</f>
        <v>14013187719</v>
      </c>
      <c r="B209" s="1" t="s">
        <v>2120</v>
      </c>
      <c r="C209" s="1" t="s">
        <v>2280</v>
      </c>
      <c r="D209" s="1" t="s">
        <v>2278</v>
      </c>
      <c r="G209" s="1" t="s">
        <v>198</v>
      </c>
      <c r="H209" s="1" t="s">
        <v>123</v>
      </c>
      <c r="I209" s="1" t="s">
        <v>38</v>
      </c>
      <c r="J209" s="1" t="s">
        <v>39</v>
      </c>
      <c r="K209" s="1" t="s">
        <v>40</v>
      </c>
      <c r="L209" s="1" t="s">
        <v>1659</v>
      </c>
      <c r="M209" s="1">
        <v>10</v>
      </c>
      <c r="N209" s="1">
        <v>8</v>
      </c>
      <c r="O209" s="1" t="s">
        <v>2121</v>
      </c>
      <c r="P209" s="1" t="s">
        <v>810</v>
      </c>
      <c r="Q209" s="1" t="s">
        <v>2122</v>
      </c>
      <c r="R209" s="1" t="s">
        <v>2123</v>
      </c>
      <c r="S209" s="1" t="s">
        <v>2124</v>
      </c>
      <c r="T209" s="1" t="s">
        <v>2121</v>
      </c>
      <c r="U209" s="1" t="s">
        <v>70</v>
      </c>
      <c r="W209" s="1" t="s">
        <v>198</v>
      </c>
      <c r="X209" s="1" t="s">
        <v>2125</v>
      </c>
      <c r="Y209" s="1" t="s">
        <v>1566</v>
      </c>
      <c r="Z209" s="1" t="s">
        <v>51</v>
      </c>
      <c r="AA209" s="1" t="s">
        <v>1624</v>
      </c>
      <c r="AB209" s="1" t="s">
        <v>1578</v>
      </c>
      <c r="AD209" s="1" t="s">
        <v>54</v>
      </c>
      <c r="AE209" s="1" t="s">
        <v>158</v>
      </c>
      <c r="AG209" s="1" t="s">
        <v>56</v>
      </c>
      <c r="AH209" s="1" t="s">
        <v>57</v>
      </c>
      <c r="AK209" s="1" t="s">
        <v>58</v>
      </c>
      <c r="AL209" s="1" t="s">
        <v>1664</v>
      </c>
      <c r="AM209" s="1" t="s">
        <v>2126</v>
      </c>
      <c r="AN209" s="1" t="s">
        <v>2127</v>
      </c>
    </row>
    <row r="210" spans="1:40" x14ac:dyDescent="0.3">
      <c r="A210" s="1" t="str">
        <f>HYPERLINK("https://hsdes.intel.com/resource/14013179310","14013179310")</f>
        <v>14013179310</v>
      </c>
      <c r="B210" s="1" t="s">
        <v>1037</v>
      </c>
      <c r="C210" s="1" t="s">
        <v>2280</v>
      </c>
      <c r="D210" s="1" t="s">
        <v>2278</v>
      </c>
      <c r="G210" s="1" t="s">
        <v>48</v>
      </c>
      <c r="H210" s="1" t="s">
        <v>81</v>
      </c>
      <c r="I210" s="1" t="s">
        <v>38</v>
      </c>
      <c r="J210" s="1" t="s">
        <v>39</v>
      </c>
      <c r="K210" s="1" t="s">
        <v>40</v>
      </c>
      <c r="L210" s="1" t="s">
        <v>175</v>
      </c>
      <c r="M210" s="1">
        <v>15</v>
      </c>
      <c r="N210" s="1">
        <v>10</v>
      </c>
      <c r="O210" s="1" t="s">
        <v>1038</v>
      </c>
      <c r="P210" s="1" t="s">
        <v>338</v>
      </c>
      <c r="Q210" s="1" t="s">
        <v>1039</v>
      </c>
      <c r="R210" s="1" t="s">
        <v>1040</v>
      </c>
      <c r="S210" s="1" t="s">
        <v>1041</v>
      </c>
      <c r="T210" s="1" t="s">
        <v>1038</v>
      </c>
      <c r="U210" s="1" t="s">
        <v>47</v>
      </c>
      <c r="W210" s="1" t="s">
        <v>48</v>
      </c>
      <c r="X210" s="1" t="s">
        <v>1042</v>
      </c>
      <c r="Y210" s="1" t="s">
        <v>50</v>
      </c>
      <c r="Z210" s="1" t="s">
        <v>612</v>
      </c>
      <c r="AA210" s="1" t="s">
        <v>1043</v>
      </c>
      <c r="AB210" s="1" t="s">
        <v>53</v>
      </c>
      <c r="AD210" s="1" t="s">
        <v>54</v>
      </c>
      <c r="AE210" s="1" t="s">
        <v>55</v>
      </c>
      <c r="AG210" s="1" t="s">
        <v>56</v>
      </c>
      <c r="AH210" s="1" t="s">
        <v>75</v>
      </c>
      <c r="AK210" s="1" t="s">
        <v>58</v>
      </c>
      <c r="AL210" s="1" t="s">
        <v>76</v>
      </c>
      <c r="AM210" s="1" t="s">
        <v>1044</v>
      </c>
      <c r="AN210" s="1" t="s">
        <v>1045</v>
      </c>
    </row>
    <row r="211" spans="1:40" x14ac:dyDescent="0.3">
      <c r="A211" s="1" t="str">
        <f>HYPERLINK("https://hsdes.intel.com/resource/14013173023","14013173023")</f>
        <v>14013173023</v>
      </c>
      <c r="B211" s="1" t="s">
        <v>737</v>
      </c>
      <c r="C211" s="1" t="s">
        <v>2282</v>
      </c>
      <c r="D211" s="1" t="s">
        <v>2278</v>
      </c>
      <c r="G211" s="1" t="s">
        <v>148</v>
      </c>
      <c r="H211" s="1" t="s">
        <v>123</v>
      </c>
      <c r="I211" s="1" t="s">
        <v>38</v>
      </c>
      <c r="J211" s="1" t="s">
        <v>39</v>
      </c>
      <c r="K211" s="1" t="s">
        <v>40</v>
      </c>
      <c r="L211" s="1" t="s">
        <v>149</v>
      </c>
      <c r="M211" s="1">
        <v>10</v>
      </c>
      <c r="N211" s="1">
        <v>6</v>
      </c>
      <c r="O211" s="1" t="s">
        <v>738</v>
      </c>
      <c r="P211" s="1" t="s">
        <v>151</v>
      </c>
      <c r="Q211" s="1" t="s">
        <v>739</v>
      </c>
      <c r="R211" s="1" t="s">
        <v>740</v>
      </c>
      <c r="S211" s="1" t="s">
        <v>741</v>
      </c>
      <c r="T211" s="1" t="s">
        <v>738</v>
      </c>
      <c r="U211" s="1" t="s">
        <v>47</v>
      </c>
      <c r="W211" s="1" t="s">
        <v>140</v>
      </c>
      <c r="X211" s="1" t="s">
        <v>742</v>
      </c>
      <c r="Y211" s="1" t="s">
        <v>50</v>
      </c>
      <c r="Z211" s="1" t="s">
        <v>51</v>
      </c>
      <c r="AA211" s="1" t="s">
        <v>668</v>
      </c>
      <c r="AB211" s="1" t="s">
        <v>743</v>
      </c>
      <c r="AD211" s="1" t="s">
        <v>54</v>
      </c>
      <c r="AE211" s="1" t="s">
        <v>158</v>
      </c>
      <c r="AG211" s="1" t="s">
        <v>56</v>
      </c>
      <c r="AH211" s="1" t="s">
        <v>75</v>
      </c>
      <c r="AK211" s="1" t="s">
        <v>58</v>
      </c>
      <c r="AL211" s="1" t="s">
        <v>76</v>
      </c>
      <c r="AM211" s="1" t="s">
        <v>744</v>
      </c>
      <c r="AN211" s="1" t="s">
        <v>745</v>
      </c>
    </row>
    <row r="212" spans="1:40" x14ac:dyDescent="0.3">
      <c r="A212" s="1" t="str">
        <f>HYPERLINK("https://hsdes.intel.com/resource/14013173057","14013173057")</f>
        <v>14013173057</v>
      </c>
      <c r="B212" s="1" t="s">
        <v>773</v>
      </c>
      <c r="C212" s="1" t="s">
        <v>2282</v>
      </c>
      <c r="D212" s="1" t="s">
        <v>2278</v>
      </c>
      <c r="G212" s="1" t="s">
        <v>148</v>
      </c>
      <c r="H212" s="1" t="s">
        <v>123</v>
      </c>
      <c r="I212" s="1" t="s">
        <v>38</v>
      </c>
      <c r="J212" s="1" t="s">
        <v>39</v>
      </c>
      <c r="K212" s="1" t="s">
        <v>40</v>
      </c>
      <c r="L212" s="1" t="s">
        <v>149</v>
      </c>
      <c r="M212" s="1">
        <v>20</v>
      </c>
      <c r="N212" s="1">
        <v>16</v>
      </c>
      <c r="O212" s="1" t="s">
        <v>774</v>
      </c>
      <c r="P212" s="1" t="s">
        <v>151</v>
      </c>
      <c r="Q212" s="1" t="s">
        <v>775</v>
      </c>
      <c r="R212" s="1" t="s">
        <v>758</v>
      </c>
      <c r="S212" s="1" t="s">
        <v>776</v>
      </c>
      <c r="T212" s="1" t="s">
        <v>774</v>
      </c>
      <c r="U212" s="1" t="s">
        <v>47</v>
      </c>
      <c r="W212" s="1" t="s">
        <v>140</v>
      </c>
      <c r="X212" s="1" t="s">
        <v>777</v>
      </c>
      <c r="Y212" s="1" t="s">
        <v>50</v>
      </c>
      <c r="Z212" s="1" t="s">
        <v>51</v>
      </c>
      <c r="AA212" s="1" t="s">
        <v>668</v>
      </c>
      <c r="AB212" s="1" t="s">
        <v>778</v>
      </c>
      <c r="AD212" s="1" t="s">
        <v>54</v>
      </c>
      <c r="AE212" s="1" t="s">
        <v>158</v>
      </c>
      <c r="AG212" s="1" t="s">
        <v>144</v>
      </c>
      <c r="AH212" s="1" t="s">
        <v>75</v>
      </c>
      <c r="AK212" s="1" t="s">
        <v>58</v>
      </c>
      <c r="AL212" s="1" t="s">
        <v>76</v>
      </c>
      <c r="AM212" s="1" t="s">
        <v>779</v>
      </c>
      <c r="AN212" s="1" t="s">
        <v>780</v>
      </c>
    </row>
    <row r="213" spans="1:40" x14ac:dyDescent="0.3">
      <c r="A213" s="1" t="str">
        <f>HYPERLINK("https://hsdes.intel.com/resource/14013173040","14013173040")</f>
        <v>14013173040</v>
      </c>
      <c r="B213" s="1" t="s">
        <v>755</v>
      </c>
      <c r="C213" s="1" t="s">
        <v>2282</v>
      </c>
      <c r="D213" s="1" t="s">
        <v>2278</v>
      </c>
      <c r="G213" s="1" t="s">
        <v>148</v>
      </c>
      <c r="H213" s="1" t="s">
        <v>123</v>
      </c>
      <c r="I213" s="1" t="s">
        <v>38</v>
      </c>
      <c r="J213" s="1" t="s">
        <v>39</v>
      </c>
      <c r="K213" s="1" t="s">
        <v>40</v>
      </c>
      <c r="L213" s="1" t="s">
        <v>149</v>
      </c>
      <c r="M213" s="1">
        <v>20</v>
      </c>
      <c r="N213" s="1">
        <v>16</v>
      </c>
      <c r="O213" s="1" t="s">
        <v>756</v>
      </c>
      <c r="P213" s="1" t="s">
        <v>151</v>
      </c>
      <c r="Q213" s="1" t="s">
        <v>757</v>
      </c>
      <c r="R213" s="1" t="s">
        <v>758</v>
      </c>
      <c r="S213" s="1" t="s">
        <v>759</v>
      </c>
      <c r="T213" s="1" t="s">
        <v>756</v>
      </c>
      <c r="U213" s="1" t="s">
        <v>47</v>
      </c>
      <c r="W213" s="1" t="s">
        <v>140</v>
      </c>
      <c r="X213" s="1" t="s">
        <v>760</v>
      </c>
      <c r="Y213" s="1" t="s">
        <v>50</v>
      </c>
      <c r="Z213" s="1" t="s">
        <v>51</v>
      </c>
      <c r="AA213" s="1" t="s">
        <v>668</v>
      </c>
      <c r="AB213" s="1" t="s">
        <v>761</v>
      </c>
      <c r="AD213" s="1" t="s">
        <v>54</v>
      </c>
      <c r="AE213" s="1" t="s">
        <v>158</v>
      </c>
      <c r="AG213" s="1" t="s">
        <v>144</v>
      </c>
      <c r="AH213" s="1" t="s">
        <v>75</v>
      </c>
      <c r="AK213" s="1" t="s">
        <v>58</v>
      </c>
      <c r="AL213" s="1" t="s">
        <v>76</v>
      </c>
      <c r="AM213" s="1" t="s">
        <v>762</v>
      </c>
      <c r="AN213" s="1" t="s">
        <v>763</v>
      </c>
    </row>
    <row r="214" spans="1:40" x14ac:dyDescent="0.3">
      <c r="A214" s="1" t="str">
        <f>HYPERLINK("https://hsdes.intel.com/resource/14013182365","14013182365")</f>
        <v>14013182365</v>
      </c>
      <c r="B214" s="1" t="s">
        <v>1126</v>
      </c>
      <c r="C214" s="1" t="s">
        <v>2280</v>
      </c>
      <c r="D214" s="1" t="s">
        <v>2278</v>
      </c>
      <c r="G214" s="1" t="s">
        <v>36</v>
      </c>
      <c r="H214" s="1" t="s">
        <v>63</v>
      </c>
      <c r="I214" s="1" t="s">
        <v>38</v>
      </c>
      <c r="J214" s="1" t="s">
        <v>39</v>
      </c>
      <c r="K214" s="1" t="s">
        <v>40</v>
      </c>
      <c r="L214" s="1" t="s">
        <v>175</v>
      </c>
      <c r="M214" s="1">
        <v>3</v>
      </c>
      <c r="N214" s="1">
        <v>2</v>
      </c>
      <c r="O214" s="1" t="s">
        <v>1127</v>
      </c>
      <c r="P214" s="1" t="s">
        <v>238</v>
      </c>
      <c r="Q214" s="1" t="s">
        <v>1128</v>
      </c>
      <c r="R214" s="1" t="s">
        <v>45</v>
      </c>
      <c r="S214" s="1" t="s">
        <v>1129</v>
      </c>
      <c r="T214" s="1" t="s">
        <v>1127</v>
      </c>
      <c r="U214" s="1" t="s">
        <v>47</v>
      </c>
      <c r="W214" s="1" t="s">
        <v>48</v>
      </c>
      <c r="X214" s="1" t="s">
        <v>1130</v>
      </c>
      <c r="Y214" s="1" t="s">
        <v>50</v>
      </c>
      <c r="Z214" s="1" t="s">
        <v>51</v>
      </c>
      <c r="AA214" s="1" t="s">
        <v>1024</v>
      </c>
      <c r="AB214" s="1" t="s">
        <v>53</v>
      </c>
      <c r="AD214" s="1" t="s">
        <v>54</v>
      </c>
      <c r="AE214" s="1" t="s">
        <v>55</v>
      </c>
      <c r="AG214" s="1" t="s">
        <v>56</v>
      </c>
      <c r="AH214" s="1" t="s">
        <v>110</v>
      </c>
      <c r="AK214" s="1" t="s">
        <v>58</v>
      </c>
      <c r="AL214" s="1" t="s">
        <v>76</v>
      </c>
      <c r="AM214" s="1" t="s">
        <v>1131</v>
      </c>
      <c r="AN214" s="1" t="s">
        <v>1132</v>
      </c>
    </row>
    <row r="215" spans="1:40" x14ac:dyDescent="0.3">
      <c r="A215" s="1" t="str">
        <f>HYPERLINK("https://hsdes.intel.com/resource/14013182336","14013182336")</f>
        <v>14013182336</v>
      </c>
      <c r="B215" s="1" t="s">
        <v>1102</v>
      </c>
      <c r="C215" s="1" t="s">
        <v>2280</v>
      </c>
      <c r="D215" s="1" t="s">
        <v>2278</v>
      </c>
      <c r="G215" s="1" t="s">
        <v>36</v>
      </c>
      <c r="H215" s="1" t="s">
        <v>526</v>
      </c>
      <c r="I215" s="1" t="s">
        <v>38</v>
      </c>
      <c r="J215" s="1" t="s">
        <v>39</v>
      </c>
      <c r="K215" s="1" t="s">
        <v>40</v>
      </c>
      <c r="L215" s="1" t="s">
        <v>175</v>
      </c>
      <c r="M215" s="1">
        <v>5</v>
      </c>
      <c r="N215" s="1">
        <v>5</v>
      </c>
      <c r="O215" s="1" t="s">
        <v>1103</v>
      </c>
      <c r="P215" s="1" t="s">
        <v>238</v>
      </c>
      <c r="Q215" s="1" t="s">
        <v>1104</v>
      </c>
      <c r="R215" s="1" t="s">
        <v>45</v>
      </c>
      <c r="S215" s="1" t="s">
        <v>1105</v>
      </c>
      <c r="T215" s="1" t="s">
        <v>1103</v>
      </c>
      <c r="U215" s="1" t="s">
        <v>47</v>
      </c>
      <c r="W215" s="1" t="s">
        <v>48</v>
      </c>
      <c r="X215" s="1" t="s">
        <v>1106</v>
      </c>
      <c r="Y215" s="1" t="s">
        <v>50</v>
      </c>
      <c r="Z215" s="1" t="s">
        <v>51</v>
      </c>
      <c r="AA215" s="1" t="s">
        <v>1024</v>
      </c>
      <c r="AB215" s="1" t="s">
        <v>53</v>
      </c>
      <c r="AD215" s="1" t="s">
        <v>54</v>
      </c>
      <c r="AE215" s="1" t="s">
        <v>55</v>
      </c>
      <c r="AG215" s="1" t="s">
        <v>56</v>
      </c>
      <c r="AH215" s="1" t="s">
        <v>110</v>
      </c>
      <c r="AK215" s="1" t="s">
        <v>58</v>
      </c>
      <c r="AL215" s="1" t="s">
        <v>76</v>
      </c>
      <c r="AM215" s="1" t="s">
        <v>1107</v>
      </c>
      <c r="AN215" s="1" t="s">
        <v>1108</v>
      </c>
    </row>
    <row r="216" spans="1:40" x14ac:dyDescent="0.3">
      <c r="A216" s="4" t="str">
        <f>HYPERLINK("https://hsdes.intel.com/resource/14013187740","14013187740")</f>
        <v>14013187740</v>
      </c>
      <c r="B216" s="1" t="s">
        <v>2162</v>
      </c>
      <c r="C216" s="1" t="s">
        <v>2285</v>
      </c>
      <c r="D216" s="1" t="s">
        <v>2278</v>
      </c>
      <c r="G216" s="1" t="s">
        <v>1784</v>
      </c>
      <c r="H216" s="1" t="s">
        <v>123</v>
      </c>
      <c r="I216" s="1" t="s">
        <v>38</v>
      </c>
      <c r="J216" s="1" t="s">
        <v>39</v>
      </c>
      <c r="K216" s="1" t="s">
        <v>40</v>
      </c>
      <c r="L216" s="1" t="s">
        <v>1785</v>
      </c>
      <c r="M216" s="1">
        <v>10</v>
      </c>
      <c r="N216" s="1">
        <v>8</v>
      </c>
      <c r="O216" s="1" t="s">
        <v>2163</v>
      </c>
      <c r="P216" s="1" t="s">
        <v>1787</v>
      </c>
      <c r="Q216" s="1" t="s">
        <v>2164</v>
      </c>
      <c r="R216" s="1" t="s">
        <v>2165</v>
      </c>
      <c r="S216" s="1" t="s">
        <v>2166</v>
      </c>
      <c r="T216" s="1" t="s">
        <v>2163</v>
      </c>
      <c r="U216" s="1" t="s">
        <v>70</v>
      </c>
      <c r="W216" s="1" t="s">
        <v>1784</v>
      </c>
      <c r="X216" s="1" t="s">
        <v>2167</v>
      </c>
      <c r="Y216" s="1" t="s">
        <v>1566</v>
      </c>
      <c r="Z216" s="1" t="s">
        <v>51</v>
      </c>
      <c r="AA216" s="1" t="s">
        <v>1897</v>
      </c>
      <c r="AB216" s="1" t="s">
        <v>1604</v>
      </c>
      <c r="AD216" s="1" t="s">
        <v>54</v>
      </c>
      <c r="AE216" s="1" t="s">
        <v>158</v>
      </c>
      <c r="AG216" s="1" t="s">
        <v>56</v>
      </c>
      <c r="AH216" s="1" t="s">
        <v>75</v>
      </c>
      <c r="AK216" s="1" t="s">
        <v>58</v>
      </c>
      <c r="AL216" s="1" t="s">
        <v>76</v>
      </c>
      <c r="AM216" s="1" t="s">
        <v>2168</v>
      </c>
      <c r="AN216" s="1" t="s">
        <v>2169</v>
      </c>
    </row>
    <row r="217" spans="1:40" x14ac:dyDescent="0.3">
      <c r="A217" s="1" t="str">
        <f>HYPERLINK("https://hsdes.intel.com/resource/14013121573","14013121573")</f>
        <v>14013121573</v>
      </c>
      <c r="B217" s="1" t="s">
        <v>147</v>
      </c>
      <c r="C217" s="1" t="s">
        <v>2280</v>
      </c>
      <c r="D217" s="1" t="s">
        <v>2278</v>
      </c>
      <c r="G217" s="1" t="s">
        <v>148</v>
      </c>
      <c r="H217" s="1" t="s">
        <v>63</v>
      </c>
      <c r="I217" s="1" t="s">
        <v>38</v>
      </c>
      <c r="J217" s="1" t="s">
        <v>39</v>
      </c>
      <c r="K217" s="1" t="s">
        <v>40</v>
      </c>
      <c r="L217" s="1" t="s">
        <v>149</v>
      </c>
      <c r="M217" s="1">
        <v>10</v>
      </c>
      <c r="N217" s="1">
        <v>5</v>
      </c>
      <c r="O217" s="1" t="s">
        <v>150</v>
      </c>
      <c r="P217" s="1" t="s">
        <v>151</v>
      </c>
      <c r="Q217" s="1" t="s">
        <v>152</v>
      </c>
      <c r="R217" s="1" t="s">
        <v>153</v>
      </c>
      <c r="S217" s="1" t="s">
        <v>154</v>
      </c>
      <c r="T217" s="1" t="s">
        <v>150</v>
      </c>
      <c r="U217" s="1" t="s">
        <v>47</v>
      </c>
      <c r="W217" s="1" t="s">
        <v>140</v>
      </c>
      <c r="X217" s="1" t="s">
        <v>155</v>
      </c>
      <c r="Y217" s="1" t="s">
        <v>50</v>
      </c>
      <c r="Z217" s="1" t="s">
        <v>51</v>
      </c>
      <c r="AA217" s="1" t="s">
        <v>156</v>
      </c>
      <c r="AB217" s="1" t="s">
        <v>157</v>
      </c>
      <c r="AD217" s="1" t="s">
        <v>54</v>
      </c>
      <c r="AE217" s="1" t="s">
        <v>158</v>
      </c>
      <c r="AG217" s="1" t="s">
        <v>56</v>
      </c>
      <c r="AH217" s="1" t="s">
        <v>57</v>
      </c>
      <c r="AK217" s="1" t="s">
        <v>58</v>
      </c>
      <c r="AL217" s="1" t="s">
        <v>76</v>
      </c>
      <c r="AM217" s="1" t="s">
        <v>159</v>
      </c>
      <c r="AN217" s="1" t="s">
        <v>160</v>
      </c>
    </row>
    <row r="218" spans="1:40" x14ac:dyDescent="0.3">
      <c r="A218" s="1" t="str">
        <f>HYPERLINK("https://hsdes.intel.com/resource/14013187731","14013187731")</f>
        <v>14013187731</v>
      </c>
      <c r="B218" s="1" t="s">
        <v>2155</v>
      </c>
      <c r="C218" s="1" t="s">
        <v>2282</v>
      </c>
      <c r="D218" s="2" t="s">
        <v>2278</v>
      </c>
      <c r="G218" s="1" t="s">
        <v>1784</v>
      </c>
      <c r="H218" s="1" t="s">
        <v>123</v>
      </c>
      <c r="I218" s="1" t="s">
        <v>38</v>
      </c>
      <c r="J218" s="1" t="s">
        <v>39</v>
      </c>
      <c r="K218" s="1" t="s">
        <v>40</v>
      </c>
      <c r="L218" s="1" t="s">
        <v>1785</v>
      </c>
      <c r="M218" s="1">
        <v>20</v>
      </c>
      <c r="N218" s="1">
        <v>10</v>
      </c>
      <c r="O218" s="1" t="s">
        <v>2156</v>
      </c>
      <c r="P218" s="1" t="s">
        <v>238</v>
      </c>
      <c r="Q218" s="1" t="s">
        <v>2157</v>
      </c>
      <c r="R218" s="1" t="s">
        <v>2158</v>
      </c>
      <c r="S218" s="1" t="s">
        <v>2150</v>
      </c>
      <c r="T218" s="1" t="s">
        <v>2156</v>
      </c>
      <c r="U218" s="1" t="s">
        <v>70</v>
      </c>
      <c r="W218" s="1" t="s">
        <v>1784</v>
      </c>
      <c r="X218" s="1" t="s">
        <v>2159</v>
      </c>
      <c r="Y218" s="1" t="s">
        <v>1566</v>
      </c>
      <c r="Z218" s="1" t="s">
        <v>181</v>
      </c>
      <c r="AA218" s="1" t="s">
        <v>2152</v>
      </c>
      <c r="AB218" s="1" t="s">
        <v>1578</v>
      </c>
      <c r="AD218" s="1" t="s">
        <v>54</v>
      </c>
      <c r="AE218" s="1" t="s">
        <v>158</v>
      </c>
      <c r="AG218" s="1" t="s">
        <v>56</v>
      </c>
      <c r="AH218" s="1" t="s">
        <v>75</v>
      </c>
      <c r="AK218" s="1" t="s">
        <v>58</v>
      </c>
      <c r="AL218" s="1" t="s">
        <v>76</v>
      </c>
      <c r="AM218" s="1" t="s">
        <v>2160</v>
      </c>
      <c r="AN218" s="1" t="s">
        <v>2161</v>
      </c>
    </row>
    <row r="219" spans="1:40" x14ac:dyDescent="0.3">
      <c r="A219" s="1" t="str">
        <f>HYPERLINK("https://hsdes.intel.com/resource/14013186031","14013186031")</f>
        <v>14013186031</v>
      </c>
      <c r="B219" s="1" t="s">
        <v>1617</v>
      </c>
      <c r="C219" s="1" t="s">
        <v>2282</v>
      </c>
      <c r="D219" s="1" t="s">
        <v>2278</v>
      </c>
      <c r="G219" s="1" t="s">
        <v>223</v>
      </c>
      <c r="H219" s="1" t="s">
        <v>123</v>
      </c>
      <c r="I219" s="1" t="s">
        <v>38</v>
      </c>
      <c r="J219" s="1" t="s">
        <v>39</v>
      </c>
      <c r="K219" s="1" t="s">
        <v>40</v>
      </c>
      <c r="L219" s="1" t="s">
        <v>1618</v>
      </c>
      <c r="M219" s="1">
        <v>10</v>
      </c>
      <c r="N219" s="1">
        <v>8</v>
      </c>
      <c r="O219" s="1" t="s">
        <v>1619</v>
      </c>
      <c r="P219" s="1" t="s">
        <v>225</v>
      </c>
      <c r="Q219" s="1" t="s">
        <v>1620</v>
      </c>
      <c r="R219" s="1" t="s">
        <v>1621</v>
      </c>
      <c r="S219" s="1" t="s">
        <v>1622</v>
      </c>
      <c r="T219" s="1" t="s">
        <v>1619</v>
      </c>
      <c r="U219" s="1" t="s">
        <v>70</v>
      </c>
      <c r="V219" s="1" t="s">
        <v>229</v>
      </c>
      <c r="W219" s="1" t="s">
        <v>230</v>
      </c>
      <c r="X219" s="1" t="s">
        <v>1623</v>
      </c>
      <c r="Y219" s="1" t="s">
        <v>1566</v>
      </c>
      <c r="Z219" s="1" t="s">
        <v>181</v>
      </c>
      <c r="AA219" s="1" t="s">
        <v>1624</v>
      </c>
      <c r="AB219" s="1" t="s">
        <v>1578</v>
      </c>
      <c r="AD219" s="1" t="s">
        <v>54</v>
      </c>
      <c r="AE219" s="1" t="s">
        <v>158</v>
      </c>
      <c r="AG219" s="1" t="s">
        <v>56</v>
      </c>
      <c r="AH219" s="1" t="s">
        <v>75</v>
      </c>
      <c r="AK219" s="1" t="s">
        <v>288</v>
      </c>
      <c r="AL219" s="1" t="s">
        <v>76</v>
      </c>
      <c r="AM219" s="1" t="s">
        <v>1625</v>
      </c>
      <c r="AN219" s="1" t="s">
        <v>1626</v>
      </c>
    </row>
    <row r="220" spans="1:40" x14ac:dyDescent="0.3">
      <c r="A220" s="1" t="str">
        <f>HYPERLINK("https://hsdes.intel.com/resource/14013187729","14013187729")</f>
        <v>14013187729</v>
      </c>
      <c r="B220" s="1" t="s">
        <v>2146</v>
      </c>
      <c r="C220" s="1" t="s">
        <v>2280</v>
      </c>
      <c r="D220" s="3" t="s">
        <v>2278</v>
      </c>
      <c r="G220" s="1" t="s">
        <v>1784</v>
      </c>
      <c r="H220" s="1" t="s">
        <v>123</v>
      </c>
      <c r="I220" s="1" t="s">
        <v>38</v>
      </c>
      <c r="J220" s="1" t="s">
        <v>39</v>
      </c>
      <c r="K220" s="1" t="s">
        <v>40</v>
      </c>
      <c r="L220" s="1" t="s">
        <v>1785</v>
      </c>
      <c r="M220" s="1">
        <v>6</v>
      </c>
      <c r="N220" s="1">
        <v>5</v>
      </c>
      <c r="O220" s="1" t="s">
        <v>2147</v>
      </c>
      <c r="P220" s="1" t="s">
        <v>238</v>
      </c>
      <c r="Q220" s="1" t="s">
        <v>2148</v>
      </c>
      <c r="R220" s="1" t="s">
        <v>2149</v>
      </c>
      <c r="S220" s="1" t="s">
        <v>2150</v>
      </c>
      <c r="T220" s="1" t="s">
        <v>2147</v>
      </c>
      <c r="U220" s="1" t="s">
        <v>70</v>
      </c>
      <c r="W220" s="1" t="s">
        <v>1784</v>
      </c>
      <c r="X220" s="1" t="s">
        <v>2151</v>
      </c>
      <c r="Y220" s="1" t="s">
        <v>1566</v>
      </c>
      <c r="Z220" s="1" t="s">
        <v>181</v>
      </c>
      <c r="AA220" s="1" t="s">
        <v>2152</v>
      </c>
      <c r="AB220" s="1" t="s">
        <v>1578</v>
      </c>
      <c r="AD220" s="1" t="s">
        <v>54</v>
      </c>
      <c r="AE220" s="1" t="s">
        <v>158</v>
      </c>
      <c r="AG220" s="1" t="s">
        <v>56</v>
      </c>
      <c r="AH220" s="1" t="s">
        <v>75</v>
      </c>
      <c r="AK220" s="1" t="s">
        <v>58</v>
      </c>
      <c r="AL220" s="1" t="s">
        <v>76</v>
      </c>
      <c r="AM220" s="1" t="s">
        <v>2153</v>
      </c>
      <c r="AN220" s="1" t="s">
        <v>2154</v>
      </c>
    </row>
    <row r="221" spans="1:40" x14ac:dyDescent="0.3">
      <c r="A221" s="1" t="str">
        <f>HYPERLINK("https://hsdes.intel.com/resource/14013187827","14013187827")</f>
        <v>14013187827</v>
      </c>
      <c r="B221" s="1" t="s">
        <v>2200</v>
      </c>
      <c r="C221" s="1" t="s">
        <v>2282</v>
      </c>
      <c r="D221" s="1" t="s">
        <v>2278</v>
      </c>
      <c r="G221" s="1" t="s">
        <v>1784</v>
      </c>
      <c r="H221" s="1" t="s">
        <v>123</v>
      </c>
      <c r="I221" s="1" t="s">
        <v>38</v>
      </c>
      <c r="J221" s="1" t="s">
        <v>39</v>
      </c>
      <c r="K221" s="1" t="s">
        <v>40</v>
      </c>
      <c r="L221" s="1" t="s">
        <v>1785</v>
      </c>
      <c r="M221" s="1">
        <v>6</v>
      </c>
      <c r="N221" s="1">
        <v>4</v>
      </c>
      <c r="O221" s="1" t="s">
        <v>2201</v>
      </c>
      <c r="P221" s="1" t="s">
        <v>1787</v>
      </c>
      <c r="Q221" s="1" t="s">
        <v>2202</v>
      </c>
      <c r="R221" s="1" t="s">
        <v>2203</v>
      </c>
      <c r="S221" s="1" t="s">
        <v>2204</v>
      </c>
      <c r="T221" s="1" t="s">
        <v>2201</v>
      </c>
      <c r="U221" s="1" t="s">
        <v>70</v>
      </c>
      <c r="W221" s="1" t="s">
        <v>1784</v>
      </c>
      <c r="X221" s="1" t="s">
        <v>2205</v>
      </c>
      <c r="Y221" s="1" t="s">
        <v>1566</v>
      </c>
      <c r="Z221" s="1" t="s">
        <v>181</v>
      </c>
      <c r="AA221" s="1" t="s">
        <v>2152</v>
      </c>
      <c r="AB221" s="1" t="s">
        <v>1578</v>
      </c>
      <c r="AD221" s="1" t="s">
        <v>54</v>
      </c>
      <c r="AE221" s="1" t="s">
        <v>158</v>
      </c>
      <c r="AG221" s="1" t="s">
        <v>56</v>
      </c>
      <c r="AH221" s="1" t="s">
        <v>75</v>
      </c>
      <c r="AK221" s="1" t="s">
        <v>219</v>
      </c>
      <c r="AL221" s="1" t="s">
        <v>2206</v>
      </c>
      <c r="AM221" s="1" t="s">
        <v>2207</v>
      </c>
      <c r="AN221" s="1" t="s">
        <v>2208</v>
      </c>
    </row>
    <row r="222" spans="1:40" x14ac:dyDescent="0.3">
      <c r="A222" s="1" t="str">
        <f>HYPERLINK("https://hsdes.intel.com/resource/14013187355","14013187355")</f>
        <v>14013187355</v>
      </c>
      <c r="B222" s="1" t="s">
        <v>2029</v>
      </c>
      <c r="C222" s="1" t="s">
        <v>2280</v>
      </c>
      <c r="D222" s="1" t="s">
        <v>2278</v>
      </c>
      <c r="G222" s="1" t="s">
        <v>198</v>
      </c>
      <c r="H222" s="1" t="s">
        <v>123</v>
      </c>
      <c r="I222" s="1" t="s">
        <v>38</v>
      </c>
      <c r="J222" s="1" t="s">
        <v>39</v>
      </c>
      <c r="K222" s="1" t="s">
        <v>40</v>
      </c>
      <c r="L222" s="1" t="s">
        <v>1598</v>
      </c>
      <c r="M222" s="1">
        <v>8</v>
      </c>
      <c r="N222" s="1">
        <v>6</v>
      </c>
      <c r="O222" s="1" t="s">
        <v>2030</v>
      </c>
      <c r="P222" s="1" t="s">
        <v>201</v>
      </c>
      <c r="Q222" s="1" t="s">
        <v>2031</v>
      </c>
      <c r="R222" s="1" t="s">
        <v>2032</v>
      </c>
      <c r="S222" s="1" t="s">
        <v>2033</v>
      </c>
      <c r="T222" s="1" t="s">
        <v>2030</v>
      </c>
      <c r="U222" s="1" t="s">
        <v>70</v>
      </c>
      <c r="V222" s="1" t="s">
        <v>229</v>
      </c>
      <c r="W222" s="1" t="s">
        <v>198</v>
      </c>
      <c r="X222" s="1" t="s">
        <v>2034</v>
      </c>
      <c r="Y222" s="1" t="s">
        <v>1566</v>
      </c>
      <c r="Z222" s="1" t="s">
        <v>181</v>
      </c>
      <c r="AA222" s="1" t="s">
        <v>2035</v>
      </c>
      <c r="AB222" s="1" t="s">
        <v>1568</v>
      </c>
      <c r="AD222" s="1" t="s">
        <v>54</v>
      </c>
      <c r="AE222" s="1" t="s">
        <v>158</v>
      </c>
      <c r="AG222" s="1" t="s">
        <v>56</v>
      </c>
      <c r="AH222" s="1" t="s">
        <v>57</v>
      </c>
      <c r="AK222" s="1" t="s">
        <v>58</v>
      </c>
      <c r="AL222" s="1" t="s">
        <v>76</v>
      </c>
      <c r="AM222" s="1" t="s">
        <v>2036</v>
      </c>
      <c r="AN222" s="1" t="s">
        <v>2037</v>
      </c>
    </row>
    <row r="223" spans="1:40" x14ac:dyDescent="0.3">
      <c r="A223" s="1" t="str">
        <f>HYPERLINK("https://hsdes.intel.com/resource/14013182891","14013182891")</f>
        <v>14013182891</v>
      </c>
      <c r="B223" s="1" t="s">
        <v>1185</v>
      </c>
      <c r="D223" s="1" t="s">
        <v>2278</v>
      </c>
      <c r="G223" s="1" t="s">
        <v>198</v>
      </c>
      <c r="H223" s="1" t="s">
        <v>63</v>
      </c>
      <c r="I223" s="1" t="s">
        <v>38</v>
      </c>
      <c r="J223" s="1" t="s">
        <v>39</v>
      </c>
      <c r="K223" s="1" t="s">
        <v>40</v>
      </c>
      <c r="L223" s="1" t="s">
        <v>443</v>
      </c>
      <c r="M223" s="1">
        <v>5</v>
      </c>
      <c r="N223" s="1">
        <v>3</v>
      </c>
      <c r="O223" s="1" t="s">
        <v>1186</v>
      </c>
      <c r="P223" s="1" t="s">
        <v>201</v>
      </c>
      <c r="Q223" s="1" t="s">
        <v>1187</v>
      </c>
      <c r="R223" s="1" t="s">
        <v>1188</v>
      </c>
      <c r="S223" s="1" t="s">
        <v>1189</v>
      </c>
      <c r="T223" s="1" t="s">
        <v>1186</v>
      </c>
      <c r="U223" s="1" t="s">
        <v>70</v>
      </c>
      <c r="W223" s="1" t="s">
        <v>198</v>
      </c>
      <c r="X223" s="1" t="s">
        <v>1190</v>
      </c>
      <c r="Y223" s="1" t="s">
        <v>50</v>
      </c>
      <c r="Z223" s="1" t="s">
        <v>51</v>
      </c>
      <c r="AA223" s="1" t="s">
        <v>1191</v>
      </c>
      <c r="AB223" s="1" t="s">
        <v>1192</v>
      </c>
      <c r="AD223" s="1" t="s">
        <v>54</v>
      </c>
      <c r="AE223" s="1" t="s">
        <v>55</v>
      </c>
      <c r="AG223" s="1" t="s">
        <v>56</v>
      </c>
      <c r="AH223" s="1" t="s">
        <v>75</v>
      </c>
      <c r="AK223" s="1" t="s">
        <v>58</v>
      </c>
      <c r="AL223" s="1" t="s">
        <v>76</v>
      </c>
      <c r="AM223" s="1" t="s">
        <v>1193</v>
      </c>
      <c r="AN223" s="1" t="s">
        <v>1194</v>
      </c>
    </row>
    <row r="224" spans="1:40" x14ac:dyDescent="0.3">
      <c r="A224" s="1" t="str">
        <f>HYPERLINK("https://hsdes.intel.com/resource/14013187106","14013187106")</f>
        <v>14013187106</v>
      </c>
      <c r="B224" s="1" t="s">
        <v>1899</v>
      </c>
      <c r="D224" s="1" t="s">
        <v>2278</v>
      </c>
      <c r="G224" s="1" t="s">
        <v>198</v>
      </c>
      <c r="H224" s="1" t="s">
        <v>123</v>
      </c>
      <c r="I224" s="1" t="s">
        <v>38</v>
      </c>
      <c r="J224" s="1" t="s">
        <v>39</v>
      </c>
      <c r="K224" s="1" t="s">
        <v>40</v>
      </c>
      <c r="L224" s="1" t="s">
        <v>1598</v>
      </c>
      <c r="M224" s="1">
        <v>15</v>
      </c>
      <c r="N224" s="1">
        <v>12</v>
      </c>
      <c r="O224" s="1" t="s">
        <v>1900</v>
      </c>
      <c r="P224" s="1" t="s">
        <v>201</v>
      </c>
      <c r="Q224" s="1" t="s">
        <v>1901</v>
      </c>
      <c r="R224" s="1" t="s">
        <v>1902</v>
      </c>
      <c r="S224" s="1" t="s">
        <v>1189</v>
      </c>
      <c r="T224" s="1" t="s">
        <v>1900</v>
      </c>
      <c r="U224" s="1" t="s">
        <v>70</v>
      </c>
      <c r="V224" s="1" t="s">
        <v>229</v>
      </c>
      <c r="W224" s="1" t="s">
        <v>198</v>
      </c>
      <c r="X224" s="1" t="s">
        <v>1190</v>
      </c>
      <c r="Y224" s="1" t="s">
        <v>1566</v>
      </c>
      <c r="Z224" s="1" t="s">
        <v>51</v>
      </c>
      <c r="AA224" s="1" t="s">
        <v>1903</v>
      </c>
      <c r="AB224" s="1" t="s">
        <v>1568</v>
      </c>
      <c r="AD224" s="1" t="s">
        <v>54</v>
      </c>
      <c r="AE224" s="1" t="s">
        <v>158</v>
      </c>
      <c r="AG224" s="1" t="s">
        <v>56</v>
      </c>
      <c r="AH224" s="1" t="s">
        <v>75</v>
      </c>
      <c r="AK224" s="1" t="s">
        <v>58</v>
      </c>
      <c r="AL224" s="1" t="s">
        <v>76</v>
      </c>
      <c r="AM224" s="1" t="s">
        <v>1904</v>
      </c>
      <c r="AN224" s="1" t="s">
        <v>1905</v>
      </c>
    </row>
    <row r="225" spans="1:40" x14ac:dyDescent="0.3">
      <c r="A225" s="1" t="str">
        <f>HYPERLINK("https://hsdes.intel.com/resource/14013185860","14013185860")</f>
        <v>14013185860</v>
      </c>
      <c r="B225" s="1" t="s">
        <v>1549</v>
      </c>
      <c r="C225" s="1" t="s">
        <v>2280</v>
      </c>
      <c r="D225" s="1" t="s">
        <v>2278</v>
      </c>
      <c r="G225" s="1" t="s">
        <v>198</v>
      </c>
      <c r="H225" s="1" t="s">
        <v>442</v>
      </c>
      <c r="I225" s="1" t="s">
        <v>38</v>
      </c>
      <c r="J225" s="1" t="s">
        <v>39</v>
      </c>
      <c r="K225" s="1" t="s">
        <v>40</v>
      </c>
      <c r="L225" s="1" t="s">
        <v>443</v>
      </c>
      <c r="M225" s="1">
        <v>10</v>
      </c>
      <c r="N225" s="1">
        <v>7</v>
      </c>
      <c r="O225" s="1" t="s">
        <v>1550</v>
      </c>
      <c r="P225" s="1" t="s">
        <v>201</v>
      </c>
      <c r="Q225" s="1" t="s">
        <v>1551</v>
      </c>
      <c r="R225" s="1" t="s">
        <v>1552</v>
      </c>
      <c r="S225" s="1" t="s">
        <v>1553</v>
      </c>
      <c r="T225" s="1" t="s">
        <v>1550</v>
      </c>
      <c r="U225" s="1" t="s">
        <v>70</v>
      </c>
      <c r="W225" s="1" t="s">
        <v>198</v>
      </c>
      <c r="X225" s="1" t="s">
        <v>1554</v>
      </c>
      <c r="Y225" s="1" t="s">
        <v>50</v>
      </c>
      <c r="Z225" s="1" t="s">
        <v>51</v>
      </c>
      <c r="AA225" s="1" t="s">
        <v>1555</v>
      </c>
      <c r="AB225" s="1" t="s">
        <v>1556</v>
      </c>
      <c r="AD225" s="1" t="s">
        <v>54</v>
      </c>
      <c r="AE225" s="1" t="s">
        <v>55</v>
      </c>
      <c r="AG225" s="1" t="s">
        <v>56</v>
      </c>
      <c r="AH225" s="1" t="s">
        <v>57</v>
      </c>
      <c r="AK225" s="1" t="s">
        <v>58</v>
      </c>
      <c r="AL225" s="1" t="s">
        <v>76</v>
      </c>
      <c r="AM225" s="1" t="s">
        <v>1557</v>
      </c>
      <c r="AN225" s="1" t="s">
        <v>1558</v>
      </c>
    </row>
    <row r="226" spans="1:40" x14ac:dyDescent="0.3">
      <c r="A226" s="1" t="str">
        <f>HYPERLINK("https://hsdes.intel.com/resource/14013187107","14013187107")</f>
        <v>14013187107</v>
      </c>
      <c r="B226" s="1" t="s">
        <v>1906</v>
      </c>
      <c r="C226" s="1" t="s">
        <v>2280</v>
      </c>
      <c r="D226" s="1" t="s">
        <v>2278</v>
      </c>
      <c r="G226" s="1" t="s">
        <v>198</v>
      </c>
      <c r="H226" s="1" t="s">
        <v>123</v>
      </c>
      <c r="I226" s="1" t="s">
        <v>38</v>
      </c>
      <c r="J226" s="1" t="s">
        <v>39</v>
      </c>
      <c r="K226" s="1" t="s">
        <v>40</v>
      </c>
      <c r="L226" s="1" t="s">
        <v>1598</v>
      </c>
      <c r="M226" s="1">
        <v>15</v>
      </c>
      <c r="N226" s="1">
        <v>12</v>
      </c>
      <c r="O226" s="1" t="s">
        <v>1907</v>
      </c>
      <c r="P226" s="1" t="s">
        <v>201</v>
      </c>
      <c r="Q226" s="1" t="s">
        <v>1908</v>
      </c>
      <c r="R226" s="1" t="s">
        <v>1909</v>
      </c>
      <c r="S226" s="1" t="s">
        <v>1910</v>
      </c>
      <c r="T226" s="1" t="s">
        <v>1907</v>
      </c>
      <c r="U226" s="1" t="s">
        <v>70</v>
      </c>
      <c r="V226" s="1" t="s">
        <v>229</v>
      </c>
      <c r="W226" s="1" t="s">
        <v>198</v>
      </c>
      <c r="X226" s="1" t="s">
        <v>1911</v>
      </c>
      <c r="Y226" s="1" t="s">
        <v>1566</v>
      </c>
      <c r="Z226" s="1" t="s">
        <v>51</v>
      </c>
      <c r="AA226" s="1" t="s">
        <v>1903</v>
      </c>
      <c r="AB226" s="1" t="s">
        <v>1568</v>
      </c>
      <c r="AD226" s="1" t="s">
        <v>54</v>
      </c>
      <c r="AE226" s="1" t="s">
        <v>158</v>
      </c>
      <c r="AG226" s="1" t="s">
        <v>56</v>
      </c>
      <c r="AH226" s="1" t="s">
        <v>75</v>
      </c>
      <c r="AK226" s="1" t="s">
        <v>58</v>
      </c>
      <c r="AL226" s="1" t="s">
        <v>76</v>
      </c>
      <c r="AM226" s="1" t="s">
        <v>1912</v>
      </c>
      <c r="AN226" s="1" t="s">
        <v>1913</v>
      </c>
    </row>
    <row r="227" spans="1:40" x14ac:dyDescent="0.3">
      <c r="A227" s="1" t="str">
        <f>HYPERLINK("https://hsdes.intel.com/resource/14013160712","14013160712")</f>
        <v>14013160712</v>
      </c>
      <c r="B227" s="1" t="s">
        <v>463</v>
      </c>
      <c r="D227" s="1" t="s">
        <v>2278</v>
      </c>
      <c r="G227" s="1" t="s">
        <v>198</v>
      </c>
      <c r="H227" s="1" t="s">
        <v>442</v>
      </c>
      <c r="I227" s="1" t="s">
        <v>38</v>
      </c>
      <c r="J227" s="1" t="s">
        <v>39</v>
      </c>
      <c r="K227" s="1" t="s">
        <v>40</v>
      </c>
      <c r="L227" s="1" t="s">
        <v>359</v>
      </c>
      <c r="M227" s="1">
        <v>9</v>
      </c>
      <c r="N227" s="1">
        <v>7</v>
      </c>
      <c r="O227" s="1" t="s">
        <v>464</v>
      </c>
      <c r="P227" s="1" t="s">
        <v>201</v>
      </c>
      <c r="Q227" s="1" t="s">
        <v>465</v>
      </c>
      <c r="R227" s="1" t="s">
        <v>466</v>
      </c>
      <c r="S227" s="1" t="s">
        <v>467</v>
      </c>
      <c r="T227" s="1" t="s">
        <v>464</v>
      </c>
      <c r="U227" s="1" t="s">
        <v>70</v>
      </c>
      <c r="W227" s="1" t="s">
        <v>198</v>
      </c>
      <c r="X227" s="1" t="s">
        <v>468</v>
      </c>
      <c r="Y227" s="1" t="s">
        <v>50</v>
      </c>
      <c r="Z227" s="1" t="s">
        <v>51</v>
      </c>
      <c r="AA227" s="1" t="s">
        <v>469</v>
      </c>
      <c r="AB227" s="1" t="s">
        <v>470</v>
      </c>
      <c r="AD227" s="1" t="s">
        <v>54</v>
      </c>
      <c r="AE227" s="1" t="s">
        <v>55</v>
      </c>
      <c r="AG227" s="1" t="s">
        <v>56</v>
      </c>
      <c r="AH227" s="1" t="s">
        <v>75</v>
      </c>
      <c r="AK227" s="1" t="s">
        <v>58</v>
      </c>
      <c r="AL227" s="1" t="s">
        <v>438</v>
      </c>
      <c r="AM227" s="1" t="s">
        <v>471</v>
      </c>
      <c r="AN227" s="1" t="s">
        <v>472</v>
      </c>
    </row>
    <row r="228" spans="1:40" x14ac:dyDescent="0.3">
      <c r="A228" s="1" t="str">
        <f>HYPERLINK("https://hsdes.intel.com/resource/14013177989","14013177989")</f>
        <v>14013177989</v>
      </c>
      <c r="B228" s="1" t="s">
        <v>938</v>
      </c>
      <c r="C228" s="1" t="s">
        <v>2284</v>
      </c>
      <c r="D228" s="1" t="s">
        <v>2278</v>
      </c>
      <c r="G228" s="1" t="s">
        <v>636</v>
      </c>
      <c r="H228" s="1" t="s">
        <v>442</v>
      </c>
      <c r="I228" s="1" t="s">
        <v>38</v>
      </c>
      <c r="J228" s="1" t="s">
        <v>39</v>
      </c>
      <c r="K228" s="1" t="s">
        <v>40</v>
      </c>
      <c r="L228" s="1" t="s">
        <v>64</v>
      </c>
      <c r="M228" s="1">
        <v>15</v>
      </c>
      <c r="N228" s="1">
        <v>15</v>
      </c>
      <c r="O228" s="1" t="s">
        <v>939</v>
      </c>
      <c r="P228" s="1" t="s">
        <v>890</v>
      </c>
      <c r="Q228" s="1" t="s">
        <v>940</v>
      </c>
      <c r="R228" s="1" t="s">
        <v>941</v>
      </c>
      <c r="S228" s="1" t="s">
        <v>942</v>
      </c>
      <c r="T228" s="1" t="s">
        <v>939</v>
      </c>
      <c r="U228" s="1" t="s">
        <v>47</v>
      </c>
      <c r="W228" s="1" t="s">
        <v>636</v>
      </c>
      <c r="X228" s="1" t="s">
        <v>943</v>
      </c>
      <c r="Y228" s="1" t="s">
        <v>50</v>
      </c>
      <c r="Z228" s="1" t="s">
        <v>51</v>
      </c>
      <c r="AA228" s="1" t="s">
        <v>944</v>
      </c>
      <c r="AB228" s="1" t="s">
        <v>614</v>
      </c>
      <c r="AD228" s="1" t="s">
        <v>54</v>
      </c>
      <c r="AE228" s="1" t="s">
        <v>158</v>
      </c>
      <c r="AG228" s="1" t="s">
        <v>144</v>
      </c>
      <c r="AH228" s="1" t="s">
        <v>75</v>
      </c>
      <c r="AK228" s="1" t="s">
        <v>58</v>
      </c>
      <c r="AL228" s="1" t="s">
        <v>76</v>
      </c>
      <c r="AM228" s="1" t="s">
        <v>945</v>
      </c>
      <c r="AN228" s="1" t="s">
        <v>946</v>
      </c>
    </row>
    <row r="229" spans="1:40" x14ac:dyDescent="0.3">
      <c r="A229" s="1" t="str">
        <f>HYPERLINK("https://hsdes.intel.com/resource/14013172912","14013172912")</f>
        <v>14013172912</v>
      </c>
      <c r="B229" s="1" t="s">
        <v>708</v>
      </c>
      <c r="C229" s="1" t="s">
        <v>2282</v>
      </c>
      <c r="D229" s="1" t="s">
        <v>2278</v>
      </c>
      <c r="F229" s="1" t="s">
        <v>709</v>
      </c>
      <c r="G229" s="1" t="s">
        <v>133</v>
      </c>
      <c r="H229" s="1" t="s">
        <v>81</v>
      </c>
      <c r="I229" s="1" t="s">
        <v>38</v>
      </c>
      <c r="J229" s="1" t="s">
        <v>710</v>
      </c>
      <c r="K229" s="1" t="s">
        <v>40</v>
      </c>
      <c r="L229" s="1" t="s">
        <v>134</v>
      </c>
      <c r="M229" s="1">
        <v>25</v>
      </c>
      <c r="N229" s="1">
        <v>20</v>
      </c>
      <c r="O229" s="1" t="s">
        <v>711</v>
      </c>
      <c r="P229" s="1" t="s">
        <v>136</v>
      </c>
      <c r="Q229" s="1" t="s">
        <v>712</v>
      </c>
      <c r="R229" s="1" t="s">
        <v>713</v>
      </c>
      <c r="S229" s="1" t="s">
        <v>714</v>
      </c>
      <c r="T229" s="1" t="s">
        <v>711</v>
      </c>
      <c r="U229" s="1" t="s">
        <v>47</v>
      </c>
      <c r="W229" s="1" t="s">
        <v>140</v>
      </c>
      <c r="X229" s="1" t="s">
        <v>715</v>
      </c>
      <c r="Y229" s="1" t="s">
        <v>50</v>
      </c>
      <c r="Z229" s="1" t="s">
        <v>181</v>
      </c>
      <c r="AA229" s="1" t="s">
        <v>716</v>
      </c>
      <c r="AB229" s="1" t="s">
        <v>314</v>
      </c>
      <c r="AD229" s="1" t="s">
        <v>54</v>
      </c>
      <c r="AE229" s="1" t="s">
        <v>55</v>
      </c>
      <c r="AG229" s="1" t="s">
        <v>144</v>
      </c>
      <c r="AH229" s="1" t="s">
        <v>75</v>
      </c>
      <c r="AK229" s="1" t="s">
        <v>58</v>
      </c>
      <c r="AL229" s="1" t="s">
        <v>76</v>
      </c>
      <c r="AM229" s="1" t="s">
        <v>717</v>
      </c>
      <c r="AN229" s="1" t="s">
        <v>718</v>
      </c>
    </row>
    <row r="230" spans="1:40" x14ac:dyDescent="0.3">
      <c r="A230" s="1" t="str">
        <f>HYPERLINK("https://hsdes.intel.com/resource/14013185899","14013185899")</f>
        <v>14013185899</v>
      </c>
      <c r="B230" s="1" t="s">
        <v>708</v>
      </c>
      <c r="C230" s="1" t="s">
        <v>2282</v>
      </c>
      <c r="D230" s="1" t="s">
        <v>2278</v>
      </c>
      <c r="F230" s="1" t="s">
        <v>709</v>
      </c>
      <c r="G230" s="1" t="s">
        <v>133</v>
      </c>
      <c r="H230" s="1" t="s">
        <v>123</v>
      </c>
      <c r="I230" s="1" t="s">
        <v>38</v>
      </c>
      <c r="J230" s="1" t="s">
        <v>39</v>
      </c>
      <c r="K230" s="1" t="s">
        <v>40</v>
      </c>
      <c r="L230" s="1" t="s">
        <v>1573</v>
      </c>
      <c r="M230" s="1">
        <v>20</v>
      </c>
      <c r="N230" s="1">
        <v>15</v>
      </c>
      <c r="O230" s="1" t="s">
        <v>1574</v>
      </c>
      <c r="P230" s="1" t="s">
        <v>136</v>
      </c>
      <c r="Q230" s="1" t="s">
        <v>1575</v>
      </c>
      <c r="R230" s="1" t="s">
        <v>713</v>
      </c>
      <c r="S230" s="1" t="s">
        <v>1576</v>
      </c>
      <c r="T230" s="1" t="s">
        <v>1574</v>
      </c>
      <c r="U230" s="1" t="s">
        <v>47</v>
      </c>
      <c r="W230" s="1" t="s">
        <v>140</v>
      </c>
      <c r="X230" s="1" t="s">
        <v>715</v>
      </c>
      <c r="Y230" s="1" t="s">
        <v>1566</v>
      </c>
      <c r="Z230" s="1" t="s">
        <v>181</v>
      </c>
      <c r="AA230" s="1" t="s">
        <v>1577</v>
      </c>
      <c r="AB230" s="1" t="s">
        <v>1578</v>
      </c>
      <c r="AD230" s="1" t="s">
        <v>54</v>
      </c>
      <c r="AE230" s="1" t="s">
        <v>55</v>
      </c>
      <c r="AG230" s="1" t="s">
        <v>144</v>
      </c>
      <c r="AH230" s="1" t="s">
        <v>75</v>
      </c>
      <c r="AK230" s="1" t="s">
        <v>58</v>
      </c>
      <c r="AL230" s="1" t="s">
        <v>76</v>
      </c>
      <c r="AM230" s="1" t="s">
        <v>717</v>
      </c>
      <c r="AN230" s="1" t="s">
        <v>1579</v>
      </c>
    </row>
    <row r="231" spans="1:40" x14ac:dyDescent="0.3">
      <c r="A231" s="1" t="str">
        <f>HYPERLINK("https://hsdes.intel.com/resource/14013172940","14013172940")</f>
        <v>14013172940</v>
      </c>
      <c r="B231" s="1" t="s">
        <v>728</v>
      </c>
      <c r="C231" s="1" t="s">
        <v>2280</v>
      </c>
      <c r="D231" s="1" t="s">
        <v>2278</v>
      </c>
      <c r="G231" s="1" t="s">
        <v>133</v>
      </c>
      <c r="H231" s="1" t="s">
        <v>63</v>
      </c>
      <c r="I231" s="1" t="s">
        <v>38</v>
      </c>
      <c r="J231" s="1" t="s">
        <v>39</v>
      </c>
      <c r="K231" s="1" t="s">
        <v>40</v>
      </c>
      <c r="L231" s="1" t="s">
        <v>134</v>
      </c>
      <c r="M231" s="1">
        <v>25</v>
      </c>
      <c r="N231" s="1">
        <v>20</v>
      </c>
      <c r="O231" s="1" t="s">
        <v>729</v>
      </c>
      <c r="P231" s="1" t="s">
        <v>136</v>
      </c>
      <c r="Q231" s="1" t="s">
        <v>730</v>
      </c>
      <c r="R231" s="1" t="s">
        <v>731</v>
      </c>
      <c r="S231" s="1" t="s">
        <v>732</v>
      </c>
      <c r="T231" s="1" t="s">
        <v>729</v>
      </c>
      <c r="U231" s="1" t="s">
        <v>47</v>
      </c>
      <c r="W231" s="1" t="s">
        <v>140</v>
      </c>
      <c r="X231" s="1" t="s">
        <v>733</v>
      </c>
      <c r="Y231" s="1" t="s">
        <v>50</v>
      </c>
      <c r="Z231" s="1" t="s">
        <v>181</v>
      </c>
      <c r="AA231" s="1" t="s">
        <v>734</v>
      </c>
      <c r="AB231" s="1" t="s">
        <v>705</v>
      </c>
      <c r="AD231" s="1" t="s">
        <v>54</v>
      </c>
      <c r="AE231" s="1" t="s">
        <v>55</v>
      </c>
      <c r="AG231" s="1" t="s">
        <v>144</v>
      </c>
      <c r="AH231" s="1" t="s">
        <v>57</v>
      </c>
      <c r="AK231" s="1" t="s">
        <v>58</v>
      </c>
      <c r="AL231" s="1" t="s">
        <v>76</v>
      </c>
      <c r="AM231" s="1" t="s">
        <v>735</v>
      </c>
      <c r="AN231" s="1" t="s">
        <v>736</v>
      </c>
    </row>
    <row r="232" spans="1:40" x14ac:dyDescent="0.3">
      <c r="A232" s="4" t="str">
        <f>HYPERLINK("https://hsdes.intel.com/resource/14013184835","14013184835")</f>
        <v>14013184835</v>
      </c>
      <c r="B232" s="1" t="s">
        <v>1367</v>
      </c>
      <c r="C232" s="1" t="s">
        <v>2283</v>
      </c>
      <c r="D232" s="1" t="s">
        <v>2278</v>
      </c>
      <c r="G232" s="1" t="s">
        <v>36</v>
      </c>
      <c r="H232" s="1" t="s">
        <v>123</v>
      </c>
      <c r="I232" s="1" t="s">
        <v>38</v>
      </c>
      <c r="J232" s="1" t="s">
        <v>39</v>
      </c>
      <c r="K232" s="1" t="s">
        <v>40</v>
      </c>
      <c r="L232" s="1" t="s">
        <v>41</v>
      </c>
      <c r="M232" s="1">
        <v>6</v>
      </c>
      <c r="N232" s="1">
        <v>4</v>
      </c>
      <c r="O232" s="1" t="s">
        <v>1368</v>
      </c>
      <c r="P232" s="1" t="s">
        <v>238</v>
      </c>
      <c r="Q232" s="1" t="s">
        <v>1369</v>
      </c>
      <c r="R232" s="1" t="s">
        <v>1370</v>
      </c>
      <c r="S232" s="1" t="s">
        <v>1371</v>
      </c>
      <c r="T232" s="1" t="s">
        <v>1368</v>
      </c>
      <c r="U232" s="1" t="s">
        <v>47</v>
      </c>
      <c r="W232" s="1" t="s">
        <v>48</v>
      </c>
      <c r="X232" s="1" t="s">
        <v>1372</v>
      </c>
      <c r="Y232" s="1" t="s">
        <v>50</v>
      </c>
      <c r="Z232" s="1" t="s">
        <v>51</v>
      </c>
      <c r="AA232" s="1" t="s">
        <v>1373</v>
      </c>
      <c r="AB232" s="1" t="s">
        <v>1374</v>
      </c>
      <c r="AD232" s="1" t="s">
        <v>54</v>
      </c>
      <c r="AE232" s="1" t="s">
        <v>55</v>
      </c>
      <c r="AG232" s="1" t="s">
        <v>56</v>
      </c>
      <c r="AH232" s="1" t="s">
        <v>75</v>
      </c>
      <c r="AK232" s="1" t="s">
        <v>58</v>
      </c>
      <c r="AL232" s="1" t="s">
        <v>1375</v>
      </c>
      <c r="AM232" s="1" t="s">
        <v>1376</v>
      </c>
      <c r="AN232" s="1" t="s">
        <v>1377</v>
      </c>
    </row>
    <row r="233" spans="1:40" x14ac:dyDescent="0.3">
      <c r="A233" s="1" t="str">
        <f>HYPERLINK("https://hsdes.intel.com/resource/14013185500","14013185500")</f>
        <v>14013185500</v>
      </c>
      <c r="B233" s="1" t="s">
        <v>1428</v>
      </c>
      <c r="C233" s="1" t="s">
        <v>2282</v>
      </c>
      <c r="D233" s="1" t="s">
        <v>2278</v>
      </c>
      <c r="G233" s="1" t="s">
        <v>36</v>
      </c>
      <c r="H233" s="1" t="s">
        <v>1359</v>
      </c>
      <c r="I233" s="1" t="s">
        <v>38</v>
      </c>
      <c r="J233" s="1" t="s">
        <v>39</v>
      </c>
      <c r="K233" s="1" t="s">
        <v>40</v>
      </c>
      <c r="L233" s="1" t="s">
        <v>299</v>
      </c>
      <c r="M233" s="1">
        <v>10</v>
      </c>
      <c r="N233" s="1">
        <v>4</v>
      </c>
      <c r="O233" s="1" t="s">
        <v>1429</v>
      </c>
      <c r="P233" s="1" t="s">
        <v>238</v>
      </c>
      <c r="Q233" s="1" t="s">
        <v>1430</v>
      </c>
      <c r="R233" s="1" t="s">
        <v>1370</v>
      </c>
      <c r="S233" s="1" t="s">
        <v>1431</v>
      </c>
      <c r="T233" s="1" t="s">
        <v>1429</v>
      </c>
      <c r="U233" s="1" t="s">
        <v>70</v>
      </c>
      <c r="W233" s="1" t="s">
        <v>48</v>
      </c>
      <c r="X233" s="1" t="s">
        <v>1432</v>
      </c>
      <c r="Y233" s="1" t="s">
        <v>50</v>
      </c>
      <c r="Z233" s="1" t="s">
        <v>51</v>
      </c>
      <c r="AA233" s="1" t="s">
        <v>1433</v>
      </c>
      <c r="AB233" s="1" t="s">
        <v>1388</v>
      </c>
      <c r="AD233" s="1" t="s">
        <v>54</v>
      </c>
      <c r="AE233" s="1" t="s">
        <v>55</v>
      </c>
      <c r="AG233" s="1" t="s">
        <v>56</v>
      </c>
      <c r="AH233" s="1" t="s">
        <v>75</v>
      </c>
      <c r="AK233" s="1" t="s">
        <v>58</v>
      </c>
      <c r="AL233" s="1" t="s">
        <v>76</v>
      </c>
      <c r="AM233" s="1" t="s">
        <v>1434</v>
      </c>
      <c r="AN233" s="1" t="s">
        <v>1435</v>
      </c>
    </row>
    <row r="234" spans="1:40" x14ac:dyDescent="0.3">
      <c r="A234" s="1" t="str">
        <f>HYPERLINK("https://hsdes.intel.com/resource/14013159992","14013159992")</f>
        <v>14013159992</v>
      </c>
      <c r="B234" s="1" t="s">
        <v>347</v>
      </c>
      <c r="C234" s="1" t="s">
        <v>2280</v>
      </c>
      <c r="D234" s="1" t="s">
        <v>2278</v>
      </c>
      <c r="G234" s="1" t="s">
        <v>48</v>
      </c>
      <c r="H234" s="1" t="s">
        <v>81</v>
      </c>
      <c r="I234" s="1" t="s">
        <v>38</v>
      </c>
      <c r="J234" s="1" t="s">
        <v>39</v>
      </c>
      <c r="K234" s="1" t="s">
        <v>40</v>
      </c>
      <c r="L234" s="1" t="s">
        <v>348</v>
      </c>
      <c r="M234" s="1">
        <v>40</v>
      </c>
      <c r="N234" s="1">
        <v>40</v>
      </c>
      <c r="O234" s="1" t="s">
        <v>349</v>
      </c>
      <c r="P234" s="1" t="s">
        <v>338</v>
      </c>
      <c r="Q234" s="1" t="s">
        <v>350</v>
      </c>
      <c r="R234" s="1" t="s">
        <v>351</v>
      </c>
      <c r="S234" s="1" t="s">
        <v>352</v>
      </c>
      <c r="T234" s="1" t="s">
        <v>349</v>
      </c>
      <c r="U234" s="1" t="s">
        <v>47</v>
      </c>
      <c r="W234" s="1" t="s">
        <v>48</v>
      </c>
      <c r="X234" s="1" t="s">
        <v>353</v>
      </c>
      <c r="Y234" s="1" t="s">
        <v>50</v>
      </c>
      <c r="Z234" s="1" t="s">
        <v>51</v>
      </c>
      <c r="AA234" s="1" t="s">
        <v>354</v>
      </c>
      <c r="AB234" s="1" t="s">
        <v>355</v>
      </c>
      <c r="AD234" s="1" t="s">
        <v>54</v>
      </c>
      <c r="AE234" s="1" t="s">
        <v>55</v>
      </c>
      <c r="AG234" s="1" t="s">
        <v>323</v>
      </c>
      <c r="AH234" s="1" t="s">
        <v>75</v>
      </c>
      <c r="AK234" s="1" t="s">
        <v>58</v>
      </c>
      <c r="AL234" s="1" t="s">
        <v>76</v>
      </c>
      <c r="AM234" s="1" t="s">
        <v>356</v>
      </c>
      <c r="AN234" s="1" t="s">
        <v>357</v>
      </c>
    </row>
    <row r="235" spans="1:40" x14ac:dyDescent="0.3">
      <c r="A235" s="1" t="str">
        <f>HYPERLINK("https://hsdes.intel.com/resource/14013159990","14013159990")</f>
        <v>14013159990</v>
      </c>
      <c r="B235" s="1" t="s">
        <v>336</v>
      </c>
      <c r="C235" s="1" t="s">
        <v>2280</v>
      </c>
      <c r="D235" s="1" t="s">
        <v>2278</v>
      </c>
      <c r="G235" s="1" t="s">
        <v>48</v>
      </c>
      <c r="H235" s="1" t="s">
        <v>81</v>
      </c>
      <c r="I235" s="1" t="s">
        <v>38</v>
      </c>
      <c r="J235" s="1" t="s">
        <v>39</v>
      </c>
      <c r="K235" s="1" t="s">
        <v>40</v>
      </c>
      <c r="L235" s="1" t="s">
        <v>175</v>
      </c>
      <c r="M235" s="1">
        <v>50</v>
      </c>
      <c r="N235" s="1">
        <v>40</v>
      </c>
      <c r="O235" s="1" t="s">
        <v>337</v>
      </c>
      <c r="P235" s="1" t="s">
        <v>338</v>
      </c>
      <c r="Q235" s="1" t="s">
        <v>339</v>
      </c>
      <c r="R235" s="1" t="s">
        <v>340</v>
      </c>
      <c r="S235" s="1" t="s">
        <v>341</v>
      </c>
      <c r="T235" s="1" t="s">
        <v>337</v>
      </c>
      <c r="U235" s="1" t="s">
        <v>47</v>
      </c>
      <c r="W235" s="1" t="s">
        <v>48</v>
      </c>
      <c r="X235" s="1" t="s">
        <v>342</v>
      </c>
      <c r="Y235" s="1" t="s">
        <v>50</v>
      </c>
      <c r="Z235" s="1" t="s">
        <v>51</v>
      </c>
      <c r="AA235" s="1" t="s">
        <v>343</v>
      </c>
      <c r="AB235" s="1" t="s">
        <v>344</v>
      </c>
      <c r="AD235" s="1" t="s">
        <v>54</v>
      </c>
      <c r="AE235" s="1" t="s">
        <v>55</v>
      </c>
      <c r="AG235" s="1" t="s">
        <v>323</v>
      </c>
      <c r="AH235" s="1" t="s">
        <v>75</v>
      </c>
      <c r="AK235" s="1" t="s">
        <v>58</v>
      </c>
      <c r="AL235" s="1" t="s">
        <v>76</v>
      </c>
      <c r="AM235" s="1" t="s">
        <v>345</v>
      </c>
      <c r="AN235" s="1" t="s">
        <v>346</v>
      </c>
    </row>
    <row r="236" spans="1:40" x14ac:dyDescent="0.3">
      <c r="A236" s="1" t="str">
        <f>HYPERLINK("https://hsdes.intel.com/resource/14013158799","14013158799")</f>
        <v>14013158799</v>
      </c>
      <c r="B236" s="1" t="s">
        <v>247</v>
      </c>
      <c r="C236" s="1" t="s">
        <v>2282</v>
      </c>
      <c r="D236" s="1" t="s">
        <v>2278</v>
      </c>
      <c r="G236" s="1" t="s">
        <v>133</v>
      </c>
      <c r="H236" s="1" t="s">
        <v>81</v>
      </c>
      <c r="I236" s="1" t="s">
        <v>38</v>
      </c>
      <c r="J236" s="1" t="s">
        <v>39</v>
      </c>
      <c r="K236" s="1" t="s">
        <v>40</v>
      </c>
      <c r="L236" s="1" t="s">
        <v>134</v>
      </c>
      <c r="M236" s="1">
        <v>20</v>
      </c>
      <c r="N236" s="1">
        <v>13</v>
      </c>
      <c r="O236" s="1" t="s">
        <v>248</v>
      </c>
      <c r="P236" s="1" t="s">
        <v>136</v>
      </c>
      <c r="Q236" s="1" t="s">
        <v>249</v>
      </c>
      <c r="R236" s="1" t="s">
        <v>250</v>
      </c>
      <c r="S236" s="1" t="s">
        <v>251</v>
      </c>
      <c r="T236" s="1" t="s">
        <v>248</v>
      </c>
      <c r="U236" s="1" t="s">
        <v>47</v>
      </c>
      <c r="W236" s="1" t="s">
        <v>140</v>
      </c>
      <c r="X236" s="1" t="s">
        <v>252</v>
      </c>
      <c r="Y236" s="1" t="s">
        <v>50</v>
      </c>
      <c r="Z236" s="1" t="s">
        <v>51</v>
      </c>
      <c r="AA236" s="1" t="s">
        <v>253</v>
      </c>
      <c r="AB236" s="1" t="s">
        <v>254</v>
      </c>
      <c r="AD236" s="1" t="s">
        <v>54</v>
      </c>
      <c r="AE236" s="1" t="s">
        <v>55</v>
      </c>
      <c r="AG236" s="1" t="s">
        <v>56</v>
      </c>
      <c r="AH236" s="1" t="s">
        <v>75</v>
      </c>
      <c r="AK236" s="1" t="s">
        <v>58</v>
      </c>
      <c r="AL236" s="1" t="s">
        <v>255</v>
      </c>
      <c r="AM236" s="1" t="s">
        <v>256</v>
      </c>
      <c r="AN236" s="1" t="s">
        <v>257</v>
      </c>
    </row>
    <row r="237" spans="1:40" x14ac:dyDescent="0.3">
      <c r="A237" s="1" t="str">
        <f>HYPERLINK("https://hsdes.intel.com/resource/14013163289","14013163289")</f>
        <v>14013163289</v>
      </c>
      <c r="B237" s="1" t="s">
        <v>605</v>
      </c>
      <c r="C237" s="1" t="s">
        <v>2282</v>
      </c>
      <c r="D237" s="1" t="s">
        <v>2278</v>
      </c>
      <c r="G237" s="1" t="s">
        <v>133</v>
      </c>
      <c r="H237" s="1" t="s">
        <v>81</v>
      </c>
      <c r="I237" s="1" t="s">
        <v>38</v>
      </c>
      <c r="J237" s="1" t="s">
        <v>39</v>
      </c>
      <c r="K237" s="1" t="s">
        <v>40</v>
      </c>
      <c r="L237" s="1" t="s">
        <v>606</v>
      </c>
      <c r="M237" s="1">
        <v>20</v>
      </c>
      <c r="N237" s="1">
        <v>15</v>
      </c>
      <c r="O237" s="1" t="s">
        <v>607</v>
      </c>
      <c r="P237" s="1" t="s">
        <v>136</v>
      </c>
      <c r="Q237" s="1" t="s">
        <v>608</v>
      </c>
      <c r="R237" s="1" t="s">
        <v>609</v>
      </c>
      <c r="S237" s="1" t="s">
        <v>610</v>
      </c>
      <c r="T237" s="1" t="s">
        <v>607</v>
      </c>
      <c r="U237" s="1" t="s">
        <v>70</v>
      </c>
      <c r="W237" s="1" t="s">
        <v>140</v>
      </c>
      <c r="X237" s="1" t="s">
        <v>611</v>
      </c>
      <c r="Y237" s="1" t="s">
        <v>50</v>
      </c>
      <c r="Z237" s="1" t="s">
        <v>612</v>
      </c>
      <c r="AA237" s="1" t="s">
        <v>613</v>
      </c>
      <c r="AB237" s="1" t="s">
        <v>614</v>
      </c>
      <c r="AD237" s="1" t="s">
        <v>54</v>
      </c>
      <c r="AE237" s="1" t="s">
        <v>55</v>
      </c>
      <c r="AG237" s="1" t="s">
        <v>144</v>
      </c>
      <c r="AH237" s="1" t="s">
        <v>75</v>
      </c>
      <c r="AK237" s="1" t="s">
        <v>58</v>
      </c>
      <c r="AL237" s="1" t="s">
        <v>615</v>
      </c>
      <c r="AM237" s="1" t="s">
        <v>616</v>
      </c>
      <c r="AN237" s="1" t="s">
        <v>617</v>
      </c>
    </row>
    <row r="238" spans="1:40" x14ac:dyDescent="0.3">
      <c r="A238" s="1" t="str">
        <f>HYPERLINK("https://hsdes.intel.com/resource/14013172917","14013172917")</f>
        <v>14013172917</v>
      </c>
      <c r="B238" s="1" t="s">
        <v>719</v>
      </c>
      <c r="C238" s="1" t="s">
        <v>2282</v>
      </c>
      <c r="D238" s="1" t="s">
        <v>2278</v>
      </c>
      <c r="E238" s="6"/>
      <c r="G238" s="1" t="s">
        <v>133</v>
      </c>
      <c r="H238" s="1" t="s">
        <v>81</v>
      </c>
      <c r="I238" s="1" t="s">
        <v>38</v>
      </c>
      <c r="J238" s="1" t="s">
        <v>39</v>
      </c>
      <c r="K238" s="1" t="s">
        <v>40</v>
      </c>
      <c r="L238" s="1" t="s">
        <v>134</v>
      </c>
      <c r="M238" s="1">
        <v>25</v>
      </c>
      <c r="N238" s="1">
        <v>18</v>
      </c>
      <c r="O238" s="1" t="s">
        <v>720</v>
      </c>
      <c r="P238" s="1" t="s">
        <v>136</v>
      </c>
      <c r="Q238" s="1" t="s">
        <v>721</v>
      </c>
      <c r="R238" s="1" t="s">
        <v>722</v>
      </c>
      <c r="S238" s="1" t="s">
        <v>723</v>
      </c>
      <c r="T238" s="1" t="s">
        <v>720</v>
      </c>
      <c r="U238" s="1" t="s">
        <v>47</v>
      </c>
      <c r="W238" s="1" t="s">
        <v>140</v>
      </c>
      <c r="X238" s="1" t="s">
        <v>724</v>
      </c>
      <c r="Y238" s="1" t="s">
        <v>50</v>
      </c>
      <c r="Z238" s="1" t="s">
        <v>51</v>
      </c>
      <c r="AA238" s="1" t="s">
        <v>725</v>
      </c>
      <c r="AB238" s="1" t="s">
        <v>143</v>
      </c>
      <c r="AD238" s="1" t="s">
        <v>54</v>
      </c>
      <c r="AE238" s="1" t="s">
        <v>55</v>
      </c>
      <c r="AG238" s="1" t="s">
        <v>144</v>
      </c>
      <c r="AH238" s="1" t="s">
        <v>75</v>
      </c>
      <c r="AK238" s="1" t="s">
        <v>58</v>
      </c>
      <c r="AL238" s="1" t="s">
        <v>59</v>
      </c>
      <c r="AM238" s="1" t="s">
        <v>726</v>
      </c>
      <c r="AN238" s="1" t="s">
        <v>727</v>
      </c>
    </row>
    <row r="239" spans="1:40" x14ac:dyDescent="0.3">
      <c r="A239" s="1" t="str">
        <f>HYPERLINK("https://hsdes.intel.com/resource/14013158285","14013158285")</f>
        <v>14013158285</v>
      </c>
      <c r="B239" s="1" t="s">
        <v>210</v>
      </c>
      <c r="C239" s="1" t="s">
        <v>2284</v>
      </c>
      <c r="D239" s="1" t="s">
        <v>2278</v>
      </c>
      <c r="G239" s="1" t="s">
        <v>198</v>
      </c>
      <c r="H239" s="1" t="s">
        <v>63</v>
      </c>
      <c r="I239" s="1" t="s">
        <v>38</v>
      </c>
      <c r="J239" s="1" t="s">
        <v>39</v>
      </c>
      <c r="K239" s="1" t="s">
        <v>40</v>
      </c>
      <c r="L239" s="1" t="s">
        <v>211</v>
      </c>
      <c r="M239" s="1">
        <v>11</v>
      </c>
      <c r="N239" s="1">
        <v>8</v>
      </c>
      <c r="O239" s="1" t="s">
        <v>212</v>
      </c>
      <c r="P239" s="1" t="s">
        <v>201</v>
      </c>
      <c r="Q239" s="1" t="s">
        <v>213</v>
      </c>
      <c r="R239" s="1" t="s">
        <v>214</v>
      </c>
      <c r="S239" s="1" t="s">
        <v>215</v>
      </c>
      <c r="T239" s="1" t="s">
        <v>212</v>
      </c>
      <c r="U239" s="1" t="s">
        <v>70</v>
      </c>
      <c r="W239" s="1" t="s">
        <v>198</v>
      </c>
      <c r="X239" s="1" t="s">
        <v>216</v>
      </c>
      <c r="Y239" s="1" t="s">
        <v>50</v>
      </c>
      <c r="Z239" s="1" t="s">
        <v>51</v>
      </c>
      <c r="AA239" s="1" t="s">
        <v>217</v>
      </c>
      <c r="AB239" s="1" t="s">
        <v>218</v>
      </c>
      <c r="AD239" s="1" t="s">
        <v>54</v>
      </c>
      <c r="AE239" s="1" t="s">
        <v>158</v>
      </c>
      <c r="AG239" s="1" t="s">
        <v>56</v>
      </c>
      <c r="AH239" s="1" t="s">
        <v>75</v>
      </c>
      <c r="AK239" s="1" t="s">
        <v>219</v>
      </c>
      <c r="AL239" s="1" t="s">
        <v>76</v>
      </c>
      <c r="AM239" s="1" t="s">
        <v>220</v>
      </c>
      <c r="AN239" s="1" t="s">
        <v>221</v>
      </c>
    </row>
    <row r="240" spans="1:40" x14ac:dyDescent="0.3">
      <c r="A240" s="4" t="str">
        <f>HYPERLINK("https://hsdes.intel.com/resource/14013175486","14013175486")</f>
        <v>14013175486</v>
      </c>
      <c r="B240" s="1" t="s">
        <v>860</v>
      </c>
      <c r="C240" s="1" t="s">
        <v>2283</v>
      </c>
      <c r="D240" s="1" t="s">
        <v>2278</v>
      </c>
      <c r="G240" s="1" t="s">
        <v>223</v>
      </c>
      <c r="H240" s="1" t="s">
        <v>63</v>
      </c>
      <c r="I240" s="1" t="s">
        <v>38</v>
      </c>
      <c r="J240" s="1" t="s">
        <v>39</v>
      </c>
      <c r="K240" s="1" t="s">
        <v>40</v>
      </c>
      <c r="L240" s="1" t="s">
        <v>861</v>
      </c>
      <c r="M240" s="1">
        <v>12</v>
      </c>
      <c r="N240" s="1">
        <v>10</v>
      </c>
      <c r="O240" s="1" t="s">
        <v>862</v>
      </c>
      <c r="P240" s="1" t="s">
        <v>225</v>
      </c>
      <c r="Q240" s="1" t="s">
        <v>863</v>
      </c>
      <c r="R240" s="1" t="s">
        <v>864</v>
      </c>
      <c r="S240" s="1" t="s">
        <v>855</v>
      </c>
      <c r="T240" s="1" t="s">
        <v>862</v>
      </c>
      <c r="U240" s="1" t="s">
        <v>70</v>
      </c>
      <c r="V240" s="1" t="s">
        <v>229</v>
      </c>
      <c r="W240" s="1" t="s">
        <v>230</v>
      </c>
      <c r="X240" s="1" t="s">
        <v>865</v>
      </c>
      <c r="Y240" s="1" t="s">
        <v>50</v>
      </c>
      <c r="Z240" s="1" t="s">
        <v>51</v>
      </c>
      <c r="AA240" s="1" t="s">
        <v>857</v>
      </c>
      <c r="AB240" s="1" t="s">
        <v>866</v>
      </c>
      <c r="AD240" s="1" t="s">
        <v>54</v>
      </c>
      <c r="AE240" s="1" t="s">
        <v>55</v>
      </c>
      <c r="AG240" s="1" t="s">
        <v>56</v>
      </c>
      <c r="AH240" s="1" t="s">
        <v>75</v>
      </c>
      <c r="AK240" s="1" t="s">
        <v>58</v>
      </c>
      <c r="AL240" s="1" t="s">
        <v>76</v>
      </c>
      <c r="AM240" s="1" t="s">
        <v>867</v>
      </c>
      <c r="AN240" s="1" t="s">
        <v>868</v>
      </c>
    </row>
    <row r="241" spans="1:40" x14ac:dyDescent="0.3">
      <c r="A241" s="4" t="str">
        <f>HYPERLINK("https://hsdes.intel.com/resource/14013187326","14013187326")</f>
        <v>14013187326</v>
      </c>
      <c r="B241" s="1" t="s">
        <v>2014</v>
      </c>
      <c r="C241" s="1" t="s">
        <v>2283</v>
      </c>
      <c r="D241" s="1" t="s">
        <v>2278</v>
      </c>
      <c r="G241" s="1" t="s">
        <v>223</v>
      </c>
      <c r="H241" s="1" t="s">
        <v>123</v>
      </c>
      <c r="I241" s="1" t="s">
        <v>38</v>
      </c>
      <c r="J241" s="1" t="s">
        <v>39</v>
      </c>
      <c r="K241" s="1" t="s">
        <v>40</v>
      </c>
      <c r="L241" s="1" t="s">
        <v>1785</v>
      </c>
      <c r="M241" s="1">
        <v>40</v>
      </c>
      <c r="N241" s="1">
        <v>35</v>
      </c>
      <c r="O241" s="1" t="s">
        <v>2015</v>
      </c>
      <c r="P241" s="1" t="s">
        <v>225</v>
      </c>
      <c r="Q241" s="1" t="s">
        <v>2016</v>
      </c>
      <c r="R241" s="1" t="s">
        <v>1932</v>
      </c>
      <c r="S241" s="1" t="s">
        <v>2017</v>
      </c>
      <c r="T241" s="1" t="s">
        <v>2015</v>
      </c>
      <c r="U241" s="1" t="s">
        <v>70</v>
      </c>
      <c r="V241" s="1" t="s">
        <v>229</v>
      </c>
      <c r="W241" s="1" t="s">
        <v>230</v>
      </c>
      <c r="X241" s="1" t="s">
        <v>2018</v>
      </c>
      <c r="Y241" s="1" t="s">
        <v>1566</v>
      </c>
      <c r="Z241" s="1" t="s">
        <v>51</v>
      </c>
      <c r="AA241" s="1" t="s">
        <v>1577</v>
      </c>
      <c r="AB241" s="1" t="s">
        <v>1578</v>
      </c>
      <c r="AD241" s="1" t="s">
        <v>54</v>
      </c>
      <c r="AE241" s="1" t="s">
        <v>1614</v>
      </c>
      <c r="AG241" s="1" t="s">
        <v>323</v>
      </c>
      <c r="AH241" s="1" t="s">
        <v>75</v>
      </c>
      <c r="AK241" s="1" t="s">
        <v>58</v>
      </c>
      <c r="AL241" s="1" t="s">
        <v>76</v>
      </c>
      <c r="AM241" s="1" t="s">
        <v>2019</v>
      </c>
      <c r="AN241" s="1" t="s">
        <v>2020</v>
      </c>
    </row>
    <row r="242" spans="1:40" x14ac:dyDescent="0.3">
      <c r="A242" s="1" t="str">
        <f>HYPERLINK("https://hsdes.intel.com/resource/14013160886","14013160886")</f>
        <v>14013160886</v>
      </c>
      <c r="B242" s="1" t="s">
        <v>511</v>
      </c>
      <c r="C242" s="1" t="s">
        <v>2285</v>
      </c>
      <c r="D242" s="1" t="s">
        <v>2278</v>
      </c>
      <c r="G242" s="1" t="s">
        <v>512</v>
      </c>
      <c r="H242" s="1" t="s">
        <v>513</v>
      </c>
      <c r="I242" s="1" t="s">
        <v>38</v>
      </c>
      <c r="J242" s="1" t="s">
        <v>39</v>
      </c>
      <c r="K242" s="1" t="s">
        <v>40</v>
      </c>
      <c r="L242" s="1" t="s">
        <v>514</v>
      </c>
      <c r="M242" s="1">
        <v>25</v>
      </c>
      <c r="N242" s="1">
        <v>10</v>
      </c>
      <c r="O242" s="1" t="s">
        <v>515</v>
      </c>
      <c r="P242" s="1" t="s">
        <v>516</v>
      </c>
      <c r="Q242" s="1" t="s">
        <v>517</v>
      </c>
      <c r="R242" s="1" t="s">
        <v>518</v>
      </c>
      <c r="S242" s="1" t="s">
        <v>519</v>
      </c>
      <c r="T242" s="1" t="s">
        <v>515</v>
      </c>
      <c r="U242" s="1" t="s">
        <v>47</v>
      </c>
      <c r="V242" s="1" t="s">
        <v>88</v>
      </c>
      <c r="W242" s="1" t="s">
        <v>89</v>
      </c>
      <c r="X242" s="1" t="s">
        <v>520</v>
      </c>
      <c r="Y242" s="1" t="s">
        <v>50</v>
      </c>
      <c r="Z242" s="1" t="s">
        <v>181</v>
      </c>
      <c r="AA242" s="1" t="s">
        <v>521</v>
      </c>
      <c r="AB242" s="1" t="s">
        <v>522</v>
      </c>
      <c r="AD242" s="1" t="s">
        <v>54</v>
      </c>
      <c r="AE242" s="1" t="s">
        <v>55</v>
      </c>
      <c r="AG242" s="1" t="s">
        <v>56</v>
      </c>
      <c r="AH242" s="1" t="s">
        <v>75</v>
      </c>
      <c r="AK242" s="1" t="s">
        <v>58</v>
      </c>
      <c r="AL242" s="1" t="s">
        <v>76</v>
      </c>
      <c r="AM242" s="1" t="s">
        <v>523</v>
      </c>
      <c r="AN242" s="1" t="s">
        <v>524</v>
      </c>
    </row>
    <row r="243" spans="1:40" x14ac:dyDescent="0.3">
      <c r="A243" s="4" t="str">
        <f>HYPERLINK("https://hsdes.intel.com/resource/14013187331","14013187331")</f>
        <v>14013187331</v>
      </c>
      <c r="B243" s="1" t="s">
        <v>2021</v>
      </c>
      <c r="C243" s="1" t="s">
        <v>2283</v>
      </c>
      <c r="D243" s="1" t="s">
        <v>2278</v>
      </c>
      <c r="G243" s="1" t="s">
        <v>223</v>
      </c>
      <c r="H243" s="1" t="s">
        <v>123</v>
      </c>
      <c r="I243" s="1" t="s">
        <v>38</v>
      </c>
      <c r="J243" s="1" t="s">
        <v>39</v>
      </c>
      <c r="K243" s="1" t="s">
        <v>40</v>
      </c>
      <c r="L243" s="1" t="s">
        <v>1618</v>
      </c>
      <c r="M243" s="1">
        <v>15</v>
      </c>
      <c r="N243" s="1">
        <v>12</v>
      </c>
      <c r="O243" s="1" t="s">
        <v>2022</v>
      </c>
      <c r="P243" s="1" t="s">
        <v>225</v>
      </c>
      <c r="Q243" s="1" t="s">
        <v>2023</v>
      </c>
      <c r="R243" s="1" t="s">
        <v>2024</v>
      </c>
      <c r="S243" s="1" t="s">
        <v>2025</v>
      </c>
      <c r="T243" s="1" t="s">
        <v>2022</v>
      </c>
      <c r="U243" s="1" t="s">
        <v>70</v>
      </c>
      <c r="V243" s="1" t="s">
        <v>229</v>
      </c>
      <c r="W243" s="1" t="s">
        <v>230</v>
      </c>
      <c r="X243" s="1" t="s">
        <v>2026</v>
      </c>
      <c r="Y243" s="1" t="s">
        <v>1566</v>
      </c>
      <c r="Z243" s="1" t="s">
        <v>181</v>
      </c>
      <c r="AA243" s="1" t="s">
        <v>1897</v>
      </c>
      <c r="AB243" s="1" t="s">
        <v>1604</v>
      </c>
      <c r="AD243" s="1" t="s">
        <v>54</v>
      </c>
      <c r="AE243" s="1" t="s">
        <v>158</v>
      </c>
      <c r="AG243" s="1" t="s">
        <v>56</v>
      </c>
      <c r="AH243" s="1" t="s">
        <v>75</v>
      </c>
      <c r="AK243" s="1" t="s">
        <v>58</v>
      </c>
      <c r="AL243" s="1" t="s">
        <v>76</v>
      </c>
      <c r="AM243" s="1" t="s">
        <v>2027</v>
      </c>
      <c r="AN243" s="1" t="s">
        <v>2028</v>
      </c>
    </row>
    <row r="244" spans="1:40" x14ac:dyDescent="0.3">
      <c r="A244" s="1" t="str">
        <f>HYPERLINK("https://hsdes.intel.com/resource/14013179171","14013179171")</f>
        <v>14013179171</v>
      </c>
      <c r="B244" s="1" t="s">
        <v>992</v>
      </c>
      <c r="C244" s="1" t="s">
        <v>2280</v>
      </c>
      <c r="D244" s="1" t="s">
        <v>2278</v>
      </c>
      <c r="G244" s="1" t="s">
        <v>223</v>
      </c>
      <c r="H244" s="1" t="s">
        <v>63</v>
      </c>
      <c r="I244" s="1" t="s">
        <v>38</v>
      </c>
      <c r="J244" s="1" t="s">
        <v>39</v>
      </c>
      <c r="K244" s="1" t="s">
        <v>40</v>
      </c>
      <c r="L244" s="1" t="s">
        <v>993</v>
      </c>
      <c r="M244" s="1">
        <v>20</v>
      </c>
      <c r="N244" s="1">
        <v>15</v>
      </c>
      <c r="O244" s="1" t="s">
        <v>994</v>
      </c>
      <c r="P244" s="1" t="s">
        <v>151</v>
      </c>
      <c r="Q244" s="1" t="s">
        <v>995</v>
      </c>
      <c r="R244" s="1" t="s">
        <v>996</v>
      </c>
      <c r="S244" s="1" t="s">
        <v>997</v>
      </c>
      <c r="T244" s="1" t="s">
        <v>994</v>
      </c>
      <c r="U244" s="1" t="s">
        <v>70</v>
      </c>
      <c r="V244" s="1" t="s">
        <v>229</v>
      </c>
      <c r="W244" s="1" t="s">
        <v>48</v>
      </c>
      <c r="X244" s="1" t="s">
        <v>998</v>
      </c>
      <c r="Y244" s="1" t="s">
        <v>50</v>
      </c>
      <c r="Z244" s="1" t="s">
        <v>181</v>
      </c>
      <c r="AA244" s="1" t="s">
        <v>999</v>
      </c>
      <c r="AB244" s="1" t="s">
        <v>866</v>
      </c>
      <c r="AD244" s="1" t="s">
        <v>54</v>
      </c>
      <c r="AE244" s="1" t="s">
        <v>158</v>
      </c>
      <c r="AG244" s="1" t="s">
        <v>144</v>
      </c>
      <c r="AH244" s="1" t="s">
        <v>75</v>
      </c>
      <c r="AK244" s="1" t="s">
        <v>58</v>
      </c>
      <c r="AL244" s="1" t="s">
        <v>76</v>
      </c>
      <c r="AM244" s="1" t="s">
        <v>1000</v>
      </c>
      <c r="AN244" s="1" t="s">
        <v>1001</v>
      </c>
    </row>
    <row r="245" spans="1:40" x14ac:dyDescent="0.3">
      <c r="A245" s="4" t="str">
        <f>HYPERLINK("https://hsdes.intel.com/resource/14013185484","14013185484")</f>
        <v>14013185484</v>
      </c>
      <c r="B245" s="1" t="s">
        <v>1419</v>
      </c>
      <c r="C245" s="1" t="s">
        <v>2283</v>
      </c>
      <c r="D245" s="1" t="s">
        <v>2278</v>
      </c>
      <c r="G245" s="1" t="s">
        <v>223</v>
      </c>
      <c r="H245" s="1" t="s">
        <v>63</v>
      </c>
      <c r="I245" s="1" t="s">
        <v>38</v>
      </c>
      <c r="J245" s="1" t="s">
        <v>39</v>
      </c>
      <c r="K245" s="1" t="s">
        <v>40</v>
      </c>
      <c r="L245" s="1" t="s">
        <v>861</v>
      </c>
      <c r="M245" s="1">
        <v>10</v>
      </c>
      <c r="N245" s="1">
        <v>6</v>
      </c>
      <c r="O245" s="1" t="s">
        <v>1420</v>
      </c>
      <c r="P245" s="1" t="s">
        <v>151</v>
      </c>
      <c r="Q245" s="1" t="s">
        <v>1421</v>
      </c>
      <c r="R245" s="1" t="s">
        <v>701</v>
      </c>
      <c r="S245" s="1" t="s">
        <v>1422</v>
      </c>
      <c r="T245" s="1" t="s">
        <v>1420</v>
      </c>
      <c r="U245" s="1" t="s">
        <v>70</v>
      </c>
      <c r="W245" s="1" t="s">
        <v>230</v>
      </c>
      <c r="X245" s="1" t="s">
        <v>1423</v>
      </c>
      <c r="Y245" s="1" t="s">
        <v>50</v>
      </c>
      <c r="Z245" s="1" t="s">
        <v>181</v>
      </c>
      <c r="AA245" s="1" t="s">
        <v>1424</v>
      </c>
      <c r="AB245" s="1" t="s">
        <v>1425</v>
      </c>
      <c r="AD245" s="1" t="s">
        <v>54</v>
      </c>
      <c r="AE245" s="1" t="s">
        <v>55</v>
      </c>
      <c r="AG245" s="1" t="s">
        <v>56</v>
      </c>
      <c r="AH245" s="1" t="s">
        <v>75</v>
      </c>
      <c r="AK245" s="1" t="s">
        <v>58</v>
      </c>
      <c r="AL245" s="1" t="s">
        <v>591</v>
      </c>
      <c r="AM245" s="1" t="s">
        <v>1426</v>
      </c>
      <c r="AN245" s="1" t="s">
        <v>1427</v>
      </c>
    </row>
    <row r="246" spans="1:40" x14ac:dyDescent="0.3">
      <c r="A246" s="4" t="str">
        <f>HYPERLINK("https://hsdes.intel.com/resource/14013187647","14013187647")</f>
        <v>14013187647</v>
      </c>
      <c r="B246" s="1" t="s">
        <v>1419</v>
      </c>
      <c r="C246" s="1" t="s">
        <v>2283</v>
      </c>
      <c r="D246" s="1" t="s">
        <v>2278</v>
      </c>
      <c r="G246" s="1" t="s">
        <v>223</v>
      </c>
      <c r="H246" s="1" t="s">
        <v>123</v>
      </c>
      <c r="I246" s="1" t="s">
        <v>38</v>
      </c>
      <c r="J246" s="1" t="s">
        <v>39</v>
      </c>
      <c r="K246" s="1" t="s">
        <v>40</v>
      </c>
      <c r="L246" s="1" t="s">
        <v>1785</v>
      </c>
      <c r="M246" s="1">
        <v>10</v>
      </c>
      <c r="N246" s="1">
        <v>6</v>
      </c>
      <c r="O246" s="1" t="s">
        <v>2086</v>
      </c>
      <c r="P246" s="1" t="s">
        <v>225</v>
      </c>
      <c r="Q246" s="1" t="s">
        <v>2087</v>
      </c>
      <c r="R246" s="1" t="s">
        <v>701</v>
      </c>
      <c r="S246" s="1" t="s">
        <v>2088</v>
      </c>
      <c r="T246" s="1" t="s">
        <v>2086</v>
      </c>
      <c r="U246" s="1" t="s">
        <v>70</v>
      </c>
      <c r="V246" s="1" t="s">
        <v>229</v>
      </c>
      <c r="W246" s="1" t="s">
        <v>230</v>
      </c>
      <c r="X246" s="1" t="s">
        <v>1423</v>
      </c>
      <c r="Y246" s="1" t="s">
        <v>1566</v>
      </c>
      <c r="Z246" s="1" t="s">
        <v>181</v>
      </c>
      <c r="AA246" s="1" t="s">
        <v>1603</v>
      </c>
      <c r="AB246" s="1" t="s">
        <v>1604</v>
      </c>
      <c r="AD246" s="1" t="s">
        <v>54</v>
      </c>
      <c r="AE246" s="1" t="s">
        <v>1614</v>
      </c>
      <c r="AG246" s="1" t="s">
        <v>56</v>
      </c>
      <c r="AH246" s="1" t="s">
        <v>75</v>
      </c>
      <c r="AK246" s="1" t="s">
        <v>58</v>
      </c>
      <c r="AL246" s="1" t="s">
        <v>76</v>
      </c>
      <c r="AM246" s="1" t="s">
        <v>2089</v>
      </c>
      <c r="AN246" s="1" t="s">
        <v>2090</v>
      </c>
    </row>
    <row r="247" spans="1:40" x14ac:dyDescent="0.3">
      <c r="A247" s="1" t="str">
        <f>HYPERLINK("https://hsdes.intel.com/resource/14013186766","14013186766")</f>
        <v>14013186766</v>
      </c>
      <c r="B247" s="1" t="s">
        <v>1819</v>
      </c>
      <c r="C247" s="1" t="s">
        <v>2282</v>
      </c>
      <c r="D247" s="1" t="s">
        <v>2278</v>
      </c>
      <c r="G247" s="1" t="s">
        <v>36</v>
      </c>
      <c r="H247" s="1" t="s">
        <v>123</v>
      </c>
      <c r="I247" s="1" t="s">
        <v>38</v>
      </c>
      <c r="J247" s="1" t="s">
        <v>39</v>
      </c>
      <c r="K247" s="1" t="s">
        <v>40</v>
      </c>
      <c r="L247" s="1" t="s">
        <v>1608</v>
      </c>
      <c r="M247" s="1">
        <v>15</v>
      </c>
      <c r="N247" s="1">
        <v>10</v>
      </c>
      <c r="O247" s="1" t="s">
        <v>1820</v>
      </c>
      <c r="P247" s="1" t="s">
        <v>238</v>
      </c>
      <c r="Q247" s="1" t="s">
        <v>1821</v>
      </c>
      <c r="R247" s="1" t="s">
        <v>1325</v>
      </c>
      <c r="S247" s="1" t="s">
        <v>1822</v>
      </c>
      <c r="T247" s="1" t="s">
        <v>1820</v>
      </c>
      <c r="U247" s="1" t="s">
        <v>47</v>
      </c>
      <c r="W247" s="1" t="s">
        <v>48</v>
      </c>
      <c r="X247" s="1" t="s">
        <v>1823</v>
      </c>
      <c r="Y247" s="1" t="s">
        <v>1566</v>
      </c>
      <c r="Z247" s="1" t="s">
        <v>612</v>
      </c>
      <c r="AA247" s="1" t="s">
        <v>1824</v>
      </c>
      <c r="AB247" s="1" t="s">
        <v>1640</v>
      </c>
      <c r="AD247" s="1" t="s">
        <v>54</v>
      </c>
      <c r="AE247" s="1" t="s">
        <v>158</v>
      </c>
      <c r="AG247" s="1" t="s">
        <v>56</v>
      </c>
      <c r="AH247" s="1" t="s">
        <v>75</v>
      </c>
      <c r="AK247" s="1" t="s">
        <v>58</v>
      </c>
      <c r="AL247" s="1" t="s">
        <v>76</v>
      </c>
      <c r="AM247" s="1" t="s">
        <v>1825</v>
      </c>
      <c r="AN247" s="1" t="s">
        <v>1826</v>
      </c>
    </row>
    <row r="248" spans="1:40" x14ac:dyDescent="0.3">
      <c r="A248" s="1" t="str">
        <f>HYPERLINK("https://hsdes.intel.com/resource/14013185720","14013185720")</f>
        <v>14013185720</v>
      </c>
      <c r="B248" s="1" t="s">
        <v>1469</v>
      </c>
      <c r="C248" s="1" t="s">
        <v>2280</v>
      </c>
      <c r="D248" s="1" t="s">
        <v>2278</v>
      </c>
      <c r="G248" s="1" t="s">
        <v>36</v>
      </c>
      <c r="H248" s="1" t="s">
        <v>63</v>
      </c>
      <c r="I248" s="1" t="s">
        <v>38</v>
      </c>
      <c r="J248" s="1" t="s">
        <v>39</v>
      </c>
      <c r="K248" s="1" t="s">
        <v>40</v>
      </c>
      <c r="L248" s="1" t="s">
        <v>299</v>
      </c>
      <c r="M248" s="1">
        <v>5</v>
      </c>
      <c r="N248" s="1">
        <v>5</v>
      </c>
      <c r="O248" s="1" t="s">
        <v>1470</v>
      </c>
      <c r="P248" s="1" t="s">
        <v>43</v>
      </c>
      <c r="Q248" s="1" t="s">
        <v>1471</v>
      </c>
      <c r="R248" s="1" t="s">
        <v>45</v>
      </c>
      <c r="S248" s="1" t="s">
        <v>1472</v>
      </c>
      <c r="T248" s="1" t="s">
        <v>1470</v>
      </c>
      <c r="U248" s="1" t="s">
        <v>47</v>
      </c>
      <c r="W248" s="1" t="s">
        <v>48</v>
      </c>
      <c r="X248" s="1" t="s">
        <v>1473</v>
      </c>
      <c r="Y248" s="1" t="s">
        <v>50</v>
      </c>
      <c r="Z248" s="1" t="s">
        <v>51</v>
      </c>
      <c r="AA248" s="1" t="s">
        <v>1474</v>
      </c>
      <c r="AB248" s="1" t="s">
        <v>1475</v>
      </c>
      <c r="AD248" s="1" t="s">
        <v>54</v>
      </c>
      <c r="AE248" s="1" t="s">
        <v>55</v>
      </c>
      <c r="AG248" s="1" t="s">
        <v>56</v>
      </c>
      <c r="AH248" s="1" t="s">
        <v>57</v>
      </c>
      <c r="AK248" s="1" t="s">
        <v>58</v>
      </c>
      <c r="AL248" s="1" t="s">
        <v>76</v>
      </c>
      <c r="AM248" s="1" t="s">
        <v>1476</v>
      </c>
      <c r="AN248" s="1" t="s">
        <v>1477</v>
      </c>
    </row>
    <row r="249" spans="1:40" x14ac:dyDescent="0.3">
      <c r="A249" s="1" t="str">
        <f>HYPERLINK("https://hsdes.intel.com/resource/22011834519","22011834519")</f>
        <v>22011834519</v>
      </c>
      <c r="B249" s="1" t="s">
        <v>2265</v>
      </c>
      <c r="C249" s="1" t="s">
        <v>2282</v>
      </c>
      <c r="D249" s="1" t="s">
        <v>2278</v>
      </c>
      <c r="G249" s="1" t="s">
        <v>36</v>
      </c>
      <c r="H249" s="1" t="s">
        <v>63</v>
      </c>
      <c r="I249" s="1" t="s">
        <v>38</v>
      </c>
      <c r="J249" s="1" t="s">
        <v>39</v>
      </c>
      <c r="K249" s="1" t="s">
        <v>40</v>
      </c>
      <c r="L249" s="1" t="s">
        <v>299</v>
      </c>
      <c r="M249" s="1">
        <v>3</v>
      </c>
      <c r="N249" s="1">
        <v>2</v>
      </c>
      <c r="O249" s="1" t="s">
        <v>2266</v>
      </c>
      <c r="P249" s="1" t="s">
        <v>238</v>
      </c>
      <c r="Q249" s="1" t="s">
        <v>2267</v>
      </c>
      <c r="R249" s="1" t="s">
        <v>45</v>
      </c>
      <c r="S249" s="1" t="s">
        <v>1472</v>
      </c>
      <c r="T249" s="1" t="s">
        <v>2266</v>
      </c>
      <c r="U249" s="1" t="s">
        <v>47</v>
      </c>
      <c r="W249" s="1" t="s">
        <v>48</v>
      </c>
      <c r="X249" s="1" t="s">
        <v>2268</v>
      </c>
      <c r="Y249" s="1" t="s">
        <v>50</v>
      </c>
      <c r="Z249" s="1" t="s">
        <v>51</v>
      </c>
      <c r="AA249" s="1" t="s">
        <v>2269</v>
      </c>
      <c r="AB249" s="1" t="s">
        <v>2270</v>
      </c>
      <c r="AD249" s="1" t="s">
        <v>54</v>
      </c>
      <c r="AE249" s="1" t="s">
        <v>55</v>
      </c>
      <c r="AG249" s="1" t="s">
        <v>56</v>
      </c>
      <c r="AH249" s="1" t="s">
        <v>57</v>
      </c>
      <c r="AK249" s="1" t="s">
        <v>58</v>
      </c>
      <c r="AL249" s="1" t="s">
        <v>76</v>
      </c>
      <c r="AM249" s="1" t="s">
        <v>2271</v>
      </c>
      <c r="AN249" s="1" t="s">
        <v>2272</v>
      </c>
    </row>
    <row r="250" spans="1:40" x14ac:dyDescent="0.3">
      <c r="A250" s="1" t="str">
        <f>HYPERLINK("https://hsdes.intel.com/resource/14013187796","14013187796")</f>
        <v>14013187796</v>
      </c>
      <c r="B250" s="1" t="s">
        <v>2184</v>
      </c>
      <c r="C250" s="1" t="s">
        <v>2282</v>
      </c>
      <c r="D250" s="1" t="s">
        <v>2278</v>
      </c>
      <c r="G250" s="1" t="s">
        <v>36</v>
      </c>
      <c r="H250" s="1" t="s">
        <v>123</v>
      </c>
      <c r="I250" s="1" t="s">
        <v>38</v>
      </c>
      <c r="J250" s="1" t="s">
        <v>39</v>
      </c>
      <c r="K250" s="1" t="s">
        <v>40</v>
      </c>
      <c r="L250" s="1" t="s">
        <v>1785</v>
      </c>
      <c r="M250" s="1">
        <v>15</v>
      </c>
      <c r="N250" s="1">
        <v>10</v>
      </c>
      <c r="O250" s="1" t="s">
        <v>2185</v>
      </c>
      <c r="P250" s="1" t="s">
        <v>43</v>
      </c>
      <c r="Q250" s="1" t="s">
        <v>2186</v>
      </c>
      <c r="R250" s="1" t="s">
        <v>2187</v>
      </c>
      <c r="S250" s="1" t="s">
        <v>2188</v>
      </c>
      <c r="T250" s="1" t="s">
        <v>2185</v>
      </c>
      <c r="U250" s="1" t="s">
        <v>47</v>
      </c>
      <c r="W250" s="1" t="s">
        <v>48</v>
      </c>
      <c r="X250" s="1" t="s">
        <v>2189</v>
      </c>
      <c r="Y250" s="1" t="s">
        <v>1566</v>
      </c>
      <c r="Z250" s="1" t="s">
        <v>181</v>
      </c>
      <c r="AA250" s="1" t="s">
        <v>1897</v>
      </c>
      <c r="AB250" s="1" t="s">
        <v>1604</v>
      </c>
      <c r="AD250" s="1" t="s">
        <v>54</v>
      </c>
      <c r="AE250" s="1" t="s">
        <v>158</v>
      </c>
      <c r="AG250" s="1" t="s">
        <v>56</v>
      </c>
      <c r="AH250" s="1" t="s">
        <v>75</v>
      </c>
      <c r="AK250" s="1" t="s">
        <v>58</v>
      </c>
      <c r="AL250" s="1" t="s">
        <v>76</v>
      </c>
      <c r="AM250" s="1" t="s">
        <v>2190</v>
      </c>
      <c r="AN250" s="1" t="s">
        <v>2191</v>
      </c>
    </row>
    <row r="251" spans="1:40" x14ac:dyDescent="0.3">
      <c r="A251" s="1" t="str">
        <f>HYPERLINK("https://hsdes.intel.com/resource/14013186582","14013186582")</f>
        <v>14013186582</v>
      </c>
      <c r="B251" s="1" t="s">
        <v>1764</v>
      </c>
      <c r="C251" s="1" t="s">
        <v>2280</v>
      </c>
      <c r="D251" s="1" t="s">
        <v>2278</v>
      </c>
      <c r="G251" s="1" t="s">
        <v>48</v>
      </c>
      <c r="H251" s="1" t="s">
        <v>123</v>
      </c>
      <c r="I251" s="1" t="s">
        <v>38</v>
      </c>
      <c r="J251" s="1" t="s">
        <v>39</v>
      </c>
      <c r="K251" s="1" t="s">
        <v>40</v>
      </c>
      <c r="L251" s="1" t="s">
        <v>1765</v>
      </c>
      <c r="M251" s="1">
        <v>10</v>
      </c>
      <c r="N251" s="1">
        <v>8</v>
      </c>
      <c r="O251" s="1" t="s">
        <v>1766</v>
      </c>
      <c r="P251" s="1" t="s">
        <v>66</v>
      </c>
      <c r="Q251" s="1" t="s">
        <v>1767</v>
      </c>
      <c r="R251" s="1" t="s">
        <v>1768</v>
      </c>
      <c r="S251" s="1" t="s">
        <v>1769</v>
      </c>
      <c r="T251" s="1" t="s">
        <v>1766</v>
      </c>
      <c r="U251" s="1" t="s">
        <v>47</v>
      </c>
      <c r="W251" s="1" t="s">
        <v>71</v>
      </c>
      <c r="X251" s="1" t="s">
        <v>1770</v>
      </c>
      <c r="Y251" s="1" t="s">
        <v>1566</v>
      </c>
      <c r="Z251" s="1" t="s">
        <v>181</v>
      </c>
      <c r="AA251" s="1" t="s">
        <v>1577</v>
      </c>
      <c r="AB251" s="1" t="s">
        <v>1578</v>
      </c>
      <c r="AD251" s="1" t="s">
        <v>54</v>
      </c>
      <c r="AE251" s="1" t="s">
        <v>158</v>
      </c>
      <c r="AG251" s="1" t="s">
        <v>56</v>
      </c>
      <c r="AH251" s="1" t="s">
        <v>75</v>
      </c>
      <c r="AK251" s="1" t="s">
        <v>58</v>
      </c>
      <c r="AL251" s="1" t="s">
        <v>76</v>
      </c>
      <c r="AM251" s="1" t="s">
        <v>1771</v>
      </c>
      <c r="AN251" s="1" t="s">
        <v>1772</v>
      </c>
    </row>
    <row r="252" spans="1:40" x14ac:dyDescent="0.3">
      <c r="A252" s="1" t="str">
        <f>HYPERLINK("https://hsdes.intel.com/resource/14013179092","14013179092")</f>
        <v>14013179092</v>
      </c>
      <c r="B252" s="1" t="s">
        <v>956</v>
      </c>
      <c r="C252" s="1" t="s">
        <v>2280</v>
      </c>
      <c r="D252" s="1" t="s">
        <v>2278</v>
      </c>
      <c r="G252" s="1" t="s">
        <v>48</v>
      </c>
      <c r="H252" s="1" t="s">
        <v>63</v>
      </c>
      <c r="I252" s="1" t="s">
        <v>38</v>
      </c>
      <c r="J252" s="1" t="s">
        <v>39</v>
      </c>
      <c r="K252" s="1" t="s">
        <v>40</v>
      </c>
      <c r="L252" s="1" t="s">
        <v>841</v>
      </c>
      <c r="M252" s="1">
        <v>30</v>
      </c>
      <c r="N252" s="1">
        <v>25</v>
      </c>
      <c r="O252" s="1" t="s">
        <v>957</v>
      </c>
      <c r="P252" s="1" t="s">
        <v>66</v>
      </c>
      <c r="Q252" s="1" t="s">
        <v>958</v>
      </c>
      <c r="R252" s="1" t="s">
        <v>959</v>
      </c>
      <c r="S252" s="1" t="s">
        <v>960</v>
      </c>
      <c r="T252" s="1" t="s">
        <v>957</v>
      </c>
      <c r="U252" s="1" t="s">
        <v>47</v>
      </c>
      <c r="W252" s="1" t="s">
        <v>71</v>
      </c>
      <c r="X252" s="1" t="s">
        <v>961</v>
      </c>
      <c r="Y252" s="1" t="s">
        <v>50</v>
      </c>
      <c r="Z252" s="1" t="s">
        <v>51</v>
      </c>
      <c r="AA252" s="1" t="s">
        <v>962</v>
      </c>
      <c r="AB252" s="1" t="s">
        <v>963</v>
      </c>
      <c r="AD252" s="1" t="s">
        <v>54</v>
      </c>
      <c r="AE252" s="1" t="s">
        <v>158</v>
      </c>
      <c r="AG252" s="1" t="s">
        <v>323</v>
      </c>
      <c r="AH252" s="1" t="s">
        <v>57</v>
      </c>
      <c r="AK252" s="1" t="s">
        <v>58</v>
      </c>
      <c r="AL252" s="1" t="s">
        <v>76</v>
      </c>
      <c r="AM252" s="1" t="s">
        <v>964</v>
      </c>
      <c r="AN252" s="1" t="s">
        <v>965</v>
      </c>
    </row>
    <row r="253" spans="1:40" x14ac:dyDescent="0.3">
      <c r="A253" s="1" t="str">
        <f>HYPERLINK("https://hsdes.intel.com/resource/14013185879","14013185879")</f>
        <v>14013185879</v>
      </c>
      <c r="B253" s="1" t="s">
        <v>1559</v>
      </c>
      <c r="C253" s="1" t="s">
        <v>2280</v>
      </c>
      <c r="D253" s="1" t="s">
        <v>2278</v>
      </c>
      <c r="G253" s="1" t="s">
        <v>148</v>
      </c>
      <c r="H253" s="1" t="s">
        <v>123</v>
      </c>
      <c r="I253" s="1" t="s">
        <v>38</v>
      </c>
      <c r="J253" s="1" t="s">
        <v>39</v>
      </c>
      <c r="K253" s="1" t="s">
        <v>40</v>
      </c>
      <c r="L253" s="1" t="s">
        <v>1560</v>
      </c>
      <c r="M253" s="1">
        <v>10</v>
      </c>
      <c r="N253" s="1">
        <v>5</v>
      </c>
      <c r="O253" s="1" t="s">
        <v>1561</v>
      </c>
      <c r="P253" s="1" t="s">
        <v>151</v>
      </c>
      <c r="Q253" s="1" t="s">
        <v>1562</v>
      </c>
      <c r="R253" s="1" t="s">
        <v>1563</v>
      </c>
      <c r="S253" s="1" t="s">
        <v>1564</v>
      </c>
      <c r="T253" s="1" t="s">
        <v>1561</v>
      </c>
      <c r="U253" s="1" t="s">
        <v>47</v>
      </c>
      <c r="W253" s="1" t="s">
        <v>140</v>
      </c>
      <c r="X253" s="1" t="s">
        <v>1565</v>
      </c>
      <c r="Y253" s="1" t="s">
        <v>1566</v>
      </c>
      <c r="Z253" s="1" t="s">
        <v>51</v>
      </c>
      <c r="AA253" s="1" t="s">
        <v>1567</v>
      </c>
      <c r="AB253" s="1" t="s">
        <v>1568</v>
      </c>
      <c r="AD253" s="1" t="s">
        <v>54</v>
      </c>
      <c r="AE253" s="1" t="s">
        <v>158</v>
      </c>
      <c r="AG253" s="1" t="s">
        <v>56</v>
      </c>
      <c r="AH253" s="1" t="s">
        <v>75</v>
      </c>
      <c r="AK253" s="1" t="s">
        <v>58</v>
      </c>
      <c r="AL253" s="1" t="s">
        <v>76</v>
      </c>
      <c r="AM253" s="1" t="s">
        <v>1569</v>
      </c>
      <c r="AN253" s="1" t="s">
        <v>1570</v>
      </c>
    </row>
    <row r="254" spans="1:40" x14ac:dyDescent="0.3">
      <c r="A254" s="1" t="str">
        <f>HYPERLINK("https://hsdes.intel.com/resource/14013182458","14013182458")</f>
        <v>14013182458</v>
      </c>
      <c r="B254" s="1" t="s">
        <v>1141</v>
      </c>
      <c r="C254" s="1" t="s">
        <v>2280</v>
      </c>
      <c r="D254" s="1" t="s">
        <v>2278</v>
      </c>
      <c r="G254" s="1" t="s">
        <v>148</v>
      </c>
      <c r="H254" s="1" t="s">
        <v>63</v>
      </c>
      <c r="I254" s="1" t="s">
        <v>38</v>
      </c>
      <c r="J254" s="1" t="s">
        <v>39</v>
      </c>
      <c r="K254" s="1" t="s">
        <v>40</v>
      </c>
      <c r="L254" s="1" t="s">
        <v>149</v>
      </c>
      <c r="M254" s="1">
        <v>10</v>
      </c>
      <c r="N254" s="1">
        <v>5</v>
      </c>
      <c r="O254" s="1" t="s">
        <v>1142</v>
      </c>
      <c r="P254" s="1" t="s">
        <v>151</v>
      </c>
      <c r="Q254" s="1" t="s">
        <v>1143</v>
      </c>
      <c r="R254" s="1" t="s">
        <v>1144</v>
      </c>
      <c r="S254" s="1" t="s">
        <v>1145</v>
      </c>
      <c r="T254" s="1" t="s">
        <v>1142</v>
      </c>
      <c r="U254" s="1" t="s">
        <v>47</v>
      </c>
      <c r="W254" s="1" t="s">
        <v>140</v>
      </c>
      <c r="X254" s="1" t="s">
        <v>1146</v>
      </c>
      <c r="Y254" s="1" t="s">
        <v>50</v>
      </c>
      <c r="Z254" s="1" t="s">
        <v>51</v>
      </c>
      <c r="AA254" s="1" t="s">
        <v>668</v>
      </c>
      <c r="AB254" s="1" t="s">
        <v>1147</v>
      </c>
      <c r="AD254" s="1" t="s">
        <v>54</v>
      </c>
      <c r="AE254" s="1" t="s">
        <v>602</v>
      </c>
      <c r="AG254" s="1" t="s">
        <v>56</v>
      </c>
      <c r="AH254" s="1" t="s">
        <v>75</v>
      </c>
      <c r="AK254" s="1" t="s">
        <v>58</v>
      </c>
      <c r="AL254" s="1" t="s">
        <v>76</v>
      </c>
      <c r="AM254" s="1" t="s">
        <v>1141</v>
      </c>
      <c r="AN254" s="1" t="s">
        <v>1148</v>
      </c>
    </row>
    <row r="266" spans="2:2" x14ac:dyDescent="0.3">
      <c r="B266" s="1" t="s">
        <v>2275</v>
      </c>
    </row>
  </sheetData>
  <autoFilter ref="A1:AN254" xr:uid="{00000000-0001-0000-0000-000000000000}"/>
  <customSheetViews>
    <customSheetView guid="{58D7B1DC-AA02-46F9-9C29-04353563DE42}" showAutoFilter="1" topLeftCell="A235">
      <selection activeCell="B1" sqref="B1"/>
      <pageMargins left="0.7" right="0.7" top="0.75" bottom="0.75" header="0.3" footer="0.3"/>
      <pageSetup orientation="portrait" r:id="rId1"/>
      <autoFilter ref="A1:AN254" xr:uid="{00000000-0001-0000-0000-000000000000}"/>
    </customSheetView>
    <customSheetView guid="{474E7ED0-375B-422C-A7EE-6D446B11416D}" filter="1" showAutoFilter="1">
      <selection activeCell="B268" sqref="B268"/>
      <pageMargins left="0.7" right="0.7" top="0.75" bottom="0.75" header="0.3" footer="0.3"/>
      <pageSetup orientation="portrait" r:id="rId2"/>
      <autoFilter ref="A1:AN272" xr:uid="{1225B42B-310C-4165-A399-7AB4BE08B7DB}">
        <filterColumn colId="2">
          <filters blank="1"/>
        </filterColumn>
        <filterColumn colId="3">
          <filters blank="1"/>
        </filterColumn>
      </autoFilter>
    </customSheetView>
    <customSheetView guid="{95D4C4D1-966B-41AC-B52B-0B0F8E90FA89}" filter="1" showAutoFilter="1">
      <selection activeCell="A107" sqref="A107"/>
      <pageMargins left="0.7" right="0.7" top="0.75" bottom="0.75" header="0.3" footer="0.3"/>
      <pageSetup orientation="portrait" r:id="rId3"/>
      <autoFilter ref="A1:AN272" xr:uid="{D22B69B1-2593-4054-8795-FCAF25A037BB}">
        <filterColumn colId="2">
          <filters blank="1"/>
        </filterColumn>
        <filterColumn colId="3">
          <filters blank="1">
            <filter val="WIP"/>
          </filters>
        </filterColumn>
      </autoFilter>
    </customSheetView>
    <customSheetView guid="{D46C8BBE-A78B-40C7-BCA7-97CE6573C1ED}" filter="1" showAutoFilter="1">
      <selection activeCell="B1" sqref="B1:B1048576"/>
      <pageMargins left="0.7" right="0.7" top="0.75" bottom="0.75" header="0.3" footer="0.3"/>
      <pageSetup orientation="portrait" r:id="rId4"/>
      <autoFilter ref="A1:AN272" xr:uid="{1D04FA81-22C8-4C28-9DDB-72CFFB89339D}">
        <filterColumn colId="3">
          <filters blank="1"/>
        </filterColumn>
      </autoFilter>
    </customSheetView>
    <customSheetView guid="{24751CCF-5B7F-4B32-A445-55BCACC01379}" showAutoFilter="1" topLeftCell="A241">
      <selection activeCell="A258" sqref="A258"/>
      <pageMargins left="0.7" right="0.7" top="0.75" bottom="0.75" header="0.3" footer="0.3"/>
      <pageSetup orientation="portrait" r:id="rId5"/>
      <autoFilter ref="A1:AN272" xr:uid="{08984399-37FE-4157-82BE-2BA334846836}"/>
    </customSheetView>
    <customSheetView guid="{FAD374FC-3F28-40AA-8736-400383D3280B}" filter="1" showAutoFilter="1">
      <selection activeCell="B1" sqref="B1:B1048576"/>
      <pageMargins left="0.7" right="0.7" top="0.75" bottom="0.75" header="0.3" footer="0.3"/>
      <pageSetup orientation="portrait" r:id="rId6"/>
      <autoFilter ref="A1:AN272" xr:uid="{77EEF0B7-A0ED-4645-A6A4-0684416A84F1}">
        <filterColumn colId="2">
          <filters>
            <filter val="Vikram"/>
          </filters>
        </filterColumn>
      </autoFilter>
    </customSheetView>
    <customSheetView guid="{B2B9A426-455D-4FFF-B3EE-5F59CC3D88C9}" filter="1" showAutoFilter="1">
      <selection activeCell="B130" sqref="B130"/>
      <pageMargins left="0.7" right="0.7" top="0.75" bottom="0.75" header="0.3" footer="0.3"/>
      <pageSetup orientation="portrait" r:id="rId7"/>
      <autoFilter ref="A1:AN272" xr:uid="{E2492E07-5E91-444F-B12C-DCAF39A359CC}">
        <filterColumn colId="2">
          <filters>
            <filter val="kaveri"/>
          </filters>
        </filterColumn>
      </autoFilter>
    </customSheetView>
    <customSheetView guid="{C136C28A-68E1-4EDF-8825-2F24E38D7E7E}" filter="1" showAutoFilter="1">
      <selection activeCell="C218" sqref="C218"/>
      <pageMargins left="0.7" right="0.7" top="0.75" bottom="0.75" header="0.3" footer="0.3"/>
      <pageSetup orientation="portrait" r:id="rId8"/>
      <autoFilter ref="A1:AN272" xr:uid="{1DF64DCE-D7AA-4D4C-8111-8A3003DE1610}">
        <filterColumn colId="2">
          <filters blank="1"/>
        </filterColumn>
        <filterColumn colId="3">
          <filters blank="1">
            <filter val="Passed"/>
          </filters>
        </filterColumn>
      </autoFilter>
    </customSheetView>
    <customSheetView guid="{6F958A71-CAD9-443B-B475-3342425AE468}" filter="1" showAutoFilter="1">
      <selection activeCell="B269" sqref="B269"/>
      <pageMargins left="0.7" right="0.7" top="0.75" bottom="0.75" header="0.3" footer="0.3"/>
      <pageSetup orientation="portrait" r:id="rId9"/>
      <autoFilter ref="A1:AN255" xr:uid="{B8E44226-0392-4209-9E6D-6F67DF1FA865}">
        <filterColumn colId="3">
          <filters>
            <filter val="Failed"/>
          </filters>
        </filterColumn>
      </autoFilter>
    </customSheetView>
  </customSheetViews>
  <pageMargins left="0.7" right="0.7" top="0.75" bottom="0.75" header="0.3" footer="0.3"/>
  <pageSetup orientation="portrait" r:id="rId10"/>
</worksheet>
</file>

<file path=xl/worksheets/wsSortMap1.xml><?xml version="1.0" encoding="utf-8"?>
<worksheetSortMap xmlns="http://schemas.microsoft.com/office/excel/2006/main">
  <rowSortMap ref="A2:XFD254" count="252">
    <row newVal="1" oldVal="74"/>
    <row newVal="2" oldVal="24"/>
    <row newVal="3" oldVal="124"/>
    <row newVal="4" oldVal="125"/>
    <row newVal="5" oldVal="129"/>
    <row newVal="6" oldVal="85"/>
    <row newVal="7" oldVal="113"/>
    <row newVal="8" oldVal="102"/>
    <row newVal="9" oldVal="128"/>
    <row newVal="10" oldVal="134"/>
    <row newVal="11" oldVal="193"/>
    <row newVal="12" oldVal="216"/>
    <row newVal="13" oldVal="173"/>
    <row newVal="14" oldVal="39"/>
    <row newVal="15" oldVal="35"/>
    <row newVal="16" oldVal="122"/>
    <row newVal="17" oldVal="207"/>
    <row newVal="18" oldVal="217"/>
    <row newVal="19" oldVal="170"/>
    <row newVal="20" oldVal="224"/>
    <row newVal="21" oldVal="214"/>
    <row newVal="22" oldVal="241"/>
    <row newVal="23" oldVal="212"/>
    <row newVal="24" oldVal="215"/>
    <row newVal="25" oldVal="209"/>
    <row newVal="26" oldVal="225"/>
    <row newVal="27" oldVal="29"/>
    <row newVal="28" oldVal="195"/>
    <row newVal="29" oldVal="197"/>
    <row newVal="30" oldVal="200"/>
    <row newVal="31" oldVal="198"/>
    <row newVal="32" oldVal="130"/>
    <row newVal="33" oldVal="250"/>
    <row newVal="34" oldVal="189"/>
    <row newVal="35" oldVal="188"/>
    <row newVal="36" oldVal="240"/>
    <row newVal="37" oldVal="40"/>
    <row newVal="38" oldVal="8"/>
    <row newVal="39" oldVal="97"/>
    <row newVal="40" oldVal="94"/>
    <row newVal="41" oldVal="116"/>
    <row newVal="42" oldVal="148"/>
    <row newVal="43" oldVal="149"/>
    <row newVal="44" oldVal="18"/>
    <row newVal="45" oldVal="133"/>
    <row newVal="46" oldVal="76"/>
    <row newVal="47" oldVal="159"/>
    <row newVal="48" oldVal="143"/>
    <row newVal="49" oldVal="62"/>
    <row newVal="50" oldVal="174"/>
    <row newVal="51" oldVal="167"/>
    <row newVal="52" oldVal="248"/>
    <row newVal="53" oldVal="169"/>
    <row newVal="54" oldVal="222"/>
    <row newVal="55" oldVal="86"/>
    <row newVal="56" oldVal="77"/>
    <row newVal="57" oldVal="91"/>
    <row newVal="58" oldVal="205"/>
    <row newVal="59" oldVal="137"/>
    <row newVal="60" oldVal="152"/>
    <row newVal="61" oldVal="223"/>
    <row newVal="62" oldVal="127"/>
    <row newVal="63" oldVal="104"/>
    <row newVal="64" oldVal="111"/>
    <row newVal="65" oldVal="190"/>
    <row newVal="66" oldVal="191"/>
    <row newVal="67" oldVal="1"/>
    <row newVal="68" oldVal="47"/>
    <row newVal="69" oldVal="46"/>
    <row newVal="70" oldVal="138"/>
    <row newVal="71" oldVal="117"/>
    <row newVal="72" oldVal="151"/>
    <row newVal="73" oldVal="139"/>
    <row newVal="74" oldVal="233"/>
    <row newVal="75" oldVal="20"/>
    <row newVal="76" oldVal="232"/>
    <row newVal="77" oldVal="90"/>
    <row newVal="78" oldVal="230"/>
    <row newVal="79" oldVal="231"/>
    <row newVal="80" oldVal="21"/>
    <row newVal="81" oldVal="145"/>
    <row newVal="82" oldVal="146"/>
    <row newVal="83" oldVal="249"/>
    <row newVal="84" oldVal="48"/>
    <row newVal="85" oldVal="10"/>
    <row newVal="86" oldVal="73"/>
    <row newVal="87" oldVal="204"/>
    <row newVal="88" oldVal="235"/>
    <row newVal="89" oldVal="19"/>
    <row newVal="90" oldVal="30"/>
    <row newVal="91" oldVal="31"/>
    <row newVal="92" oldVal="80"/>
    <row newVal="93" oldVal="165"/>
    <row newVal="94" oldVal="123"/>
    <row newVal="95" oldVal="162"/>
    <row newVal="96" oldVal="78"/>
    <row newVal="97" oldVal="81"/>
    <row newVal="98" oldVal="36"/>
    <row newVal="99" oldVal="227"/>
    <row newVal="100" oldVal="75"/>
    <row newVal="101" oldVal="13"/>
    <row newVal="102" oldVal="196"/>
    <row newVal="103" oldVal="166"/>
    <row newVal="104" oldVal="51"/>
    <row newVal="105" oldVal="245"/>
    <row newVal="106" oldVal="246"/>
    <row newVal="107" oldVal="131"/>
    <row newVal="108" oldVal="226"/>
    <row newVal="109" oldVal="136"/>
    <row newVal="110" oldVal="92"/>
    <row newVal="111" oldVal="33"/>
    <row newVal="112" oldVal="34"/>
    <row newVal="113" oldVal="175"/>
    <row newVal="114" oldVal="176"/>
    <row newVal="115" oldVal="186"/>
    <row newVal="116" oldVal="177"/>
    <row newVal="117" oldVal="178"/>
    <row newVal="118" oldVal="187"/>
    <row newVal="119" oldVal="160"/>
    <row newVal="120" oldVal="11"/>
    <row newVal="121" oldVal="252"/>
    <row newVal="122" oldVal="59"/>
    <row newVal="123" oldVal="28"/>
    <row newVal="124" oldVal="228"/>
    <row newVal="125" oldVal="206"/>
    <row newVal="126" oldVal="95"/>
    <row newVal="127" oldVal="140"/>
    <row newVal="128" oldVal="218"/>
    <row newVal="129" oldVal="172"/>
    <row newVal="130" oldVal="155"/>
    <row newVal="131" oldVal="171"/>
    <row newVal="132" oldVal="50"/>
    <row newVal="133" oldVal="210"/>
    <row newVal="134" oldVal="213"/>
    <row newVal="135" oldVal="37"/>
    <row newVal="136" oldVal="211"/>
    <row newVal="137" oldVal="208"/>
    <row newVal="138" oldVal="164"/>
    <row newVal="139" oldVal="251"/>
    <row newVal="140" oldVal="12"/>
    <row newVal="141" oldVal="58"/>
    <row newVal="142" oldVal="57"/>
    <row newVal="143" oldVal="168"/>
    <row newVal="144" oldVal="199"/>
    <row newVal="145" oldVal="154"/>
    <row newVal="146" oldVal="101"/>
    <row newVal="147" oldVal="114"/>
    <row newVal="148" oldVal="201"/>
    <row newVal="149" oldVal="153"/>
    <row newVal="150" oldVal="15"/>
    <row newVal="151" oldVal="144"/>
    <row newVal="152" oldVal="2"/>
    <row newVal="153" oldVal="49"/>
    <row newVal="154" oldVal="99"/>
    <row newVal="155" oldVal="100"/>
    <row newVal="156" oldVal="112"/>
    <row newVal="157" oldVal="150"/>
    <row newVal="158" oldVal="60"/>
    <row newVal="159" oldVal="194"/>
    <row newVal="160" oldVal="126"/>
    <row newVal="161" oldVal="25"/>
    <row newVal="162" oldVal="247"/>
    <row newVal="163" oldVal="54"/>
    <row newVal="164" oldVal="44"/>
    <row newVal="165" oldVal="41"/>
    <row newVal="166" oldVal="243"/>
    <row newVal="167" oldVal="107"/>
    <row newVal="168" oldVal="106"/>
    <row newVal="169" oldVal="61"/>
    <row newVal="170" oldVal="84"/>
    <row newVal="171" oldVal="83"/>
    <row newVal="172" oldVal="42"/>
    <row newVal="173" oldVal="88"/>
    <row newVal="174" oldVal="96"/>
    <row newVal="175" oldVal="23"/>
    <row newVal="176" oldVal="45"/>
    <row newVal="177" oldVal="22"/>
    <row newVal="178" oldVal="236"/>
    <row newVal="179" oldVal="132"/>
    <row newVal="180" oldVal="55"/>
    <row newVal="181" oldVal="56"/>
    <row newVal="182" oldVal="53"/>
    <row newVal="183" oldVal="109"/>
    <row newVal="184" oldVal="72"/>
    <row newVal="185" oldVal="71"/>
    <row newVal="186" oldVal="32"/>
    <row newVal="187" oldVal="3"/>
    <row newVal="188" oldVal="6"/>
    <row newVal="189" oldVal="7"/>
    <row newVal="190" oldVal="4"/>
    <row newVal="191" oldVal="16"/>
    <row newVal="192" oldVal="121"/>
    <row newVal="193" oldVal="5"/>
    <row newVal="194" oldVal="103"/>
    <row newVal="195" oldVal="118"/>
    <row newVal="196" oldVal="120"/>
    <row newVal="197" oldVal="119"/>
    <row newVal="198" oldVal="179"/>
    <row newVal="199" oldVal="180"/>
    <row newVal="200" oldVal="181"/>
    <row newVal="201" oldVal="182"/>
    <row newVal="202" oldVal="184"/>
    <row newVal="203" oldVal="183"/>
    <row newVal="204" oldVal="161"/>
    <row newVal="205" oldVal="67"/>
    <row newVal="206" oldVal="69"/>
    <row newVal="207" oldVal="82"/>
    <row newVal="208" oldVal="234"/>
    <row newVal="209" oldVal="98"/>
    <row newVal="210" oldVal="66"/>
    <row newVal="211" oldVal="70"/>
    <row newVal="212" oldVal="68"/>
    <row newVal="213" oldVal="108"/>
    <row newVal="214" oldVal="105"/>
    <row newVal="215" oldVal="239"/>
    <row newVal="216" oldVal="9"/>
    <row newVal="217" oldVal="238"/>
    <row newVal="218" oldVal="163"/>
    <row newVal="219" oldVal="237"/>
    <row newVal="220" oldVal="244"/>
    <row newVal="222" oldVal="115"/>
    <row newVal="223" oldVal="202"/>
    <row newVal="224" oldVal="156"/>
    <row newVal="225" oldVal="203"/>
    <row newVal="226" oldVal="38"/>
    <row newVal="227" oldVal="87"/>
    <row newVal="228" oldVal="63"/>
    <row newVal="229" oldVal="158"/>
    <row newVal="230" oldVal="65"/>
    <row newVal="231" oldVal="135"/>
    <row newVal="232" oldVal="142"/>
    <row newVal="233" oldVal="27"/>
    <row newVal="234" oldVal="26"/>
    <row newVal="235" oldVal="17"/>
    <row newVal="236" oldVal="52"/>
    <row newVal="237" oldVal="64"/>
    <row newVal="238" oldVal="14"/>
    <row newVal="239" oldVal="79"/>
    <row newVal="240" oldVal="219"/>
    <row newVal="241" oldVal="43"/>
    <row newVal="242" oldVal="220"/>
    <row newVal="243" oldVal="93"/>
    <row newVal="244" oldVal="141"/>
    <row newVal="245" oldVal="229"/>
    <row newVal="246" oldVal="192"/>
    <row newVal="247" oldVal="147"/>
    <row newVal="248" oldVal="253"/>
    <row newVal="249" oldVal="242"/>
    <row newVal="250" oldVal="185"/>
    <row newVal="251" oldVal="89"/>
    <row newVal="252" oldVal="157"/>
    <row newVal="253" oldVal="110"/>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VikramX</dc:creator>
  <cp:lastModifiedBy>Agarwal, Naman</cp:lastModifiedBy>
  <dcterms:created xsi:type="dcterms:W3CDTF">2022-09-13T09:40:14Z</dcterms:created>
  <dcterms:modified xsi:type="dcterms:W3CDTF">2022-12-05T03:55:28Z</dcterms:modified>
</cp:coreProperties>
</file>