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109.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12.xml" ContentType="application/vnd.openxmlformats-officedocument.spreadsheetml.revisionLog+xml"/>
  <Override PartName="/xl/revisions/revisionLog12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97.xml" ContentType="application/vnd.openxmlformats-officedocument.spreadsheetml.revisionLog+xml"/>
  <Override PartName="/xl/revisions/revisionLog89.xml" ContentType="application/vnd.openxmlformats-officedocument.spreadsheetml.revisionLog+xml"/>
  <Override PartName="/xl/revisions/revisionLog92.xml" ContentType="application/vnd.openxmlformats-officedocument.spreadsheetml.revisionLog+xml"/>
  <Override PartName="/xl/revisions/revisionLog124.xml" ContentType="application/vnd.openxmlformats-officedocument.spreadsheetml.revisionLog+xml"/>
  <Override PartName="/xl/revisions/revisionLog116.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07.xml" ContentType="application/vnd.openxmlformats-officedocument.spreadsheetml.revisionLog+xml"/>
  <Override PartName="/xl/revisions/revisionLog96.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91.xml" ContentType="application/vnd.openxmlformats-officedocument.spreadsheetml.revisionLog+xml"/>
  <Override PartName="/xl/revisions/revisionLog115.xml" ContentType="application/vnd.openxmlformats-officedocument.spreadsheetml.revisionLog+xml"/>
  <Override PartName="/xl/revisions/revisionLog87.xml" ContentType="application/vnd.openxmlformats-officedocument.spreadsheetml.revisionLog+xml"/>
  <Override PartName="/xl/revisions/revisionLog102.xml" ContentType="application/vnd.openxmlformats-officedocument.spreadsheetml.revisionLog+xml"/>
  <Override PartName="/xl/revisions/revisionLog110.xml" ContentType="application/vnd.openxmlformats-officedocument.spreadsheetml.revisionLog+xml"/>
  <Override PartName="/xl/revisions/revisionLog123.xml" ContentType="application/vnd.openxmlformats-officedocument.spreadsheetml.revisionLog+xml"/>
  <Override PartName="/xl/revisions/revisionLog1.xml" ContentType="application/vnd.openxmlformats-officedocument.spreadsheetml.revisionLog+xml"/>
  <Override PartName="/xl/revisions/revisionLog127.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114.xml" ContentType="application/vnd.openxmlformats-officedocument.spreadsheetml.revisionLog+xml"/>
  <Override PartName="/xl/revisions/revisionLog106.xml" ContentType="application/vnd.openxmlformats-officedocument.spreadsheetml.revisionLog+xml"/>
  <Override PartName="/xl/revisions/revisionLog119.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94.xml" ContentType="application/vnd.openxmlformats-officedocument.spreadsheetml.revisionLog+xml"/>
  <Override PartName="/xl/revisions/revisionLog122.xml" ContentType="application/vnd.openxmlformats-officedocument.spreadsheetml.revisionLog+xml"/>
  <Override PartName="/xl/revisions/revisionLog86.xml" ContentType="application/vnd.openxmlformats-officedocument.spreadsheetml.revisionLog+xml"/>
  <Override PartName="/xl/revisions/revisionLog105.xml" ContentType="application/vnd.openxmlformats-officedocument.spreadsheetml.revisionLog+xml"/>
  <Override PartName="/xl/revisions/revisionLog100.xml" ContentType="application/vnd.openxmlformats-officedocument.spreadsheetml.revisionLog+xml"/>
  <Override PartName="/xl/revisions/revisionLog126.xml" ContentType="application/vnd.openxmlformats-officedocument.spreadsheetml.revisionLog+xml"/>
  <Override PartName="/xl/revisions/revisionLog113.xml" ContentType="application/vnd.openxmlformats-officedocument.spreadsheetml.revisionLog+xml"/>
  <Override PartName="/xl/revisions/revisionLog11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FV DC\"/>
    </mc:Choice>
  </mc:AlternateContent>
  <xr:revisionPtr revIDLastSave="0" documentId="13_ncr:81_{C2531D28-CC4C-44E1-BB2A-A020F5751D0D}" xr6:coauthVersionLast="47" xr6:coauthVersionMax="47" xr10:uidLastSave="{00000000-0000-0000-0000-000000000000}"/>
  <bookViews>
    <workbookView xWindow="-108" yWindow="-108" windowWidth="23256" windowHeight="12576" xr2:uid="{00000000-000D-0000-FFFF-FFFF00000000}"/>
  </bookViews>
  <sheets>
    <sheet name="RPL_P_DC1_IFWI_FV" sheetId="1" r:id="rId1"/>
  </sheets>
  <definedNames>
    <definedName name="_xlnm._FilterDatabase" localSheetId="0" hidden="1">RPL_P_DC1_IFWI_FV!$A$1:$AO$178</definedName>
    <definedName name="Z_067C81C5_755A_432D_BB15_17907792C852_.wvu.FilterData" localSheetId="0" hidden="1">RPL_P_DC1_IFWI_FV!$A$1:$AO$178</definedName>
    <definedName name="Z_0808F89F_54C6_4478_B5D6_255DACA5E98E_.wvu.FilterData" localSheetId="0" hidden="1">RPL_P_DC1_IFWI_FV!$A$1:$AO$178</definedName>
    <definedName name="Z_182CFCA0_7059_4A7C_A7CE_E7BB94069CDE_.wvu.FilterData" localSheetId="0" hidden="1">RPL_P_DC1_IFWI_FV!$A$1:$AO$178</definedName>
    <definedName name="Z_18A327EF_C02B_43BF_AC85_207AD36A6897_.wvu.FilterData" localSheetId="0" hidden="1">RPL_P_DC1_IFWI_FV!$A$1:$AO$178</definedName>
    <definedName name="Z_1AB0A2FC_5772_44E3_8F22_997B7B029BB8_.wvu.FilterData" localSheetId="0" hidden="1">RPL_P_DC1_IFWI_FV!$A$1:$AO$178</definedName>
    <definedName name="Z_1B5385C7_789C_4281_8976_79878D19CAA6_.wvu.FilterData" localSheetId="0" hidden="1">RPL_P_DC1_IFWI_FV!$A$1:$AO$178</definedName>
    <definedName name="Z_2BCAA7D3_73F3_42AF_A120_BBFE07A2A21A_.wvu.FilterData" localSheetId="0" hidden="1">RPL_P_DC1_IFWI_FV!$A$1:$AO$178</definedName>
    <definedName name="Z_331BE372_1279_4AD6_9B47_FC7FF8D5BAB8_.wvu.FilterData" localSheetId="0" hidden="1">RPL_P_DC1_IFWI_FV!$A$1:$AO$178</definedName>
    <definedName name="Z_477E5FE2_0267_4D5A_B771_A588CD9BC1B4_.wvu.FilterData" localSheetId="0" hidden="1">RPL_P_DC1_IFWI_FV!$A$1:$AO$178</definedName>
    <definedName name="Z_4AE86795_C10A_46EB_96E6_DEF45A063881_.wvu.FilterData" localSheetId="0" hidden="1">RPL_P_DC1_IFWI_FV!$A$1:$AO$178</definedName>
    <definedName name="Z_59D72F61_5B9B_4CB1_BB03_1E4AFAB64D65_.wvu.FilterData" localSheetId="0" hidden="1">RPL_P_DC1_IFWI_FV!$A$1:$AO$178</definedName>
    <definedName name="Z_5FA99957_A48E_4108_BE2F_CAAB527E20F5_.wvu.FilterData" localSheetId="0" hidden="1">RPL_P_DC1_IFWI_FV!$A$1:$AO$178</definedName>
    <definedName name="Z_652582ED_E744_4095_8B12_3B06DDEC488C_.wvu.FilterData" localSheetId="0" hidden="1">RPL_P_DC1_IFWI_FV!$A$1:$AO$178</definedName>
    <definedName name="Z_7761B12D_6FB1_4279_8A5C_B1E1D25EFD7C_.wvu.FilterData" localSheetId="0" hidden="1">RPL_P_DC1_IFWI_FV!$A$1:$AO$178</definedName>
    <definedName name="Z_8F6B2CEC_8CA2_4844_A02B_1A5AC6991372_.wvu.FilterData" localSheetId="0" hidden="1">RPL_P_DC1_IFWI_FV!$A$1:$AO$178</definedName>
    <definedName name="Z_92AA3368_AFC9_4405_A416_807378A80BDE_.wvu.FilterData" localSheetId="0" hidden="1">RPL_P_DC1_IFWI_FV!$A$1:$AO$178</definedName>
    <definedName name="Z_95252DB0_F0C2_4B3A_948F_B3716837E683_.wvu.FilterData" localSheetId="0" hidden="1">RPL_P_DC1_IFWI_FV!$A$1:$AO$178</definedName>
    <definedName name="Z_95A331EE_B6E2_482A_9C59_13CDB91D6D30_.wvu.FilterData" localSheetId="0" hidden="1">RPL_P_DC1_IFWI_FV!$A$1:$AO$178</definedName>
    <definedName name="Z_996A91A8_9DA7_4C0E_AC8E_A91E7A3816CE_.wvu.FilterData" localSheetId="0" hidden="1">RPL_P_DC1_IFWI_FV!$A$1:$AO$178</definedName>
    <definedName name="Z_A12196A7_DC8A_40A9_BF45_0D7E193820EC_.wvu.FilterData" localSheetId="0" hidden="1">RPL_P_DC1_IFWI_FV!$A$1:$AO$178</definedName>
    <definedName name="Z_A1BB69C9_4543_4147_9C86_AB1FC0BF7819_.wvu.FilterData" localSheetId="0" hidden="1">RPL_P_DC1_IFWI_FV!$A$1:$AO$178</definedName>
    <definedName name="Z_B9CD8455_3607_4127_9B56_51E418A30991_.wvu.FilterData" localSheetId="0" hidden="1">RPL_P_DC1_IFWI_FV!$A$1:$AO$178</definedName>
    <definedName name="Z_BB562EAE_A46F_40ED_8F0F_B49636222110_.wvu.FilterData" localSheetId="0" hidden="1">RPL_P_DC1_IFWI_FV!$A$1:$AO$178</definedName>
    <definedName name="Z_C56F6321_F413_427E_960D_11FE77310AAC_.wvu.FilterData" localSheetId="0" hidden="1">RPL_P_DC1_IFWI_FV!$A$1:$AO$178</definedName>
    <definedName name="Z_E1AFB1D1_55C8_4596_9547_F96EE0FB30E5_.wvu.FilterData" localSheetId="0" hidden="1">RPL_P_DC1_IFWI_FV!$A$1:$AO$178</definedName>
    <definedName name="Z_E1C113A9_BA90_491F_A020_5AB5B6896E4B_.wvu.FilterData" localSheetId="0" hidden="1">RPL_P_DC1_IFWI_FV!$A$1:$AO$178</definedName>
    <definedName name="Z_E2A5ED40_CB71_4CE4_B2A3_96D406A0713A_.wvu.FilterData" localSheetId="0" hidden="1">RPL_P_DC1_IFWI_FV!$A$1:$AO$178</definedName>
    <definedName name="Z_E957DDEE_6AB3_47A2_AF65_7E221A64FCAE_.wvu.FilterData" localSheetId="0" hidden="1">RPL_P_DC1_IFWI_FV!$A$1:$AO$178</definedName>
    <definedName name="Z_ED7FFF12_7934_4397_9C1F_C8FDF9840105_.wvu.FilterData" localSheetId="0" hidden="1">RPL_P_DC1_IFWI_FV!$A$1:$AO$178</definedName>
    <definedName name="Z_EFDAA987_1B2F_44DF_8E2A_D32B9CB73FBB_.wvu.FilterData" localSheetId="0" hidden="1">RPL_P_DC1_IFWI_FV!$A$1:$AO$178</definedName>
    <definedName name="Z_F0B75373_C719_4980_B824_49DCF6954610_.wvu.FilterData" localSheetId="0" hidden="1">RPL_P_DC1_IFWI_FV!$A$1:$AO$178</definedName>
    <definedName name="Z_F5F9965E_605E_4ABA_A5F4_E0B4C023E4D5_.wvu.FilterData" localSheetId="0" hidden="1">RPL_P_DC1_IFWI_FV!$A$1:$AO$178</definedName>
  </definedNames>
  <calcPr calcId="191029"/>
  <customWorkbookViews>
    <customWorkbookView name="Agarwal, Naman - Personal View" guid="{92AA3368-AFC9-4405-A416-807378A80BDE}" mergeInterval="0" personalView="1" maximized="1" xWindow="-9" yWindow="-9" windowWidth="1938" windowHeight="1048" activeSheetId="1"/>
    <customWorkbookView name="Kotresh, SharathX Kumar - Personal View" guid="{A12196A7-DC8A-40A9-BF45-0D7E193820EC}" mergeInterval="0" personalView="1" maximized="1" xWindow="-11" yWindow="-11" windowWidth="1942" windowHeight="1042" activeSheetId="1"/>
    <customWorkbookView name="Venkatesh, GurramX - Personal View" guid="{E957DDEE-6AB3-47A2-AF65-7E221A64FCAE}" mergeInterval="0" personalView="1" maximized="1" xWindow="-9" yWindow="-9" windowWidth="1938" windowHeight="1048" activeSheetId="1"/>
    <customWorkbookView name="Mabusab, IkbalsabX - Personal View" guid="{182CFCA0-7059-4A7C-A7CE-E7BB94069CDE}" mergeInterval="0" personalView="1" maximized="1" xWindow="-9" yWindow="-9" windowWidth="1938" windowHeight="1048" activeSheetId="1"/>
    <customWorkbookView name="A L, BharathX - Personal View" guid="{A1BB69C9-4543-4147-9C86-AB1FC0BF7819}" mergeInterval="0" personalView="1" maximized="1" xWindow="-11" yWindow="-11" windowWidth="1942" windowHeight="1042" activeSheetId="1"/>
    <customWorkbookView name="Pandurangan, HarirajkumarX - Personal View" guid="{996A91A8-9DA7-4C0E-AC8E-A91E7A3816CE}" mergeInterval="0" personalView="1" maximized="1" xWindow="-11" yWindow="-11" windowWidth="1942" windowHeight="1042" activeSheetId="1"/>
    <customWorkbookView name="Pillappa, ChaithraX - Personal View" guid="{5FA99957-A48E-4108-BE2F-CAAB527E20F5}"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9"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alcChain>
</file>

<file path=xl/sharedStrings.xml><?xml version="1.0" encoding="utf-8"?>
<sst xmlns="http://schemas.openxmlformats.org/spreadsheetml/2006/main" count="5566" uniqueCount="1767">
  <si>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</si>
  <si>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</si>
  <si>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</si>
  <si>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</si>
  <si>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</si>
  <si>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</si>
  <si>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</si>
  <si>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</si>
  <si>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</si>
  <si>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</si>
  <si>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</si>
  <si>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</si>
  <si>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</si>
  <si>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</si>
  <si>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</si>
  <si>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</si>
  <si>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</si>
  <si>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</si>
  <si>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</si>
  <si>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</si>
  <si>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</si>
  <si>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</si>
  <si>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</si>
  <si>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</si>
  <si>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</si>
  <si>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</si>
  <si>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</si>
  <si>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</si>
  <si>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</si>
  <si>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</si>
  <si>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</si>
  <si>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</si>
  <si>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</si>
  <si>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</si>
  <si>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</si>
  <si>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</si>
  <si>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</si>
  <si>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</si>
  <si>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</si>
  <si>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</si>
  <si>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</si>
  <si>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</si>
  <si>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</si>
  <si>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</si>
  <si>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</si>
  <si>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</si>
  <si>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</si>
  <si>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</si>
  <si>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</si>
  <si>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</si>
  <si>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</si>
  <si>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</si>
  <si>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</si>
  <si>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</si>
  <si>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</si>
  <si>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</si>
  <si>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</si>
  <si>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</si>
  <si>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</si>
  <si>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</si>
  <si>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</si>
  <si>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</si>
  <si>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</si>
  <si>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alderlake-m,alderlake-n,alderlake-p,alderlake-s,alderlake-sb,arrowlake-px,arrowlake-s,lunarlake-m,lunarlake-p,lunarlake-s,meteorlake-m,meteorlake-p,meteorlake-s,raptorlake-p,raptorlake-px,raptorlake-s,raptorlake-sbga,raptorlake_refresh-sbga</t>
  </si>
  <si>
    <t>Verify that when either charger or battery is connected, the "Power Saver" profile can be changed &amp; implemented in the SUT.</t>
  </si>
  <si>
    <t>msalaudx</t>
  </si>
  <si>
    <t>common,emulation.ip,silicon,simulation.ip</t>
  </si>
  <si>
    <t>bios.cpu_pm,fw.ifwi.bios,fw.ifwi.ec</t>
  </si>
  <si>
    <t>CSS-IVE-53739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</si>
  <si>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</si>
  <si>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V ,LKF_Bx_ROW_19H1_Alpha,LKF_Bx_ROW_19H2_Beta,LKF_Bx_ROW_19H2_PV,LKF_Bx_ROW_20H1_PV,LKF_Bx_Win10X_PV,LKF_Bx_Win10X_Beta,TGL_ H81_RS4_Alpha,TGL_ H81_RS4_Beta,TGL_ H81_RS4_PV,TGL_H81_19H2_RS6_PreAlpha,TGL_U42_RS4_PV,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</si>
  <si>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</si>
  <si>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</si>
  <si>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raghav3x</t>
  </si>
  <si>
    <t>Ensure that the Power management Profile is updated for both Charger and battery connected.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</si>
  <si>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</si>
  <si>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broxton,bios.cannonlake,bios.coffeelake,bios.cometlake,bios.geminilake,bios.icelake-client,bios.jasperlake,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</si>
  <si>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open.test_update_phase</t>
  </si>
  <si>
    <t xml:space="preserve">
Check Power management Profile updation with both Charger and battery connected.
</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</si>
  <si>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5SGC1,RPL-P_2SDC6,LNLM5SGC,LNLM3SDC3,LNLM3SDC4,LNLM3SDC5,LNLM3SDC1,LNLM2SDC6,LNLM5SGC,LNLM3SDC3,LNLM3SDC4,LNLM3SDC5,LNLM3SDC1,LNLM2SDC6,LNLM3SDC2,RPL_Hx-R-DC1,RPL_Hx-R-GC,RPL_Hx-R-GC,RPL_Hx-R-DC1,RPL_Hx-R-GC,RPL_Hx-R-DC1,LNLM2SDC7,LNLM2SDC7,RPLP_SV1GC,RPLP_Win10GC,RPLP_SV1DC1,RPLP_Win10DC1,RPLP_SV1DC2,RPLP_Win10DC2,RPL-P_DC7</t>
  </si>
  <si>
    <t>alderlake-m,alderlake-n,alderlake-p,alderlake-sb,arrowlake-p,lunarlake-m,meteorlake-m,meteorlake-p,raptorlake-p,raptorlake-px,raptorlake_refresh-sbga,tigerlake-h</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</si>
  <si>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</si>
  <si>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</si>
  <si>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</si>
  <si>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</si>
  <si>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</si>
  <si>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</si>
  <si>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</si>
  <si>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</si>
  <si>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</si>
  <si>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</si>
  <si>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</si>
  <si>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</si>
  <si>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jasper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</si>
  <si>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</si>
  <si>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</si>
  <si>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RPL-S_2SDC9</t>
  </si>
  <si>
    <t>alderlake-m,alderlake-n,alderlake-p,alderlake-s,alderlake-sb,arrowlake-px,arrowlake-s,lunarlake-m,lunarlake-p,lunarlake-s,meteorlake-m,meteorlake-p,meteorlake-s,raptorlake-p,raptorlake-px,raptorlake-s,raptorlake-sbga,raptorlake_refresh-sbga,tigerlake-h</t>
  </si>
  <si>
    <t>Validate Type-C USB2.0 Host Mode (Type-C to A) functionality - hot plug device before and in Sx state</t>
  </si>
  <si>
    <t>athirarx</t>
  </si>
  <si>
    <t>bios.platform,bios.sa,fw.ifwi.MGPhy,fw.ifwi.dekelPhy,fw.ifwi.iom,fw.ifwi.nphy,fw.ifwi.pmc,fw.ifwi.sam,fw.ifwi.sphy,fw.ifwi.tbt</t>
  </si>
  <si>
    <t>CSS-IVE-61671</t>
  </si>
  <si>
    <t>TCSS</t>
  </si>
  <si>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</si>
  <si>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</si>
  <si>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</si>
  <si>
    <t>USB 2.0 device connected to type-C port should be functional before/after Sx cycles</t>
  </si>
  <si>
    <t>2-high</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</si>
  <si>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</si>
  <si>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</si>
  <si>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Medium</t>
  </si>
  <si>
    <t>USB Tree View,USB View</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</si>
  <si>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</si>
  <si>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2SDC4,RPL_S_MASTER,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P_2SDC5,RPL-P_2SDC6,RPL-Px_4SP2,MTLSGC1,MTLSDC1,MTLSDC3,MTLSGC1,MTLSDC1,MTLSDC2,MTLSDC3,MTLSDC4,LNLM5SGC,LNLM3SDC3,LNLM3SDC4,LNLM3SDC5,LNLM3SDC1,LNLM2SDC6,ARL_S_IFWI_1.1PSS,RPL_Hx-R-DC1,RPL_Hx-R-GC,RPL_Hx-R-GC,RPL_Hx-R-DC1,LNLM2SDC7,RPL-P_DC7,RPLS_SV1GC,RPLS_Win10GC,RPLS_SV1DC,RPLP_SV1GC,RPLP_Win10GC,RPLP_SV1DC1,RPLP_Win10DC1,RPLP_SV1DC2,RPLP_Win10DC2</t>
  </si>
  <si>
    <t>arrowlake-px,arrowlake-s,lunarlake-m,lunarlake-p,lunarlake-s,meteorlake-m,meteorlake-p,meteorlake-s,raptorlake-p,raptorlake-px,raptorlake-s,raptorlake_refresh-sbga,rocketlake-s,tigerlake-h,tigerlake-u,tigerlake-y,tigerlake_refresh-u</t>
  </si>
  <si>
    <t>Validate Type-C USB3.0 Host Mode (Type-C to A) functionality - hot plug device before and in Sx state</t>
  </si>
  <si>
    <t>CSS-IVE-61674</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</si>
  <si>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</si>
  <si>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</si>
  <si>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</si>
  <si>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USB 3.0 devices should be functional during different scenarios involving Sx cycles.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</si>
  <si>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</si>
  <si>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</si>
  <si>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</si>
  <si>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</si>
  <si>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CQN_DASHBOARD,ADL-P_5SGC1,ADL-P_5SGC2,MTL_S_MASTER,ADL-M_5SGC1,ADL-M_2SDC2,ADL-M_3SDC1,ADL-M_3SDC2,ADL-M_2SDC1,ADL-P_3SDC2,ADL-P_3SDC3,ADL-P_3SDC4,ADL-P_2SDC1,ADL-P_2SDC2,RPL-Px_5SGC1,RPL-Px_3SDC1,RPL-P_5SGC1,RPL-P_5SGC2,RPL-P_4SDC1,RPL-P_3SDC2,RPL-P_2SDC3,ADL_N_REV0,ADL-N_REV1,ADL_SBGA_5GC,RPL-SBGA_5SC,ADL_P_M_Common_List1,RPL-S_2SDC4,MTL-M_5SGC1,MTL-M_4SDC1,MTL-M_4SDC2,MTL-M_3SDC3,MTL-M_2SDC4,MTL-M_2SDC5,MTL-M_2SDC6,MTL_IFWI_CBV_PMC,MTL_IFWI_CBV_TBT,MTL_IFWI_CBV_EC,MTL_IFWI_CBV_IOM,MTL_IFWI_CBV_BIOS,MTL-P_5SGC1,MTL-P_4SDC1,MTL-P_4SDC2,MTL-P_3SDC3,MTL-P_3SDC4,MTL-P_2SDC5,MTL-P_2SDC6,RPL-SBGA_4SC,RPL-Px_4SP2,RPL-P_5SGC1,RPL-P_2SDC4,RPL-P_2SDC5,RPL-P_2SDC6,RPL-P_2SDC6,RPL-Px_2SDC1,RPL-SBGA_2SC1,RPL-SBGA_2SC2-2,MTLSGC1,MTLSDC1,MTLSDC3,MTLSGC1,MTLSDC1,MTLSDC2,MTLSDC3,MTLSDC4,LNLM5SGC,LNLM3SDC3,LNLM3SDC4,LNLM3SDC5,LNLM3SDC1,LNLM2SDC6,ARL_S_IFWI_1.1PSS,RPL_Hx-R-DC1,RPL_Hx-R-GC,RPL_Hx-R-GC,RPL_Hx-R-DC1,LNLM2SDC7,RPL-P_DC7,RPLS_SV1GC,RPLS_Win10GC,RPLS_SV1DC,RPLHx_Win10GC,RPLP_SV1GC,RPLP_Win10GC,RPLP_SV1DC1,RPLP_Win10DC1,RPLP_SV1DC2,RPLP_Win10DC2,RPL-SBGA_DC3</t>
  </si>
  <si>
    <t>Verify SUT can power up with power button after shut down from OS (S0-S5-S0 transition)</t>
  </si>
  <si>
    <t>common,emulation.hybrid,emulation.ip,silicon,simulation.ip</t>
  </si>
  <si>
    <t>bios.pch,fw.ifwi.bios,fw.ifwi.ec,fw.ifwi.pchc</t>
  </si>
  <si>
    <t>CSS-IVE-61819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</si>
  <si>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</si>
  <si>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</si>
  <si>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</si>
  <si>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</si>
  <si>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3-medium</t>
  </si>
  <si>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</si>
  <si>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</si>
  <si>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</si>
  <si>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t>
  </si>
  <si>
    <t>alderlake-m,alderlake-n,alderlake-p,alderlake-sb,arrowlake-p,arrowlake-s,lunarlake-m,meteorlake-m,meteorlake-p,raptorlake-p,raptorlake-px,raptorlake-sbga,raptorlake_refresh-sbga,tigerlake-h</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</si>
  <si>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</si>
  <si>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</si>
  <si>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</si>
  <si>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</si>
  <si>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</si>
  <si>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</si>
  <si>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</si>
  <si>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</si>
  <si>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</si>
  <si>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</si>
  <si>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</si>
  <si>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</si>
  <si>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</si>
  <si>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</si>
  <si>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SV1DC1,RPLP_Win10DC1,RPL-P_3SDC2,RPLP_SV1DC2,RPLP_Win10DC2,MTL_S_DELTA_FR_COVERAGE,ADL_N_REV0,ADL-N_REV1,ADL_SBGA_5GC,ADL_SBGA_3DC1,ADL_SBGA_3DC2,ADL_SBGA_3DC3,ADL_SBGA_3DC4,RPL-SBGA_5SC,RPLHx_SV1GC,RPLHx_Win10GC,RPL-SBGA_3SC1,ADL-M_3SDC2,ADL-M_2SDC1,ADL-M_2SDC2,RPL-P_3SDC3,RPL-S_2SDC7,MTL_M_P_PV_POR,MTL-M_4SDC1,MTL-M_4SDC2,MTL-M_3SDC3,MTL-M_2SDC4,MTL-M_2SDC5,MTL-M_2SDC6,LNL_M_PSS1.0,RPL-P_2SDC4,RPL-Px_2SDC1,MTL_M_P_PV_POR,IFWI_COVERAGE_DELTA,MTLSDC1,MTLSDC1,LNL_M_PSS0.8</t>
  </si>
  <si>
    <t>alderlake-m,alderlake-n,alderlake-p,alderlake-s,alderlake-sb,arrowlake-px,arrowlake-s,lunarlake-m,lunarlake-p,lunarlake-s,meteorlake-m,meteorlake-n,meteorlake-p,meteorlake-s,raptorlake-p,raptorlake-px,raptorlake-s,raptorlake-sbga,tigerlake-h</t>
  </si>
  <si>
    <t>Verify Dual display is working in Clone mode with (onboard eDP+HDMI) S3 cycles</t>
  </si>
  <si>
    <t>common</t>
  </si>
  <si>
    <t>CSS-IVE-70340</t>
  </si>
  <si>
    <t>HDMI clone display should configure without any issue. 
System should enter and exit S3 mode. 
After S3 clone mode should come without any issue.</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</si>
  <si>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</si>
  <si>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</si>
  <si>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</si>
  <si>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Win10GC,RPLS_SV1GC,RPL-S_4SDC1,RPL-S_3SDC1,RPL-S_4SDC2,RPL-S_2SDC1,RPL-S_2SDC2,RPL-S_2SDC3,ADL-P_5SGC2,MTL-M_5SGC1,MTL-M_3SDC1,MTL-M_2SDC1,MTL-M_2SDC2,MTL-M_2SDC3,MTL-P_5SGC1,MTL-P_3SDC1,MTL-P_3SDC2,MTL-P_2SDC1,MTL-P_2SDC2,ADL-P_3SDC5,RPL-Px_5SGC1,RPL-Px_4SDC1,RPL-P_4SDC1,RPLP_SV1DC1,RPLP_Win10DC1,MTL_S_DELTA_FR_COVERAGE,ADL_N_REV0,ADL-N_REV1,ADL_SBGA_5GC,ADL_SBGA_3DC1,ADL_SBGA_3DC2,ADL_SBGA_3DC3,ADL_SBGA_3DC4,RPL-SBGA_5SC,RPLHx_SV1GC,RPLHx_Win10GC,RPL-SBGA_3SC1,RPL-P_3SDC3,RPL-S_2SDC7,MTL_M_P_PV_POR,MTL-M_4SDC1,MTL-M_4SDC2,MTL-M_3SDC3,MTL-M_2SDC4,MTL-M_2SDC5,MTL-M_2SDC6,LNL_M_PSS1.0,RPL-Px_2SDC1,MTL_M_P_PV_POR,IFWI_COVERAGE_DELTA</t>
  </si>
  <si>
    <t>alderlake-n,alderlake-p,alderlake-s,alderlake-sb,arrowlake-px,arrowlake-s,lunarlake-p,lunarlake-s,meteorlake-n,meteorlake-p,meteorlake-s,raptorlake-p,raptorlake-px,raptorlake-s,raptorlake-sbga,tigerlake-h</t>
  </si>
  <si>
    <t>Verify System trace Via BSSB interface over Type-C port</t>
  </si>
  <si>
    <t>bios.pch,bios.platform,fw.ifwi.others,fw.ifwi.pchc</t>
  </si>
  <si>
    <t>CSS-IVE-76118</t>
  </si>
  <si>
    <t>Debug Interfaces and Traces</t>
  </si>
  <si>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</si>
  <si>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interfaces,NPK,TBT_PD_EC_NA,TCSS,USB-TypeC</t>
  </si>
  <si>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</si>
  <si>
    <t>SUT should support system trace - route traces to USB Type-C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</si>
  <si>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</si>
  <si>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</si>
  <si>
    <t>This Test Cases is to Verify System trace - Route traces to USB Type-C</t>
  </si>
  <si>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Suite_Phase3,UTR_SYNC,MTLSGC1, MTLSDC4,MTLSDC1,MTLSDC2,MTLSDC3, MTLSDC5,MTLSDC4,,,RPL-Px_4SP2,RPL-Px_2SDC1,MTL-P_4SDC1,MTL-P_3SDC3,MTL-P_3SDC4,MTL-P_5SGC1,MTL-P_4SDC2,MTL-P_2SDC5,MTL-P_2SDC6,MTL-M_5SGC1,MTL-M_2SDC4,MTL-M_2SDC5,MTL-M_2SDC6,MTL-M_4SDC1,MTL-M_3SDC3,MTL-M_4SDC2,RPL-Px_4SDC1,RPL-P_3SDC3,RPL-S_5SGC1,RPL-P_5SGC1,RPLP_SV1GC,RPLP_Win10GC,RPL-P_2SDC5,RPL-P_DC7,RPL-P_2SDC3,RPL-P_2SDC4,RPL-P_2SDC6,RPL-P_PNP_GC,RPL-P_4SDC1,RPLP_SV1DC1,RPLP_Win10DC1,RPL-P_3SDC2,RPLP_SV1DC2,RPLP_Win10DC2,RPL-Px_5SGC1,RPL-S_ 5SGC1,RPL_S_MASTER,RPL_P_MASTER,RPL_S_BackwardCompc,ADL-S_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MTL IFWI_Payload_Platform-Val,RPL_P_PO_P2,RPL_P_Q0_DC2_PO_P2</t>
  </si>
  <si>
    <t>alderlake-m,alderlake-n,alderlake-p,alderlake-s,alderlake-sb,arrowlake-p,arrowlake-px,arrowlake-s,lunarlake-m,lunarlake-p,lunarlake-s,meteorlake-m,meteorlake-s,raptorlake-p,raptorlake-px,raptorlake-s,tigerlake-h</t>
  </si>
  <si>
    <t>Verify Sensor Hub FW option removed from BIOS</t>
  </si>
  <si>
    <t>sumith2x</t>
  </si>
  <si>
    <t>bios.pch,fw.ifwi.ish</t>
  </si>
  <si>
    <t>CSS-IVE-92715</t>
  </si>
  <si>
    <t>Touch &amp; Sensing</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</si>
  <si>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</si>
  <si>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</si>
  <si>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</si>
  <si>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</si>
  <si>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</si>
  <si>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</si>
  <si>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</si>
  <si>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L4 Extended-FV</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</si>
  <si>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</si>
  <si>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</si>
  <si>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RPL-S_2SDC9,RPL-P_DC7, RPL-SBGA_DC3</t>
  </si>
  <si>
    <t>alderlake-m,alderlake-n,alderlake-p,alderlake-s,alderlake-sb,arrowlake-px,arrowlake-s,lunarlake-m,lunarlake-p,lunarlake-s,meteorlake-m,meteorlake-p,meteorlake-s,raptorlake-p,raptorlake-s,raptorlake-sbga,raptorlake_refresh-sbga,tigerlake-h</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</si>
  <si>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</si>
  <si>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</si>
  <si>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</si>
  <si>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</si>
  <si>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</si>
  <si>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</si>
  <si>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</si>
  <si>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</si>
  <si>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ARL_S_PSS1.1,UTR_SYNC,,RPL_S_BackwardComp,ADL-S_ 5SGC_1DPC,ADL-S_4SDC1,ADL-S_4SDC2,ADL-S_4SDC4,ADL_N_MASTER,ADL_N_5SGC1,ADL_N_4SDC1,ADL_N_3SDC1,ADL_N_2SDC1,ADL_N_2SDC3,IFWI_TEST_SUITE,IFWI_COMMON_UNIFIED,MTL_Test_Suite,IFWI_FOC_BAT,RPL-S_ 5SG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TGL_BIOS_PO_P2,TGL_IFWI_PO_P2,TGL_NEW_BAT,ADL-S_TGP-H_PO_Phase2,LKF_WCOS_BIOS_BAT_NEW,MTL_PSS_1.0,ADL_M_PO_Phase2,ADL_N_2SDC2,MTL_VS_0.8,MTL_IFWI_PSS_EXTENDED,CQN_DASHBOARD,ADL-P_4SDC2,ADL_N_PO_Phase2,MTL_IFWI_BAT,MTL_HFPGA_TCSS,RPL-S_5SGC1,RPL-S_2SDC4,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BGA_4SC,RPL-Px_4SP2,RPL-P_2SDC5,MTL_M_P_PV_POR,RPL-SBGA_2SC1,RPL-SBGA_2SC2-2,IPU22.3_EA_coverage,MTL_PSS_1.0_Block,LNLM5SGC,LNLM3SDC3,LNLM3SDC4,LNLM3SDC5,LNLM3SDC1,LNLM2SDC6,ARL_S_PSS1.0,MTLSGC1,MTLSDC1,MTLSDC2,MTLSDC3,MTLSDC4,MTLSDC2,MTLSDC3,MTLSDC4,MTLSDC1,RPL_Hx-R-DC1,RPL_Hx-R-GC,RPL_Hx-R-GC,RPL_Hx-R-DC1,LNLM2SDC7,RPL-P_DC7,RPLS_SV1GC,RPLS_Win10GC,RPLS_SV1DC,RPLHx_Win10GC,RPLP_Win10GC,RPLP_SV1DC1,RPLP_Win10DC1,RPLP_SV1DC2,RPLP_Win10DC2,RPL-SBGA_DC3</t>
  </si>
  <si>
    <t>alderlake-m,alderlake-n,alderlake-p,alderlake-s,alderlake-sb,arrowlake-px,arrowlake-s,lunarlake-m,lunarlake-p,lunarlake-s,meteorlake-m,meteorlake-n,meteorlake-p,meteorlake-s,raptorlake-p,raptorlake-px,raptorlake-s,raptorlake-sbga,raptorlake_refresh-sbga,rocketlake-s,tigerlake-h</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</si>
  <si>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</si>
  <si>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</si>
  <si>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</si>
  <si>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</si>
  <si>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</si>
  <si>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</si>
  <si>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aptorlake_refresh,bios.rocketlake,bios.tigerlake,bios.whiskeylake,ifwi.alderlake,ifwi.arrowlake,ifwi.lunarlake,ifwi.meteorlake,ifwi.raptorlake,ifwi.raptorlake_refresh</t>
  </si>
  <si>
    <t>bios.alderlake,bios.arrowlake,bios.cannonlake,bios.coffeelake,bios.icelake-client,bios.jasperlake,bios.kabylake_r,bios.lakefield,bios.lunarlake,bios.meteorlake,bios.raptorlake,bios.rocketlake,bios.tigerlake,bios.whiskeylake,ifwi.alderlake,ifwi.meteorlake,ifwi.raptorlake</t>
  </si>
  <si>
    <t>Wimager Tool</t>
  </si>
  <si>
    <t>This test is to Verify OS installation and Booting from Type-C USB 3.1 gen2 device</t>
  </si>
  <si>
    <t>KBL_EC_NA,EC-FV,EC-TYPEC,ICL-ArchReview-PostSi,LKF_PO_Phase2,UDL2.0_ATMS2.0,LKF_PO_New_P3,OBC-TGL-CPU-iTCSS-TCSS-USB2_Storage,OBC-LKF-CPU-TCSS-USBC-USB2_Storage,OBC-CFL-PCH-XDCI-USBC-USB2_Storage,LKF_ROW_BIOS,MTL_PSS_0.8,UTR_SYNC,LNL_M_PSS0.8,RPL_S_MASTER,RPL_S_BackwardComp,ADL-S_ 5SGC_1DPC,ADL-S_4SDC1,ADL-S_4SDC2,ADL-S_4SDC4,ADL_N_MASTER,ADL_N_5SGC1,ADL_N_4SDC1,ADL_N_3SDC1,ADL_N_2SDC1,ADL_N_2SDC2,ADL_N_2SDC3,TGL_H_MASTER,IFWI_TEST_SUITE,IFWI_COMMON_UNIFIED,MTL_Test_Suite,MTL_TEMP,CQN_DASHBOARD,ADL-P_5SGC1,ADL-P_5SGC2,MTL_P_Master,MTL_M_MASTER,MTL_S_MASTER,ADL-M_5SGC1,ADL-M_2SDC2,ADL-M_3SDC1,ADL-M_3SDC2,ADL-M_2SDC1,RPL-Px_5SGC1,RPL-Px_3SDC1,RPL-P_5SGC1,RPL-P_5SGC2,RPL-P_4SDC1,RPL-P_3SDC2,RPL-P_2SDC3,RPL-S_ 5SGC1,ADL_N_REV0,ADL-N_REV1,MTL_IFWI_BAT,MTL_HFPGA_TCSS,ADL_SBGA_5GC,RPL-SBGA_5SC,ERB,KBL_NON_ULT,EC-NA,EC-REVIEW,TCSS-TBT-P1,GLK-RS3-10_IFWI,ICL_BAT_NEW,LKF_ERB_PO,BIOS_EXT_BAT,LKF_PO_Phase3,TGL_ERB_PO,OBC-TGL-CPU-IOM-TCSS-USBC_Audio,TGL_BIOS_PO_P2,TGL_IFWI_PO_P2,TGL_NEW_BAT,ADL-S_TGP-H_PO_Phase2,LKF_WCOS_BIOS_BAT_NEW,IFWI_Payload_TBT,IFWI_Payload_EC,MTL_PSS_1.0,ADL_M_PO_Phase2,MTL_VS_0.8,IFWI_FOC_BAT,MTL_IFWI_PSS_EXTENDED,MTL_P_MASTER,ADL-P_4SDC2,ADL_N_PO_Phase2,RPL-S_5SGC1,RPL-S_2SDC4,MTL-M_5SGC1,MTL-M_4SDC1,MTL-M_4SDC2,MTL-M_3SDC3,MTL-M_2SDC4,MTL-M_2SDC5,MTL-M_2SDC6,MTL_IFWI_CBV_TBT,MTL_IFWI_CBV_EC,MTL_IFWI_CBV_SPHY,MTL_IFWI_CBV_IOM,MTL_IFWI_CBV_BIOS,MTL-P_5SGC1,MTL-P_4SDC1,MTL-P_4SDC2,MTL-P_3SDC3,MTL-P_3SDC4,MTL-P_2SDC5,MTL-P_2SDC6,MTL_A0_P1,RPL-SBGA_4SC,RPL-Px_4SP2,RPL-P_2SDC4,RPL-P_2SDC5,RPL-P_2SDC6,RPL-Px_2SDC1,ARL_Px_IFWI_CI,MTL_M_P_PV_POR,RPL-SBGA_2SC1,RPL-SBGA_2SC2-2
,MTL_PSS_1.0_Block,MTL_PSS_1.1,ARL_S_PSS1.1,ARL_S_PSS0.8,LNLM5SGC,LNLM3SDC3,LNLM3SDC4,LNLM3SDC5,LNLM3SDC1,LNLM2SDC6,ARL_S_PSS1.0,MTLSGC1,MTLSDC1,MTLSDC2,MTLSDC3,MTLSDC4,MTLSDC2,MTLSDC3,MTLSDC4,MTLSDC1,RPL_Hx-R-DC1,RPL_Hx-R-GC,RPL_Hx-R-GC,RPL_Hx-R-DC1,RPL-P_DC7,RPLS_SV1GC,RPLS_Win10GC,RPLS_SV1DC,RPLHx_Win10GC,RPLP_SV1GC,RPLP_Win10GC,RPLP_SV1DC1,RPLP_Win10DC1,RPLP_SV1DC2,RPLP_Win10DC2,RPL-SBGA_DC3</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</si>
  <si>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</si>
  <si>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</si>
  <si>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</si>
  <si>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</si>
  <si>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</si>
  <si>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</si>
  <si>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</si>
  <si>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</si>
  <si>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</si>
  <si>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EC-FV2,EC-TYPEC,EC-SX,UDL2.0_ATMS2.0,LKF_PO_Phase3,LKF_PO_New_P3,EC-PD-NA,CML-H_ADP-S_PO_Phase3,IFWI_Payload_TBT,IFWI_Payload_EC,UTR_SYNC,,RPL_S_BackwardComp,ADL-S_ 5SGC_1DPC,ADL_N_MASTER,ADL_N_5SGC1,ADL_N_4SDC1,ADL_N_3SDC1,ADL_N_2SDC1,IFWI_TEST_SUITE,IFWI_COMMON_UNIFIED,MTL_Test_Suite,RPL-S_ 5SG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2SDC4,MTL-M_5SGC1,MTL-M_4SDC1,MTL-M_4SDC2,MTL-M_3SDC3,MTL-M_2SDC4,MTL-M_2SDC5,MTL-M_2SDC6,MTL_IFWI_CBV_PMC,MTL_IFWI_CBV_TBT,MTL_IFWI_CBV_EC,MTL_IFWI_CBV_IOM,MTL_IFWI_CBV_BIOS,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GC,RPLS_Win10GC,RPLS_SV1DC,RPLHx_Win10GC,RPLP_SV1GC,RPLP_Win10GC,RPLP_SV1DC1,RPLP_Win10DC1,RPLP_SV1DC2,RPLP_Win10DC2,RPL-SBGA_DC3</t>
  </si>
  <si>
    <t>alderlake-m,alderlake-n,alderlake-p,alderlake-s,alderlake-sb,arrowlake-px,arrowlake-s,lunarlake-m,lunarlake-p,lunarlake-s,meteorlake-m,meteorlake-n,meteorlake-p,meteorlake-s,raptorlake-p,raptorlake-px,raptorlake-s,raptorlake-sbga,raptorlake_refresh-sbga,tigerlake-h</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</si>
  <si>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</si>
  <si>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</si>
  <si>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</si>
  <si>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</si>
  <si>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</si>
  <si>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</si>
  <si>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</si>
  <si>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</si>
  <si>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CQN_DASHBOARD,ADL-P_4SDC2,ADL_N_PO_Phase2,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SGC1,MTLSDC1,MTLSDC4,MTLSDC3,MTLSDC2,LNLM5SGC,LNLM3SDC3,LNLM3SDC4,LNLM3SDC5,LNLM3SDC1,LNLM2SDC6,RPL_Hx-R-DC1,RPL_Hx-R-GC,RPL_Hx-R-GC,RPL_Hx-R-DC1,LNLM2SDC7,MTL_PSS_1.1_Block,RPL-P_DC7,RPLS_SV1GC,RPLS_Win10GC,RPLS_SV1DC,RPLHx_Win10GC,RPLP_SV1GC,RPLP_Win10GC,RPLP_SV1DC1,RPLP_Win10DC1,RPLP_SV1DC2,RPLP_Win10DC2,RPL-SBGA_DC3</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</si>
  <si>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</si>
  <si>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</si>
  <si>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</si>
  <si>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</si>
  <si>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</si>
  <si>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</si>
  <si>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</si>
  <si>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aptorlake_refresh,bios.rocketlake,bios.whiskeylake,ifwi.arrowlake,ifwi.cannonlake,ifwi.coffeelake,ifwi.cometlake,ifwi.geminilake,ifwi.icelake,ifwi.kabylake_r,ifwi.lakefield,ifwi.lunarlake,ifwi.meteorlake,ifwi.raptorlake,ifwi.raptorlake_refresh,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</si>
  <si>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</si>
  <si>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</si>
  <si>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ICL-CPU-IOM-TCSS-USBC_Audio,OBC-TGL-CPU-IOM-TCSS-USBC_Audio,TGL_BIOS_PO_P2,TGL_IFWI_PO_P2,TGL_NEW_BAT,ADL-S_TGP-H_PO_Phase2,LKF_WCOS_BIOS_BAT_NEW,IFWI_Payload_EC,MTL_PSS_1.0,ADL_M_PO_Phase2,ADL-S_4SDC1,ADL-S_4SDC2,ADL-S_4SDC4,MTL_VS_0.8,CQN_DASHBOARD,ADL-P_4SDC2,ADL_N_PO_Phase2,MTL_HFPGA_TCSS,RPL-S_5SGC1,RPL-S_2SDC4,MTL_IFWI_QAC,MTL-M_5SGC1,MTL-M_4SDC1,MTL-M_4SDC2,MTL-M_3SDC3,MTL-M_2SDC4,MTL-M_2SDC5,MTL-M_2SDC6,MTL_IFWI_IAC_IOM,MTL_IFWI_CBV_TBT,MTL_IFWI_CBV_EC,MTL_IFWI_CBV_IOM,MTL_IFWI_CBV_BIOS,MTL-P_5SGC1,MTL-P_4SDC1,MTL-P_4SDC2,MTL-P_3SDC3,MTL-P_3SDC4,MTL-P_2SDC5,MTL-P_2SDC6,RPL-SBGA_4SC,RPL-Px_4SP2,RPL-P_2SDC4,RPL-P_2SDC5,RPL-P_2SDC6,RPL-Px_2SDC1,MTL_M_P_PV_POR,RPL-SBGA_2SC1,RPL-SBGA_2SC2-2,MTL_PSS_1.0_Block,MTL_PSS_1.1,ARL_S_PSS1.1,LNLM5SGC,LNLM3SDC3,LNLM3SDC4,LNLM3SDC5,LNLM3SDC1,LNLM2SDC6,ARL_S_PSS1.0ARL_S_IFWI_0.8PSS,MTLSGC1,MTLSDC1,MTLSDC2,MTLSDC3,MTLSDC4,MTLSDC2,MTLSDC3,MTLSDC4,MTLSDC1,RPL_Hx-R-DC1,RPL_Hx-R-GC,RPL_Hx-R-GC,RPL_Hx-R-DC1,LNLM2SDC7,RPL-P_DC7,RPLS_SV1GC,RPLS_Win10GC,RPLS_SV1DC,RPLHx_Win10GC,RPLP_SV1GC,RPLP_Win10GC,RPLP_SV1DC1,RPLP_Win10DC1,RPLP_SV1DC2,RPLP_Win10DC2,RPL-SBGA_DC3</t>
  </si>
  <si>
    <t>alderlake-m,alderlake-n,alderlake-p,alderlake-s,alderlake-sb,arrowlake-px,arrowlake-s,lunarlake-m,lunarlake-p,lunarlake-s,meteorlake-m,meteorlake-n,meteorlake-p,meteorlake-s,raptorlake-p,raptorlake-px,raptorlake-s,raptorlake-sbga,raptorlake_refresh-sbga</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</si>
  <si>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</si>
  <si>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</si>
  <si>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</si>
  <si>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</si>
  <si>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</si>
  <si>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</si>
  <si>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</si>
  <si>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2SDC4,MTL-M_5SGC1,MTL-M_4SDC1,MTL-M_4SDC2,MTL-M_3SDC3,MTL-M_2SDC4,MTL-M_2SDC5,MTL-M_2SDC6,MTL_IFWI_IAC_IOM,MTL_IFWI_CBV_PMC,MTL_IFWI_CBV_TBT,MTL_IFWI_CBV_EC,MTL_IFWI_CBV_IOM,MTL-P_5SGC1,MTL-P_4SDC1,MTL-P_4SDC2,MTL-P_3SDC3,MTL-P_3SDC4,MTL-P_2SDC5,MTL-P_2SDC6,RPL-SBGA_4SC,RPL-Px_4SP2,RPL-P_2SDC4,RPL-P_2SDC5,RPL-P_2SDC6,RPL-Px_2SDC1,MTL_M_P_PV_POR,RPL-SBGA_2SC1,RPL-SBGA_2SC2-2,MTL_PSS_1.0_Block,MTL_PSS_1.1,ARL_S_PSS1.1,LNLM5SGC,LNLM3SDC3,LNLM3SDC4,LNLM3SDC5,LNLM3SDC1,LNLM2SDC6,ARL_S_PSS1.0,MTLSGC1,MTLSDC2,MTLSDC3,MTLSDC4,MTLSDC2,MTLSDC3,MTLSDC4,MTLSDC1,RPL_Hx-R-DC1,RPL_Hx-R-GC,RPL_Hx-R-GC,RPL_Hx-R-DC1,LNLM2SDC7,RPL-P_DC7,RPLS_SV1GC,RPLS_Win10GC,RPLS_SV1DC,RPLHx_Win10GC,RPLP_SV1GC,RPLP_Win10GC,RPLP_SV1DC1,RPLP_Win10DC1,RPLP_SV1DC2,RPLP_Win10DC2,RPL-SBGA_DC3</t>
  </si>
  <si>
    <t>Verify Sx/S0ix cycle"s with ODD connected to System</t>
  </si>
  <si>
    <t>bios.platform,fw.ifwi.others,fw.ifwi.pmc</t>
  </si>
  <si>
    <t>CSS-IVE-95195</t>
  </si>
  <si>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</si>
  <si>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MoS (Modern Standby),S0ix-states,S-states</t>
  </si>
  <si>
    <t>Written based on CNL Platform Use case (CNL_Platform_TCs.xls)</t>
  </si>
  <si>
    <t>SUT should enter and Exit from Sleep state without any issue with ODD Connected to SUT </t>
  </si>
  <si>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</si>
  <si>
    <t>bios.alderlake,bios.apollolake,bios.arrowlake,bios.geminilake,bios.kabylake,bios.lunarlake,bios.meteorlake,bios.raptorlake,bios.tigerlake,ifwi.apollolake,ifwi.geminilake,ifwi.kabylake,ifwi.meteorlake,ifwi.raptorlake,ifwi.tigerlake</t>
  </si>
  <si>
    <t>S3/S4/S5/S0i3 cycle's with ODD connected to SUT</t>
  </si>
  <si>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</si>
  <si>
    <t>alderlake-m,alderlake-p,alderlake-s,alderlake-sb,arrowlake-px,arrowlake-s,lunarlake-m,lunarlake-p,lunarlake-s,meteorlake-m,meteorlake-p,meteorlake-s,raptorlake-p,raptorlake-s,raptorlake-sbga,tigerlake-h</t>
  </si>
  <si>
    <t>Verify Type-C multi port functionality - Display, USB debug and TBT dock</t>
  </si>
  <si>
    <t>CSS-IVE-95251</t>
  </si>
  <si>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</si>
  <si>
    <t>debug interfaces,Display Panels,Docking support,iTBT,TBT,TBT_PD_EC_NA,TCSS,USB-TypeC</t>
  </si>
  <si>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</si>
  <si>
    <t>Simultaneously Display, USB Debugging and TBT dock should function over multiple Type-C port without any issue</t>
  </si>
  <si>
    <t>bios.alderlake,bios.arrowlake,bios.cannonlake,bios.coffeelake,bios.cometlake,bios.icelake-client,bios.kabylake_r,bios.lunarlake,bios.meteorlake,bios.raptorlake,bios.raptorlake_refresh,bios.rocketlake,bios.tigerlake,ifwi.arrowlake,ifwi.cannonlake,ifwi.coffeelake,ifwi.cometlake,ifwi.icelake,ifwi.kabylake_r,ifwi.lunarlake,ifwi.meteorlake,ifwi.raptorlake,ifwi.raptorlake_refresh,ifwi.tigerlake</t>
  </si>
  <si>
    <t>bios.alderlake,bios.arrowlake,bios.cannonlake,bios.coffeelake,bios.cometlake,bios.icelake-client,bios.kabylake_r,bios.lunarlake,bios.meteorlake,bios.raptorlake,bios.rocketlake,bios.tigerlake,ifwi.cannonlake,ifwi.coffeelake,ifwi.cometlake,ifwi.icelake,ifwi.kabylake_r,ifwi.meteorlake,ifwi.raptorlake,ifwi.tigerlake</t>
  </si>
  <si>
    <t>Putty,TeraTerm,USB View,WinDBG</t>
  </si>
  <si>
    <t>This test is to Verify Simultaneous functionality of Display, USB windbg debug and TBT dock over multiple type-c port</t>
  </si>
  <si>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GC1,MTLSDC1,MTLSDC4,MTLSGC1,MTLSDC1,MTLSDC3,MTLSGC1,MTLSDC1,MTLSDC2,MTLSDC3,MTLSDC4,LNLM5SGC,LNLM3SDC3,LNLM3SDC4,LNLM3SDC5,LNLM5SGC,LNLM3SDC3,LNLM3SDC4,LNLM3SDC5,LNLM3SDC1,LNLM2SDC6,ARL_S_IFWI_1.1PSS,RPL_Hx-R-DC1,RPL_Hx-R-GC,RPL_Hx-R-GC,RPL_Hx-R-DC1,LNLM2SDC7,RPL-P_DC7,RPLS_SV1GC,RPLS_Win10GC,RPLS_SV1DC,RPLHx_Win10GC,RPLP_SV1GC,RPLP_Win10GC,RPLP_SV1DC1,RPLP_Win10DC1,RPL-SBGA_DC3</t>
  </si>
  <si>
    <t>alderlake-p,alderlake-s,alderlake-sb,arrowlake-px,arrowlake-s,lunarlake-m,lunarlake-p,lunarlake-s,meteorlake-m,meteorlake-p,meteorlake-s,raptorlake-p,raptorlake-px,raptorlake-s,raptorlake-sbga,raptorlake_refresh-sbga,tigerlake-h</t>
  </si>
  <si>
    <t>Verify Type-C multi port functionality - Consumer, Digital Audio and USB3.1 Gen2 SSD</t>
  </si>
  <si>
    <t>bios.platform,bios.sa,fw.ifwi.MGPhy,fw.ifwi.dekelPhy,fw.ifwi.iom,fw.ifwi.nphy,fw.ifwi.pmc,fw.ifwi.sphy,fw.ifwi.tbt</t>
  </si>
  <si>
    <t>CSS-IVE-95253</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</si>
  <si>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GLR_UP3_HR21_Alpha,TGLR_UP3_HR21_Beta,TGLR_UP3_HR21_PV</t>
  </si>
  <si>
    <t>audio codecs,EC-Lite,iTBT,Real Battery Management,TCSS,USB PD,USB-TypeC</t>
  </si>
  <si>
    <t>USB Type_C Use Case Strategy_v0.6
CNL Type-C Test Strategy_document
BC-RQTBC-14618
BC-RQTBC-15628
TGL PSS UCIS Coverage: IceLake-UCIS-4269
CML PRD Coverage: BC-RQTBC-14618
RKL Coverage ID :2203201383,2203202518,2203203016,2203202802,2203202480MTL_P : 22010767569 , 16011327115</t>
  </si>
  <si>
    <t>Simultaneously Consumer, Digital Audio and USB3.1 Gen2 SSD should function over multiple Type-C port without any issue</t>
  </si>
  <si>
    <t>bios.alderlake,bios.arrowlake,bios.cannonlake,bios.coffeelake,bios.cometlake,bios.icelake-client,bios.kabylake_r,bios.lunarlake,bios.meteorlake,bios.raptorlake_refresh,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</si>
  <si>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lunarlake,bios.meteorlake,bios.tigerlake,bios.whiskeylake,ifwi.cannonlake,ifwi.coffeelake,ifwi.cometlake,ifwi.icelake,ifwi.kabylake_r,ifwi.meteorlake,ifwi.raptorlake,ifwi.tigerlake,ifwi.whiskeylake</t>
  </si>
  <si>
    <t>Batmon,Tenlira,USB Tree View,USB View</t>
  </si>
  <si>
    <t>This test is to Verify Simultaneous functionality of Consumer, Digital Audio and USB3.1 Gen2 SSD over multiple type-c port</t>
  </si>
  <si>
    <t>KBL-U-KC,EC-NA,EC-BATTERY,EC-TYPEC,TCSS-TBT-P1,ICL-ArchReview-PostSi,UDL2.0_ATMS2.0,TGL_ERB_PO,OBC-CNL-PCH-XDCI-USBC-USB3_Audio_Storage,OBC-CFL-PCH-XDCI-USBC-USB3_Audio_Storage,OBC-ICL-CPU-iTCSS-TCSS-USB3_Audio_Storage,OBC-TGL-CPU-iTCSS-TCSS-USB3_Audio_Storage,TGL_BIOS_PO_P3,TGL_IFWI_PO_P3,CML_EC_FV,EC-FV2,IFWI_Payload_TBT,IFWI_Payload_Dekel,MTL_PSS_1.0,MTL_PSS_1.1,ARL_S_PSS1.1,UTR_SYNC,LNL_M_PSS0.8,TGL_H_MASTER,IFWI_TEST_SUITE,IFWI_COMMON_UNIFIED,MTL_Test_Suite,MTL_PSS_1.1,ARL_S_PSS1.1,MTL_P_MASTER,RPL-Px_3SDC1,RPL-P_5SGC1,RPL-P_5SGC2,RPL-P_4SDC1,RPL-P_3SDC2,RPL-P_2SDC3,MTL_HFPGA_TCSS,,MTL_HFPGA_BLOCK,MTL-M_5SGC1,MTL-M_4SDC1,MTL-M_4SDC2,MTL-M_3SDC3,MTL-M_2SDC4,MTL-M_2SDC5,MTL-M_2SDC6,MTL_IFWI_CBV_ACE FW,MTL_IFWI_CBV_TBT,MTL_IFWI_CBV_EC,MTL_IFWI_CBV_SPHY,MTL_IFWI_CBV_IOM,MTL-P_5SGC1,MTL-P_4SDC1,MTL-P_4SDC2,MTL-P_3SDC3,MTL-P_3SDC4,MTL-P_2SDC5,MTL-P_2SDC6,RPL-P_2SDC5,RPL-P_2SDC6,RPL-Px_4SP2,LNLM5SGC,LNLM3SDC3,LNLM3SDC4,LNLM3SDC5,LNLM5SGC,LNLM3SDC3,LNLM3SDC4,LNLM3SDC5,LNLM3SDC1,LNLM2SDC6,ARL_S_PSS1.0,ARL_S_IFWI_1.1PSS,RPL_Hx-R-DC1,RPL_Hx-R-GC,RPL_Hx-R-GC,RPL_Hx-R-DC1,LNLM2SDC7,RPL-P_DC7,RPLP_SV1GC,RPLP_Win10GC,RPLP_SV1DC1,RPLP_Win10DC1,RPLP_SV1DC2,RPLP_Win10DC2</t>
  </si>
  <si>
    <t>alderlake-p,arrowlake-px,arrowlake-s,lunarlake-m,lunarlake-p,meteorlake-m,meteorlake-p,raptorlake-p,raptorlake-px,raptorlake_refresh-sbga,tigerlake-h</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</si>
  <si>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</si>
  <si>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</si>
  <si>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</si>
  <si>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</si>
  <si>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</si>
  <si>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</si>
  <si>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aptorlake_refresh,bios.rocketlake,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</si>
  <si>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</si>
  <si>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</si>
  <si>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</si>
  <si>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KBL-U-KC,EC-NA,L5_milestone_only,TCSS-TBT-P1,ICL-ArchReview-PostSi,UDL2.0_ATMS2.0,OBC-CNL-PCH-XDCI-USBC-USB3_Display_Camera_DP,EC-PD-NA,CML-H_ADP-S_PO_Phase3,IFWI_Payload_TBT,IFWI_Payload_Dekel,IFWI_Payload_EC,UTR_SYNC,RPL_S_BackwardComp,ADL-S_ 5SGC_1DPC,ADL-S_4SDC1,ADL-S_4SDC2,ADL-S_4SDC4,IFWI_TEST_SUITE,IFWI_COMMON_UNIFIED,MTL_Test_Suite,RPL-S_ 5SG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2SDC4,MTL_IFWI_QAC,MTL-M_5SGC1,MTL-M_4SDC1,MTL-M_4SDC2,MTL-M_3SDC3,MTL-M_2SDC4,MTL-M_2SDC5,MTL-M_2SDC6,MTL_IFWI_CBV_TBT,MTL_IFWI_CBV_EC,MTL_IFWI_CBV_IOM,MTL_IFWI_CBV_IUNIT,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RPL-P_DC7,RPLS_SV1GC,RPLS_Win10GC,RPLS_SV1DC,RPLHx_Win10GC,RPLP_Win10GC,RPLP_SV1DC1,RPLP_Win10DC1,RPLP_SV1DC2,RPLP_Win10DC2,RPL-SBGA_DC3</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</si>
  <si>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</si>
  <si>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</si>
  <si>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</si>
  <si>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</si>
  <si>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</si>
  <si>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</si>
  <si>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</si>
  <si>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</si>
  <si>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</si>
  <si>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</si>
  <si>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</si>
  <si>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</si>
  <si>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9,RPL-S_2SDC1,RPL-S_2SDC2,RPL-S_2SDC3,ADL_N_QRCBAT,ADL-P_5SGC1,ADL-P_5SGC2,ADL_M_QRC_BAT,ADL-M_5SGC1,ADL-N_QRC_BAT,RPL-Px_5SGC1,RPL-Px_4SDC1,RPL-P_5SGC1,RPL-P_DC7,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RPL-S_2SDC9,RPLS_SV1GC,RPLS_Win10GC,RPLS_SV1DC,RPLP_SV1GC,RPLP_Win10GC,RPLP_SV1DC1,RPLP_Win10DC1RPLP_SV1DC2,RPLP_Win10DC2</t>
  </si>
  <si>
    <t>alderlake-n,alderlake-p,alderlake-s,alderlake-sb,arrowlake-px,arrowlake-s,lunarlake-m,lunarlake-p,lunarlake-s,meteorlake-m,meteorlake-p,meteorlake-s,raptorlake-p,raptorlake-px,raptorlake-s,raptorlake_refresh-sbga</t>
  </si>
  <si>
    <t>Verify System trace via BSSB interface over Type-A port</t>
  </si>
  <si>
    <t>bios.platform,fw.ifwi.others,fw.ifwi.pchc</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</si>
  <si>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</si>
  <si>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</si>
  <si>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</si>
  <si>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</si>
  <si>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</si>
  <si>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</si>
  <si>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</si>
  <si>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</si>
  <si>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RPL-SBGA_DC3</t>
  </si>
  <si>
    <t>alderlake-m,alderlake-n,alderlake-p,alderlake-s,alderlake-sb,arrowlake-p,arrowlake-px,arrowlake-s,lunarlake-m,lunarlake-p,lunarlake-s,meteorlake-m,meteorlake-s,raptorlake-p,raptorlake-px,raptorlake-s,raptorlake-sbga,raptorlake_refresh-sbga,tigerlake-h</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</si>
  <si>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</si>
  <si>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</si>
  <si>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</si>
  <si>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</si>
  <si>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S-states</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</si>
  <si>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</si>
  <si>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</si>
  <si>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</si>
  <si>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</si>
  <si>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</si>
  <si>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RPL-S_2SDC9,RPL-P_DC7,RPL-SBGA_DC3,RPLHx_SV1GC,RPLHx_Win10GC,RPL-P_DC7,RPL-SBGA_DC3,RPLP_SV1GC,RPLP_Win10GC</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</si>
  <si>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</si>
  <si>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</si>
  <si>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</si>
  <si>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</si>
  <si>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</si>
  <si>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</si>
  <si>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</si>
  <si>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</si>
  <si>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</si>
  <si>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,RPL_P_PO_P2,RPL_P_Q0_DC2_PO_P2,LNLM5SGC,LNLM4SDC1,LNLM3SDC2,LNLM3SDC3,LNLM3SDC4,LNLM3SDC5,LNLM2SDC6,LNLM2SDC7,ARL_S_IFWI_0.8PSS,RPL-P_DC7,RPLP_SV1GC,RPLP_Win10GC</t>
  </si>
  <si>
    <t>alderlake-m,alderlake-n,alderlake-p,alderlake-s,alderlake-sb,arrowlake-px,lunarlake-m,lunarlake-p,lunarlake-s,meteorlake-m,meteorlake-p,meteorlake-s,raptorlake-p,raptorlake-px,raptorlake-s,raptorlake-sbga,tigerlake-h</t>
  </si>
  <si>
    <t>[TBT] Verify multiple display output when displays connected with dual TBT controller on Hot plug - TBT, DP display</t>
  </si>
  <si>
    <t>CSS-IVE-101458</t>
  </si>
  <si>
    <t>CFL_U43e_PV,ICL_U42_RS6_PV,ICL_UN42_KC_PV_RS6,TGL_ H81_RS4_Alpha,TGL_ H81_RS4_Beta,TGL_ H81_RS4_PV,TGL_H81_19H2_RS6_PreAlpha,TGL_U42_RS4_PV,TGL_U42_RS6_Alpha,TGL_U42_RS6_Beta,TGL_U42_RS6_PV,DG2_ADL_P_Alpha,DG2_ADL_P_Beta,DG2_ADL_P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</si>
  <si>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Display Panels,iTBT,TBT,TBT_IOMMU,TBT_PD_EC_NA,TCSS</t>
  </si>
  <si>
    <t>BC-RQTBC-14647
 ICL PRD Coverage: BC-RQTBC-15219 BC-RQTBC-15329 
TGL PRD Coverage: BC-RQTBCTL-503MTL_P : 22010767569</t>
  </si>
  <si>
    <t>Successfully multiple display output should come when displays connected with dual TBT controller on Hot plug - TBT, DP display</t>
  </si>
  <si>
    <t>bios.alderlake,bios.arrowlake,bios.icelake-client,bios.lunarlake,bios.meteorlake,bios.raptorlake_refresh,bios.tigerlake,ifwi.arrowlake,ifwi.icelake,ifwi.lunarlake,ifwi.meteorlake,ifwi.raptorlake,ifwi.raptorlake_refresh,ifwi.tigerlake</t>
  </si>
  <si>
    <t>bios.alderlake,bios.arrowlake,bios.icelake-client,bios.meteorlake,bios.tigerlake,ifwi.icelake,ifwi.meteorlake,ifwi.raptorlake,ifwi.tigerlake</t>
  </si>
  <si>
    <t>This Test case to verify multiple display output when displays connected with dual TBT controller on Hot plug - TBT, DP display</t>
  </si>
  <si>
    <t>KBL-U-KC,EC-TBT3,EC-TYPEC,L5_milestone_only,EC-FV,TBT-BAT-PLUS,UDL2.0_ATMS2.0,EC-PD-NA,OBC-ICL-CPU-iTCSS-TCSS-USB3_Display_Storage,OBC-TGL-CPU-iTCSS-TCSS-USB3_Display_Storage,Bios_DMA,IFWI_Payload_IOM,IFWI_Payload_Dekel,IFWI_Payload_TBT,IFWI_Payload_EC,UTR_SYNC,TGL_H_MASTER,IFWI_TEST_SUITE,IFWI_COMMON_UNIFIED,MTL_Test_Suite,MTL_PSS_0.8,IFWI_FOC_BAT,MTL_P_MASTER,RPL-Px_5SGC1,RPL-Px_3SDC1,RPL-P_5SGC1,RPL-P_5SGC2,RPL-P_4SDC1,RPL-P_3SDC2,RPL-P_2SDC3,ADL_SBGA_5GC,MTL_M_P_PV_POR,LNL_M_PSS0.8,MTL_IFWI_QAC,MTL_IFWI_IAC_TBT,MTL_IFWI_CBV_TBT,MTL_IFWI_CBV_EC,MTL_IFWI_CBV_BIOS,MTL-P_5SGC1,MTL-P_4SDC1,MTL-P_4SDC2,MTL-P_3SDC3,MTL-P_3SDC4,MTL-P_2SDC5,MTL-P_2SDC6,RPL-P_2SDC5,RPL-P_2SDC6,RPL-Px_4SP2,RPL-Px_2SDC1,MTL_M_P_PV_POR,ARL_S_PSS0.8,ARL_S_IFWI_1.1PSS,RPL-SBGA_4SC,RPL-SBGA_5SC,RPL_Hx-R-DC1,RPL_Hx-R-GC,RPL_Hx-R-GC,RPL_Hx-R-DC1,RPL-P_DC7,RPLHx_Win10GC,RPLHx_Win10GC,RPLP_SV1GC,RPLP_Win10GC,RPLP_SV1DC1,RPLP_Win10DC1,RPLP_SV1DC2,RPLP_Win10DC2,RPL-SBGA_DC3</t>
  </si>
  <si>
    <t>alderlake-p,alderlake-sb,arrowlake-px,arrowlake-s,lunarlake-p,meteorlake-p,raptorlake-p,raptorlake-px,raptorlake-sbga,raptorlake_refresh-sbga,tigerlake-h</t>
  </si>
  <si>
    <t>Verify Dual Controller Support - USB2.0 Disk functionality after cold boot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</si>
  <si>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</si>
  <si>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</si>
  <si>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</si>
  <si>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</si>
  <si>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</si>
  <si>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bios.alderlake,bios.arrowlake,bios.icelake-client,bios.meteorlake,bios.raptorlake,bios.raptorlake_refresh,bios.tigerlake,ifwi.arrowlake,ifwi.icelake,ifwi.lunarlake,ifwi.meteorlake,ifwi.raptorlake,ifwi.raptorlake_refresh,ifwi.tigerlake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</si>
  <si>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</si>
  <si>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</si>
  <si>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</si>
  <si>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-2,ARL_S_PSS1.0,RPL_Hx-R-DC1,RPL_Hx-R-GC,RPL_Hx-R-GC,RPL_Hx-R-DC1,RPL_Hx-R-GC,RPL_Hx-R-DC1,LNLM2SDC7,LNLM2SDC7,RPLHx_Win10GC,RPLHx_Win10GC,RPLP_SV1GC,RPLP_Win10GC,RPLP_SV1DC1,RPLP_Win10DC1,RPLP_SV1DC2,RPLP_Win10DC2,RPL-P_DC7</t>
  </si>
  <si>
    <t>alderlake-p,alderlake-sb,arrowlake-px,arrowlake-s,lunarlake-m,meteorlake-p,raptorlake-p,raptorlake-px,raptorlake-sbga,raptorlake_refresh-sbga,tigerlake-h</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</si>
  <si>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</si>
  <si>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</si>
  <si>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</si>
  <si>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</si>
  <si>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</si>
  <si>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</si>
  <si>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ARL_S_PSS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-2,ARL_S_PSS1.0,RPL_Hx-R-DC1,RPL_Hx-R-GC,RPL_Hx-R-GC,RPL_Hx-R-DC1,RPL_Hx-R-GC,RPL_Hx-R-DC1,LNLM2SDC7,LNLM2SDC7,RPLHx_Win10GC,RPLHx_Win10GC,RPLP_SV1GC,RPLP_Win10GC,RPLP_SV1DC1,RPLP_Win10DC1,RPLP_SV1DC2,RPLP_Win10DC2,RPL-P_DC7</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</si>
  <si>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</si>
  <si>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</si>
  <si>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</si>
  <si>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</si>
  <si>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</si>
  <si>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</si>
  <si>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</si>
  <si>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-2,ARL_S_PSS1.0,ARL_S_IFWI_1.1PSS,RPL_Hx-R-DC1,RPL_Hx-R-GC,RPL_Hx-R-GC,RPL_Hx-R-DC1,RPL_Hx-R-GC,RPL_Hx-R-DC1,LNLM2SDC7,LNLM2SDC7,RPLHx_Win10GC,RPLHx_Win10GC,RPLP_SV1GC,RPLP_Win10GC,RPLP_SV1DC1,RPLP_Win10DC1,RPLP_SV1DC2,RPLP_Win10DC2,RPL-P_DC7</t>
  </si>
  <si>
    <t>Verify multiple display output when displays connected with dual TBT controller on Cold plug - TBT, Type-C Display</t>
  </si>
  <si>
    <t>CSS-IVE-101464</t>
  </si>
  <si>
    <t>Display Panels,iTBT,TBT,TBT_PD_EC_NA,TCSS</t>
  </si>
  <si>
    <t>Successfully multiple display output should come when displays connected with dual TBT controller on Cold plug - TBT, Type-C Display</t>
  </si>
  <si>
    <t>bios.alderlake,bios.arrowlake,bios.icelake-client,bios.tigerlake,ifwi.icelake,ifwi.meteorlake,ifwi.raptorlake,ifwi.tigerlake</t>
  </si>
  <si>
    <t>This Test case to verify multiple display output when displays connected with dual TBT controller on Cold plug - TBT, Type-C Display</t>
  </si>
  <si>
    <t>KBL-U-KC,EC-TBT3,EC-TYPEC,TCSS-TBT-P1,EC-FV,TBT-BAT-PLUS,ICL-ArchReview-PostSi,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_IFWI_CBV_IOM,MTL IFWI_Payload_Platform-Val,MTL-P_5SGC1,MTL-P_4SDC1,MTL-P_4SDC2,MTL-P_3SDC3,MTL-P_3SDC4,MTL-P_2SDC5,MTL-P_2SDC6,RPL-P_2SDC5,RPL-P_2SDC6,RPL-Px_4SP2,RPL-Px_2SDC1,RPL-SBGA_5SC,RPL_Hx-R-DC1,RPL_Hx-R-GC,RPL_Hx-R-GC,RPL_Hx-R-DC1,RPL-P_DC7,RPLHx_Win10GC,RPLHx_Win10GC,RPLP_SV1GC,RPLP_Win10GC,RPLP_SV1DC1,RPLP_Win10DC1,RPLP_SV1DC2,RPLP_Win10DC2,RPL-P_DC7,RPL-SBGA_DC3</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</si>
  <si>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</si>
  <si>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</si>
  <si>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</si>
  <si>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</si>
  <si>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</si>
  <si>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-2,RPL_Hx-R-DC1,RPL_Hx-R-GC,RPL_Hx-R-GC,RPL_Hx-R-DC1,RPL_Hx-R-GC,RPL_Hx-R-DC1,LNLM2SDC7,LNLM2SDC7,RPLHx_Win10GC,RPLHx_Win10GC,RPLP_SV1GC,RPLP_Win10GC,RPLP_SV1DC1,RPLP_Win10DC1,RPLP_SV1DC2,RPLP_Win10DC2,RPL-P_DC7</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</si>
  <si>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</si>
  <si>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</si>
  <si>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</si>
  <si>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</si>
  <si>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</si>
  <si>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</si>
  <si>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</si>
  <si>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ARL_S_PSS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-2,ARL_S_PSS0.8,ARL_S_PSS1.0,ARL_S_IFWI_1.1PSS,RPL_Hx-R-DC1,RPL_Hx-R-GC,RPL_Hx-R-GC,RPL_Hx-R-DC1,RPL_Hx-R-GC,RPL_Hx-R-DC1,LNLM2SDC7,LNLM2SDC7,RPLHx_Win10GC,RPLHx_Win10GC,RPLP_SV1GC,RPLP_Win10GC,RPLP_SV1DC1,RPLP_Win10DC1,RPLP_SV1DC2,RPLP_Win10DC2,RPL-P_DC7</t>
  </si>
  <si>
    <t>Verify multiple display output when displays connected with dual TBT controller on Cold plug - TBT, DP display</t>
  </si>
  <si>
    <t>CSS-IVE-101452</t>
  </si>
  <si>
    <t>Successfully multiple display output should come when displays connected with dual TBT controller on Cold plug - TBT, DP display</t>
  </si>
  <si>
    <t>bios.alderlake,bios.arrowlake,bios.icelake-client,bios.lunarlake,bios.tigerlake,ifwi.icelake,ifwi.meteorlake,ifwi.raptorlake,ifwi.tigerlake</t>
  </si>
  <si>
    <t>This Test case to verify multiple display output when displays connected with dual TBT controller on Cold plug - TBT, DP display</t>
  </si>
  <si>
    <t>KBL-U-KC,EC-FV2,EC-TBT3,EC-TYPEC,UDL2.0_ATMS2.0,EC-PD-NA,OBC-ICL-CPU-iTCSS-TCSS-USB3_Display_Storage,OBC-TGL-CPU-iTCSS-TCSS-USB3_Display_Storage,IFWI_Payload_IOM,IFWI_Payload_Dekel,IFWI_Payload_TBT,IFWI_Payload_EC,UTR_SYNC,TGL_H_MASTER,IFWI_TEST_SUITE,IFWI_COMMON_UNIFIED,MTL_Test_Suite,IFWI_FOC_BAT,IFWI_FOC_BAT_EXT,MTL_P_MASTER,RPL-Px_5SGC1,RPL-Px_3SDC1,RPL-P_5SGC1,RPL-P_5SGC2,RPL-P_4SDC1,RPL-P_3SDC2,RPL-P_2SDC3,ADL_SBGA_5GC,MTL_IFWI_QAC,MTL_IFWI_CBV_TBT,MTL_IFWI_CBV_EC,MTL IFWI_Payload_Platform-Val,MTL-P_5SGC1,MTL-P_4SDC1,MTL-P_4SDC2,MTL-P_3SDC3,MTL-P_3SDC4,MTL-P_2SDC5,MTL-P_2SDC6,RPL-P_2SDC5,RPL-P_2SDC6,RPL-Px_4SP2,RPL-Px_2SDC1,LNLM5SGC,LNLM3SDC3,LNLM3SDC4,LNLM3SDC5,LNLM5SGC,LNLM3SDC3,LNLM3SDC4,LNLM3SDC5,LNLM3SDC1,LNLM2SDC6,LNLM5SGC,LNLM3SDC3,LNLM3SDC4,LNLM3SDC5,LNLM3SDC1,LNLM2SDC6,RPL-SBGA_5SC,RPL_Hx-R-DC1,RPL_Hx-R-GC,RPL_Hx-R-GC,RPL_Hx-R-DC1,LNLM2SDC7,RPL-P_DC7,RPLHx_Win10GC,RPLHx_Win10GC,RPLP_SV1GC,RPLP_Win10GC,RPLP_SV1DC1,RPLP_Win10DC1,RPLP_SV1DC2,RPLP_Win10DC2,RPL-P_DC7,RPL-SBGA_DC3</t>
  </si>
  <si>
    <t>alderlake-p,alderlake-sb,arrowlake-px,arrowlake-s,lunarlake-m,lunarlake-p,meteorlake-p,raptorlake-p,raptorlake-px,raptorlake-sbga,raptorlake_refresh-sbga,tigerlake-h</t>
  </si>
  <si>
    <t>Verify multiple display output when displays connected with dual TBT controller on Cold plug - TBT, HDMI Display</t>
  </si>
  <si>
    <t>CSS-IVE-101454</t>
  </si>
  <si>
    <t>Successfully multiple display output should come when displays connected with dual TBT controller on Cold plug - TBT, HDMI Display</t>
  </si>
  <si>
    <t>This Test case to verify multiple display output when displays connected with dual TBT controller on Cold plug - TBT, HDMI Display</t>
  </si>
  <si>
    <t>KBL-U-KC,EC-FV2,EC-TBT3,EC-TYPEC,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 IFWI_Payload_Platform-Val,MTL-P_5SGC1,MTL-P_4SDC1,MTL-P_4SDC2,MTL-P_3SDC3,MTL-P_3SDC4,MTL-P_2SDC5,MTL-P_2SDC6,RPL_Px_PO_New_P3,RPL-P_2SDC5,RPL-P_2SDC6,RPL-Px_4SP2,RPL-Px_2SDC1,LNLM5SGC,LNLM3SDC3,LNLM3SDC4,LNLM3SDC5,LNLM5SGC,LNLM3SDC3,LNLM3SDC4,LNLM3SDC5,LNLM3SDC1,LNLM2SDC6,LNLM5SGC,LNLM3SDC3,LNLM3SDC4,LNLM3SDC5,LNLM3SDC1,LNLM2SDC6,RPL_Hx-R-DC1,RPL_Hx-R-GC,RPL_Hx-R-GC,RPL_Hx-R-DC1,LNLM2SDC7,RPL-P_DC7,RPLP_SV1GC,RPLP_Win10GC,RPLP_SV1DC1,RPLP_Win10DC1,RPLP_SV1DC2,RPLP_Win10DC2,RPL-P_DC7</t>
  </si>
  <si>
    <t>alderlake-p,alderlake-sb,arrowlake-px,arrowlake-s,lunarlake-m,lunarlake-p,meteorlake-p,raptorlake-p,raptorlake-px,raptorlake_refresh-sbga,tigerlake-h</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</si>
  <si>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</si>
  <si>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</si>
  <si>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</si>
  <si>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</si>
  <si>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</si>
  <si>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-2,RPL_Hx-R-DC1,RPL_Hx-R-GC,RPL_Hx-R-GC,RPL_Hx-R-DC1,RPL_Hx-R-GC,RPL_Hx-R-DC1,LNLM2SDC7,LNLM2SDC7,RPLHx_Win10GC,RPLHx_Win10GC,RPLP_SV1GC,RPLP_Win10GC,RPLP_SV1DC1,RPLP_Win10DC1,RPLP_SV1DC2,RPLP_Win10DC2,RPL-P_DC7</t>
  </si>
  <si>
    <t>Verify multiple display output when displays connected with dual TBT controller on Cold plug - DP, HDMI display</t>
  </si>
  <si>
    <t>CSS-IVE-101457</t>
  </si>
  <si>
    <t>Successfully multiple display output should come when displays connected with dual TBT controller on Cold plug - DP, HDMI display</t>
  </si>
  <si>
    <t>This Test case to verify multiple display output when displays connected with dual TBT controller on Cold plug - DP, HDMI display</t>
  </si>
  <si>
    <t>KBL-U-KC,EC-FV2,EC-TBT3,EC-TYPEC,ICL-ArchReview-PostSi,UDL2.0_ATMS2.0,EC-PD-NA,OBC-ICL-CPU-iTCSS-TCSS-USB3_Display_Storage,OBC-TGL-CPU-iTCSS-TCSS-USB3_Display_Storage,IFWI_Payload_IOM,IFWI_Payload_Dekel,IFWI_Payload_TBT,IFWI_Payload_EC,UTR_SYNC,TGL_H_MASTER,IFWI_TEST_SUITE,IFWI_COMMON_UNIFIED,MTL_Test_Suite,IFWI_FOC_BAT,MTL_P_MASTER,RPL-Px_5SGC1,RPL-Px_3SDC1,RPL-P_5SGC1,RPL-P_5SGC2,RPL-P_4SDC1,RPL-P_3SDC2,RPL-P_2SDC3,ADL_SBGA_5GC,MTL_IFWI_QAC,MTL_IFWI_CBV_TBT,MTL_IFWI_CBV_EC,MTL-P_5SGC1,MTL-P_4SDC1,MTL-P_4SDC2,MTL-P_3SDC3,MTL-P_3SDC4,MTL-P_2SDC5,MTL-P_2SDC6,RPL_Px_PO_New_P3,RPL-P_2SDC5,RPL-P_2SDC6,RPL-Px_4SP2,RPL-Px_2SDC1,RPL_Hx-R-DC1,RPL_Hx-R-GC,RPL_Hx-R-GC,RPL_Hx-R-DC1,RPL-P_DC7,RPLP_SV1GC,RPLP_Win10GC,RPLP_SV1DC1,RPLP_Win10DC1,RPLP_SV1DC2,RPLP_Win10DC2,RPL-P_DC7</t>
  </si>
  <si>
    <t>alderlake-p,alderlake-sb,arrowlake-px,arrowlake-s,lunarlake-p,meteorlake-p,raptorlake-p,raptorlake-px,raptorlake_refresh-sbga,tigerlake-h</t>
  </si>
  <si>
    <t>Verify multiple display output when displays connected with dual TBT controller on Hot plug - 2 TBT Displays</t>
  </si>
  <si>
    <t>CSS-IVE-101462</t>
  </si>
  <si>
    <t>BC-RQTBC-14647
 ICL PRD Coverage: BC-RQTBC-15219 BC-RQTBC-15329 BC-RQTBC-13819 
TGL PRD Coverage: BC-RQTBCTL-503MTL_P : 22010767569</t>
  </si>
  <si>
    <t>Successfully multiple display output should come when displays connected with dual TBT controller on Hot plug - 2 TBT Displays</t>
  </si>
  <si>
    <t>bios.alderlake,bios.arrowlake,bios.icelake-client,bios.lunarlake,bios.meteorlake,bios.tigerlake,ifwi.icelake,ifwi.meteorlake,ifwi.raptorlake,ifwi.tigerlake</t>
  </si>
  <si>
    <t>This Test case to verify multiple display output when displays connected with dual TBT controller on Hot plug - 2 TBT Displays</t>
  </si>
  <si>
    <t>KBL-U-KC,EC-FV2,EC-TBT3,EC-TYPEC,L5_milestone_only,ICL-ArchReview-PostSi,UDL2.0_ATMS2.0,EC-PD-NA,OBC-ICL-CPU-iTCSS-TCSS-Display_HDMI,OBC-TGL-CPU-iTCSS-TCSS-Display_HDMI,Bios_DMA,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EC,MTL-P_5SGC1,MTL-P_4SDC1,MTL-P_4SDC2,MTL-P_3SDC3,MTL-P_3SDC4,MTL-P_2SDC5,MTL-P_2SDC6,RPL-P_2SDC5,RPL-P_2SDC6,RPL-Px_4SP2,RPL-Px_2SDC1,LNLM5SGC,LNLM3SDC3,LNLM3SDC4,LNLM3SDC5,LNLM5SGC,LNLM3SDC3,LNLM3SDC4,LNLM3SDC5,LNLM3SDC1,LNLM2SDC6,LNLM5SGC,LNLM3SDC3,LNLM3SDC4,LNLM3SDC5,LNLM3SDC1,LNLM2SDC6,RPL_Hx-R-DC1,RPL_Hx-R-GC,RPL_Hx-R-GC,RPL_Hx-R-DC1,LNLM2SDC7,RPL-P_DC7,RPLP_SV1GC,RPLP_Win10GC,RPLP_SV1DC1,RPLP_Win10DC1,RPLP_SV1DC2,RPLP_Win10DC2,RPL-P_DC7</t>
  </si>
  <si>
    <t>Verify multiple display output when displays connected with dual TBT controller on Hot plug - TBT, Type-C Display</t>
  </si>
  <si>
    <t>CSS-IVE-101465</t>
  </si>
  <si>
    <t>Successfully multiple display output should come when displays connected with dual TBT controller on Hot plug - TBT, Type-C Display</t>
  </si>
  <si>
    <t>This Test case to verify multiple display output when displays connected with dual TBT controller on Hot plug - TBT, Type-C Display</t>
  </si>
  <si>
    <t>KBL-U-KC,EC-FV2,EC-TBT3,EC-TYPEC,L5_milestone_only,TBT-BAT-PLUS,ICL-ArchReview-PostSi,UDL2.0_ATMS2.0,EC-PD-NA,OBC-ICL-CPU-iTCSS-TCSS-Display_HDMI,OBC-TGL-CPU-iTCSS-TCSS-Display_HDMI,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TBT,MTL_IFWI_CBV_EC,MTL_IFWI_CBV_IOM,MTL-P_5SGC1,MTL-P_4SDC1,MTL-P_4SDC2,MTL-P_3SDC3,MTL-P_3SDC4,MTL-P_2SDC5,MTL-P_2SDC6,RPL-P_2SDC5,RPL-P_2SDC6,RPL-Px_4SP2,RPL-Px_2SDC1,RPL_Hx-R-DC1,RPL_Hx-R-GC,RPL_Hx-R-GC,RPL_Hx-R-DC1,RPL-P_DC7,RPLP_SV1GC,RPLP_Win10GC,RPLP_SV1DC1,RPLP_Win10DC1,RPLP_SV1DC2,RPLP_Win10DC2,RPL-P_DC7</t>
  </si>
  <si>
    <t>Verify SUT Charging Mode in Pre-OS using USB Type-C Power Bank</t>
  </si>
  <si>
    <t>bios.pch,fw.ifwi.bios,fw.ifwi.ec</t>
  </si>
  <si>
    <t>CSS-IVE-102294</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</si>
  <si>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</si>
  <si>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Management,USB-TypeC</t>
  </si>
  <si>
    <t>EA: 1604237932
220194400
2201759419
1209848306
1209949965</t>
  </si>
  <si>
    <t>SUT should be in charging more in Pre-OS</t>
  </si>
  <si>
    <t>bios.alderlake,bios.apollolake,bios.arrowlake,bios.cannonlake,bios.coffeelake,bios.cometlake,bios.icelake-client,bios.jasperlake,bios.kabylake,bios.kabylake_r,bios.lakefield,bios.lunarlake,bios.meteorlake,bios.raptorlake,bios.raptorlake_refresh,bios.tigerlake,bios.whiskeylake,ifwi.lunarlake,ifwi.meteorlake,ifwi.raptorlake,ifwi.raptorlake_refresh</t>
  </si>
  <si>
    <t>bios.alderlake,bios.arrowlake,bios.cannonlake,bios.coffeelake,bios.cometlake,bios.geminilake,bios.icelake-client,bios.jasperlake,bios.kabylake_r,bios.lakefield,bios.raptorlake,bios.tigerlake,bios.whiskeylake,ifwi.cannonlake,ifwi.coffeelake,ifwi.cometlake,ifwi.geminilake,ifwi.icelake,ifwi.kabylake_r,ifwi.lakefield,ifwi.meteorlake,ifwi.raptorlake,ifwi.tigerlake,ifwi.whiskeylake</t>
  </si>
  <si>
    <t>This test is to verify battery-Charging in Pre-OS using Type-C Power Bank
Android OS Related steps:
1  DUT with with only battery and USB-PowerBank to Type C port
2. Boot to AOS and read the battery status
3. Wait for 5 minutes and Read the battery status again
Expected Results:
Battery should get charged without any issues.</t>
  </si>
  <si>
    <t>EC-FV,EC-TYPEC,EC-BATTERY,TCSS-TBT-P1,LKF_ERB_PO,UDL2.0_ATMS2.0,OBC-CNL-PTF-PD-EM-ManageCharger,OBC-CFL-PTF-PD-EM-ManageCharger,OBC-ICL-PTF-PD-EM-ManageCharger,OBC-TGL-PTF-PD-EM-ManageCharger,OBC-LKF-PTF-DekelPhy-EM-PMC_EClite_ManageBattery,CML_EC_FV,LKF_Battery,EC-WCOS-NEW,IFWI_Payload_TBT,IFWI_Payload_PMC,IFWI_Payload_EC,UTR_SYNC,ADL_N_MASTER,ADL_N_5SGC1,ADL_N_2SDC2,IFWI_TEST_SUITE,IFWI_COMMON_UNIFIED,MTL_Test_Suite,MTL_PSS_0.8,TGL_H_MASTER,ADL-P_5SGC2,ADL-M_5SGC1,ADL-M_3SDC2,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IFWI_Payload_Platform,ADL_N_3SDC1,ADL_N_2SDC1,ADL_N_2SDC3,ADL_N_REV0,ADL-N_REV1,  ,RPL-P_5SGC2,RPL-P_4SDC1, , ,RPL-P_3SDC3, ,RPL-P_PNP_GC,RPL-Px_4SDC1,RPL-Px_3SDC2,LNL_M_PSS0.8,MTL-M_5SGC1,MTL-M_4SDC1,MTL-M_4SDC2,MTL-M_3SDC3,MTL-M_2SDC4,MTL-M_2SDC5,MTL-M_2SDC6,MTL_IFWI_CBV_TBT,MTL_IFWI_CBV_EC,MTL_IFWI_CBV_EC,MTL_IFWI_CBV_IOM,MTL-P_5SGC1,MTL-P_4SDC1,MTL-P_4SDC2,MTL-P_3SDC3,MTL-P_3SDC4,MTL-P_2SDC5,MTL-P_2SDC6,RPL-Px_4SP2,RPL-Px_2SDC1,RPL-Px_2SDC1,LNLM5SGC,LNLM3SDC3,LNLM3SDC4,LNLM3SDC5,LNLM5SGC,LNLM3SDC3,LNLM3SDC4,LNLM3SDC5,RPL_Hx-R-DC1,RPL_Hx-R-GC,RPL_Hx-R-GC,RPL_Hx-R-DC1,LNLM2SDC7,RPL-P_DC7,RPLP_SV1GC,RPLP_Win10GC,RPLP_SV1DC1,RPLP_Win10DC1,RPLP_SV1DC2,RPLP_Win10DC2</t>
  </si>
  <si>
    <t>Verify Battery-Charging during S3 and after S3 using Type-C Power Bank</t>
  </si>
  <si>
    <t>CSS-IVE-102296</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</si>
  <si>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KBLR_U42_PV,KBLR_Y_PV,KBLR_Y22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</si>
  <si>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EA: 1604237932
ICL usecase: IceLake-UCIS-929
1209949965
1209848293
2201759419
1209848306</t>
  </si>
  <si>
    <t>SUT should get charged up during S3 and after S3 with Type C Non PD charger</t>
  </si>
  <si>
    <t>bios.alderlake,bios.arrowlake,bios.cannonlake,bios.coffeelake,bios.cometlake,bios.geminilake,bios.icelake-client,bios.jasperlake,bios.kabylake_r,bios.meteorlake,bios.raptorlake,bios.tigerlake,bios.whiskeylake,ifwi.cannonlake,ifwi.coffeelake,ifwi.cometlake,ifwi.geminilake,ifwi.icelake,ifwi.kabylake_r,ifwi.meteorlake,ifwi.raptorlake,ifwi.tigerlake,ifwi.whiskeylake</t>
  </si>
  <si>
    <t>This test is to verify Type-C Charging during Post-OS using Non-PD charger.
Android OS Related steps:
1  DUT with with only battery and USB-PowerBank to Type C port
2. Boot to AOS and read the battery status
3. Wait for 5 minutes and Read the battery status again
Expected Results:
Battery should get charged without any issues.</t>
  </si>
  <si>
    <t>EC-TYPEC,EC-BATTERY,EC-SX,ICL-ArchReview-PostSi,UDL2.0_ATMS2.0,OBC-CNL-PTF-PD-EM-ManageCharger,OBC-CFL-PTF-PD-EM-ManageCharger,OBC-ICL-PTF-PD-EM-ManageCharger,OBC-TGL-PTF-PD-EM-ManageCharger,CML_EC_FV,EC-FV,IFWI_Payload_PMC,IFWI_Payload_EC,UTR_SYNC,ADL_N_MASTER,ADL_N_5SGC1,IFWI_TEST_SUITE,IFWI_COMMON_UNIFIED,MTL_Test_Suite,MTL_PSS_0.8,TGL_H_MASTER,ADL-P_5SGC2,RPL-Px_5SGC1,RPL-Px_3SDC1,MTL_SIMICS_BLOCK,ADL_N_REV0,ADL-N_REV1,ADL_SBGA_5GC,GLK-IFWI-SI,InProdATMS1.0_03March2018,PSE 1.0,OBC-CNL-EC-SMC-EM-ManageCharger,OBC-CFL-EC-SMC-EM-ManageCharger,OBC-ICL-EC-SMC-EM-ManageCharger,OBC-TGL-EC-SMC-EM-ManageCharger,OBC-LKF-PTF-DekelPhy-EM-PMC_EClite_ManageCharger,GLK_ATMS1.0_Automated_TCs,CML_BIOS_SPL,IFWI_Payload_Platform,ADL_N_3SDC1,ADL_N_2SDC1,ADL_N_2SDC2,ADL_N_2SDC3,ADL-M_5SGC1,  ,RPL-P_5SGC2,RPL-P_4SDC1, , ,RPL-P_3SDC3, ,RPL-P_PNP_GC,RPL-Px_4SDC1,RPL-Px_3SDC2,,MTL_IFWI_CBV_PMC,MTL_IFWI_CBV_TBT,MTL_IFWI_CBV_EC,MTL_IFWI_CBV_IOM,MTL_IFWI_CBV_BIOS,RPL-Px_4SP2,ARL_S_PSS0.8,RPL_Hx-R-DC1,RPL_Hx-R-GC,RPL_Hx-R-GC,RPL_Hx-R-DC1,RPL-P_DC7,RPLP_SV1GC,RPLP_Win10GC,RPLP_SV1DC1,RPLP_Win10DC1,RPLP_SV1DC2,RPLP_Win10DC2</t>
  </si>
  <si>
    <t>alderlake-m,alderlake-n,alderlake-p,alderlake-sb,arrowlake-p,raptorlake-p,raptorlake-px,raptorlake_refresh-sbga,tigerlake-h</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</si>
  <si>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</si>
  <si>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</si>
  <si>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</si>
  <si>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</si>
  <si>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</si>
  <si>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</si>
  <si>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</si>
  <si>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</si>
  <si>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</si>
  <si>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System trace - Route traces to USB Type-C in low power mode</t>
  </si>
  <si>
    <t>bios.platform,fw.ifwi.pchc,fw.ifwi.pmc</t>
  </si>
  <si>
    <t>CSS-IVE-103777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</si>
  <si>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</si>
  <si>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interfaces,NPK,S-states,TBT_PD_EC_NA,TCSS,USB-TypeC</t>
  </si>
  <si>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</si>
  <si>
    <t>Route traces over Type-C port should be successfully and connection should be established after resume from Sx states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</si>
  <si>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</si>
  <si>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bios.alderlake,bios.arrowlake,bios.cannonlake,bios.coffeelake,bios.cometlake,bios.jasperlake,bios.lakefield,bios.lunarlake,bios.meteorlake,bios.raptorlake,bios.rocketlake,bios.tigerlake,bios.whiskeylake,ifwi.meteorlake,ifwi.raptorlake</t>
  </si>
  <si>
    <t>This Test Cases is to verify System trace - Route traces to USB Type-C in low power mode</t>
  </si>
  <si>
    <t>EC-FV,EC-TYPEC,EC-SX,EC-GPIO,LKF_TI_GATING,ICL-ArchReview-PostSi,UDL2.0_ATMS2.0,LKF_PO_Phase3,LKF_PO_New_P3,EC-PD-NA,OBC-CNL-CPU-NPK-Debug,OBC-CFL-CPU-NPK-Debug,OBC-LKF-CPU-NPK-Debug,OBC-ICL-CPU-NPK-Debug,OBC-TGL-CPU-NPK-Debug,,RKL-S X2_(CML-S+CMP-H)_S62,RKL-S X2_(CML-S+CMP-H)_S102,UTR_SYNC,LNLM5SGC,LNLM4SDC1,LNLM3SDC2,LNLM3SDC3,LNLM3SDC4,LNLM3SDC5,LNLM2SDC6,LNLM2SDC7,MTLSGC1,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5SGC1,RPLP_SV1GC,RPLP_Win10GC,RPL-P_2SDC5,RPL-P_DC7,RPL-P_2SDC3,RPL-P_2SDC4,RPL-P_2SDC6,RPL-P_PNP_GC,RPL-P_4SDC1,RPLP_SV1DC1,RPLP_Win10DC1,RPL-P_3SDC2,RPLP_SV1DC2,RPLP_Win10DC2,RPL-Px_5SGC1,RPL-S_ 5SGC1,RPL_S_MASTER,RPL_P_MASTER,RPL_S_BackwardCompc,ADL-S_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IOM</t>
  </si>
  <si>
    <t>alderlake-m,alderlake-n,alderlake-p,alderlake-s,alderlake-sb,arrowlake-p,arrowlake-px,arrowlake-s,lunarlake-m,lunarlake-p,lunarlake-s,meteorlake-m,meteorlake-p,meteorlake-s,raptorlake-p,raptorlake-px,raptorlake-s,tigerlake-h</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</si>
  <si>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</si>
  <si>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</si>
  <si>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</si>
  <si>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</si>
  <si>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</si>
  <si>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</si>
  <si>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</si>
  <si>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</si>
  <si>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</si>
  <si>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</si>
  <si>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</si>
  <si>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</si>
  <si>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</si>
  <si>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</si>
  <si>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</si>
  <si>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</si>
  <si>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</si>
  <si>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</si>
  <si>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</si>
  <si>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Validate concurrent support of Windbg and DbC debug trace over same Type-C port</t>
  </si>
  <si>
    <t>bios.platform,fw.ifwi.pchc</t>
  </si>
  <si>
    <t>CSS-IVE-105532</t>
  </si>
  <si>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</si>
  <si>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debug interfaces,USB-TypeC</t>
  </si>
  <si>
    <t>IceLake-UCIS-987
LKF-UCIS-4_335-UCIS-2923,4_335-UCIS-2082
LKF FR: LKF: 4_335-FR-17265,MLKF FR:4_335-FR-17272
4_335-FR-1642
4_335-FR-17263
4_335-FR-17221
4_335-FR-17331
ADL:1305899505
1305899518
MTL:16011327372</t>
  </si>
  <si>
    <t>Windbg debugging and DbC connect should work concurrently without any issue </t>
  </si>
  <si>
    <t>bios.alderlake,bios.arrowlake,bios.cannonlake,bios.coffeelake,bios.cometlake,bios.icelake-client,bios.jasperlake,bios.lakefield,bios.lunarlake,bios.meteorlake,bios.raptorlake,bios.rocketlake,bios.tigerlake,bios.whiskeylake,ifwi.meteorlake,ifwi.raptorlake</t>
  </si>
  <si>
    <t>This test is to validate concurrent support of Windbg and DbC debug trace over same Type-C port</t>
  </si>
  <si>
    <t>CFL_U43e_LPDDR3_NA,UDL2.0_ATMS2.0,LKF_PO_Phase3,LKF_PO_New_P3,OBC-CNL-CPU-NPK-Debug-DbC,OBC-CFL-CPU-NPK-Debug-DbC,OBC-ICL-CPU-NPK-Debug-DbC,OBC-LKF-CPU-NPK-Debug-DbC,OBC-TGL-CPU-NPK-Debug-DbC,MTL_PSS_1.0,ARL_S_PSS1.0,RKL-S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5SGC_1DPC,ADL-S_4SDC1,ADL-S_4SDC2,ADL-S_4SDC4,ADL_N_MASTER,ADL_N_5SGC1,ADL_N_4SDC1,ADL_N_3SDC1,ADL_N_2SDC1,ADL_N_2SDC2,ADL_N_2SDC3,MTL_Test_Suite,MTL_PSS_1.0,ARL_S_PSS1.0,IFWI_FOC_BAT_EXT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
,MTL_PSS_1.0,ARL_S_PSS1.0_Block,MTL_PSS_1.1,ARL_S_PSS1.1,MTL_S_PSS_BLOCK,MTL_S_PSS_1.1,ARL_S_PSS1.1,MTL_S_PSS_1.0_NA,MTL_S_PSS_1.1,ARL_S_PSS1.1</t>
  </si>
  <si>
    <t>alderlake-m,alderlake-n,alderlake-p,alderlake-s,alderlake-sb,arrowlake-px,arrowlake-s,lunarlake-m,lunarlake-p,lunarlake-s,meteorlake-m,meteorlake-p,meteorlake-s,raptorlake-p,raptorlake-px,tigerlake-h</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</si>
  <si>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</si>
  <si>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</si>
  <si>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</si>
  <si>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</si>
  <si>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</si>
  <si>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</si>
  <si>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</si>
  <si>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</si>
  <si>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</si>
  <si>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</si>
  <si>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</si>
  <si>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</si>
  <si>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</si>
  <si>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</si>
  <si>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Critical Battery Event wake from S0i3</t>
  </si>
  <si>
    <t>bios.cpu_pm,bios.platform,fw.ifwi.bios,fw.ifwi.ec</t>
  </si>
  <si>
    <t>CSS-IVE-114981</t>
  </si>
  <si>
    <t>JSLP_POR_20H1_Alpha,JSLP_POR_20H1_PreAlpha,JSLP_POR_20H2_Beta,JSLP_POR_20H2_PV,JSLP_TestChip_19H1_PreAlpha,LKF_A0_RS4_Alpha,LKF_A0_RS4_POE,LKF_B0_RS4_Beta,LKF_B0_RS4_PO,LKF_B0_RS4_PV ,LKF_Bx_ROW_19H1_Alpha,LKF_Bx_ROW_19H2_Beta,LKF_Bx_ROW_19H2_PV,LKF_Bx_ROW_20H1_PV,LKF_Bx_Win10X_PV,LKF_Bx_Win10X_Beta,TGL_ H81_RS4_Alpha,TGL_ H81_RS4_Beta,TGL_ H81_RS4_PV,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</si>
  <si>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</si>
  <si>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LKF PSS use case: 
IceLake-UCIS-313
4_335-UCIS-1969
BC-RQTBCLF-248
IceLake-UCIS-313
TGL,ADL : 2203202827</t>
  </si>
  <si>
    <t>SUT should wake from S0i3/CS when battery reached below user specified critical battery level, SUT to wake from CMS state &amp; take critical battery action.</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</si>
  <si>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rrowlake,ifwi.raptorlake_refresh</t>
  </si>
  <si>
    <t>bios.alderlake,bios.elkhartlake,bios.jasperlake,bios.lakefield,bios.meteorlake,bios.raptorlake,bios.tigerlake,ifwi.elkhartlake,ifwi.lakefield,ifwi.tigerlake</t>
  </si>
  <si>
    <t>Verify system wakes from S0i3/CS With  "Critical battery Event" </t>
  </si>
  <si>
    <t>EC-FV,EC-BATTERY,UDL2.0_ATMS2.0,IFWI_Payload_PMC,IFWI_Payload_EC,UTR_SYNC,ADL_N_MASTER,MTL_VS_0.8,ADL_N_PSS_1.1,ADL_N_5SGC1,ADL_N_3SDC1,ADL_N_2SDC1,ADL_N_2SDC2,IFWI_TEST_SUITE,IFWI_COMMON_UNIFIED,MTL_Test_Suite,TGL_H_MASTER,MTL_VS_0.8_TEST_SUITE_Additional,MTL_P_VS_0.8,MTL_M_VS_0.8,MTL_Master,MTL_MASTER,ADL-P_5SGC2,MTL_VS_0.8_BLOCK,ADL-M_5SGC1,RPL-Px_5SGC1,RPL-Px_3SDC1,ADL_SBGA_5GC,GLK-IFWI-SI,ICL-ArchReview-PostSi,InProdATMS1.0_03March2018,PSE 1.0,GLK_ATMS1.0_Automated_TCs,CML_BIOS_SPL,CML_EC_FV,IFWI_Payload_Platform,ADL_N_2SDC3,ADL_N_REV0,ADL-N_REV1,RPL-P_5SGC1,RPL-P_5SGC2,RPL-P_4SDC1,RPL-P_3SDC2,RPL-P_2SDC3,RPL-P_3SDC3,RPL-P_2SDC4,RPL-P_PNP_GC,RPL-Px_4SDC1,RPL-Px_3SDC2,MTL-M_5SGC1,MTL-M_4SDC1,MTL-M_4SDC2,MTL-M_3SDC3,MTL-M_2SDC4,MTL-M_2SDC5,MTL-M_2SDC6,RPL-SBGA_5SC,MTL-P_5SGC1,MTL-P_4SDC1,MTL-P_4SDC2,MTL-P_3SDC3,MTL-P_3SDC4,MTL-P_2SDC5,MTL-P_2SDC6,RPL-SBGA_4SC,RPL-Px_4SP2,LNLM5SGC,LNLM3SDC3,LNLM3SDC4,LNLM3SDC5,LNLM3SDC1,LNLM2SDC6,LNLM3SDC2,RPL_Hx-R-DC1,RPL_Hx-R-GC,LNLM2SDC7,ARL_PSS_BLOCK,RPLHx_Win10GC,RPLHx_Win10GC,RPLP_SV1GC,RPLP_Win10GC,RPLP_SV1DC1,RPLP_Win10DC1,RPLP_SV1DC2,RPLP_Win10DC2</t>
  </si>
  <si>
    <t>alderlake-m,alderlake-n,alderlake-p,alderlake-sb,arrowlake-p,arrowlake-s,lunarlake-m,lunarlake-p,meteorlake-m,meteorlake-p,raptorlake-p,raptorlake-px,raptorlake-sbga,raptorlake_refresh-sbga,tigerlake-h</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</si>
  <si>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</si>
  <si>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</si>
  <si>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</si>
  <si>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</si>
  <si>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</si>
  <si>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</si>
  <si>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</si>
  <si>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</si>
  <si>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</si>
  <si>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MTL_PSS_0.8,ARL_S_PSS0.8,UTR_SYNC,MTL_HFPGA_SOC_S,IFWI_TEST_SUITE,IFWI_COMMON_UNIFIED,TGL_H_MASTER,RPL_P_MASTER,RPL-P_5SGC1,RPL-P_4SDC1,RPL-P_3SDC2,RPL-P_2SDC3,RPL_S_PO_P3,MTL_HSLE_Sanity_SOC,MTL_PSS_CMS,MTL_HFPGA_BLOCK,MTL-M_5SGC1,MTL-M_4SDC1,MTL-M_4SDC2,MTL-M_3SDC3,MTL-M_2SDC4,MTL-M_2SDC5,MTL-M_2SDC6,MTL_IFWI_CBV_PMC,MTL-P_5SGC1,MTL-P_4SDC1,MTL-P_4SDC2,MTL-P_3SDC3,MTL-P_3SDC4,MTL-P_2SDC5,MTL-P_2SDC6,MTL_A0_P1,RPL-SBGA_5SC,RPL-SBGA_4SC,LNLM5SGC,LNLM4SDC1,LNLM3SDC2,LNLM3SDC3,LNLM3SDC4,LNLM3SDC5,LNLM2SDC6,LNLM2SDC7,ARL_S_PSS1.0</t>
  </si>
  <si>
    <t>arrowlake-px,arrowlake-s,lunarlake-m,lunarlake-p,meteorlake-m,meteorlake-p,raptorlake-p,raptorlake-sbga,tigerlake-h</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</si>
  <si>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</si>
  <si>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</si>
  <si>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</si>
  <si>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</si>
  <si>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</si>
  <si>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</si>
  <si>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</si>
  <si>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</si>
  <si>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</si>
  <si>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</si>
  <si>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RPL-S_2SDC9,RPL-P_DC7, RPL-SBGA_DC3</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</si>
  <si>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</si>
  <si>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</si>
  <si>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</si>
  <si>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</si>
  <si>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</si>
  <si>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bios.alderlake,bios.arrowlake,bios.cometlake,bios.icelake-client,bios.jasperlake,bios.lakefield,bios.lunarlake,bios.meteorlake,bios.tigerlake,ifwi.arrowlake,ifwi.cometlake,ifwi.icelake,ifwi.jasperlake,ifwi.lakefield,ifwi.lunarlake,ifwi.meteorlake,ifwi.raptorlake,ifwi.tigerlake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</si>
  <si>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</si>
  <si>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</si>
  <si>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MTL_PSS_0.8,UTR_SYNC,MTL_HFPGA_SOC_S,ADL_N_MASTER,ADL_N_5SGC1,ADL_N_4SDC1,ADL_N_3SDC1,ADL_N_2SDC1,ADL_N_2SDC2,IFWI_TEST_SUITE,IFWI_COMMON_UNIFIED,TGL_H_MASTER,ADL-M_5SGC1,RPL_P_MASTER,RPL-P_5SGC1,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ARL_S_PSS0.8,LNLM5SGC,LNLM4SDC1,LNLM3SDC2,LNLM3SDC3,LNLM3SDC4,LNLM3SDC5,LNLM2SDC6,LNLM2SDC7,ARL_S_PSS1.0,RPL-SBGA_3SDC1</t>
  </si>
  <si>
    <t>alderlake-m,alderlake-n,arrowlake-px,arrowlake-s,lunarlake-m,lunarlake-p,meteorlake-m,meteorlake-p,raptorlake-p,raptorlake-sbga,tigerlake-h</t>
  </si>
  <si>
    <t>Verify Coexistence of WiFi,Bluetooth and WWAN enumeration and functionality in OS after S3, S4, S5, Warm and cold reboot cycles</t>
  </si>
  <si>
    <t>CSS-IVE-117094</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</si>
  <si>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</si>
  <si>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CNVi,discrete WiFi/BT,WWAN</t>
  </si>
  <si>
    <t>Lakefield Windows Platform Power On strategy -Wifi-BT Domain Rev1.0,
LKF: 4_335-LZ-798
JSLP: 1607196254</t>
  </si>
  <si>
    <t>WIFI , Bluetooth, WWAN  should Coexist together without any issue in OS. Device should enumerate and functional across all power management flow</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</si>
  <si>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</si>
  <si>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</si>
  <si>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Integration</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</si>
  <si>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</si>
  <si>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</si>
  <si>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alderlake-m,alderlake-n,alderlake-p,arrowlake-p,arrowlake-px,lunarlake-m,lunarlake-p,meteorlake-m,meteorlake-p,raptorlake-p,raptorlake-px,raptorlake-sbga,raptorlake_refresh-sbga</t>
  </si>
  <si>
    <t>Verify Coexistence of WiFi,Bluetooth and WWAN enumeration and functionality in OS after connected modern standby state</t>
  </si>
  <si>
    <t>CSS-IVE-117096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</si>
  <si>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</si>
  <si>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</si>
  <si>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</si>
  <si>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 RPL-P_DC7, RPL-P_DC7,RPL-SBGA_DC3,RPL-SBGA_DC3,RPLHx_SV1GC,RPLHx_Win10GC,RPLHx_SV1GC,RPLHx_Win10GC,RPLP_SV1GC,RPLP_Win10GC,RPLP_SV1DC1,RPLP_Win10DC1,RPLP_SV1DC2,RPLP_Win10DC2,RPLP_SV1GC,RPLP_Win10GC</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</si>
  <si>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</si>
  <si>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</si>
  <si>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</si>
  <si>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</si>
  <si>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</si>
  <si>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</si>
  <si>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</si>
  <si>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</si>
  <si>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</si>
  <si>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</si>
  <si>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alderlake-m,alderlake-p,alderlake-s,alderlake-sb,arrowlake-px,arrowlake-s,lunarlake-m,lunarlake-p,lunarlake-s,meteorlake-m,meteorlake-p,meteorlake-s,raptorlake-p,raptorlake-px,raptorlake-s,raptorlake-sbga,raptorlake_refresh-sbga,tigerlake-h</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</si>
  <si>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</si>
  <si>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</si>
  <si>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</si>
  <si>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</si>
  <si>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</si>
  <si>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</si>
  <si>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Dual Controller Support - USB4 Hub &amp; USB4 Dock functionality on Hot-Plug</t>
  </si>
  <si>
    <t>Jama_Not_Evaluated</t>
  </si>
  <si>
    <t>bios.platform,bios.sa,fw.ifwi.others</t>
  </si>
  <si>
    <t>CSS-IVE-122119</t>
  </si>
  <si>
    <t>TGL_ H81_RS4_Alpha,TGL_ H81_RS4_Beta,TGL_ H81_RS4_PV,TGL_H81_19H2_RS6_PreAlpha,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4X_PreAlpha</t>
  </si>
  <si>
    <t>TCSS,USB4,USB-TypeC</t>
  </si>
  <si>
    <t>TGL Coverage ID :  1306171196,1306171181,BC-RQTBCTL-503MTL_P : 22010767569 MTL : 16011327403</t>
  </si>
  <si>
    <t>This test case to Verify Dual controller Support with USB4 device(USB4 Dock and USB4 Hub) connected with two TBT port when the SUT is in S0 state</t>
  </si>
  <si>
    <t>bios.alderlake,bios.arrowlake,bios.lunarlake,bios.meteorlake,bios.raptorlake,bios.raptorlake_refresh,bios.tigerlake,ifwi.alderlake,ifwi.arrowlake,ifwi.lunarlake,ifwi.meteorlake,ifwi.raptorlake_refresh</t>
  </si>
  <si>
    <t>bios.arrowlake,bios.lunarlake,bios.meteorlake,bios.raptorlake,bios.tigerlake,ifwi.meteorlake</t>
  </si>
  <si>
    <t>This test case to Verify Dual controller Support with USB4 device(USB4-Dock and USB4-Hub) connected with two TBT port when the SUT is in S0 state</t>
  </si>
  <si>
    <t>MTL_PSS_1.0,UTR_SYNC,TGL_H_MASTER,CQN_DASHBOARD,ADL-P_5SGC1,ADL-P_5SGC2,ADL-P_3SDC5,RPL-Px_5SGC1,RPL-Px_3SDC1,RPL-P_5SGC1,RPL-P_5SGC2,RPL-P_4SDC1,RPL-P_3SDC2,RPL-P_2SDC3,ADL_SBGA_5GC,MTL_PSS_1.0_BLOCK,RPL-SBGA_5SC,IFWI_SYNC,IFWI_COMMON_UNIFIED,MTL_IFWI_QAC,MTL_IFWI_CBV_TBT,MTL_IFWI_CBV_EC,MTL IFWI_Payload_Platform-Val,MTL-P_5SGC1,MTL-P_4SDC1,MTL-P_4SDC2,MTL-P_3SDC3,MTL-P_3SDC4,MTL-P_2SDC5,MTL-P_2SDC6,RPL-SBGA_4SC,RPL-P_2SDC4,RPL-P_2SDC5,RPL-P_2SDC6,RPL-Px_2SDC1,MTL_M_P_PV_POR,RPL-SBGA_2SC1,RPL-SBGA_2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ARL_S_PSS1.0,RPL_Hx-R-DC1,RPL_Hx-R-GC,RPL_Hx-R-GC,RPL_Hx-R-DC1,RPL_Hx-R-GC,RPL_Hx-R-DC1,LNLM2SDC7,LNLM2SDC7,RPLHx_Win10GC,RPLHx_Win10GC,RPLP_SV1GC,RPLP_Win10GC,RPLP_SV1DC1,RPLP_Win10DC1,RPLP_SV1DC2,RPLP_Win10DC2</t>
  </si>
  <si>
    <t>alderlake-p,alderlake-sb,arrowlake-px,arrowlake-s,lunarlake-m,lunarlake-p,lunarlake-s,meteorlake-m,meteorlake-p,meteorlake-s,raptorlake-p,raptorlake-px,raptorlake-sbga,raptorlake_refresh-sbga,tigerlake-h</t>
  </si>
  <si>
    <t>Verify Bios flash support on RVP using FFT/FPT</t>
  </si>
  <si>
    <t>CSS-IVE-122126</t>
  </si>
  <si>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</si>
  <si>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GPIO,Power Btn/HID</t>
  </si>
  <si>
    <t>BC-RQTBCTL-1056
ADL FR ID: 1607810873, 1607810874,2203202628
JSLP: WCOS_BIOS_assessment-JSL-DEV. :FFU _Flashing</t>
  </si>
  <si>
    <t>Able to Flash BIOS.rom using FFT  without any issues</t>
  </si>
  <si>
    <t>bios.alderlake,bios.arrowlake,bios.lakefield,bios.lunarlake,bios.meteorlake,bios.raptorlake,bios.raptorlake_refresh,bios.rocketlake,bios.tigerlake,ifwi.arrowlake,ifwi.lakefield,ifwi.lunarlake,ifwi.meteorlake,ifwi.raptorlake,ifwi.tigerlake</t>
  </si>
  <si>
    <t>bios.alderlake,bios.meteorlake,bios.raptorlake,bios.tigerlake,ifwi.meteorlake,ifwi.raptorlake,ifwi.tigerlake</t>
  </si>
  <si>
    <t>FFT tool</t>
  </si>
  <si>
    <t>Intention of this test case is to check the BIOS update using the FFT /FPT toolAs per HSD https://hsdes.intel.com/appstore/article/#/22015976233 from MTL onwards FFT supports flashing of BGUP images. use the FPT tool for flashing non BGUP BIOS images.</t>
  </si>
  <si>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_S_master,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</si>
  <si>
    <t>alderlake-m,alderlake-n,alderlake-p,alderlake-s,alderlake-sb,arrowlake-p,arrowlake-px,arrowlake-s,lunarlake-m,lunarlake-p,lunarlake-s,meteorlake-m,meteorlake-p,meteorlake-s,raptorlake-p,raptorlake-px,raptorlake-s,raptorlake-sbga,raptorlake_refresh-sbga,rocketlake-s</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</si>
  <si>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</si>
  <si>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</si>
  <si>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</si>
  <si>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</si>
  <si>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</si>
  <si>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</si>
  <si>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</si>
  <si>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</si>
  <si>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</si>
  <si>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</si>
  <si>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</si>
  <si>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</si>
  <si>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</si>
  <si>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</si>
  <si>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</si>
  <si>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</si>
  <si>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bios.alderlake,bios.arrowlake,bios.lunarlake,bios.meteorlake,bios.raptorlake,bios.raptorlake_refresh,ifwi.arrowlake,ifwi.lunarlake,ifwi.meteorlake,ifwi.raptorlake,ifwi.raptorlake_refresh</t>
  </si>
  <si>
    <t>bios.alderlake,bios.lunarlake,bios.meteorlake,bios.raptorlake,ifwi.meteorlake,ifwi.raptorlake</t>
  </si>
  <si>
    <t>This test case to verify Platform shall support concurrent usage of 4 USB3.1 gen2 ports without any bandwidth constraints</t>
  </si>
  <si>
    <t>MTL_PSS_1.1,ARL_S_PSS1.1,UTR_SYNC,RPL_S_MASTER,RPL_S_BackwardComp,ADL-S_ 5SGC_1DPC,ADL_N_MASTER,ADL_N_5SGC1,ADL_N_4SDC1,ADL_N_3SDC1,ADL_N_2SDC1,ADL_N_2SDC2,ADL_N_2SDC3,IFWI_TEST_SUITE,IFWI_COMMON_UNIFIED,MTL_Test_Suite,ADL-P_5SGC1,ADL-P_5SGC2,MTL_P_MASTER,ADL-M_5SGC1,ADL-M_2SDC2,ADL-M_3SDC1,ADL-M_3SDC2,MTL_N_MASTER,MTL_S_MASTER,MTL_M_MASTER,RPL-Px_5SGC1,RPL-Px_3SDC1,RPL-P_5SGC1,RPL-P_5SGC2,RPL-P_4SDC1,RPL-P_3SDC2,RPL-P_2SDC3,RPL-S_ 5SGC1,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_Px_PO_P3,MTL_IFWI_QAC,MTL-M_5SGC1,MTL-M_4SDC1,MTL-M_4SDC2,MTL-M_3SDC3,MTL-M_2SDC4,MTL-M_2SDC5,MTL-M_2SDC6,RPL_SBGA_PO_P3,MTL_IFWI_CBV_TBT,MTL_IFWI_CBV_EC,MTL_IFWI_CBV_SPHY,MTL_IFWI_CBV_IOM,MTL-P_5SGC1,MTL-P_4SDC1,MTL-P_4SDC2,MTL-P_3SDC3,MTL-P_3SDC4,MTL-P_2SDC5,MTL-P_2SDC6,RPL_P_PO_P3,RPL-SBGA_4SC,RPL-Px_4SP2,RPL-P_2SDC4,RPL-P_2SDC5,RPL-P_2SDC6,RPL-Px_2SDC1,MTL_M_P_PV_POR,RPL-SBGA_2SC1,RPL-SBGA_2SC2-2,MTL_PSS_1.0_Block,MTLSDC1,MTLSGC1,MTLSDC4,MTLSDC3,MTLSDC2,RPL_P_Q0_DC2_PO_P3,LNLM5SGC,LNLM3SDC3,LNLM3SDC4,LNLM3SDC5,LNLM3SDC1,LNLM2SDC6,LNLM3SDC2,ARL_S_PSS1.0,ARL_S_IFWI_1.1PSS,RPL_Hx-R-DC1,RPL_Hx-R-GC,RPL_Hx-R-GC,RPL_Hx-R-DC1,RPL_Hx-R-GC,RPL_Hx-R-DC1,LNLM2SDC7,LNLM2SDC7,RPLS_SV1GC,RPLS_Win10GC,RPLS_SV1DC,RPLHx_Win10GC,RPLP_SV1GC,RPLP_Win10GC,RPLP_SV1DC1,RPLP_Win10DC1,RPLP_SV1DC2,RPLP_Win10DC2</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</si>
  <si>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</si>
  <si>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</si>
  <si>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</si>
  <si>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</si>
  <si>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</si>
  <si>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</si>
  <si>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</si>
  <si>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</si>
  <si>
    <t>alderlake-m,alderlake-n,alderlake-p,alderlake-s,alderlake-sb,arrowlake-px,arrowlake-s,lunarlake-m,meteorlake-m,meteorlake-p,meteorlake-s,raptorlake-p,raptorlake-px,raptorlake-s,raptorlake-sbga,raptorlake_refresh-sbga</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</si>
  <si>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</si>
  <si>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</si>
  <si>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</si>
  <si>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</si>
  <si>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</si>
  <si>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</si>
  <si>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</si>
  <si>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</si>
  <si>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</si>
  <si>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</si>
  <si>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</si>
  <si>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LNLM2SDC7,LNLM2SDC7,RPL-S_2SDC9,RPLS_SV1GC,RPLS_Win10GC,RPLS_SV1DC,RPLHx_Win10GC,RPLP_SV1GC,RPLP_Win10GC,RPLP_SV1DC1,RPLP_Win10DC1,RPLP_SV1DC2,RPLP_Win10DC2</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</si>
  <si>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</si>
  <si>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</si>
  <si>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</si>
  <si>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</si>
  <si>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</si>
  <si>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</si>
  <si>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</si>
  <si>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</si>
  <si>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</si>
  <si>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</si>
  <si>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</si>
  <si>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9,RPL-S_2SDC1,RPL-S_2SDC2,RPL-S_2SDC3MTL_TRP_2,MTL_PSS_0.8_NEW,ADL-P_5SGC1,ADL-P_5SGC2,ADL-M_5SGC1,MTL_SIMICS_IN_EXECUTION_TEST,RPL-Px_5SGC1,RPL-Px_4SDC1,RPL-P_5SGC1,RPL-P_DC7,RPL-P_4SDC1,RPL-P_3SDC2,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RPL-S_2SDC9,RPLS_SV1GC,RPLS_Win10GC,RPLS_SV1DC,RPLHx_SV1GC,RPLHx_Win10GC,RPLP_SV1GC,RPLP_Win10GC,RPLP_SV1DC1,RPLP_Win10DC1RPLP_SV1DC2,RPLP_Win10DC2</t>
  </si>
  <si>
    <t>alderlake-m,alderlake-n,alderlake-p,alderlake-s,alderlake-sb,arrowlake-p,arrowlake-px,arrowlake-s,lunarlake-m,lunarlake-p,lunarlake-s,meteorlake-m,meteorlake-p,raptorlake-p,raptorlake-px,raptorlake-s,raptorlake-sbga,raptorlake_refresh-sbga,tigerlake-h</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</si>
  <si>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</si>
  <si>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</si>
  <si>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</si>
  <si>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</si>
  <si>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</si>
  <si>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</si>
  <si>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</si>
  <si>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</si>
  <si>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</si>
  <si>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</si>
  <si>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alderlake-m,alderlake-n,alderlake-p,alderlake-s,alderlake-sb,arrowlake-p,arrowlake-px,arrowlake-s,lunarlake-m,lunarlake-p,lunarlake-s,meteorlake-m,meteorlake-p,meteorlake-s,raptorlake-p,raptorlake-px,raptorlake-s,raptorlake-sbga,raptorlake_refresh-sbga,tigerlake-h</t>
  </si>
  <si>
    <t>Verify SUT shutdown (S5) when the Power Button is held during POWER_ON_TIME with only USB Charger plugged-in</t>
  </si>
  <si>
    <t>CSS-IVE-119477</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</si>
  <si>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</si>
  <si>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IceLake-FR-32527
RKL: 1209574577
ADL, JSLP, EHL: 2205193101 , 2205192707</t>
  </si>
  <si>
    <t>System should always END UP in OFF (Shutdown) when the user holds down the power button for POWER_ON_TIME</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</si>
  <si>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</si>
  <si>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bios.alderlake,bios.icelake-client,bios.jasperlake,bios.lunarlake,bios.raptorlake,bios.tigerlake,ifwi.icelake,ifwi.meteorlake,ifwi.raptorlake,ifwi.tigerlake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</si>
  <si>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 USB Charger is plugged-in
</t>
  </si>
  <si>
    <t>EC-FV2,EC-WCOS-NEW,IFWI_Payload_PMC,IFWI_Payload_EC,EC_MECC,UTR_SYNC,ADL_N_MASTER,ADL_N_5SGC1,ADL_N_4SDC1,ADL_N_3SDC1,ADL_N_2SDC1,ADL_N_2SDC2,ADL_N_2SDC3,IFWI_TEST_SUITE,IFWI_COMMON_UNIFIED,MTL_Test_Suite,TGL_H_MASTER,ADL-M_5SGC1,RPL-Px_5SGC1,RPL-Px_3SDC1,ADL_N_REV0,ADL-N_REV1,GLK-IFWI-SI,ICL-ArchReview-PostSi,InProdATMS1.0_03March2018,PSE 1.0,OBC-CNL-EC-SMC-EM-ManageCharger,OBC-CFL-EC-SMC-EM-ManageCharger,OBC-ICL-EC-SMC-EM-ManageCharger,OBC-TGL-EC-SMC-EM-ManageCharger,OBC-LKF-PTF-DekelPhy-EM-PMC_EClite_ManageCharger,GLK_ATMS1.0_Automated_TCs,CML_BIOS_SPL,CML_EC_FV,IFWI_Payload_Platform,ADL-P_5SGC2,ADL_SBGA_5GC,RPL-P_5SGC1,RPL-P_5SGC2,RPL-P_4SDC1,RPL-P_3SDC2,RPL-P_2SDC3,MTL_IFWI_FV,RPL-P_3SDC3,RPL-P_2SDC4,RPL-P_PNP_GC,RPL-Px_4SDC1,RPL-Px_3SDC2,MTL-M_5SGC1,MTL-M_4SDC1,MTL-M_4SDC2,MTL-M_3SDC3,MTL-M_2SDC4,MTL-M_2SDC5,MTL-M_2SDC6,MTL_IFWI_CBV_PMC,MTL_IFWI_CBV_EC,MTL-P_5SGC1,MTL-P_4SDC1,MTL-P_4SDC2,MTL-P_3SDC3,MTL-P_3SDC4,MTL-P_2SDC5,MTL-P_2SDC6,RPL-Px_4SP2,RPL-P_5SGC1,RPL-P_2SDC5,RPL-P_2SDC6,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P_SV1GC,RPLP_Win10GC,RPLP_SV1DC1,RPLP_Win10DC1,RPLP_SV1DC2,RPLP_Win10DC2</t>
  </si>
  <si>
    <t>alderlake-m,alderlake-n,alderlake-p,arrowlake-p,lunarlake-m,meteorlake-m,meteorlake-p,raptorlake-p,raptorlake-px,raptorlake_refresh-sbga,tigerlake-h</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</si>
  <si>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</si>
  <si>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</si>
  <si>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</si>
  <si>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</si>
  <si>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</si>
  <si>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</si>
  <si>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CQN_DASHBOARD,ADL-P_5SGC1,ADL-P_5SGC2,MTL_S_MASTER,ADL-M_5SGC1,ADL-M_2SDC2,ADL-M_3SDC1,ADL-M_3SDC2,ADL-M_2SDC1,RPL-Px_3SDC1,RPL-P_5SGC1,RPL-P_5SGC2,RPL-P_4SDC1,RPL-P_3SDC2,RPL-P_2SDC3,ADL_N_REV0,ADL-N_REV1,ADL_SBGA_5GC,RPL-SBGA_5SC,ADL_P_M_Common_List1,RPL-S_2SDC4,ADL-S_Post-Si_In_Production,MTL-M_5SGC1,MTL-M_4SDC1,MTL-M_4SDC2,MTL-M_3SDC3,MTL-M_2SDC4,MTL-M_2SDC5,MTL-M_2SDC6,MTL_IFWI_IAC_PMC_SOC_IOE,MTL_IFWI_CBV_PMC,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RPLS_SV1DC,RPLHx_Win10GC,RPLP_SV1GC,RPLP_Win10GC,RPLP_SV1DC1,RPLP_Win10DC1,RPLP_SV1DC2,RPLP_Win10DC2,RPL-SBGA_DC3</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</si>
  <si>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</si>
  <si>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</si>
  <si>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</si>
  <si>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</si>
  <si>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</si>
  <si>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</si>
  <si>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</si>
  <si>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USB Type-C device Connector reversibility functionality after Sx and reboot cycles</t>
  </si>
  <si>
    <t>EC-FV,EC-TYPEC,EC-SX,TCSS-TBT-P1,LKF_PO_Phase2,UDL2.0_ATMS2.0,LKF_PO_Phase3,LKF_PO_New_P3,TGL_ERB_PO,CML_EC_FV,LKF_ROW_BIOS,IFWI_Payload_TBT,MTL_PSS_1.0,UTR_SYNC,,RPL_S_MASTER,RPL_S_BackwardComp,RPL_P_MASTER,MTL_P_MASTER,MTL_M_MASTER,MTL_S_MASTER,ADL-S_ 5SGC_1DPC,ADL_N_MASTER,ADL_N_5SGC1,ADL_N_4SDC1,ADL_N_3SDC1,ADL_N_2SDC1,ADL_N_2SDC3,IFWI_TEST_SUITE,IFWI_COMMON_UNIFIED,TGL_H_MASTER,CQN_DASHBOARD,ADL-P_5SGC1,ADL-P_5SGC2,ADL-P_3SDC2,ADL-P_3SDC3,ADL-P_3SDC4,ADL-P_2SDC1,ADL-P_2SDC2,ADL-P_2SDC3,RPL-Px_3SDC1,RPL-P_5SGC1,RPL-P_5SGC2,RPL-P_4SDC1,RPL-P_3SDC2,RPL-P_2SDC3,RPL-S_ 5SGC1,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MTL_M_P_PV_POR,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_PSS_1.1,ARL_S_PSS1.1,LNLM5SGC,LNLM3SDC3,LNLM3SDC4,LNLM3SDC5,LNLM3SDC1,LNLM2SDC6,ARL_S_PSS1.0,MTLSGC1,MTLSGC1,MTLSDC1,MTLSDC2,MTLSDC3,MTLSDC4,MTLSDC2,MTLSDC3,MTLSDC4,MTLSDC1,RPL_Hx-R-DC1,RPL_Hx-R-GC,RPL_Hx-R-GC,RPL_Hx-R-DC1,LNLM2SDC7,MTL_VS_1.1,RPL-P_DC7,RPLS_SV1GC,RPLS_Win10GC,RPLS_SV1DC,RPLHx_Win10GC,RPLP_SV1GC,RPLP_Win10GC,RPLP_SV1DC1,RPLP_Win10DC1,RPL-SBGA_DC3</t>
  </si>
  <si>
    <t>Validate booting SUT with USB Type-C power adapter and without battery connected</t>
  </si>
  <si>
    <t>CSS-IVE-102263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</si>
  <si>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</si>
  <si>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TCSS,USB PD,USB-TypeC</t>
  </si>
  <si>
    <t>BC-RQTBC-10603, BC-RQTBC-12460, BC-RQTBC-13336, EA: 1504325951
1209848284 , 220868683
TGL PRD: BC-RQTBCTL-1160
JSL PRD Coverage:  BC-RQTBC-16749
JSLP Coverage ID: 1607196304
ADL: 2205443857
MTL: 16011327281</t>
  </si>
  <si>
    <t>SUT can able to boot with Type-C PD chargers without any issue</t>
  </si>
  <si>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</si>
  <si>
    <t>This test Validate booting SUT with USB Type-C power adapter and without battery connected</t>
  </si>
  <si>
    <t>EC-REVIEW,EC-TYPEC,EC-BAT,ICL-ArchReview-PostSi,UDL2.0_ATMS2.0,ECVAL-EXBAT-2018,EC-tgl-pss_bat,EC-NA-KC,OBC-CNL-PTF-PD-EM-ManageCharger,OBC-CFL-PTF-PD-EM-ManageCharger,OBC-ICL-PTF-PD-TCSS-ManageCharger,OBC-TGL-PTF-PD-TCSS-ManageCharger,CML_EC_BAT,CML_DG1_Delta,IFWI_Payload_EC,IFWI_Payload_PMC,IFWI_Payload_TBT,MTL_PSS_1.1,ARL_S_PSS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-2,LNLM5SGC,LNLM3SDC3,LNLM3SDC4,LNLM3SDC5,RPL_Hx-R-DC1,RPL_Hx-R-GC,RPL_Hx-R-GC,RPL_Hx-R-DC1,LNLM2SDC7,RPL-P_DC7,RPLHx_Win10GC,RPLHx_Win10GC,RPLP_SV1GC,RPLP_Win10GC,RPLP_SV1DC1,RPLP_Win10DC1,RPLP_SV1DC2,RPLP_Win10DC2,RPL-SBGA_DC3</t>
  </si>
  <si>
    <t>Validate system able to perform CMS cycle with USB Type-C power adapter and without battery connected</t>
  </si>
  <si>
    <t>bios.pch,bios.platform,fw.ifwi.bios</t>
  </si>
  <si>
    <t>CSS-IVE-144566</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</si>
  <si>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</si>
  <si>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S0ix-states,TCSS,USB PD,USB-TypeC</t>
  </si>
  <si>
    <t>BC-RQTBC-10603, BC-RQTBC-12460, BC-RQTBC-13336, EA: 1504325951
JSL : 2203202802
RKL Coverage ID :2203201383,2203202518,2203203016,2203202802,2203202480
MTL: 16011327281</t>
  </si>
  <si>
    <t>system able to perform CS cycles with USB Type-C power adapter and without battery connected</t>
  </si>
  <si>
    <t>bios.alderlake,bios.jasperlake,bios.lunarlake,bios.raptorlake,bios.tigerlake,ifwi.meteorlake,ifwi.raptorlake</t>
  </si>
  <si>
    <t>This test case to validate system able to perform CS cycles with USB Type-C power adapter and without battery connected</t>
  </si>
  <si>
    <t>EC-FV,MTL_PSS_1.1,ARL_S_PSS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-2,LNLM5SGC,LNLM3SDC3,LNLM3SDC4,LNLM3SDC5,RPL_Hx-R-DC1,RPL_Hx-R-GC,RPL_Hx-R-GC,RPL_Hx-R-DC1,LNLM2SDC7,RPL-P_DC7,RPLHx_Win10GC,RPLHx_Win10GC,RPLP_SV1GC,RPLP_Win10GC,RPLP_SV1DC1,RPLP_Win10DC1,RPLP_SV1DC2,RPLP_Win10DC2,RPL-SBGA_DC3</t>
  </si>
  <si>
    <t>alderlake-m,alderlake-n,alderlake-p,alderlake-sb,arrowlake-p,arrowlake-s,lunarlake-m,meteorlake-m,meteorlake-p,raptorlake-p,raptorlake-px,raptorlake-sbga,raptorlake_refresh-sbga</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</si>
  <si>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</si>
  <si>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</si>
  <si>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</si>
  <si>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</si>
  <si>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</si>
  <si>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</si>
  <si>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</si>
  <si>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</si>
  <si>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CML_EC_BAT,EC-FV2,IFWI_Payload_PMC,IFWI_Payload_EC,UTR_SYNC,ADL_N_MASTER,ADL_N_5SGC1,ADL_N_3SDC1,ADL_N_2SDC1,ADL_N_2SDC2,ADL_N_2SDC3,IFWI_TEST_SUITE,IFWI_COMMON_UNIFIED,MTL_Test_Suite,TGL_H_MASTER,ADL-P_5SGC2,ADL-M_5SGC1,RPL-Px_5SGC1,RPL-Px_3SDC1,ADL_SBGA_5GC,GLK-IFWI-SI,InProdATMS1.0_03March2018,PSE 1.0,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2SDC6,RPL-SBGA_2SC1,RPL-SBGA_2SC2,RPL-SBGA_3SC-2,RPL-SBGA_3SC,LNLM5SGC,LNLM3SDC3,LNLM3SDC4,LNLM3SDC5,LNLM3SDC1,LNLM2SDC6,LNLM3SDC2,RPL_Hx-R-DC1,RPL_Hx-R-GC,LNLM2SDC7,RPLHx_Win10GC,RPLHx_Win10GC,RPLP_SV1GC,RPLP_Win10GC,RPLP_SV1DC1,RPLP_Win10DC1,RPLP_SV1DC2,RPLP_Win10DC2</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</si>
  <si>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</si>
  <si>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</si>
  <si>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</si>
  <si>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</si>
  <si>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</si>
  <si>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</si>
  <si>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</si>
  <si>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jasper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</si>
  <si>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</si>
  <si>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</si>
  <si>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win11-22h2-sv2,ARL_Px_IFWI_CI,MTL-P_IFWI_PO
,MTL_PSS_1.0_Block,MTL_PSS_1.1,MTLSGC1,MTLSDC3,MTLSDC2,LNLM5SGC,LNLM4SDC1,LNLM3SDC2,LNLM3SDC3,LNLM3SDC4,LNLM3SDC5,LNLM2SDC6,LNLM2SDC7,RPL-P_DC7</t>
  </si>
  <si>
    <t>alderlake-m,alderlake-n,alderlake-p,arrowlake-px,lunarlake-m,lunarlake-p,lunarlake-s,meteorlake-m,meteorlake-p,meteorlake-s,raptorlake-p,raptorlake-px,raptorlake-sbga,tigerlake-h</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</si>
  <si>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</si>
  <si>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</si>
  <si>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</si>
  <si>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</si>
  <si>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</si>
  <si>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</si>
  <si>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</si>
  <si>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</si>
  <si>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</si>
  <si>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</si>
  <si>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Win10GC,RPLS_SV1GC,RPL-S_4SDC1,RPL-S_4SDC2,RPL-S_2SDC1,RPL-S_2SDC2,RPL-S_2SDC3,ADL-P_5SGC1,ADL-P_5SGC2,ADL-M_5SGC1,MTL_Steps_tag_NA,RP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MTLSGC1,MTLSDC1,MTLSDC2,MTLSDC3,MTLSDC4,RPL-Px_4SP2,RPL_Hx-R-GC,RPL_Hx-R-DC1,LNL_M_PSS0.8,RPL-P_DC7</t>
  </si>
  <si>
    <t>alderlake-m,alderlake-p,alderlake-s,alderlake-sb,arrowlake-px,arrowlake-s,lunarlake-m,lunarlake-p,lunarlake-s,meteorlake-m,meteorlake-p,meteorlake-s,raptorlake-p,raptorlake-px,raptorlake-s,raptorlake-sbga,raptorlake_refresh-sbga</t>
  </si>
  <si>
    <t>Validate system stability, S3, S4 and cold boot with 3D benchmark tool with Hybrid Gfx mode on PCIE-X4 slot</t>
  </si>
  <si>
    <t>bios.sa,fw.ifwi.bios</t>
  </si>
  <si>
    <t>CSS-IVE-80935</t>
  </si>
  <si>
    <t>ADL-S_ADP-S_SODIMM_DDR5_1DPC_Alpha,ADL-S_ADP-S_UDIMM_DDR5_1DPC_PreAlpha,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P_ADP-LP_DDR4_PreAlpha,ADL-P_ADP-LP_DDR5_PreAlpha</t>
  </si>
  <si>
    <t>BenchMark Tests,Hybrid Gfx,S-states</t>
  </si>
  <si>
    <t>BC-RQTBC-10642
BC-RQTBC-14495</t>
  </si>
  <si>
    <t>System should be stable and 3D mark app should get run without any crash/BSOD</t>
  </si>
  <si>
    <t>bios.alderlake,bios.amberlake,bios.apollolake,bios.arrowlake,bios.geminilake,bios.icelake-client,bios.meteorlake,bios.raptorlake,bios.rocketlake,bios.tigerlake,ifwi.apollolake,ifwi.arrowlake,ifwi.geminilake,ifwi.icelake,ifwi.meteorlake,ifwi.raptorlake,ifwi.tigerlake</t>
  </si>
  <si>
    <t>bios.alderlake,bios.apollolake,bios.arrowlake,bios.geminilake,bios.icelake-client,bios.raptorlake,bios.rocketlake,bios.tigerlake,ifwi.apollolake,ifwi.geminilake,ifwi.icelake,ifwi.meteorlake,ifwi.raptorlake,ifwi.tigerlake</t>
  </si>
  <si>
    <t>3D bench mark</t>
  </si>
  <si>
    <t>This test is to validate system stability, S3, S4 and Cold boot with 3D benchmark tool for Hybrid Gfx mode</t>
  </si>
  <si>
    <t>GLK-FW-PO,GLK-HG,ICL-ArchReview-PostSi,UDL2.0_ATMS2.0,TGL_PCIe-Gen4,OBC-ICL-GPU-PCIe-Graphics-HG,OBC-TGL-GPU-PCIe-Graphics-HG,IFWI_Payload_Platform,PRT_FIX,UTR_SYNC,ADL-S_4SDC2,MTL_Test_Suite,ADL_M_NA,IFWI_COMMON_UNIFIED,IFWI_TEST_SUITE,TGL_H_MASTER,RPL_S_NA,ADL-P_5SGC2,ADL-P_2SDC3,MTL_IFWI_CBV_PMC,MTL IFWI_Payload_Platform-Val,RPL-SBGA_3SC,RPL-P_4SDC1,RPLP_SV1DC1,RPLP_Win10DC1,RPL-P_2SDC3,
IPU23.1_BIOS_change,RPL_Hx-R-GC</t>
  </si>
  <si>
    <t>alderlake-p,arrowlake-p,arrowlake-px,meteorlake-p,raptorlake-p,raptorlake-sbga,raptorlake_refresh-sbga</t>
  </si>
  <si>
    <t>Verify Audio recording and playback over 3.5mm-Jack-Headset (via Soundwire), pre and post S0i3 cycle</t>
  </si>
  <si>
    <t>bios.pch,fw.ifwi.bios,fw.ifwi.pchc</t>
  </si>
  <si>
    <t>CSS-IVE-114673</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</si>
  <si>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</si>
  <si>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</si>
  <si>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BC-RQTBC-8504
BC-RQTBC-14193
IceLake-UCIS-349
IceLake-UCIS-720
TGL HSD ES ID:220194376
TGL HSD ES ID:220195239
BC-RQTBC-16198
ADL: 1604590079</t>
  </si>
  <si>
    <t>Soundwire BIOS option should be set and read successfully &amp; verify audio play back over on 3.5MM Jack headset.</t>
  </si>
  <si>
    <t>bios.alderlake,bios.arrowlake,bios.cannonlake,bios.coffeelake,bios.cometlake,bios.icelake-client,bios.jasperlake,bios.lakefield,bios.lunarlake,bios.meteorlake,bios.raptorlake,bios.raptorlake_refresh,bios.rocketlake,bios.tigerlake,bios.whiskeylake,ifwi.arrowlake,ifwi.lunarlake,ifwi.meteorlake,ifwi.raptorlake,ifwi.raptorlake_refresh</t>
  </si>
  <si>
    <t>bios.alderlake,bios.arrowlake,bios.cometlake,bios.icelake-client,bios.jasperlake,bios.lakefield,bios.lunarlake,bios.meteorlake,bios.raptorlake,bios.rocketlake,bios.tigerlake,bios.whiskeylake,ifwi.meteorlake,ifwi.raptorlake</t>
  </si>
  <si>
    <t>Audio play back should be fine over headset with Soundwire option in BIOS</t>
  </si>
  <si>
    <t>ICL-ArchReview-PostSi,ICL_RFR,TGL_PSS0.8P,UDL2.0_ATMS2.0,TGL_VP_NA,OBC-LKF-PCH-AVS-Audio-Soundwire_Headphone,OBC-ICL-PCH-AVS-Audio-Soundwire_Headphone,OBC-TGL-PCH-AVS-Audio-Soundwire_Headphone,CML_U_LP3_Delta,ADL-M_21H2,UTR_SYNC,LNLM5SGC,LNLM3SDC2,LNLM3SDC3,LNLM3SDC5,LNLM2SDC6,MTLSGC1,MTLSDC1,RPL_S_MASTER,RPL_S_BackwardComp,ADL-P_SODIMM_DDR5_NA,ADL-S_ 5SGC_1DPC,ADL-S_4SDC2,ADL_N_MASTER,ADL_N_4SDC1,ADL_N_2SDC1,TGL_H_MASTER,IFWI_FOC_BAT,MTL_Test_Suite,IFWI_TEST_SUITE,IFWI_COMMON_UNIFIED,ADL-P_5SGC1,MTL-P_5SGC1,MTL-P_3SDC1,MTL-M_5SGC1,MTL-M_4SDC2,ADL-M_3SDC1,ADL-M_2SDC2,ADL-P_4SDC2,ADL-P_3SDC3,ADL-P_2SDC4,ADL_N_REV0,ADL-N_REV1,RPL-P_4SDC1,RPLP_SV1DC1,RPLP_Win10DC1,RPL-P_3SDC2,RPLP_SV1DC2,RPLP_Win10DC2,RPL-P_3SDC3,RPL-P_2SDC4,ADL_SBGA_3DC1,ADL_SBGA_3DC2,ADL_SBGA_3DC41,RPL-S_4SDC2,LNL_M_PSS1.1,,MTL_S_IFWI_PSS_1.1,MTL_PSS_1.1,ARL_S_PSS1.1,ARL_S_IFWI_1.1PSS,RPL-SBGA_4SC,RPL_Hx-R-DC1,LNLM2SDC7,MTL_PSS_1.1_Block,RPLS_SV1DC</t>
  </si>
  <si>
    <t>Verify HDCP 2.3 functionality in OS over HDMI display</t>
  </si>
  <si>
    <t>CSS-IVE-118204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</si>
  <si>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t>
  </si>
  <si>
    <t>HDCP,HDMI</t>
  </si>
  <si>
    <t>CML POR document ver1.2 page 12.
Tigerlake Architecture Overview Dec 2016_final page 28</t>
  </si>
  <si>
    <t>HDCP play back should be success </t>
  </si>
  <si>
    <t>bios.alderlake,bios.arrowlake,bios.cometlake,bios.lunarlake,bios.meteorlake,bios.raptorlake,bios.raptorlake_refresh,bios.rocketlake,bios.tigerlake,ifwi.arrowlake,ifwi.cometlake,ifwi.lunarlake,ifwi.meteorlake,ifwi.raptorlake,ifwi.raptorlake_refresh,ifwi.tigerlake</t>
  </si>
  <si>
    <t>bios.arrowlake,bios.cometlake,bios.meteorlake,bios.raptorlake,bios.tigerlake,ifwi.cometlake,ifwi.meteorlake,ifwi.raptorlake,ifwi.tigerlake</t>
  </si>
  <si>
    <t>L6 Change-based-validation</t>
  </si>
  <si>
    <t>Test case is to verify HDCP 2.2 functionality in OS over HDMI display</t>
  </si>
  <si>
    <t>TGL_BIOS_PO_P2,CML_DG1_Delta,TGL_IFWI_FOC_BLUE,ADL-S_TGP-H_PO_Phase3,COMMON_QRC_BAT,ADL_S_QRCBAT,IFWI_Payload_Platform,MTL_PSS_1.0,ADL-P_QRC,ADL-P_QRC_BAT,UTR_SYNC,RPL_S_MASTER,RPL_S_BackwardComp,ADL-S_4SDC2,MTL_Test_Suite,IFWI_TEST_SUITE,IFWI_COMMON_UNIFIED,TGL_H_MASTER,RPL-S_4SDC2,RPL-S_2SDC1,RPL-S_2SDC2,RPL-S_2SDC3,RPL-S_2SDC7,ADL-M_5SGC1,MTL_SIMICS_BLOCK,RPL_S_QRCBAT,RPL-P_4SDC1,RPLP_SV1DC1,RPLP_Win10DC1,RPL-P_3SDC2,RPLP_SV1DC2,RPLP_Win10DC2,ADL_N_REV0,ADL-N_REV1,ADL_SBGA_5GC,ADL_SBGA_3DC1,ADL_SBGA_3DC2,ADL_SBGA_3DC3,ADL_SBGA_3DC4,MTL_PSS_1.0_BLOCK,RPL-SBGA_5SC,RPLHx_SV1GC,RPLHx_Win10GC,RPL-SBGA_3SC1,ADL-M_3SDC1,ADL-M_3SDC2,ADL-M_2SDC1,ADL-M_2SDC2,RPL-P_3SDC3,RPL-P_PNP_GC,MTL_IFWI_QAC,MTL IFWI_Payload_Platform-Val,MTL-P_5SGC1,MTL-P_4SDC2,MTL-P_3SDC3,MTL-P_3SDC4,LNL_M_PSS1.0,RPL-sbga_QRC_BAT,MTLSDC1,MTLSDC3,MTLSDC4,MTLSDC5,RPL-P_5SGC1,RPLP_SV1GC,RPLP_Win10GC,ARL_FT_BLK,RPL_Hx-R-GC,ARL_S_PSS1.0MTL_P_QRC_NA,MTL_P_QRC_NA</t>
  </si>
  <si>
    <t>alderlake-m,alderlake-n,alderlake-p,alderlake-s,alderlake-sb,arrowlake-px,arrowlake-s,lunarlake-m,lunarlake-p,lunarlake-s,meteorlake-m,meteorlake-p,meteorlake-s,raptorlake-p,raptorlake-s,raptorlake-sbga,raptorlake_refresh-sbga</t>
  </si>
  <si>
    <t>Verify HDCP 2.3 functionality in OS over DP display</t>
  </si>
  <si>
    <t>CSS-IVE-118210</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</si>
  <si>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</si>
  <si>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DP-Display,HDCP</t>
  </si>
  <si>
    <t>bios.alderlake,bios.arrowlake,bios.cometlake,bios.lunarlake,bios.meteorlake,bios.raptorlake,bios.raptorlake_refresh,bios.rocketlake,bios.tigerlake,ifwi.arrowlake,ifwi.cometlake,ifwi.lunarlake,ifwi.meteorlake,ifwi.raptorlake,ifwi.raptorlake_refresh,ifwi.rocketlake,ifwi.tigerlake</t>
  </si>
  <si>
    <t>bios.alderlake,bios.cometlake,bios.meteorlake,bios.raptorlake,bios.tigerlake,ifwi.cometlake,ifwi.meteorlake,ifwi.raptorlake,ifwi.tigerlake</t>
  </si>
  <si>
    <t>Test case is to Verify HDCP 2.3 functionality in OS over DP display</t>
  </si>
  <si>
    <t>TGL_BIOS_PO_P2,TGL_IFWI_FOC_BLUE,ADL-S_TGP-H_PO_Phase3,TGL_H_QRC_NA,IFWI_Payload_Platform,MTL_PSS_1.1,ADL-M_21H2,UTR_SYNC,ADL-P_QRC_BAT_NA,RPL_S_MASTER,RPL_S_BackwardComp,ADL-S_ 5SGC_1DPC,ADL-S_4SDC2,MTL_Test_Suite,IFWI_COMMON_UNIFIED,IFWI_TEST_SUITE,TGL_H_MASTER,RPL-S_ 5SGC1,RPLS_Win10GC,RPLS_SV1GC,RPL-S_4SDC1,RPL-S_4SDC2,RPL-S_2SDC2,RPL-S_2SDC3,ADL-P_5SGC1,ADL-P_5SGC2,ADL-M_5SGC1,RPL-P_4SDC1,RPLP_SV1DC1,RPLP_Win10DC1,RPL-P_3SDC2,RPLP_SV1DC2,RPLP_Win10DC2,RPL-P_2SDC4,ADL_N_REV0,ADL-N_REV1,ADL_SBGA_5GC,ADL_SBGA_3DC1,ADL_SBGA_3DC2,ADL_SBGA_3DC3,ADL_SBGA_3DC4,RPL-SBGA_5SC,RPLHx_SV1GC,RPLHx_Win10GC,RPL-SBGA_3SC1,ADL-M_3SDC1,ADL-M_3SDC2,ADL-M_2SDC1,ADL-M_2SDC2,RPL-P_3SDC3,RPL-P_PNP_GC,MTL_IFWI_QAC,MTL IFWI_Payload_Platform-Val,MTL-P_5SGC1,MTL-P_4SDC1,MTL-P_4SDC2,MTL-P_3SDC4,LNL_M_PSS1.1,MTLSGC1,MTLSDC5,RPL-P_5SGC1,RPLP_SV1GC,RPLP_Win10GC,RPL_Hx-R-GC</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</si>
  <si>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</si>
  <si>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</si>
  <si>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</si>
  <si>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</si>
  <si>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</si>
  <si>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</si>
  <si>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</si>
  <si>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</si>
  <si>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</si>
  <si>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</si>
  <si>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9,RPL-S_2SDC1,RPL-S_2SDC2,RPL-S_2SDC3,MTL_TEMP,ADL-P_5SGC1,ADL-P_5SGC2,RPL_S_PO_P3,ADL-M_5SGC1,RPL-Px_5SGC1,RPL-Px_4SDC1,RPL-P_5SGC1,RPL-P_DC7,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,RPL_P_Q0_DC2_PO_P3,ARL_S_PSS0.8,LNLM5SGC,LNLM3SDC2,LNLM3SDC4,LNLM3SDC5,LNLM2SDC6,LNLM2SDC7,ARL_S_IFWI_0.8PSS,RPL_Hx-R-GC,RPL_Hx-R-DC1,ARL_S_PSS1.0,RPL-S_2SDC9,RPLS_SV1GC,RPLS_Win10GC,RPLS_SV1DC,RPLP_SV1GC,RPLP_Win10GC,RPLP_SV1DC1,RPLP_Win10DC1RPLP_SV1DC2,RPLP_Win10DC2</t>
  </si>
  <si>
    <t>alderlake-m,alderlake-p,alderlake-s,alderlake-sb,arrowlake-p,arrowlake-px,arrowlake-s,lunarlake-m,lunarlake-p,lunarlake-s,meteorlake-m,meteorlake-p,meteorlake-s,raptorlake-p,raptorlake-px,raptorlake-s,raptorlake_refresh-sbga,tigerlake-h</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</si>
  <si>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</si>
  <si>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</si>
  <si>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</si>
  <si>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</si>
  <si>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</si>
  <si>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</si>
  <si>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</si>
  <si>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</si>
  <si>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</si>
  <si>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</si>
  <si>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SV1GC,RPLP_Win10GC,RPL-P_4SDC1,RPLP_SV1DC1,RPLP_Win10DC1,RPL-P_3SDC2,RPLP_SV1DC2,RPLP_Win10DC2,RPL-P_2SDC4,ADL-N_REV1,ADL_SBGA_5GC,ADL_SBGA_3DC1,ADL_SBGA_3DC2,ADL_SBGA_3DC3,ADL_SBGA_3DC4,RPL-SBGA_5SC,RPLHx_SV1GC,RPLHx_Win10G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</si>
  <si>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</si>
  <si>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</si>
  <si>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</si>
  <si>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</si>
  <si>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</si>
  <si>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</si>
  <si>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</si>
  <si>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</si>
  <si>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</si>
  <si>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SV1GC,RPLP_Win10GC,RPL-P_2SDC5,RPL-P_DC7,RPL-P_2SDC3,RPL-P_2SDC4,RPL-P_2SDC6,RPL-P_PNP_GC,RPL-P_4SDC1,RPLP_SV1DC1,RPLP_Win10DC1,,RPL-P_3SDC2,RPLP_SV1DC2,RPLP_Win10DC2,RPL-P_3SDC2,RPLP_SV1DC2,RPLP_Win10DC2,,MTL_IFWI_CBV_PMC,MTL_IFWI_CBV_BIOS</t>
  </si>
  <si>
    <t>alderlake-m,alderlake-n,alderlake-s,alderlake-sb,arrowlake-p,arrowlake-px,arrowlake-s,lunarlake-m,lunarlake-s,meteorlake-s,raptorlake-p,raptorlake-px,raptorlake-s,raptorlake-sbga,raptorlake_refresh-sbga,tigerlake-h</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</si>
  <si>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</si>
  <si>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</si>
  <si>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</si>
  <si>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</si>
  <si>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</si>
  <si>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</si>
  <si>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</si>
  <si>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</si>
  <si>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</si>
  <si>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</si>
  <si>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iTestSuite,na</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</si>
  <si>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</si>
  <si>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RPLS_SV1GC,RPLS_Win10GC,RPLS_SV1DC,RPLP_SV1GC,RPLP_Win10GC,RPLP_SV1DC1,RPLP_Win10DC1RPLP_SV1DC2,RPLP_Win10DC2</t>
  </si>
  <si>
    <t>alderlake-m,alderlake-p,alderlake-s,arrowlake-px,arrowlake-s,lunarlake-m,lunarlake-p,lunarlake-s,meteorlake-m,meteorlake-p,meteorlake-s,raptorlake-p,raptorlake-s,tigerlake-h</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</si>
  <si>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</si>
  <si>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</si>
  <si>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</si>
  <si>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</si>
  <si>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</si>
  <si>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</si>
  <si>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</si>
  <si>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</si>
  <si>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</si>
  <si>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</si>
  <si>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</si>
  <si>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Verify Graphics DirectX support - 3DMark benchmark</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</si>
  <si>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</si>
  <si>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</si>
  <si>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</si>
  <si>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</si>
  <si>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</si>
  <si>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</si>
  <si>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</si>
  <si>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</si>
  <si>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Win10GC,RPLS_SV1GC,RPL-S_4SDC1,RPL-S_4SDC2,RPL-S_2SDC1,RPL-S_2SDC2,RPL-S_2SDC3,ADL-P_5SGC1,ADL-P_5SGC2,ADL-M_5SGC1,RPL_Steps_Tag_NA,MTL_Steps_Tag_NA,RPL-P_5SGC1,RPLP_SV1GC,RPLP_Win10GC,RPL-P_4SDC1,RPLP_SV1DC1,RPLP_Win10DC1,RPL-P_3SDC2,RPLP_SV1DC2,RPLP_Win10DC2,RPL-P_2SDC4,RPL_S_IFWI_PO_Phase3,ADL_SBGA_5GC,ADL_SBGA_3DC1,ADL_SBGA_3DC2,ADL_SBGA_3DC3,ADL_SBGA_3DC4,RPL-SBGA_5SC,RPLHx_SV1GC,RPLHx_Win10G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,RPL_P_Q0_DC2_PO_P3,RPL_Hx-R-GC,RPL_Hx-R-DC1,RPL-S_2SDC9,RPL-P_DC7</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</si>
  <si>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</si>
  <si>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</si>
  <si>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</si>
  <si>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</si>
  <si>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</si>
  <si>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</si>
  <si>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</si>
  <si>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</si>
  <si>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charging of dead battery on SUT through USB Type-C PD adapter</t>
  </si>
  <si>
    <t>CSS-IVE-63567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</si>
  <si>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</si>
  <si>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Real Battery Management,S-states,TCSS,USB PD,USB-TypeC</t>
  </si>
  <si>
    <t>BC-RQTBC-12460
BC-RQTBC-13336
BC-RQTBC-13961 
 LKF PRD Coverage: IceLake-UCIS-4277
JSLP Coverage ID: 2203202802,2203201730,1607196304
RKL Coverage ID :2203201383,2203202518,2203203016,2203202802,2203202480
LKF WCOS : WCOS_WHCP_BIOS_assessment : USBC.USBTypeCCharging
ADL : 2205443872MTL_P:22010767569MTL_M:22010767598
MTL : 16011327301 , 16011327427 , 16011327316</t>
  </si>
  <si>
    <t>Battery Should charge through Type-C adapter without any issue and repeat test case with different Type-C adapters as mentioned in hardware bom</t>
  </si>
  <si>
    <t>bios.alderlake,bios.apollolake,bios.arrowlake,bios.broxton,bios.cannonlake,bios.coffeelake,bios.cometlake,bios.icelake-client,bios.jasperlake,bios.kabylake,bios.kabylake_r,bios.lakefield,bios.lunarlake,bios.meteorlake,bios.raptorlake_refresh,bios.tigerlake,bios.whiskeylake,ifwi.apollolake,ifwi.broxton,ifwi.cannonlake,ifwi.coffeelake,ifwi.cometlake,ifwi.icelake,ifwi.kabylake,ifwi.kabylake_r,ifwi.lakefield,ifwi.lunarlake,ifwi.meteorlake,ifwi.raptorlake,ifwi.raptorlake_refresh,ifwi.tigerlake,ifwi.whiskeylake</t>
  </si>
  <si>
    <t>bios.alderlake,bios.apollolake,bios.arrowlake,bios.broxton,bios.cannonlake,bios.coffeelake,bios.cometlake,bios.icelake-client,bios.jasperlake,bios.kabylake,bios.kabylake_r,bios.lakefield,bios.meteorlake,bios.tigerlake,bios.whiskeylake,ifwi.apollolake,ifwi.broxton,ifwi.cannonlake,ifwi.coffeelake,ifwi.cometlake,ifwi.icelake,ifwi.kabylake,ifwi.kabylake_r,ifwi.lakefield,ifwi.meteorlake,ifwi.raptorlake,ifwi.tigerlake,ifwi.whiskeylake</t>
  </si>
  <si>
    <t>This test verifies that the Type-C PD adapter will be able to charge dead battery. Switching between AC-DC-AC and performs S0-S5-S0 cycles</t>
  </si>
  <si>
    <t>KBL_NON_ULT,TCSS-TBT-P1,EC-FV,EC-TYPEC,EC-BATTERY,EC-SX,LKF_ERB_PO,UDL2.0_ATMS2.0,LKF_PO_Phase2,OBC-CNL-PTF-PD-EM-ManageCharger,OBC-CFL-PTF-PD-EM-ManageCharger,OBC-ICL-PTF-PD-TCSS-ManageCharger,OBC-TGL-PTF-PD-TCSS-ManageCharger,AML_5W_NA,CML_EC_FV,WCOS_BIOS_WHCP_REQ,LKF_WCOS_BIOS_BAT_NEW,IFWI_Payload_TBT,MTL_PSS_1.1,UTR_SYNC,ADL_N_MASTER,ADL_N_5SGC1,ADL_N_2SDC2,TGL_H_MASTER,IFWI_TEST_SUITE,IFWI_COMMON_UNIFIED,MTL_Test_Suite,IFWI_FOC_BAT,ADL-P_5SGC2,MTL_P_MASTER,MTL_M_MASTER,ADL-M_5SGC1,ADL-M_2SDC2,ADL-M_3SDC2,MTL_N_MASTER,RPL-Px_3SDC1,RPL-P_5SGC2,RPL-P_3SDC2,ADL_N_REV0,ADL-N_REV1,RPL-P_5SGC1,RPL-P_4SDC1,ADL_N_PO_Phase3,MTL-M_5SGC1,MTL-M_4SDC1,MTL-M_4SDC2,MTL-M_3SDC3,MTL-M_2SDC4,MTL-M_2SDC5,MTL-M_2SDC6,MTL_IFWI_CBV_TBT,MTL_IFWI_CBV_EC,MTL_IFWI_CBV_IOM,MTL-P_5SGC1,MTL-P_4SDC1,MTL-P_4SDC2,MTL-P_3SDC3,MTL-P_3SDC4,MTL-P_2SDC5,MTL-P_2SDC6,RPL-Px_4SP2,LNLM5SGC,LNLM3SDC3,LNLM3SDC4,LNLM3SDC5,LNLM5SGC,LNLM3SDC3,LNLM3SDC4,LNLM3SDC5,RPL_Hx-R-DC1,RPL_Hx-R-GC,RPL_Hx-R-GC,RPL_Hx-R-DC1,LNLM2SDC7,RPL-P_DC7,RPLP_SV1GC,RPLP_Win10GC,RPLP_SV1DC1,RPLP_Win10DC1,RPLP_SV1DC2,RPLP_Win10DC2,RPL-P_DC7</t>
  </si>
  <si>
    <t>alderlake-m,alderlake-n,alderlake-p,arrowlake-px,lunarlake-m,lunarlake-p,meteorlake-m,meteorlake-n,meteorlake-p,raptorlake-p,raptorlake-px,raptorlake_refresh-sbga,tigerlake-h</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</si>
  <si>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</si>
  <si>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</si>
  <si>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</si>
  <si>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</si>
  <si>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</si>
  <si>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</si>
  <si>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</si>
  <si>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</si>
  <si>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</si>
  <si>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</si>
  <si>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</si>
  <si>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SV1DC,RPL-S_2SDC1,RPL-S_2SDC2,RPL-S_2SDC3,ADL-P_5SGC1,ADL-P_5SGC2,RPL_S_PO_P3,ADL-M_5SGC1,ADL-M_3SDC1,ADL-M_3SDC2,ADL-M_QRC_BAT,ADL_N_PO_Phase3,ADL-N_QRC_BAT,RPL-Px_5SGC1,RPL-Px_4SDC1,RPL-P_5SGC1,RPLP_SV1GC,RPLP_Win10GC,RPL-P_4SDC1,RPLP_SV1DC1,RPLP_Win10DC1,RPL-P_3SDC2,RPLP_SV1DC2,RPLP_Win10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MTLSDC1,MTLSDC2,MTLSDC3,MTLSDC5,IPU23.1_BIOS_Changes,RPL_Hx-R-GC,RPL_Hx-R-DC1,ARL_PSS_BLOCK,RPL-SBGA_DC3</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</si>
  <si>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</si>
  <si>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</si>
  <si>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</si>
  <si>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</si>
  <si>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</si>
  <si>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</si>
  <si>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</si>
  <si>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</si>
  <si>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</si>
  <si>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ADL-P_5SGC1,ADL-P_5SGC2,MTL_S_MASTER,ADL-M_5SGC1,ADL-M_2SDC2,ADL-M_3SDC1,ADL-M_3SDC2,ADL-M_2SDC1,MTL_N_MASTER,MTL_S_MASTER,MTL_M_MASTER,MTL_P_MASTER,RPL-Px_3SDC1,RPL-P_5SGC1,RPL-P_5SGC2,RPL-P_4SDC1,RPL-P_3SDC2,RPL-P_2SDC3,ADL_N_REV0,ADL-N_REV1,ADL_SBGA_5GC,RPL-SBGA_5SC,ADL_P_M_Common_List2,RPL-S_2SDC4,MTL-M_5SGC1,MTL-M_4SDC1,MTL-M_4SDC2,MTL-M_3SDC3,MTL-M_2SDC4,MTL-M_2SDC5,MTL-M_2SDC6,MTL_IFWI_CBV_PMC,MTL_IFWI_CBV_TBT,MTL_IFWI_CBV_EC,MTL_IFWI_CBV_IOM,MTL-P_5SGC1,MTL-P_4SDC1,MTL-P_4SDC2,MTL-P_3SDC3,MTL-P_3SDC4,MTL-P_2SDC5,MTL-P_2SDC6,RPL-SBGA_4SC,RPL-Px_4SP2,RPL-P_5SGC1,RPL-P_2SDC4,RPL-P_2SDC5,RPL-P_2SDC6,RPL-P_2SDC6,RPL-Px_2SDC1,RPL-Px_2SDC1,RPL-SBGA_2SC1,RPL-SBGA_2SC2-2,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RPLS_SV1DC,RPLHx_Win10GC,RPLP_SV1GC,RPLP_Win10GC,RPLP_SV1DC1,RPLP_Win10DC1,RPLP_SV1DC2,RPLP_Win10DC2,RPL-P_DC7,RPL-SBGA_DC3</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</si>
  <si>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</si>
  <si>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</si>
  <si>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</si>
  <si>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</si>
  <si>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</si>
  <si>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</si>
  <si>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</si>
  <si>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</si>
  <si>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CQN_DASHBOARD,ADL-P_5SGC1,ADL-P_5SGC2,MTL_P_MASTER,MTL_M_Master,MTL_S_MASTER,ADL-M_5SGC1,ADL-M_2SDC2,ADL-M_3SDC1,ADL-M_3SDC2,ADL-M_2SDC1,MTL_SIMICS_IN_EXECUTION_TEST,RPL-Px_3SDC1,RPL-P_5SGC1,RPL-P_5SGC2,RPL-P_4SDC1,RPL-P_3SDC2,RPL-P_2SDC3,ADL_N_REV0,ADL-N_REV1,ADL_SBGA_5GC,RPL-SBGA_5SC,EC-NA,EC-REVIEW,ICL-ArchReview-PostSi,GLK-RS3-10_IFWI,ICL_BAT_NEW,LKF_ERB_PO,BIOS_EXT_BAT,TGL_ERB_P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MTL_M_P_PV_POR,RPL-SBGA_2SC1,RPL-SBGA_2SC2-2,MTL_PSS_1.0_Block,MTL_PSS_1.1,ARL_S_PSS1.1,ARL_S_PSS0.8,LNLM5SGC,LNLM3SDC3,LNLM3SDC4,LNLM3SDC5,LNLM3SDC1,LNLM2SDC6,ARL_S_PSS1.0,MTLSGC1,MTLSDC2,MTLSDC3,MTLSDC4,MTLSDC2,MTLSDC3,MTLSDC4,MTLSDC1,IPU23.1_BIOS_change,RPL_Hx-R-DC1,RPL_Hx-R-GC,RPL_Hx-R-GC,RPL_Hx-R-DC1,LNLM2SDC7,RPL-P_DC7,RPLS_SV1GC,RPLS_Win10GC,RPLS_SV1DC,RPLHx_Win10GC,RPLP_SV1GC,RPLP_Win10GC,RPLP_SV1DC1,RPLP_Win10DC1,RPLP_SV1DC2,RPLP_Win10DC2,RPL-P_DC7,RPL-SBGA_DC3</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</si>
  <si>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</si>
  <si>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</si>
  <si>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</si>
  <si>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</si>
  <si>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</si>
  <si>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</si>
  <si>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</si>
  <si>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</si>
  <si>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</si>
  <si>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</si>
  <si>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OBC-ICL-CPU-MCU-System,OBC-TGL-CPU-MCU-System,ICL_ATMS1.0_Automation,KBLR_ATMS1.0_Automated_TCs,ADL-S_TGP-H_PO_Phase2,RKL_S_TGPH_POE,RKL_CMLS_CPU_TCS,ADL_S_QRCBAT,IFWI_Payload_ChipsetInit,RKL-S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5SGC1,RPL-S_2SDC7,RPL-S_4SDC2,RPLS_SV1GC,RPLS_Win10GC,RPLS_SV1DC,ADL-S_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</si>
  <si>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alderlake-m,alderlake-n,alderlake-p,alderlake-s,alderlake-sb,arrowlake-p,arrowlake-px,arrowlake-s,lunarlake-m,lunarlake-p,lunarlake-s,meteorlake-m,meteorlake-p,meteorlake-s,raptorlake-p,raptorlake-px,raptorlake-s,raptorlake-sbga,tigerlake-h</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</si>
  <si>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</si>
  <si>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</si>
  <si>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</si>
  <si>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</si>
  <si>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</si>
  <si>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</si>
  <si>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</si>
  <si>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</si>
  <si>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 RPL-S_ 5SGC1, RPL-S_4SDC1, RPL-S_2SDC1, RPL-S_2SDC2, RPL-S_2SDC3, RPL-S_2SDC8, RPL-P_DC7,RPL-SBGA_DC3,RPLS_SV1GC,RPLS_Win10GC,RPLHx_SV1GC,RPLHx_Win10GC,RPLP_SV1GC,RPLP_Win10GC</t>
  </si>
  <si>
    <t>alderlake-m,alderlake-p,alderlake-s,alderlake-sb,arrowlake-px,lunarlake-m,lunarlake-p,lunarlake-s,meteorlake-m,meteorlake-p,meteorlake-s,raptorlake-p,raptorlake-px,raptorlake-s,raptorlake-sbga,raptorlake_refresh-sbga,tigerlake-h</t>
  </si>
  <si>
    <t>Verify SUT wake from S0i3 by CNVi Wi-Fi wake event</t>
  </si>
  <si>
    <t>bios.pch,fw.ifwi.pchc,fw.ifwi.pmc</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</si>
  <si>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</si>
  <si>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</si>
  <si>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</si>
  <si>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</si>
  <si>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</si>
  <si>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</si>
  <si>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</si>
  <si>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</si>
  <si>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 RPL-S_ 5SGC1, RPL-S_4SDC1, RPL-S_4SDC2, RPL-S_3SDC1, RPL-S_2SDC2, RPL-S_2SDC3, RPL-S_2SDC8, RPL-S_2SDC9, RPL-P_DC7,RPL-SBGA_DC3,RPLS_SV1GC,RPLS_Win10GC,RPLS_SV1DC,RPLHx_SV1GC,RPLHx_Win10GC,RPLP_SV1GC,RPLP_Win10GC,RPLP_SV1DC1,RPLP_Win10DC1,RPLP_SV1DC2,RPLP_Win10DC2</t>
  </si>
  <si>
    <t>Verify system shuts down after reaching critical Trip point</t>
  </si>
  <si>
    <t>CSS-IVE-65446</t>
  </si>
  <si>
    <t>Thermal Management</t>
  </si>
  <si>
    <t>ADL-S_ADP-S_SODIMM_DDR5_1DPC_Alpha,AML_5W_Y22_ROW_PV,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S_Simics_PSS1.0,MTL_M_Simics_PSS1.1,MTL_P_Simics_PSS1.1,MTL_S_Simics_PSS1.1,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</si>
  <si>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</si>
  <si>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ADL: 2203201677 , 2203202873
MTL: 16011327159 , 16011327096</t>
  </si>
  <si>
    <t>System should shutdown automatically after reaching critical trip point</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</si>
  <si>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</si>
  <si>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broxton,bios.cannonlake,bios.coffeelake,bios.cometlake,bios.geminilake,bios.icelake-client,bios.jasperlake,bios.kabylake,bios.kabylake_r,bios.lakefield,bios.meteorlake,bios.raptorlake,bios.rocketlake,bios.tigerlake,bios.whiskeylake,ifwi.meteorlake</t>
  </si>
  <si>
    <t>DPTF monitor tool/UI tool,Intel(R) System Scope Utility,Thermal Analysis tool</t>
  </si>
  <si>
    <t>System should automatically shutdown when temperature reaches critical trip point value</t>
  </si>
  <si>
    <t>RPL-S_ 5SGC1,RPL-S_4SDC1,RPL-S_4SDC2,RPL-S_3SDC1,RPL-S_2SDC1,RPL-S_2SDC2,RPL-S_2SDC3,RPL-S_2SDC7,MTL-M_5SGC1,MTL-M_4SDC1,MTL-M_4SDC2,MTL-M_3SDC3,MTL-M_2SDC4,MTL-M_2SDC5,MTL-M_2SDC6,RPL-SBGA_5SC,MTL-P_5SGC1,MTL-P_4SDC1,MTL-P_4SDC2,MTL-P_3SDC3,MTL-P_3SDC4,MTL-P_2SDC5,MTL-P_2SDC6,RPL-SBGA_4SC,RPL-P_5SGC1,RPL-P_4SDC1,RPL-P_3SDC2,RPL-P_2SDC3,RPL-P_2SDC4,RPL-P_2SDC5,RPL-P_2SDC6,RPL_SBGA_PO_P3,RPL-SBGA_2SC1,RPL-SBGA_2SC2,RPL-SBGA_3SC-2,RPL-SBGA_3SC,IFWI_COMMON_UNIFIED,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S_2SDC9,RPLS_SV1GC,RPLS_Win10GC,RPLS_SV1DC,RPLHx_Win10GC,RPLP_SV1GC,RPLP_Win10GC,RPLP_SV1DC1,RPLP_Win10DC1,RPLP_SV1DC2,RPLP_Win10DC2,RPL-P_DC7</t>
  </si>
  <si>
    <t>alderlake-m,alderlake-n,alderlake-p,alderlake-s,alderlake-sb,arrowlake-p,arrowlake-s,lunarlake-m,meteorlake-m,meteorlake-p,meteorlake-s,raptorlake-p,raptorlake-s,raptorlake-sbga,raptorlake_refresh-sbga,tigerlake-h</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</si>
  <si>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</si>
  <si>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</si>
  <si>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</si>
  <si>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</si>
  <si>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</si>
  <si>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</si>
  <si>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jasper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</si>
  <si>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</si>
  <si>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</si>
  <si>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</si>
  <si>
    <t>arrowlake-px,lunarlake-m,lunarlake-p,meteorlake-m,meteorlake-p,raptorlake-p,raptorlake-sbga,tigerlake-h</t>
  </si>
  <si>
    <t>Verify Home button wake from CMS</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</si>
  <si>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</si>
  <si>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</si>
  <si>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</si>
  <si>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</si>
  <si>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</si>
  <si>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</si>
  <si>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Client-IFWI</t>
  </si>
  <si>
    <t>ifwi.amberlake,ifwi.apollolake,ifwi.arrowlake,ifwi.cannonlake,ifwi.geminilake,ifwi.kabylake,ifwi.kabylake_r,ifwi.lunarlake,ifwi.meteorlake,ifwi.raptorlake,ifwi.raptorlake_refresh,ifwi.tigerlake</t>
  </si>
  <si>
    <t>ifwi.amberlake,ifwi.broxton,ifwi.cannonlake,ifwi.kabylake,ifwi.kabylake_r,ifwi.meteorlake,ifwi.raptorlake,ifwi.tigerlake</t>
  </si>
  <si>
    <t>open.test_review_phase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</si>
  <si>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</si>
  <si>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</si>
  <si>
    <t>arrowlake-s,lunarlake-m,lunarlake-p,lunarlake-s,meteorlake-m,meteorlake-p,meteorlake-s,raptorlake-p,raptorlake-s,raptorlake-sbga,raptorlake_refresh-sbga</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</si>
  <si>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</si>
  <si>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</si>
  <si>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</si>
  <si>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</si>
  <si>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</si>
  <si>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</si>
  <si>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</si>
  <si>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</si>
  <si>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</si>
  <si>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</si>
  <si>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SV1GC,RPLP_Win10GC,RPL-P_4SDC1,RPLP_SV1DC1,RPLP_Win10DC1,RPL-P_3SDC2,RPLP_SV1DC2,RPLP_Win10DC2,RPL-P_2SDC4,RPL-S_ 5SGC1,RPLS_Win10GC,RPLS_SV1GC,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MTLSGC1,MTLSDC1,MTLSDC2,MTLSDC4,LNLM5SGC,LNLM4SDC1,LNLM3SDC2,LNLM3SDC3,LNLM3SDC4,LNLM3SDC5,LNLM2SDC6,MTLSGC1,MTLSDC1,MTLSDC2,MTLSDC4,MTLSDC5,RPL_Hx-R-GC,RPL_Hx-R-DC1,LNLM2SDC7,MTL_PSS_1.1_Block,RPL-S_2SDC9</t>
  </si>
  <si>
    <t>alderlake-m,alderlake-n,alderlake-p,alderlake-s,arrowlake-px,arrowlake-s,lunarlake-m,lunarlake-p,lunarlake-s,meteorlake-m,meteorlake-p,meteorlake-s,raptorlake-p,raptorlake-px,raptorlake-s,raptorlake-sbga,raptorlake_refresh-sbga</t>
  </si>
  <si>
    <t>Verify SUT waking up from Connected Modern standby when it hits low battery event</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</si>
  <si>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</si>
  <si>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</si>
  <si>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</si>
  <si>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</si>
  <si>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</si>
  <si>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</si>
  <si>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RPLHx_Win10GC,RPLHx_Win10GC,RPLP_SV1GC,RPLP_Win10GC,RPLP_SV1DC1,RPLP_Win10DC1,RPLP_SV1DC2,RPLP_Win10DC2,RPL-P_DC7</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</si>
  <si>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</si>
  <si>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</si>
  <si>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</si>
  <si>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</si>
  <si>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</si>
  <si>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</si>
  <si>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</si>
  <si>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DL_N_MASTER,ADL-M_PO_Phase1,TGL_R_MASTER,RPL-S_ 5SGC1,RPL-S_2SDC7,ADL-S_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MTLSDC4,MTLSDC2,MTLSDC1,MTLSDC5,MTLSDC3,ARL_S_PSS1.0,RPL-SBGA_DC3</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</si>
  <si>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</si>
  <si>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</si>
  <si>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</si>
  <si>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</si>
  <si>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</si>
  <si>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</si>
  <si>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</si>
  <si>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</si>
  <si>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</si>
  <si>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</si>
  <si>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ADL-P_5SGC1,ADL-P_5SGC2,ADL-M_5SGC1,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</si>
  <si>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</si>
  <si>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</si>
  <si>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</si>
  <si>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</si>
  <si>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</si>
  <si>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</si>
  <si>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X2_(CML-S+CMP-H)_S62,UTR_SYNC,LNL_M_PSS0.8,RPL_S_MASTER,RPL_S_BackwardComp,ADL-S_4SDC1,ADL-S_4SDC2,ADL-S_4SDC3,ADL-S_3SDC4,ADL_N_MASTER,ADL_N_5SGC1,ADL_N_4SDC1,ADL_N_3SDC1,ADL_N_2SDC1,ADL_N_2SDC2,ADL_N_2SDC3,TGL_H_MASTER,MTL_Test_Suite,IFWI_COMMON_UNIFIED,IFWI_TEST_SUITE,RPL-S_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MTL_P_MASTER,MTL_M_MASTER,ADL-P_5SGC1,ADL-P_5SGC2,ADL-M_5SGC1,RPL_Steps_Tag_NA,MTL_Steps_Tag_NA,RPL-Px_5SGC1,RPL-Px_4SDC1,RPL-P_4SDC1,RPLP_SV1DC1,RPLP_Win10DC1,RPL-P_3SDC2,RPLP_SV1DC2,RPLP_Win10DC2,RPL-P_2SDC4,ADL_SBGA_5GC,ADL_SBGA_3DC1,ADL_SBGA_3DC2,ADL_SBGA_3DC3,ADL_SBGA_3DC4,RPL-SBGA_5SC,RPLHx_SV1GC,RPLHx_Win10G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 MTLSGC1,MTLSDC1,MTLSDC2,MTLSDC3,MTLSDC5,RPL_Hx-R-GC,RPL_Hx-R-DC1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</si>
  <si>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</si>
  <si>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</si>
  <si>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</si>
  <si>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</si>
  <si>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</si>
  <si>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</si>
  <si>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</si>
  <si>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</si>
  <si>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SV1GC,RPLP_Win10GC,RPL-P_4SDC1,RPLP_SV1DC1,RPLP_Win10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Win10GC,RPLS_SV1GC,RPL-S_4SDC1,RPL-S_4SDC2,RPL-S_2SDC1,RPL-S_2SDC2,RPL-S_2SDC3,MTL_P_MASTER,MTL_M_MASTER,ADL-P_5SGC2,RPL_Steps_Tag_NA,MTL_Steps_Tag_NA,RPL-Px_5SGC1,RPL-Px_3SDC1,RPL-P_5SGC1,RPLP_SV1GC,RPLP_Win10GC,RPL-P_4SDC1,RPLP_SV1DC1,RPLP_Win10DC1,ADL_SBGA_5GC,ADL_SBGA_3DC1,ADL_SBGA_3DC2,ADL_SBGA_3DC3,ADL_SBGA_3DC4,RPL-P_3SDC3,RPL-P_PNP_GC,RPL-S_2SDC7,MTL-M_5SGC1,MTL-M_4SDC1,MTL-M_4SDC2,MTL-M_3SDC3,MTL-M_2SDC4,MTL-M_2SDC5,MTL-M_2SDC6,MTL_IFWI_CBV_PMC,MTL IFWI_Payload_Platform-Val,MTL-P_5SGC1,MTL-P_4SDC1,MTL-P_4SDC2,MTL-P_3SDC3,MTL-P_3SDC4,RPL-P_4SDC1,RPLP_SV1DC1,RPLP_Win10DC1,RPL-Px_4SP2,RPL-Px_2SDC1, MTLSGC1,MTLSDC3,MTLSDC5,RPL-SBGA_4SC,RPL_Hx-R-GC,RPL_Hx-R-DC1,RPL-SBGA_DC3</t>
  </si>
  <si>
    <t>alderlake-m,alderlake-n,alderlake-p,alderlake-s,alderlake-sb,arrowlake-px,arrowlake-s,lunarlake-s,meteorlake-n,meteorlake-p,meteorlake-s,raptorlake-p,raptorlake-px,raptorlake-s,raptorlake-sbga,raptorlake_refresh-sbga,tigerlake-h</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</si>
  <si>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</si>
  <si>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</si>
  <si>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</si>
  <si>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</si>
  <si>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</si>
  <si>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</si>
  <si>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Win10GC,RPLS_SV1GC,RPL-S_4SDC1,RPL-S_4SDC2,RPL-S_2SDC1,RPL-S_2SDC2,RPL-S_2SDC3,MTL_P_MASTER,MTL_M_MASTER,ADL-P_5SGC2,RPL-Px_5SGC1,RPL-Px_3SDC1,RPL-P_4SDC1,RPLP_SV1DC1,RPLP_Win10DC1,RPL-P_3SDC2,RPLP_SV1DC2,RPLP_Win10DC2,RPL-P_2SDC4,ADL_SBGA_5GC,ADL_SBGA_3DC1,ADL_SBGA_3DC2,ADL_SBGA_3DC3,ADL_SBGA_3DC4,RPL-SBGA_5SC,RPLHx_SV1GC,RPLHx_Win10G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 MTLSGC1,MTLSDC1,MTLSDC2,RPL_Hx-R-GC,RPL_Hx-R-DC1</t>
  </si>
  <si>
    <t>alderlake-m,alderlake-n,alderlake-p,alderlake-s,alderlake-sb,arrowlake-px,arrowlake-s,lunarlake-p,lunarlake-s,meteorlake-m,meteorlake-p,meteorlake-s,raptorlake-p,raptorlake-px,raptorlake-s,raptorlake-sbga,raptorlake_refresh-sbga,tigerlake-h</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</si>
  <si>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</si>
  <si>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</si>
  <si>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</si>
  <si>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</si>
  <si>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</si>
  <si>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</si>
  <si>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</si>
  <si>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</si>
  <si>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IFWI_Payload_Platform-Val,MTL-P_5SGC1,MTL-P_4SDC1,MTL-P_4SDC2,MTL-P_3SDC3,MTL-P_3SDC4,MTL-P_2SDC5,MTL-P_2SDC6,LNL_M_PSS1.1,RPL-P_2SDC3,RPL-P_2SDC5,RPL-P_2SDC6,RPL-Px_4SP2,RPL-Px_2SDC1,MTL_M_P_PV_POR,RPL_Hx-R-GC,RPL_Hx-R-DC1,RPL-S_2SDC9,RPL-P_DC7</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</si>
  <si>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</si>
  <si>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</si>
  <si>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</si>
  <si>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</si>
  <si>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</si>
  <si>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RPL_S_PO_P3,ADL_SBGA_5GC,ADL_SBGA_3DC1,ADL_SBGA_3DC2,ADL_SBGA_3DC3,ADL_SBGA_3DC4,RPL-SBGA_5SC,RPLHx_SV1GC,RPLHx_Win10G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,RPL_P_Q0_DC2_PO_P3,RPL_Hx-R-GC,RPL_Hx-R-DC1,RPL-S_2SDC9,RPL-P_DC7</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</si>
  <si>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</si>
  <si>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</si>
  <si>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</si>
  <si>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</si>
  <si>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</si>
  <si>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</si>
  <si>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</si>
  <si>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SBGA_5GC,ADL_SBGA_3DC1,ADL_SBGA_3DC2,ADL_SBGA_3DC3,ADL_SBGA_3DC4,RPL-SBGA_5SC,RPLHx_SV1GC,RPLHx_Win10G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IFWI_Payload_Platform-Val,MTL-P_5SGC1,MTL-P_4SDC1,MTL-P_4SDC2,MTL-P_3SDC3,MTL-P_3SDC4,MTL-P_2SDC5,MTL-P_2SDC6,LNL_M_PSS1.1,RPL-P_2SDC3,RPL-P_2SDC5,RPL-P_2SDC6,RPL-Px_4SP2,RPL-Px_2SDC1,MTL_M_P_PV_POR,RPL-Px_4SP2,RPL_Hx-R-GC,RPL_Hx-R-DC1,RPL-S_2SDC9,RPL-P_DC7</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</si>
  <si>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</si>
  <si>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</si>
  <si>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</si>
  <si>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</si>
  <si>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</si>
  <si>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</si>
  <si>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IFWI_Payload_Platform-Val,LNL_M_PSS1.1,RPL-P_2SDC3,RPL-P_2SDC5,RPL-P_2SDC6,RPL-Px_4SP2,RPL-Px_2SDC1,MTL_M_P_PV_POR,RPL_Hx-R-GC,RPL_Hx-R-DC1,RPL-S_2SDC9,RPL-P_DC7</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</si>
  <si>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</si>
  <si>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</si>
  <si>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</si>
  <si>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</si>
  <si>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</si>
  <si>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Win10GC,RPLS_SV1GC,RPL-S_4SDC1,RPL-S_4SDC2,RPL-S_2SDC1,RPL-S_2SDC2,RPL-S_2SDC3,ADL-P_5SGC2,RPL_Steps_Tag_NA,MTL_Steps_Tag_NA,RPL-Px_5SGC1,RPL-Px_3SDC1,RPL-P_5SGC1,RPLP_SV1GC,RPLP_Win10GC,RPL-P_4SDC1,RPLP_SV1DC1,RPLP_Win10DC1,RPL-P_3SDC2,RPLP_SV1DC2,RPLP_Win10DC2,RPL-P_2SDC4,ADL_N_REV0,ADL-N_REV1,ADL_SBGA_5GC,ADL_SBGA_3DC1,ADL_SBGA_3DC2,ADL_SBGA_3DC3,ADL_SBGA_3DC4,RPL-SBGA_5SC,RPLHx_SV1GC,RPLHx_Win10GC,RPL-SBGA_3SC1,RPL-P_3SDC3,RPL-P_PNP_GC,RPL-S_2SDC7,MTL_IFWI_CBV_PMC,MTL IFWI_Payload_Platform-Val,LNL_M_PSS1.1,RPL-P_2SDC3,RPL-P_2SDC5,RPL-P_2SDC6,RPL-Px_4SP2,RPL-Px_2SDC1,MTL_M_P_PV_POR,MTLSDC1,RPL-Px_4SP2,RPL_Hx-R-GC,RPL_Hx-R-DC1</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</si>
  <si>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</si>
  <si>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</si>
  <si>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</si>
  <si>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</si>
  <si>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</si>
  <si>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</si>
  <si>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</si>
  <si>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Win10GC,RPLS_SV1GC,RPL-S_4SDC1,RPL-S_4SDC2,RPL-S_2SDC1,RPL-S_2SDC2,RPL-S_2SDC3,ADL-P_5SGC1,ADL-P_5SGC2,ADL-M_5SGC1,ADL-M_3SDC2,RPL_Steps_Tag_NA,MTL_Steps_Tag_NA,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MTLSGC1,MTLSDC1,MTLSDC2,MTLSDC4,MTLSDC5,RPL_Hx-R-GC,RPL_Hx-R-DC1,MTL_PSS_1.1_Block,RPL-P_DC7</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</si>
  <si>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</si>
  <si>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</si>
  <si>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</si>
  <si>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</si>
  <si>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</si>
  <si>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</si>
  <si>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</si>
  <si>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aptorlake_refresh,bios.rocketlake,bios.tigerlake,ifwi.apollolake,ifwi.arrowlake,ifwi.broxton,ifwi.cannonlake,ifwi.cometlake,ifwi.geminilake,ifwi.icelake,ifwi.kabylake,ifwi.kabylake_r,ifwi.lakefield,ifwi.meteorlake,ifwi.raptorlake,ifwi.raptorlake_refresh,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</si>
  <si>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</si>
  <si>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</si>
  <si>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Win10GC,RPLS_SV1GC,RPL-S_4SDC1,RPL-S_4SDC2,RPL-S_2SDC1,RPL-S_2SDC2,RPL-S_2SDC3,RPL-Px_5SGC1,RPL-Px_4SDC1,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DMU,MTL_IFWI_CBV_PUNIT,MTL-P_5SGC1,MTL-P_4SDC1,MTL-P_4SDC2,MTL-P_3SDC3,MTL-P_3SDC4,MTL-P_2SDC5,MTL-P_2SDC6, MTLSGC1, MTLSDC1,RPL_Hx-R-GC</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</si>
  <si>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</si>
  <si>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</si>
  <si>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</si>
  <si>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</si>
  <si>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</si>
  <si>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</si>
  <si>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</si>
  <si>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Win10GC,RPLS_SV1GC,RPL-S_4SDC1,RPL-S_4SDC2,RPL-S_2SDC1,RPL-S_2SDC2,RPL-S_2SDC3,MTL_P_MASTER,MTL_M_MASTER,ADL-P_5SGC1,ADL-P_5SGC2,ADL-M_5SGC1,RPL-Px_5SGC1,RPL-Px_4SDC1,RPL-P_5SGC1,RPLP_SV1GC,RPLP_Win10GC,RPL-P_4SDC1,RPLP_SV1DC1,RPLP_Win10DC1,RPL-P_3SDC2,RPLP_SV1DC2,RPLP_Win10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MTLSGC1,MTLSDC2,MTLSDC5,RPL-SBGA_5SC,RPLHx_SV1GC,RPLHx_Win10GC,RPL_Hx-R-GC,RPL_Hx-R-DC1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</si>
  <si>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</si>
  <si>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</si>
  <si>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</si>
  <si>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</si>
  <si>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</si>
  <si>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</si>
  <si>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</si>
  <si>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</si>
  <si>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</si>
  <si>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alderlake-m,alderlake-p,alderlake-s,alderlake-sb,arrowlake-px,arrowlake-s,meteorlake-m,meteorlake-p,meteorlake-s,raptorlake-p,raptorlake-px,raptorlake-s,raptorlake-sbga</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</si>
  <si>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</si>
  <si>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</si>
  <si>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</si>
  <si>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</si>
  <si>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</si>
  <si>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RPL-S_2SDC8, RPL-S_2SDC9, RPL-P_DC7,RPL-SBGA_DC3,RPLS_SV1GC,RPLS_Win10GC,RPLS_SV1DC,RPLHx_SV1GC,RPLHx_Win10GC,RPLP_SV1GC,RPLP_Win10GC,RPLP_SV1DC1,RPLP_Win10DC1,RPLP_SV1DC2,RPLP_Win10DC2</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</si>
  <si>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</si>
  <si>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</si>
  <si>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</si>
  <si>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</si>
  <si>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</si>
  <si>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</si>
  <si>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</si>
  <si>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</si>
  <si>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,,RPL-S_ 5SGC1, RPL-S_4SDC1, RPL-S_4SDC2, RPL-S_3SDC1, RPL-S_2SDC2, RPL-S_2SDC3, RPL-S_2SDC7, RPL-S_2SDC8, RPL-S_2SDC9, RPL-P_DC7,RPL-SBGA_DC3,RPLS_SV1GC,RPLS_Win10GC,RPLS_SV1DC,RPLHx_SV1GC,RPLHx_Win10GC,RPLP_SV1GC,RPLP_Win10GC,RPLP_SV1DC1,RPLP_Win10DC1,RPLP_SV1DC2,RPLP_Win10DC2</t>
  </si>
  <si>
    <t>alderlake-m,alderlake-n,arrowlake-px,arrowlake-s,lunarlake-s,meteorlake-m,meteorlake-p,meteorlake-s,raptorlake-p,raptorlake-px,raptorlake-s,raptorlake-sbga,raptorlake_refresh-sbga,tigerlake-h</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</si>
  <si>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</si>
  <si>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</si>
  <si>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</si>
  <si>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</si>
  <si>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</si>
  <si>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</si>
  <si>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</si>
  <si>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</si>
  <si>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SV1GC,RPLP_Win10GC,RPL-P_2SDC5,RPL-P_DC7,RPL-P_2SDC3,RPL-P_2SDC4,RPL-P_2SDC6,RPL-P_PNP_GC,RPL-P_4SDC1,RPLP_SV1DC1,RPLP_Win10DC1,RPL-P_3SDC2,RPLP_SV1DC2,RPLP_Win10DC2,MTL_IFWI_CBV_DMU,MTL_IFWI_CBV_PUNIT,MTL IFWI_Payload_Platform-Val,MTL_M_P_PV_POR,LNL_M_IFWI_PSS</t>
  </si>
  <si>
    <t>alderlake-m,alderlake-s,alderlake-sb,arrowlake-px,arrowlake-s,lunarlake-m,lunarlake-p,lunarlake-s,meteorlake-m,meteorlake-p,meteorlake-s,raptorlake-p,raptorlake-px,raptorlake-s,raptorlake-sbga,raptorlake_refresh-sbga,tigerlake-h</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</si>
  <si>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</si>
  <si>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</si>
  <si>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</si>
  <si>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</si>
  <si>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</si>
  <si>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ifwi.alderlake,ifwi.arrowlake,ifwi.jasperlake,ifwi.lunarlake,ifwi.meteorlake,ifwi.raptorlake,ifwi.raptorlake_refresh</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</si>
  <si>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</si>
  <si>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</si>
  <si>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MTLSGC1,MTLSDC2,MTLSDC3,MTLSDC4,MTLSDC2,MTLSDC3,MTLSDC4,MTLSDC1,RPL_Hx-R-DC1,RPL_Hx-R-GC,RPL_Hx-R-GC,RPL_Hx-R-DC1,RPL_Hx-R-GC,RPL_Hx-R-DC1,RPL_Hx-R-GC,RPL_Hx-R-DC1,LNLM2SDC7,RPL-P_DC7,RPLP_SV1GC,RPLP_Win10GC,RPLP_SV1DC1,RPLP_Win10DC1,RPLP_SV1DC2,RPLP_Win10DC2</t>
  </si>
  <si>
    <t>alderlake-m,alderlake-n,alderlake-p,alderlake-sb,arrowlake-s,lunarlake-m,lunarlake-p,lunarlake-s,meteorlake-m,meteorlake-n,meteorlake-p,meteorlake-s,raptorlake-p,raptorlake-px,raptorlake_refresh-sbga</t>
  </si>
  <si>
    <t>Verify that battery gets discharged withACsupply removed</t>
  </si>
  <si>
    <t>fw.ifwi.bios,fw.ifwi.ec</t>
  </si>
  <si>
    <t>CSS-IVE-130144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</si>
  <si>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</si>
  <si>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</si>
  <si>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BC-RQTBC-10616,BC-RQTBC-12814,BC-RQTBC-13316,BC-RQTBC-13042, BC-RQTBC-13986
Use case ID: IceLake-UCIS-778
BC-RQTBCTL-1180
4_335-UCIS-1965
1209949979
2201759421
2201759419
BC-RQTBC-16769
IceLake-UCIS-899
4_335-UCIS-1957.
RKL: 2203202878</t>
  </si>
  <si>
    <t>Real battery discharge happens when AC supply removed</t>
  </si>
  <si>
    <t>Intention of the test case is to verify below requirement.
1) Battery gets discharged with AC supply removed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</si>
  <si>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RPL_Hx-R-GC,RPL_Hx-R-DC1,RPL_Hx-R-GC,RPL_Hx-R-DC1,RPL_Hx-R-GC,RPL_Hx-R-DC1,LNLM2SDC7,LNLM2SDC7,RPLP_SV1GC,RPLP_Win10GC,RPLP_SV1DC1,RPLP_Win10DC1,RPLP_SV1DC2,RPLP_Win10DC2</t>
  </si>
  <si>
    <t>alderlake-m,alderlake-n,alderlake-p,alderlake-sb,lunarlake-m,lunarlake-p,raptorlake-p,raptorlake_refresh-sbga</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</si>
  <si>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</si>
  <si>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</si>
  <si>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</si>
  <si>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</si>
  <si>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</si>
  <si>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</si>
  <si>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</si>
  <si>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RPLHx_Win10GC,RPLHx_Win10GC,RPLP_SV1GC,RPLP_Win10GC,RPLP_SV1DC1,RPLP_Win10DC1,RPLP_SV1DC2,RPLP_Win10DC2</t>
  </si>
  <si>
    <t>alderlake-m,alderlake-n,alderlake-p,alderlake-sb,arrowlake-s,lunarlake-m,lunarlake-p,raptorlake-p,raptorlake-sbga,raptorlake_refresh-sbga</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</si>
  <si>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</si>
  <si>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</si>
  <si>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</si>
  <si>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</si>
  <si>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</si>
  <si>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</si>
  <si>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ifwi.alderlake,ifwi.arrowlake,ifwi.jasperlake,ifwi.lunarlake,ifwi.meteorlake,ifwi.raptorlake,ifwi.raptorlake_refresh,ifwi.rocketlake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</si>
  <si>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</si>
  <si>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</si>
  <si>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RPL_Hx-R-GC,RPL_Hx-R-DC1,RPL_Hx-R-GC,RPL_Hx-R-DC1,RPL_Hx-R-GC,RPL_Hx-R-DC1,LNLM2SDC7,LNLM2SDC7,RPLHx_Win10GC,RPLHx_Win10GC,RPLP_SV1GC,RPLP_Win10GC,RPLP_SV1DC1,RPLP_Win10DC1,RPLP_SV1DC2,RPLP_Win10DC2</t>
  </si>
  <si>
    <t>alderlake-m,alderlake-n,alderlake-p,alderlake-sb,arrowlake-p,lunarlake-m,lunarlake-p,meteorlake-m,meteorlake-p,raptorlake-p,raptorlake-sbga,raptorlake_refresh-sbga</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</si>
  <si>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</si>
  <si>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</si>
  <si>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</si>
  <si>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</si>
  <si>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</si>
  <si>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</si>
  <si>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</si>
  <si>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</si>
  <si>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</si>
  <si>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</si>
  <si>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SV1GC,RPLP_Win10GC,RPL-P_4SDC1,RPLP_SV1DC1,RPLP_Win10DC1,RPL-P_3SDC2,RPLP_SV1DC2,RPLP_Win10DC2,RPL-P_2SDC4,RPL-S_ 5SGC1,RPLS_Win10GC,RPLS_SV1GC,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Hx_SV1GC,RPLHx_Win10GC,RPL-SBGA_4SC,RPL-SBGA_3SC,RPL-SBGA_2SC1,RPL-SBGA_2SC2,ARL_S_IFWI_1.1PSS,MTLSDC1,RPL_Hx-R-GC,RPL_Hx-R-DC1,RPL-SBGA_DC3</t>
  </si>
  <si>
    <t>alderlake-m,alderlake-n,alderlake-p,alderlake-s,alderlake-sb,arrowlake-s,lunarlake-m,lunarlake-p,lunarlake-s,meteorlake-m,meteorlake-p,meteorlake-s,raptorlake-p,raptorlake-px,raptorlake-s,raptorlake-sbga,raptorlake_refresh-sbga</t>
  </si>
  <si>
    <t>Verify system wakes from CMS/S0i3 via Skype call with system in DC mode</t>
  </si>
  <si>
    <t>fw.ifwi.bios</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</si>
  <si>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</si>
  <si>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</si>
  <si>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</si>
  <si>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Basic CS connectivity  test case
http://oorja.iind.intel.com/mediawiki/index.php/Windows_-_Connected_Standby_Core
JSLP : 1607196266</t>
  </si>
  <si>
    <t>System should wake successfully from Connected MOS/S0i3 via Skype call with system in DC mode</t>
  </si>
  <si>
    <t>ifwi.alderlake,ifwi.arrowlake,ifwi.jasperlake,ifwi.lunarlake,ifwi.meteorlake,ifwi.raptorlake</t>
  </si>
  <si>
    <t>Intention of the testcase is to verify system wakes from Connected MOS/S0i3 via Skype call with system in DC mode</t>
  </si>
  <si>
    <t>UDL2.0_ATMS2.0,OBC-CNL-PTF-PMC-PM-s0ix,OBC-CFL-PTF-PMC-PM-S0ix,OBC-LKF-PTF-PMC-PM-S0ix_MS,OBC-ICL-PTF-PMC-PM-S0ix_MS,OBC-TGL-PTF-PMC-PM-S0ix,Desktop_NA,IFWI_TEST_SUITE,ADL/RKL/JSL,ADL_Arch_Phase_!,MTL_Test_Suite,IFWI_SYNC,ADL_N_IFWIIFWI_COVERAGE_DELTA,ADLMLP4x,ADL-M_5SGC1,RPL_P_MASTER,RPL-S_ 5SGC1,RPL-Px_4SP2,RPL-P_4SDC1,RPL-P_3SDC2,RPL-SBGA_4SC DC,ADL_SBGA_5GC,MTL_IFWI_CBV_PMC,ADL_N_IFWI_2SDC3,ADL_N_IFWI_2SDC1,ADL_N_IFWI_3SDC1,ADL_N_IFWI_4SDC1,ADL_N_IFWI_5SGC1,ADL_N_IFWI_IEC_PMC,ADL_N_IFWI_IEC_EC,MTL-P_5SGC1,MTL-P_4SDC1,MTL-P_4SDC2,MTL-P_3SDC4,LNLM5SGC,LNLM4SDC1,LNLM3SDC2,LNLM3SDC3,LNLM3SDC4,LNLM3SDC5,LNLM2SDC6,LNLM2SDC7,RPL-SBGA_3SDC1</t>
  </si>
  <si>
    <t>alderlake-m,alderlake-n,alderlake-p,alderlake-sb,arrowlake-s,lunarlake-m,lunarlake-p,meteorlake-m,meteorlake-p,raptorlake-p,raptorlake-sbga</t>
  </si>
  <si>
    <t>Verify Dual display is working in clone mode (onboard eDP+HDMI) pre and post Sx cycles</t>
  </si>
  <si>
    <t>CSS-IVE-130968</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</si>
  <si>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</si>
  <si>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</si>
  <si>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BC-RQTBC-10132
BC-RQTBC-15960
TGL HSD ES ID:220195078</t>
  </si>
  <si>
    <t>Dual display should be working fine in clone mode (onboard eDP+HDMI) pre and post Sx cycles</t>
  </si>
  <si>
    <t>ifwi.alderlake,ifwi.arrowlake,ifwi.jasperlake,ifwi.lunarlake,ifwi.meteorlake,ifwi.raptorlake,ifwi.rocketlake</t>
  </si>
  <si>
    <t>ifwi.alderlake,ifwi.jasperlake,ifwi.meteorlake,ifwi.raptorlake,ifwi.rocketlake</t>
  </si>
  <si>
    <t>Verify Dual display is working in clone mode pre and post Sx cycles</t>
  </si>
  <si>
    <t>ICL_PSS_BAT_NEW,TGL_RFR,TGL_PSS1.0C,UDL2.0_ATMS2.0,ICL_RVPC_NA,OBC-CNL-GPU-DDI-Display-eDP_HDMI,OBC-CFL-GPU-DDI-Display-eDP_HDMI,OBC-ICL-GPU-DDI-Display-eDP_HDMI,OBC-TGL-GPU-DDI-Display-eDP_HDMI,CML_DG1_Delta,IFWI_TEST_SUITE,ADL/RKL/JSL,MTL_Test_Suite,IFWI_SYNC,ADL_N_IFWIIFWI_COVERAGE_DELTA,ADLMLP4x,ADL-M_5SGC1,ADL-M_3SDC1,ADL-P_4SDC1,ADL-P_4SDC2,ADL-P_2SDC5,ADL-P_3SDC5,RPL-Px_5SGC1,RPL-Px_4SDC1,RPL-P_4SDC1,RPLP_SV1DC1,RPLP_Win10DC1,RPL-P_3SDC2,RPLP_SV1DC2,RPLP_Win10DC2,RPL-P_2SDC4,RPL-P_3SDC3,RPL-P_PNP_GC,MTL_S_DELTA_FR_COVERAGE,ADL_SBGA_5GC,ADL_SBGA_3DC1,ADL_SBGA_3DC2,ADL_SBGA_3DC3,ADL_SBGA_3DC4,ADL-M_3SDC2,ADL-M_2SDC1,ADL-M_2SDC2,ADL_SBGA_3SDC1,MTL-M_5SGC1,MTL-M_4SDC1,MTL-M_4SDC2,MTL-M_3SDC3,MTL-M_2SDC4,MTL-M_2SDC5,MTL-M_2SDC6,MTL_IFWI_CBV_PMC,ADL_N_IFWI_IEC_PMC,,RPL-SBGA_4SC,RPL-SBGA_3SC,RPL-SBGA_2SC1,RPL-SBGA_2SC2,RPL-P_3SDC2,RPLP_SV1DC2,RPLP_Win10DC2,RPL-P_2SDC4,RPL-Px_2SDC1,IFWI_COVERAGE_DELTA,ADL_N_IFWI_5SGC1,MTLSDC1, MTLSDC4,RPL-SBGA_DC3</t>
  </si>
  <si>
    <t>alderlake-m,alderlake-n,alderlake-p,alderlake-s,alderlake-sb,arrowlake-s,lunarlake-m,lunarlake-p,lunarlake-s,meteorlake-m,meteorlake-p,meteorlake-s,raptorlake-p,raptorlake-px,raptorlake-s,raptorlake-sbga</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</si>
  <si>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</si>
  <si>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</si>
  <si>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</si>
  <si>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Charging modes,Real Battery Management</t>
  </si>
  <si>
    <t>Coverage for basic charging using CDP,SDP,CDP,DP
LKF UCIS: IceLake-UCIS-929 (4_335-UCIS-2417), IceLake-UCIS-781 (4_335-UCIS-2396)
BC-RQTBC-13963
RKL: 1209949930
ADL : 2205443882</t>
  </si>
  <si>
    <t>Battery gets charged with SDP, CDP, DCP and PD chargers</t>
  </si>
  <si>
    <t>ifwi.alderlake,ifwi.arrowlake,ifwi.lunarlake,ifwi.meteorlake,ifwi.raptorlake,ifwi.raptorlake_refresh</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</si>
  <si>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</si>
  <si>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RPL-Px_4SP2,RPL-Px_4SP2,RPL_Hx-R-GC,RPL_Hx-R-DC1,RPL_Hx-R-GC,RPL_Hx-R-DC1,RPL_Hx-R-GC,RPL_Hx-R-DC1,LNLM2SDC7,LNLM2SDC7,RPLP_SV1GC,RPLP_Win10GC,RPLP_SV1DC1,RPLP_Win10DC1,RPLP_SV1DC2,RPLP_Win10DC2</t>
  </si>
  <si>
    <t>alderlake-m,alderlake-n,alderlake-p,lunarlake-m,lunarlake-p,raptorlake-p,raptorlake_refresh-sbga</t>
  </si>
  <si>
    <t>Verify Type-C multi port functionality - Consumer, Display and USB</t>
  </si>
  <si>
    <t>bios.platform,bios.sa,fw.ifwi.dekelPhy,fw.ifwi.iom,fw.ifwi.nphy,fw.ifwi.pmc,fw.ifwi.sam,fw.ifwi.sphy,fw.ifwi.tbt</t>
  </si>
  <si>
    <t>CSS-IVE-131085</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</si>
  <si>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</si>
  <si>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Panels,Real Battery Management,TBT_PD_EC_NA,TCSS,USB PD,USB3.0,USB-TypeC</t>
  </si>
  <si>
    <t>USB Type_C Use Case Strategy_v0.6
CNL Type-C Test Strategy_document
BC-RQTBC-14618
BC-RQTBC-15628
JSL PRD Coverage : BC-RQTBC-16531
TGL PSS UCIS Coverage: IceLake-UCIS-4269
CML PRD Coverage:BC-RQTBC-14618
RKL Coverage ID :2203201383,2203202518,2203203016,2203202802,2203202480</t>
  </si>
  <si>
    <t>SUT gets charging over Type-C, USB and Display functionality over another Type-C port should function Simultaneously without any issue</t>
  </si>
  <si>
    <t>bios.arrowlake,bios.lunarlake,bios.meteorlake,bios.raptorlake_refresh,ifwi.alderlake,ifwi.arrowlake,ifwi.lunarlake,ifwi.meteorlake,ifwi.raptorlake,ifwi.raptorlake_refresh,ifwi.rocketlake</t>
  </si>
  <si>
    <t>bios.lunarlake,bios.meteorlake,ifwi.alderlake,ifwi.meteorlake,ifwi.raptorlake,ifwi.rocketlake</t>
  </si>
  <si>
    <t>This test is to Verify Type-C multi port functionality - Consumer, Display and USB</t>
  </si>
  <si>
    <t>KBL-U-KC,EC-NA,EC-BATTERY,EC-TYPEC,L5_milestone_only,UDL2.0_ATMS2.0,EC-PD-NA,OBC-CNL-PCH-XDCI-USBC-USB_Storage_HDMI,OBC-CFL-PCH-XDCI-USBC-USB_Storage_HDMI,OBC-ICL-CPU-iTCSS-TCSS-USB_Storage_HDMI,OBC-TGL-CPU-iTCSS-TCSS-USB_Storage_HDMI,TGL_IFWI_PO_P2,IFWI_TEST_SUITE,ADL/RKL/JSL,Delta_IFWI_BIOS,Desktop_NA,MTL_Test_Suite,IFWI_SYNC,IFWI_COVERAGE_DELTA,RPL_S_MASTER,RPL-Px_3SDC1,MTL_P_MASTER,RPL-P_5SGC2,RPL-P_3SDC2,RPL-P_5SGC1,RPL-P_4SDC1,MTL_IFWI_CBV_TBT,MTL_IFWI_CBV_EC,MTL_IFWI_CBV_IOM,MTL-P_5SGC1,MTL-P_4SDC1,MTL-P_4SDC2,MTL-P_3SDC3,MTL-P_3SDC4,MTL-P_2SDC5,MTL-P_2SDC6,RPL-P_2SDC5,RPL-Px_4SP2,RPL-Px_2SDC1,LNLM5SGC,LNLM3SDC3,LNLM3SDC4,LNLM3SDC5,LNLM5SGC,LNLM3SDC3,LNLM3SDC4,LNLM3SDC5,LNLM5SGC,LNLM3SDC3,LNLM3SDC4,LNLM3SDC5,LNLM3SDC1,LNLM2SDC6,LNL_M_PSS0.8,RPL_Hx-R-DC1,RPL_Hx-R-GC,RPL_Hx-R-GC,RPL_Hx-R-DC1,LNLM2SDC7,RPL-P_DC7,RPLP_SV1GC,RPLP_Win10GC,RPLP_SV1DC1,RPLP_Win10DC1,RPLP_SV1DC2,RPLP_Win10DC2</t>
  </si>
  <si>
    <t>alderlake-m,alderlake-p,arrowlake-px,arrowlake-s,lunarlake-m,meteorlake-p,raptorlake-p,raptorlake-px,raptorlake_refresh-sbga</t>
  </si>
  <si>
    <t>Verify Type-C multi port functionality - Provider, Display and USB</t>
  </si>
  <si>
    <t>CSS-IVE-131088</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</si>
  <si>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</si>
  <si>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Panels,TBT_PD_EC_NA,TCSS,USB3.0,USB-TypeC</t>
  </si>
  <si>
    <t>USB Type_C Use Case Strategy_v0.6
CNL Type-C Test Strategy_document
BC-RQTBC-14618
BC-RQTBC-15628
TGL PSS UCIS Coverage: IceLake-UCIS-4269
CML PRD Coverage: BC-RQTBC-14618
RKL Coverage ID :2203201383,2203202518,2203203016,2203202802,2203202480</t>
  </si>
  <si>
    <t>SUT should provide charge over Type-C and Simultaneously USB and Display functionality over another Type-C port should function without any issue</t>
  </si>
  <si>
    <t>bios.arrowlake,bios.lunarlake,bios.meteorlake,ifwi.alderlake,ifwi.meteorlake,ifwi.raptorlake,ifwi.rocketlake</t>
  </si>
  <si>
    <t>This test is to Verify Type-C multi port functionality - Provider, Display and USB</t>
  </si>
  <si>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MTL_IFWI_PSS_BLOCK,RPL-S_2SDC4,MTL_IFWI_CBV_TBT,MTL_IFWI_CBV_EC,MTL_IFWI_CBV_IOM,MTL-P_5SGC1,MTL-P_4SDC1,MTL-P_4SDC2,MTL-P_3SDC3,MTL-P_3SDC4,MTL-P_2SDC5,MTL-P_2SDC6,RPL-P_2SDC5,RPL-P_2SDC6,RPL-Px_4SP2,RPL-Px_2SDC1,LNLM5SGC,LNLM3SDC3,LNLM3SDC4,LNLM3SDC5,LNLM5SGC,LNLM3SDC3,LNLM3SDC4,LNLM3SDC5,LNLM5SGC,LNLM3SDC3,LNLM3SDC4,LNLM3SDC5,LNLM3SDC1,LNLM2SDC6,ARL_S_PSS1.0,MTLSGC1,MTLSGC1,MTLSDC1,RPL_Hx-R-DC1,RPL_Hx-R-GC,RPL_Hx-R-GC,RPL_Hx-R-DC1,LNLM2SDC7,RPL-P_DC7,RPLS_SV1GC,RPLS_Win10GC,RPLS_SV1DC,RPLP_SV1GC,RPLP_Win10GC,RPLP_SV1DC1,RPLP_Win10DC1,RPLP_SV1DC2,RPLP_Win10DC2</t>
  </si>
  <si>
    <t>alderlake-p,alderlake-sb,arrowlake-px,arrowlake-s,lunarlake-m,lunarlake-p,meteorlake-p,meteorlake-s,raptorlake-p,raptorlake-px,raptorlake-s,raptorlake_refresh-sbga</t>
  </si>
  <si>
    <t>Verify Type-C multi port functionality - USB Hub, HDMI,TBT eGFx,Consumer on Hot Plug</t>
  </si>
  <si>
    <t>CSS-IVE-131230</t>
  </si>
  <si>
    <t>CFL_U43e_PV,ICL_U42_RS6_PV,TGL_ H81_RS4_Alpha,TGL_ H81_RS4_Beta,TGL_ H81_RS4_PV,TGL_U42_RS4_PV,TGL_UY42_PO,TGL_U42_RS6_Alpha,TGL_U42_RS6_Beta,TGL_U42_RS6_PV,ADL-P_ADP-LP_DDR4_ALPHA,ADL-P_ADP-LP_DDR4_BETA,ADL-P_ADP-LP_DDR4_PV,ADL-P_ADP-LP_DDR5_ALPHA,ADL-P_ADP-LP_DDR5_BETA,ADL-P_ADP-LP_DDR5_PV,ADL-P_ADP-LP_LP5_ALPHA,ADL-P_ADP-LP_LP5_BETA,ADL-P_ADP-LP_LP5_PV,ADL-P_ADP-LP_LP5_PreAlpha,ADL-P_ADP-LP_DDR4_PreAlpha,ADL-P_ADP-LP_DDR5_PreAlpha</t>
  </si>
  <si>
    <t>Display Panels,ext.Gfx,iTBT,Real Battery Management,TBT,TBT_PD_EC_NA,TCSS,USB PD,USB2.0,USB3.0,USB-TypeC</t>
  </si>
  <si>
    <t>BC-RQTBC-14647
 ICL PRD Coverage: BC-RQTBC-13873 BC-RQTBC-14633 BC-RQTBC-15216 BC-RQTBC-12350 
BC-RQTBC-15628
TGL: BC-RQTBCTL-498,BC-RQTBCTL-1152,BC-RQTBCTL-492
TGL Coverage : 220194400
CML PRD Coverage: BC-RQTBC-12350
RKL Coverage ID : 2203202802</t>
  </si>
  <si>
    <t>USB Hub, HDMI,TBT eGFx,Consumer Functionality on Hot-Plug should work simultaneously without any issue</t>
  </si>
  <si>
    <t xml:space="preserve">This test case to Verify simultaneous functionality of USB Hub, HDMI,TBT eGFx,Consumer Role on Hot Plug </t>
  </si>
  <si>
    <t>KBL-U-KC,EC-TBT3,EC-TYPEC,EC-NA,ICL-ArchReview-PostSi,UDL2.0_ATMS2.0,EC-PD-NA,OBC-ICL-CPU-iTCSS-TCSS-Display_HDMI,OBC-TGL-CPU-iTCSS-TCSS-Display_HDMI,TGL_BIOS_PO_P3,TGL_IFWI_PO_P3,IFWI_TEST_SUITE,Delta_IFWI_BIOS,IFWI_Payload_Dekel,MTL_Test_Suite,IFWI_SYNC,IFWI_FOC_BATIFWI_COVERAGE_DELTA,RPL-P_5SGC2,RPL-P_3SDC2,RPL-P_5SGC1,RPL-P_4SDC1,MTL_IFWI_IAC_IOM,MTL_IFWI_CBV_TBT,MTL_IFWI_CBV_TBT,MTL_IFWI_CBV_EC,MTL_IFWI_CBV_IOM,MTL-P_5SGC1,MTL-P_4SDC1,MTL-P_4SDC2,MTL-P_3SDC3,MTL-P_3SDC4,MTL-P_2SDC5,MTL-P_2SDC6,RPL-P_2SDC5,RPL-Px_4SP2,RPL-Px_4SP2,RPL_Hx-R-DC1,RPL_Hx-R-GC,RPL_Hx-R-GC,RPL_Hx-R-DC1,RPL_Hx-R-GC,RPL_Hx-R-DC1,RPL_Hx-R-GC,RPL_Hx-R-DC1,RPL-P_DC7,RPLP_SV1GC,RPLP_Win10GC,RPLP_SV1DC1,RPLP_Win10DC1,RPLP_SV1DC2,RPLP_Win10DC2</t>
  </si>
  <si>
    <t>alderlake-p,arrowlake-s,lunarlake-p,meteorlake-p,raptorlake-p,raptorlake_refresh-sbga</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</si>
  <si>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</si>
  <si>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</si>
  <si>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</si>
  <si>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</si>
  <si>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</si>
  <si>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</si>
  <si>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SV1GC,RPLP_Win10GC,RPL-P_5SGC2,RPL-P_4SDC1,RPLP_SV1DC1,RPLP_Win10DC1,RPL-P_3SDC2,RPLP_SV1DC2,RPLP_Win10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SV1GC,RPLS_Win10GC,RPLS_SV1DC,RPL-S_3SDC1,RPL-S_2SDC1,RPL-S_2SDC2,RPL-S_2SDC7,RPL-S_2SDC3,RPL-S_2SDC4,ADL_SBGA_3SDC1,RPL_Px_PO_P2,RPL_SBGA_IFWI_PO_Phase2,MTL_IFWI_CBV_PCHC,RPL_P_PO_P2,RPL-SBGA_5SC,RPL-SBGA_4SC,RPLHx_SV1GC,RPLHx_Win10GC,RPL-SBGA_DC3,RPL-SBGA_3SC,ARL_Px_IFWI_CI,MTLSGC1, MTLSDC4,MTLSDC2,MTLSDC1,MTLSDC5,MTLSDC3,MTL_IFWI_MEBx</t>
  </si>
  <si>
    <t>alderlake-m,alderlake-p,alderlake-sb,arrowlake-s,lunarlake-m,lunarlake-p,lunarlake-s,meteorlake-m,meteorlake-p,meteorlake-s,raptorlake-p,raptorlake-px,raptorlake-s,raptorlake-sbga,tigerlake-h</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</si>
  <si>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</si>
  <si>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</si>
  <si>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</si>
  <si>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</si>
  <si>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</si>
  <si>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</si>
  <si>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LNLM2SDC7,ARL_S_IFWI_0.5PSS,RPL_Hx-R-GC</t>
  </si>
  <si>
    <t>alderlake-m,alderlake-n,alderlake-p,alderlake-sb,arrowlake-s,lunarlake-m,lunarlake-p,lunarlake-s,meteorlake-m,meteorlake-p,meteorlake-s,raptorlake-p,raptorlake-px,raptorlake-s,raptorlake-sbga,raptorlake_refresh-sbga</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</si>
  <si>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</si>
  <si>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</si>
  <si>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</si>
  <si>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</si>
  <si>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</si>
  <si>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</si>
  <si>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</si>
  <si>
    <t>alderlake-m,alderlake-n,alderlake-sb,arrowlake-s,lunarlake-m,lunarlake-p,meteorlake-m,meteorlake-n,meteorlake-p,raptorlake-p,raptorlake-sbga,raptorlake_refresh-sbga</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</si>
  <si>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</si>
  <si>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</si>
  <si>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</si>
  <si>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</si>
  <si>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</si>
  <si>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</si>
  <si>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</si>
  <si>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alderlake-m,alderlake-n,alderlake-p,alderlake-sb,arrowlake-s,lunarlake-m,lunarlake-p,lunarlake-s,meteorlake-m,meteorlake-p,raptorlake-p,raptorlake-s,raptorlake-sbga,raptorlake_refresh-sbga</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</si>
  <si>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</si>
  <si>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</si>
  <si>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</si>
  <si>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</si>
  <si>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</si>
  <si>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</si>
  <si>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</si>
  <si>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</si>
  <si>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</si>
  <si>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</si>
  <si>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</si>
  <si>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</si>
  <si>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</si>
  <si>
    <t>Verify Audio Play back on Speakers , 3.5 Jack &amp; USB/Type-C Headset</t>
  </si>
  <si>
    <t>fw.ifwi.pchc</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</si>
  <si>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</si>
  <si>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</si>
  <si>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</si>
  <si>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</si>
  <si>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</si>
  <si>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</si>
  <si>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SV1GC,RPLP_Win10GC,RPL-P_4SDC1,RPLP_SV1DC1,RPLP_Win10DC1,RPL-P_3SDC2,RPLP_SV1DC2,RPLP_Win10DC2,RPL-P_2SDC4,RPL-S_ 5SGC1,RPLS_Win10GC,RPLS_SV1GC,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MTLSDC3,RPL-P_5SGC1,RPLP_SV1GC,RPLP_Win10GC,RPL_Hx-R-GC,RPL_Hx-R-DC1,RPL-P_DC7,RPL-S_2SDC9</t>
  </si>
  <si>
    <t>alderlake-m,alderlake-n,alderlake-p,alderlake-s,alderlake-sb,arrowlake-s,lunarlake-m,lunarlake-p,lunarlake-s,meteorlake-m,meteorlake-p,meteorlake-s,raptorlake-p,raptorlake-px,raptorlake-s,raptorlake_refresh-sbga</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</si>
  <si>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</si>
  <si>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</si>
  <si>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</si>
  <si>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</si>
  <si>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</si>
  <si>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</si>
  <si>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</si>
  <si>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RPL-Px_2SDC1,MTLSGC1,MTLSDC1,MTLSDC3,MTLSDC4,MTLSDC6,LNLM5SGC,LNLM4SDC1,LNLM3SDC2,RPLS_SV1GC,RPLS_Win10GC,RPLS_SV1DC,RPLP_SV1GC,RPLP_Win10GC,RPLP_SV1DC1,RPLP_Win10DC1RPLP_SV1DC2,RPLP_Win10DC2</t>
  </si>
  <si>
    <t>alderlake-n,alderlake-p,alderlake-sb,arrowlake-s,lunarlake-m,lunarlake-p,lunarlake-s,meteorlake-m,meteorlake-p,meteorlake-s,raptorlake-p,raptorlake-px,raptorlake-s</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</si>
  <si>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</si>
  <si>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</si>
  <si>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</si>
  <si>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</si>
  <si>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</si>
  <si>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</si>
  <si>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ifwi.alderlake,ifwi.arrowlake,ifwi.lunarlake,ifwi.meteorlake,ifwi.raptorlake,ifwi.rocketlake</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</si>
  <si>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</si>
  <si>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RPL-Px_2SDC1,MTLSGC1,MTLSDC1,MTLSDC3,MTLSDC4,MTLSDC6,LNLM5SGC,LNLM4SDC1,LNLM3SDC2,ARL_S_IFWI_0.8PSS,RPLS_SV1GC,RPLS_Win10GC,RPLS_SV1DC,RPLP_SV1GC,RPLP_Win10GC,RPLP_SV1DC1,RPLP_Win10DC1RPLP_SV1DC2,RPLP_Win10DC2</t>
  </si>
  <si>
    <t>alderlake-m,alderlake-n,alderlake-p,alderlake-sb,arrowlake-s,lunarlake-m,lunarlake-p,lunarlake-s,meteorlake-m,meteorlake-p,meteorlake-s,raptorlake-p,raptorlake-px,raptorlake-s</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</si>
  <si>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</si>
  <si>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</si>
  <si>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</si>
  <si>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</si>
  <si>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</si>
  <si>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</si>
  <si>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</si>
  <si>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</si>
  <si>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ADL_SBGA_5GC,EC-NA,EC-REVIEW,TCSS-TBT-P1,GLK-RS3-10_IFWI,ICL_BAT_NEW,LKF_ERB_PO,BIOS_EXT_BAT,TGL_ERB_P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2SDC4,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4SC,RPL-SBGA_2SC1,RPL-SBGA_2SC2-2,ARL_S_IFWI_0.8PSS,MTL_S_IFWI_PSS_SOC-Sphy_Payload,MTL_S_IFWI_PSS_PCH-phy_Payload,MTLSGC1,MTLSDC1,,MTLSDC1,MTLSDC2,MTLSDC3,MTLSDC4,RPL-Px_4SP2,RPL-Px_4SP2,RPL_Hx-R-DC1,RPL_Hx-R-GC,RPL_Hx-R-GC,RPL_Hx-R-DC1,RPL_Hx-R-GC,RPL_Hx-R-DC1,RPL_Hx-R-GC,RPL_Hx-R-DC1,LNLM2SDC7,RPL-P_DC7,RPLS_SV1GC,RPLS_Win10GC,RPLS_SV1DC,RPLHx_Win10GC,RPLP_SV1GC,RPLP_Win10GC,RPLP_SV1DC1,RPLP_Win10DC1,RPLP_SV1DC2,RPLP_Win10DC2,RPL-SBGA_DC3</t>
  </si>
  <si>
    <t>alderlake-m,alderlake-n,alderlake-p,alderlake-s,alderlake-sb,arrowlake-s,lunarlake-m,lunarlake-p,lunarlake-s,meteorlake-m,meteorlake-n,meteorlake-p,meteorlake-s,raptorlake-p,raptorlake-px,raptorlake-s,raptorlake-sbga,raptorlake_refresh-sbga</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</si>
  <si>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</si>
  <si>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</si>
  <si>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</si>
  <si>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</si>
  <si>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</si>
  <si>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</si>
  <si>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</si>
  <si>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RPL-Px_2SDC1,RPL-P_2SDC3,RPL-P_2SDC4,RPL-SBGA_3SC-2,MTLSGC1,MTLSDC1,MTLSDC2,MTLSDC3,MTLSDC4,MTLSDC5,MTLSDC6,LNLM5SGC,LNLM3SDC2,LNLM3SDC4,LNLM3SDC5,LNLM2SDC6,LNLM2SDC7,RPLS_SV1GC,RPLS_Win10GC,RPLS_SV1DC,RPLP_SV1GC,RPLP_Win10GC,RPLP_SV1DC1,RPLP_Win10DC1RPLP_SV1DC2,RPLP_Win10DC2</t>
  </si>
  <si>
    <t>alderlake-n,alderlake-p,alderlake-sb,arrowlake-s,lunarlake-m,lunarlake-p,lunarlake-s,meteorlake-m,meteorlake-p,meteorlake-s,raptorlake-p,raptorlake-px,raptorlake-s,raptorlake-sbga</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</si>
  <si>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</si>
  <si>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</si>
  <si>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</si>
  <si>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</si>
  <si>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</si>
  <si>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</si>
  <si>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ifwi.alderlake,ifwi.jasperlake,ifwi.lunarlake,ifwi.meteorlake,ifwi.raptorlake,ifwi.raptorlake_refresh,ifwi.rocketlake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</si>
  <si>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</si>
  <si>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RPL_Hx-R-DC1,RPL_Hx-R-GC,RPL_Hx-R-GC,RPL_Hx-R-DC1,RPL_Hx-R-GC,RPL_Hx-R-DC1,RPL_Hx-R-GC,RPL_Hx-R-DC1,LNLM2SDC7,RPL-P_DC7,RPLP_SV1GC,RPLP_Win10GC,RPLP_SV1DC1,RPLP_Win10DC1,RPLP_SV1DC2,RPLP_Win10DC2</t>
  </si>
  <si>
    <t>alderlake-n,alderlake-p,lunarlake-m,lunarlake-p,meteorlake-m,meteorlake-n,meteorlake-p,raptorlake-p,raptorlake-px,raptorlake_refresh-sbga</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</si>
  <si>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</si>
  <si>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</si>
  <si>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</si>
  <si>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</si>
  <si>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</si>
  <si>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</si>
  <si>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</si>
  <si>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</si>
  <si>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RPL_Hx-R-GC,RPL_Hx-R-DC1,RPL_Hx-R-GC,RPL_Hx-R-DC1,RPL_Hx-R-GC,RPL_Hx-R-DC1,LNLM2SDC7,LNLM2SDC7,RPLS_SV1GC,RPLS_Win10GC,RPLS_SV1DC,RPLHx_Win10GC,RPLP_SV1GC,RPLP_Win10GC,RPLP_SV1DC1,RPLP_Win10DC1,RPLP_SV1DC2,RPLP_Win10DC2</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</si>
  <si>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</si>
  <si>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</si>
  <si>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</si>
  <si>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</si>
  <si>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</si>
  <si>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</si>
  <si>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</si>
  <si>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MTL_IFWI_CBV_TBT,MTL_IFWI_CBV_EC,MTL_IFWI_CBV_IOM,ADL_N_IFWI_5SGC1,ADL_N_IFWI_IEC_IOM,MTL-P_5SGC1,MTL-P_4SDC1,MTL-P_4SDC2,MTL-P_3SDC3,MTL-P_3SDC4,MTL-P_2SDC5,MTL-P_2SDC6,RPL-P_2SDC5,RPL-P_2SDC6,RPL-Px_4SP2,RPL-Px_2SDC1,LNL_M_PSS0.8,MTLSGC1,MTLSDC1,MTLSDC2,MTLSDC4,RPL_Hx-R-DC1,RPL_Hx-R-GC,RPL_Hx-R-GC,RPL_Hx-R-DC1,RPL_Hx-R-GC,RPL_Hx-R-DC1,RPL_Hx-R-GC,RPL_Hx-R-DC1,LNLM2SDC7,RPL-P_DC7,RPLS_SV1GC,RPLS_Win10GC,RPLS_SV1DC,RPLP_SV1GC,RPLP_Win10GC,RPLP_SV1DC1,RPLP_Win10DC1,RPLP_SV1DC2,RPLP_Win10DC2</t>
  </si>
  <si>
    <t>alderlake-m,alderlake-n,alderlake-p,alderlake-s,alderlake-sb,arrowlake-s,lunarlake-m,lunarlake-p,lunarlake-s,meteorlake-m,meteorlake-n,meteorlake-p,meteorlake-s,raptorlake-p,raptorlake-px,raptorlake-s,raptorlake_refresh-sbga</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</si>
  <si>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</si>
  <si>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</si>
  <si>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</si>
  <si>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</si>
  <si>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</si>
  <si>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</si>
  <si>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</si>
  <si>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ADL-M_Sanity_IFWI_New,LNL_M_IFWI_PSS,ADL-P_Sanity_GC1_IFWI_New,ADL-P_Sanity_GC2_IFWI_New,MTL_IFWI_CBV_IOM,ADL_N_IFWI_5SGC1,ADL_N_IFWI_4SDC1,ADL_N_IFWI_3SDC1,ADL_N_IFWI_2SDC1,ADL_N_IFWI_2SDC2,ADL_N_IFWI_2SDC3,MTL-P_5SGC1,MTL-P_4SDC1,MTL-P_4SDC2,MTL-P_3SDC3,MTL-P_3SDC4,MTL-P_2SDC5,MTL-P_2SDC6,RPL-SBGA_2SC2,RPL-SBGA_2SC1,RPL-SBGA_4SC,RPL-P_2SDC5,RPL-P_2SDC6,RPL-Px_4SP2,RPL-Px_2SDC1,RPL-SBGA_2SC2-2,ARL_S_IFWI_0.8PSS,MTLSGC1,MTLSGC1,MTLSDC1,RPL_Hx-R-GC,RPL_Hx-R-DC1,RPL_Hx-R-GC,RPL_Hx-R-DC1,RPL_Hx-R-GC,RPL_Hx-R-DC1,LNLM2SDC7,LNLM2SDC7,RPLS_SV1GC,RPLS_Win10GC,RPLS_SV1DC,RPLHx_Win10GC,RPLP_SV1GC,RPLP_Win10GC,RPLP_SV1DC1,RPLP_Win10DC1</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</si>
  <si>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</si>
  <si>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</si>
  <si>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</si>
  <si>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</si>
  <si>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</si>
  <si>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</si>
  <si>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</si>
  <si>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SV1GC,RPLP_Win10GC,RPL-P_5SGC2,RPL-P_4SDC1,RPLP_SV1DC1,RPLP_Win10DC1,RPL-P_3SDC2,RPLP_SV1DC2,RPLP_Win10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CBV_BIOS,ADL_N_IFWI_IEC_BIOS,ADL_N_IFWI_IEC_CSME,RPL-SBGA_5SC,RPL-SBGA_4SC,RPLHx_SV1GC,RPLHx_Win10GC,RPL-SBGA_DC3,RPL-SBGA_3SC,RPL-SBGA_2SC1,RPL-SBGA_2SC2,MTLSGC1, MTLSDC4,MTLSDC2,MTLSDC1,MTLSDC5,MTLSDC3</t>
  </si>
  <si>
    <t>alderlake-m,alderlake-n,alderlake-p,alderlake-sb,arrowlake-s,lunarlake-m,lunarlake-p,lunarlake-s,meteorlake-m,meteorlake-p,meteorlake-s,raptorlake-p,raptorlake-s,raptorlake-sbga</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</si>
  <si>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</si>
  <si>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</si>
  <si>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</si>
  <si>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</si>
  <si>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</si>
  <si>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</si>
  <si>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</si>
  <si>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LNLM3SDC2,RPL-S_ 5SGC1, RPL-S_4SDC1, RPL-S_4SDC2, RPL-S_3SDC1, RPL-S_2SDC1, RPL-S_2SDC2, RPL-S_2SDC7, RPL-S_2SDC8, RPL-S_2SDC9, RPL-S_ 5SGC1, RPL-S_4SDC1, RPL-S_4SDC2, RPL-S_3SDC1, RPL-S_2SDC1, RPL-S_2SDC2, RPL-S_2SDC3, RPL-S_2SDC7, RPL-S_2SDC8, RPL-S_2SDC9,RPL-SBGA_DC3,RPLS_SV1GC,RPLS_Win10GC,RPLS_SV1DC,RPLHx_SV1GC,RPLHx_Win10GC,RPLP_SV1GC,RPLP_Win10GC,RPLP_SV1DC1,RPLP_Win10DC1,RPLP_SV1DC2,RPLP_Win10DC2</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</si>
  <si>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</si>
  <si>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</si>
  <si>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</si>
  <si>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</si>
  <si>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</si>
  <si>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</si>
  <si>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</si>
  <si>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_Hx-R-GC,RPL_Hx-R-DC1,RPL_Hx-R-GC,RPL_Hx-R-DC1,RPL_Hx-R-GC,RPL_Hx-R-DC1,LNLM2SDC7,LNLM2SDC7,RPLHx_Win10GC,RPLHx_Win10GC,RPLP_SV1GC,RPLP_Win10GC,RPLP_SV1DC1,RPLP_Win10DC1,RPLP_SV1DC2,RPLP_Win10DC2</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</si>
  <si>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</si>
  <si>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</si>
  <si>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</si>
  <si>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</si>
  <si>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</si>
  <si>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</si>
  <si>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</si>
  <si>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</si>
  <si>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</si>
  <si>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</si>
  <si>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</si>
  <si>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</si>
  <si>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</si>
  <si>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</si>
  <si>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</si>
  <si>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</si>
  <si>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</si>
  <si>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</si>
  <si>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</si>
  <si>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</si>
  <si>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</si>
  <si>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RPLHx_Win10GC,RPLHx_Win10GC,RPLP_SV1GC,RPLP_Win10GC,RPLP_SV1DC1,RPLP_Win10DC1,RPLP_SV1DC2,RPLP_Win10DC2</t>
  </si>
  <si>
    <t>alderlake-m,alderlake-n,alderlake-p,alderlake-sb,lunarlake-m,lunarlake-p,raptorlake-p,raptorlake-sbga,raptorlake_refresh-sbga</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</si>
  <si>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</si>
  <si>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</si>
  <si>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</si>
  <si>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</si>
  <si>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</si>
  <si>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ifwi.alderlake,ifwi.arrowlake,ifwi.jasperlake,ifwi.meteorlake,ifwi.raptorlake,ifwi.raptorlake_refresh</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</si>
  <si>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RPL_Hx-R-GC,RPL_Hx-R-DC1,RPL_Hx-R-GC,RPL_Hx-R-DC1,RPL_Hx-R-GC,RPL_Hx-R-DC1,RPLHx_Win10GC,RPLHx_Win10GC,RPLP_SV1GC,RPLP_Win10GC,RPLP_SV1DC1,RPLP_Win10DC1,RPLP_SV1DC2,RPLP_Win10DC2</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</si>
  <si>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</si>
  <si>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</si>
  <si>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</si>
  <si>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</si>
  <si>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</si>
  <si>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</si>
  <si>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RPL_Hx-R-GC,RPL_Hx-R-DC1,RPL_Hx-R-GC,RPL_Hx-R-DC1,RPL_Hx-R-GC,RPL_Hx-R-DC1,LNLM2SDC7,LNLM2SDC7,RPLP_SV1GC,RPLP_Win10GC,RPLP_SV1DC1,RPLP_Win10DC1,RPLP_SV1DC2,RPLP_Win10DC2</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</si>
  <si>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</si>
  <si>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</si>
  <si>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</si>
  <si>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</si>
  <si>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</si>
  <si>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</si>
  <si>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</si>
  <si>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RPL-Px_2SDC1,RPL-P_2SDC3,RPL-P_2SDC4,LNLM5SGC,LNLM3SDC2,LNLM3SDC4,LNLM3SDC5,LNLM2SDC6,LNLM2SDC7,RPLS_SV1GC,RPLS_Win10GC,RPLS_SV1DC,RPLP_SV1GC,RPLP_Win10GC,RPLP_SV1DC1,RPLP_Win10DC1RPLP_SV1DC2,RPLP_Win10DC2</t>
  </si>
  <si>
    <t>alderlake-m,alderlake-n,alderlake-p,alderlake-sb,lunarlake-m,lunarlake-p,lunarlake-s,meteorlake-m,meteorlake-p,raptorlake-p,raptorlake-px,raptorlake-s</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</si>
  <si>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</si>
  <si>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</si>
  <si>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</si>
  <si>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</si>
  <si>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</si>
  <si>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</si>
  <si>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</si>
  <si>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</si>
  <si>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SV1GC,RPLP_Win10GC,RPL-P_4SDC1,RPLP_SV1DC1,RPLP_Win10DC1,RPL-P_3SDC2,RPLP_SV1DC2,RPLP_Win10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Hx_SV1GC,RPLHx_Win10GC,RPL-SBGA_4SC,RPL-SBGA_3SC,RPL-SBGA_2SC1,RPL-SBGA_2SC2,RPL-P_2SDC3,RPL-P_2SDC5,RPL-P_2SDC6,RPL-Px_4SP2,RPL-Px_2SDC1,MTLSGC1, MTLSDC4,MTLSDC2,MTLSDC1,MTLSDC5,MTLSDC3,RPL-SBGA_DC3</t>
  </si>
  <si>
    <t>alderlake-m,alderlake-n,alderlake-p,alderlake-s,alderlake-sb,arrowlake-s,lunarlake-m,lunarlake-p,lunarlake-s,meteorlake-m,meteorlake-p,meteorlake-s,raptorlake-p,raptorlake-px,raptorlake-sbga</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</si>
  <si>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</si>
  <si>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</si>
  <si>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</si>
  <si>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</si>
  <si>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</si>
  <si>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</si>
  <si>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</si>
  <si>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</si>
  <si>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FW,MTL_IFWI_CBV_EC,ADL_N_IFWI_IEC_PMC,ADL_N_IFWI_IEC_EC,RPL-SBGA_5SC,RPLHx_SV1GC,RPLHx_Win10GC,RPL-SBGA_4SC,RPL-SBGA_2SC1,RPL-SBGA_2SC2,IFWI_COMMON_UNIFIED,ARL_S_IFWI_0.8PSS,RPL_Hx-R-GC,RPL_Hx-R-DC1,RPL-P_DC7,RPL-SBGA_DC3</t>
  </si>
  <si>
    <t>Verify system achieves 90% or greater C6-state residency when idle in DC Mode</t>
  </si>
  <si>
    <t>CSS-IVE-131860</t>
  </si>
  <si>
    <t>AML_5W_Y22_ROW_PV,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GLK_B0_RS3_PV,ICL_U42_RS6_PV,ICL_UN42_KC_PV_RS6,ICL_Y42_RS6_PV,ICL_YN42_RS6_PV,JSLP_POR_20H1_Alpha,JSLP_POR_20H1_PreAlpha,JSLP_POR_20H2_Beta,JSLP_POR_20H2_PV,JSLP_TestChip_19H1_PreAlpha,KBL_H42_PV,KBL_S42_PV,KBL_U21_PV,KBL_U22_PV,KBL_U23e_PV,KBL_Y22_PV,KBLR_U42_PV,KBLR_Y_PV,KBLR_Y22_PV,TGL_ H81_RS4_Alpha,TGL_ H81_RS4_Beta,TGL_ H81_RS4_PV,TGL_H81_19H2_RS6_PreAlpha,TGL_U42_RS4_PV,TGL_UY42_PO,TGL_Y42_RS4_PV,WHL_U42_Corp_PV,WHL_U42_PV,WHL_U43e_Corp_PV,TGL_U42_RS6_Alpha,TGL_U42_RS6_Beta,TGL_U42_RS6_PV,TGL_Y42_RS6_Alpha,TGL_Y42_RS6_Beta,TGL_Y42_RS6_PV,AML_Y42_Win10X_PV,CML_U42_DG1_DDR4_PV,CML_U62_DG1_DDR4_PV,JSLP_Win10x_PreAlpha,JSLP_Win10x_PV,JSLP_Win10x_Alpha,JSLP_Win10x_Beta</t>
  </si>
  <si>
    <t>C-States,Real Battery Management</t>
  </si>
  <si>
    <t>BC-RQTBC-2682
CFL:CSS-IVE-65498
ICL:BC-RQTBC-13485,BC-RQTBC-14656
TGL: BC-RQTBCTL-645  BC-RQTBCTL-2682
RKL : 2203201681</t>
  </si>
  <si>
    <t>C6 residency should be above 90% </t>
  </si>
  <si>
    <t>Intention of the testcase is to verify system achieves 90% or greater C6-state residency when idle in DC Mode</t>
  </si>
  <si>
    <t>ICL-ArchReview-PostSi,InProdATMS1.0_03March2018,PSE 1.0,OBC-CNL-CPU-Punit-PM-CState,OBC-TGL-CPU-Punit-PM-CState,OBC-ICL-CPU-Punit-PM-CState,OBC-CFL-CPU-Punit-PM-CState,GLK_ATMS1.0_Automated_TCs,MTL_Test_Suite,IFWI_SYNC,ADL_N_IFWI,IFWI_TEST_SUITEIFWI_COVERAGE_DELTA,ADL-M_5SGC1,RPL_P_MASTER,RPL-S_ 5SGC1,RPL-Px_4SP2,RPL-P_4SDC1,RPL-P_3SDC2,RPL-SBGA_4SC,ADL_SBGA_5GC,MTL_IFWI_CBV_ChipsetInit,ADL_N_IFWI_2SDC3,ADL_N_IFWI_2SDC2,ADL_N_IFWI_2SDC1,ADL_N_IFWI_3SDC1,ADL_N_IFWI_5SGC1,ADL_N_IFWI_IEC_General,ADL_N_IFWI_IEC_PMC,ADL_N_IFWI_IEC_EC,ADL_N_IFWI_IEC_Chipset_init,MTL-P_5SGC1,MTL-P_4SDC1,MTL-P_4SDC2,MTL-P_3SDC4,ARL_Px_IFWI_CI,LNLM5SGC,LNLM4SDC1,LNLM3SDC2,LNLM3SDC3,LNLM3SDC4,LNLM3SDC5,LNLM2SDC6,LNLM2SDC7</t>
  </si>
  <si>
    <t>alderlake-m,alderlake-n,alderlake-sb,arrowlake-s,lunarlake-m,lunarlake-p,meteorlake-m,meteorlake-p,raptorlake-p,raptorlake-sbga</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</si>
  <si>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</si>
  <si>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</si>
  <si>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</si>
  <si>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</si>
  <si>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</si>
  <si>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</si>
  <si>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</si>
  <si>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MTL_IFWI_PSS_BLOCK,RPL-S_2SDC4,MTL_IFWI_CBV_IOM,ADL_N_IFWI_5SGC1,ADL_N_IFWI_4SDC1,ADL_N_IFWI_3SDC1,ADL_N_IFWI_2SDC1,ADL_N_IFWI_2SDC2,ADL_N_IFWI_2SDC3,ADL_N_IFWI_IEC_General,ADL_N_IFWI_IEC_PMC,MTL-P_5SGC1,MTL-P_4SDC1,MTL-P_4SDC2,MTL-P_3SDC3,MTL-P_3SDC4,MTL-P_2SDC5,MTL-P_2SDC6,RPL-SBGA_4SC,RPL-SBGA_2SC1,RPL-SBGA_2SC2,RPL-P_2SDC5,RPL-P_2SDC6,RPL-Px_4SP2,RPL-Px_2SDC1,ARL_Px_IFWI_CI-2,ARL_S_IFWI_0.8PSS,MTLSGC1,MTLSDC1,MTLSDC2,MTLSDC3,RPL_Hx-R-GC,RPL_Hx-R-DC1,RPL_Hx-R-GC,RPL_Hx-R-DC1,RPL_Hx-R-GC,RPL_Hx-R-DC1,LNLM2SDC7,LNLM2SDC7,RPLS_SV1GC,RPLS_Win10GC,RPLS_SV1DC,RPLHx_Win10GC,RPLP_SV1GC,RPLP_Win10GC,RPLP_SV1DC1,RPLP_Win10DC1,RPLP_SV1DC2,RPLP_Win10DC2</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</si>
  <si>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</si>
  <si>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</si>
  <si>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</si>
  <si>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</si>
  <si>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</si>
  <si>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</si>
  <si>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RPLHx_Win10GC,RPLHx_Win10GC,RPLP_SV1GC,RPLP_Win10GC,RPLP_SV1DC1,RPLP_Win10DC1,RPLP_SV1DC2,RPLP_Win10DC2</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</si>
  <si>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</si>
  <si>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</si>
  <si>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</si>
  <si>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</si>
  <si>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</si>
  <si>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</si>
  <si>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</si>
  <si>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RPL-Px_4SP2,RPL-Px_4SP2,RPL_Hx-R-DC1,RPL_Hx-R-GC,RPL_Hx-R-GC,RPL_Hx-R-DC1,RPL_Hx-R-GC,RPL_Hx-R-DC1,RPL_Hx-R-GC,RPL_Hx-R-DC1,LNLM2SDC7,RPL-P_DC7,RPLP_SV1GC,RPLP_Win10GC,RPLP_SV1DC1,RPLP_Win10DC1,RPLP_SV1DC2,RPLP_Win10DC2</t>
  </si>
  <si>
    <t>alderlake-m,alderlake-n,alderlake-p,arrowlake-s,lunarlake-m,lunarlake-p,raptorlake-p,raptorlake_refresh-sbga</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</si>
  <si>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</si>
  <si>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</si>
  <si>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</si>
  <si>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</si>
  <si>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</si>
  <si>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</si>
  <si>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,ARL_S_IFWI_1.1PSS,RPL_Hx-R-DC1,RPL_Hx-R-GC,RPL_Hx-R-GC,RPL_Hx-R-DC1,RPL_Hx-R-GC,RPL_Hx-R-DC1,RPL_Hx-R-GC,RPL_Hx-R-DC1,LNLM2SDC7,RPL-P_DC7,RPLP_SV1GC,RPLP_Win10GC,RPLP_SV1DC1,RPLP_Win10DC1,RPLP_SV1DC2,RPLP_Win10DC2</t>
  </si>
  <si>
    <t>alderlake-m,alderlake-n,alderlake-p,arrowlake-s,lunarlake-m,lunarlake-p,meteorlake-m,meteorlake-n,meteorlake-p,raptorlake-p,raptorlake-px,raptorlake_refresh-sbga</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</si>
  <si>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</si>
  <si>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</si>
  <si>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</si>
  <si>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</si>
  <si>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</si>
  <si>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,ARL_S_IFWI_1.1PSS,RPL_Hx-R-DC1,RPL_Hx-R-GC,RPL_Hx-R-GC,RPL_Hx-R-DC1,RPL_Hx-R-GC,RPL_Hx-R-DC1,RPL_Hx-R-GC,RPL_Hx-R-DC1,RPL-P_DC7,RPLP_SV1GC,RPLP_Win10GC,RPLP_SV1DC1,RPLP_Win10DC1,RPLP_SV1DC2,RPLP_Win10DC2</t>
  </si>
  <si>
    <t>alderlake-m,alderlake-n,alderlake-p,alderlake-sb,arrowlake-s,meteorlake-m,meteorlake-n,meteorlake-p,raptorlake-p,raptorlake-px,raptorlake_refresh-sbga</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</si>
  <si>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</si>
  <si>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</si>
  <si>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</si>
  <si>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</si>
  <si>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</si>
  <si>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</si>
  <si>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2SDC4,RPL_S_MASTER,ADL_SBGA_5GC,MTL_IFWI_CBV_PMC,MTL_IFWI_CBV_TBT,MTL_IFWI_CBV_EC,MTL_IFWI_CBV_IOM,ADL_N_IFWI_5SGC1,ADL_N_IFWI_IEC_PMC,ADL_N_IFWI_IEC_IOM,MTL-P_5SGC1,MTL-P_4SDC1,MTL-P_4SDC2,MTL-P_3SDC3,MTL-P_3SDC4,MTL-P_2SDC5,MTL-P_2SDC6,RPL-P_2SDC5,RPL-P_2SDC6,RPL-Px_4SP2,RPL-Px_2SDC1,MTLSGC1,MTLSGC1,MTLSDC1,RPL_Hx-R-DC1,RPL_Hx-R-GC,RPL_Hx-R-GC,RPL_Hx-R-DC1,RPL_Hx-R-GC,RPL_Hx-R-DC1,RPL_Hx-R-GC,RPL_Hx-R-DC1,LNLM2SDC7,RPL-P_DC7,RPLS_SV1GC,RPLS_Win10GC,RPLS_SV1DC,RPLP_SV1GC,RPLP_Win10GC,RPLP_SV1DC1,RPLP_Win10DC1,RPLP_SV1DC2,RPLP_Win10D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</si>
  <si>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</si>
  <si>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</si>
  <si>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</si>
  <si>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</si>
  <si>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</si>
  <si>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</si>
  <si>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</si>
  <si>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Hx_SV1GC,RPLHx_Win10GC,RPL-SBGA_4SC,RPL-SBGA_3SC,RPL-SBGA_2SC1,RPL-SBGA_2SC2,RPL_Hx-R-GC,RPL-SBGA_DC3</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</si>
  <si>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</si>
  <si>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</si>
  <si>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</si>
  <si>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</si>
  <si>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</si>
  <si>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</si>
  <si>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2SDC4,RPL_S_MASTER,RPL_S_IFWI_PO_Phase3,MTL_IFWI_BAT,ADL_SBGA_5GC,ERB,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4SC,RPL-SBGA_2SC2,RPL-P_2SDC5,RPL-P_2SDC6,RPL-Px_4SP2,RPL-Px_2SDC1 ,ARL_Px_IFWI_CI,RPL-SBGA_2SC1,RPL-SBGA_2SC2-2,RPL-SBGA_2SC1,RPL-SBGA_2SC2-2,ARL_S_IFWI_1.1PSS,MTLSGC1,MTLSGC1,MTLSDC1,RPL_Hx-R-GC,RPL_Hx-R-DC1,RPL_Hx-R-GC,RPL_Hx-R-DC1,RPL_Hx-R-GC,RPL_Hx-R-DC1,LNLM2SDC7,LNLM2SDC7,RPLS_SV1GC,RPLS_Win10GC,RPLS_SV1DC,RPLHx_Win10GC,RPLP_Win10GC,RPLP_SV1GC,RPLP_SV1DC1,RPLP_Win10DC1,RPLP_SV1DC2,RPLP_Win10DC2</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</si>
  <si>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</si>
  <si>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</si>
  <si>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</si>
  <si>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</si>
  <si>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</si>
  <si>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</si>
  <si>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IFWI_TEST_SUITE,ADL/RKL/JSL,Delta_IFWI_BIOS,MTL_Test_Suite,IFWI_SYNC,IFWI_FOC_BAT,RPL_S_MASTER,MTL_IFWI_PSS_EXTENDEDIFWI_COVERAGE_DELTA,ADL-P_5SGC1,ADL-M_3SDC1,ADL-M_2SDC2,ADL-P_4SDC2,ADL-P_3SDC3,ADL-P_2SDC4,MTL_S_IFWI_PSS_0.8,RPL-P_4SDC1,RPLP_SV1DC1,RPLP_Win10DC1,RPL-P_3SDC2,RPLP_SV1DC2,RPLP_Win10DC2,RPL-P_3SDC3,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t>
  </si>
  <si>
    <t>alderlake-m,alderlake-n,alderlake-p,alderlake-s,alderlake-sb,arrowlake-s,lunarlake-m,lunarlake-p,lunarlake-s,meteorlake-m,meteorlake-p,meteorlake-s,raptorlake-p,raptorlake-s,raptorlake-sbga,raptorlake_refresh-sbga</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</si>
  <si>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</si>
  <si>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</si>
  <si>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</si>
  <si>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</si>
  <si>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</si>
  <si>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</si>
  <si>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</si>
  <si>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</si>
  <si>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</si>
  <si>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</si>
  <si>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</si>
  <si>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</si>
  <si>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</si>
  <si>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</si>
  <si>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SV1GC,RPLP_Win10GC,RPL-P_5SGC2,RPL-P_4SDC1,RPLP_SV1DC1,RPLP_Win10DC1,RPL-P_3SDC2,RPLP_SV1DC2,RPLP_Win10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5SGC1,RPL-S_4SDC1,RPL-S_3SDC2,RPL-S_4SDC2,RPLS_SV1GC,RPLS_Win10GC,RPLS_SV1DC,RPL-S_3SDC1,RPL-S_2SDC1,RPL-S_2SDC2,RPL-S_2SDC7,RPL-S_2SDC3,RPL-S_2SDC4,RPL_Px_PO_P2,RPL_SBGA_IFWI_PO_Phase2,MTL IFWI_Payload_Platform-Val,RPL_P_PO_P2,RPL-SBGA_5SC,RPL-SBGA_4SC,RPLHx_SV1GC,RPLHx_Win10GC,RPL-SBGA_DC3,RPL-SBGA_3SC</t>
  </si>
  <si>
    <t>alderlake-m,alderlake-n,alderlake-p,alderlake-sb,arrowlake-s,lunarlake-m,lunarlake-p,lunarlake-s,meteorlake-m,meteorlake-p,meteorlake-s,raptorlake-p,raptorlake-px,raptorlake-s,raptorlake-sbga,tigerlake-h</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</si>
  <si>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</si>
  <si>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</si>
  <si>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</si>
  <si>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</si>
  <si>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</si>
  <si>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</si>
  <si>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</si>
  <si>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SV1GC,RPLP_Win10GC,RPL-P_4SDC1,RPLP_SV1DC1,RPLP_Win10DC1,RPL-P_2SDC3,RPL-P_3SDC2,RPLP_SV1DC2,RPLP_Win10DC2,RPL-P_5SGC2,ADL/RKL/JSL,MTL_Test_Suite,IFWI_SYNC,RPL-S_5SGC1,RPL-S_2SDC3,RPL-S_2SDC2,RPL-S_2SDC7,RPL-S_2SDC1,RPL-S_3SDC1,RPL-S_4SDC1,RPL-S_3SDC2,IFWI_COVERAGE_DELTA,RPL-Px_5SGC1,RPL-Px_3SDC1,RPL-S_ 5SGC1,RPL-S_4SDC1,RPL-S_3SDC2,RPL-S_4SDC2,RPLS_SV1GC,RPLS_Win10GC,RPLS_SV1DC,RPL-S_3SDC1,RPL-S_2SDC1,RPL-S_2SDC2,RPL-S_2SDC7,RPL-S_2SDC3,RPL-S_2SDC4,RPL-SBGA_5SC,RPL-SBGA_4SC,RPLHx_SV1GC,RPLHx_Win10GC,RPL-SBGA_DC3,RPL-SBGA_3SC,RPL-SBGA_2SC1,RPL-SBGA_2SC2,MTLSGC1, MTLSDC4,MTLSDC2,MTLSDC1,MTLSDC5,MTLSDC3</t>
  </si>
  <si>
    <t>arrowlake-s,lunarlake-m,lunarlake-p,lunarlake-s,meteorlake-m,meteorlake-p,meteorlake-s,raptorlake-p,raptorlake-px,raptorlake-s,raptorlake-sbga,tigerlake-h</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</si>
  <si>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</si>
  <si>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</si>
  <si>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</si>
  <si>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</si>
  <si>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</si>
  <si>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</si>
  <si>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</si>
  <si>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BGA_4SC,RPL-P_2SDC5,RPL-P_2SDC6,RPL-Px_4SP2,RPL-Px_2SDC1,RPL-SBGA_2SC1,RPL-SBGA_2SC2-2,ARL_S_IFWI_0.8PSS,MTLSGC1,MTLSGC1,MTLSDC1,MTLSDC2,MTLSDC3,MTLSDC4,MTLSDC2,MTLSDC3,MTLSDC4,MTLSDC1,RPL_Hx-R-DC1,RPL_Hx-R-GC,RPL_Hx-R-GC,RPL_Hx-R-DC1,RPL_Hx-R-GC,RPL_Hx-R-DC1,RPL_Hx-R-GC,RPL_Hx-R-DC1,LNLM2SDC7,RPL-P_DC7,RPLS_SV1GC,RPLS_Win10GC,RPLS_SV1DC,RPLHx_Win10GC,RPLP_SV1GC,RPLP_Win10GC,RPLP_SV1DC1,RPLP_Win10DC1,RPLP_SV1DC2,RPLP_Win10DC2,RPL-SBGA_DC3</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</si>
  <si>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</si>
  <si>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</si>
  <si>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</si>
  <si>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P_2SDC5,RPL-P_2SDC6,RPL-Px_4SP2,RPL-Px_2SDC1,ARL_S_IFWI_0.8PSS,MTLSGC1,MTLSGC1,MTLSDC1,MTLSDC2,MTLSDC3,MTLSDC4,MTLSDC2,MTLSDC3,MTLSDC4,MTLSDC1,RPL_Hx-R-DC1,RPL_Hx-R-GC,RPL_Hx-R-GC,RPL_Hx-R-DC1,RPL_Hx-R-GC,RPL_Hx-R-DC1,RPL_Hx-R-GC,RPL_Hx-R-DC1,LNLM2SDC7,RPL-P_DC7,RPLS_SV1GC,RPLS_Win10GC,RPLS_SV1DC,RPLP_SV1GC,RPLP_Win10GC,RPLP_SV1DC1,RPLP_Win10DC1,RPLP_SV1DC2,RPLP_Win10DC2</t>
  </si>
  <si>
    <t>Verify Retimer firmware upgradation from OS</t>
  </si>
  <si>
    <t>CSS-IVE-145374</t>
  </si>
  <si>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</si>
  <si>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iTBT,USB-TypeC</t>
  </si>
  <si>
    <t>Added Part of  Firmware update flows to BKC tests
BBR_TDT_update_rev0.1.docx
ADL : 14010718489</t>
  </si>
  <si>
    <t>Retimer NVM image Should be updated on TBT controller using TDT application without any issue and device should be functional after and before Retimer update</t>
  </si>
  <si>
    <t>TDT_tool</t>
  </si>
  <si>
    <t>This test case to ensure Retimer firmware upgrading from OS using Tenlira/TDT tool </t>
  </si>
  <si>
    <t>IFWI_Payload_Dekel,MTL_Test_Suite,IFWI_SYNC,ADLMLP4x,IFWI_FOC_BAT,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</si>
  <si>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alderlake-m,alderlake-p,alderlake-sb,arrowlake-s,lunarlake-m,lunarlake-p,lunarlake-s,meteorlake-m,meteorlake-p,meteorlake-s,raptorlake-p,raptorlake-px,raptorlake_refresh-sbga</t>
  </si>
  <si>
    <t>Verify Retimer firmware Down gradation from OS</t>
  </si>
  <si>
    <t>CSS-IVE-145375</t>
  </si>
  <si>
    <t>This test case to ensure Retimer firmware downgrading from OS using Tenlira/TDT tool </t>
  </si>
  <si>
    <t>IFWI_Payload_Dekel,MTL_Test_Suite,IFWI_SYNC,ADLMLP4x,ADL-P_5SGC1,ADL-P_5SGC2,IFWI_TEST_SUITE,IFWI_Coverage_delta,ADL-M_5SGC1,ADL-M_4SDC1,ADL-M_3SDC1,ADL-M_3SDC2,ADL-M_3SDC3,RPL-Px_5SGC1,RPL-Px_3SDC1,RPL-P_5SGC1,RPL-P_5SGC2,RPL-P_4SDC1,RPL-P_3SDC2,RPL-P_2SDC3,ADL_SBGA_5G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</si>
  <si>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Verify Retimer firmware Downgradation from EFI shell</t>
  </si>
  <si>
    <t>CSS-IVE-145376</t>
  </si>
  <si>
    <t>iTBT,UEFI,USB-TypeC</t>
  </si>
  <si>
    <t>Added Part of Firmware update flows to BKC tests
TBT Release Notes for Retimer UEFI Application.docx</t>
  </si>
  <si>
    <t>Retimer NVM image Should be downgraedd updated on TBT controller in EFI shell  without any issue .</t>
  </si>
  <si>
    <t>CapsuleApp.efi</t>
  </si>
  <si>
    <t>This test case to ensure Retimer firmware downgrading from EFI shell </t>
  </si>
  <si>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IFWI_PO_P2,TGL_NEW_BAT,ADL-S_TGP-H_PO_Phase2,LKF_WCOS_BIOS_BAT_NEW,IFWI_Payload_TBT,IFWI_Payload_EC,UTR_SYNC,ADL_M_PO_Phase2,RPL_S_MASTER,RPL_S_BackwardComp,ADL-S_ 5SGC_1DPC,ADL-S_4SDC1,ADL-S_4SDC2,ADL-S_4SDC4,ADL_N_MASTER,ADL_N_5SGC1,ADL_N_4SDC1,ADL_N_3SDC1,ADL_N_2SDC1,ADL_N_2SDC2,ADL_N_2SDC3,IFWI_TEST_SUITE,IFWI_COMMON_UNIFIED,IFWI_FOC_BAT,MTL_IFWI_PSS_EXTENDED,RPL-S_ 5SGC1,CQN_DASHBOARD,MTL_P_MASTER,MTL_M_MASTER,MTL_S_MASTER,ADL-M_2SDC2,ADL-M_2SDC1,ADL-P_4SDC2,ADL_N_PO_Phase2,ADL_N_REV0,ADL-N_REV1,MTL_IFWI_BAT,MTL_HFPGA_TCSS,RPL-SBGA_5SC,RPL-S_5SGC1,RPL-S_2SDC4,LNL_M_IFWI_PSS,MTL_IFWI_CBV_BIOS,ADL_N_IFWI_5SGC1,ADL_N_IFWI_4SDC1,ADL_N_IFWI_3SDC1,ADL_N_IFWI_2SDC1,ADL_N_IFWI_2SDC2,ADL_N_IFWI_2SDC3,MTL-P_5SGC1,MTL-P_4SDC1,MTL-P_4SDC2,MTL-P_3SDC3,MTL-P_3SDC4,MTL-P_2SDC5,MTL-P_2SDC6,RPL-P_2SDC5,RPL-P_2SDC6,RPL-Px_4SP2,RPL-Px_2SDC1,MTL_S_IFWI_PSS_1.1,ARL_S_IFWI_0.8PSS,RPL_Hx-R-GC,RPL_Hx-R-DC1,RPL_Hx-R-GC,RPL_Hx-R-DC1,RPL_Hx-R-GC,RPL_Hx-R-DC1,LNLM2SDC7,LNLM2SDC7,RPLS_SV1GC,RPLS_Win10GC,RPLS_SV1DC,RPLP_SV1GC,RPLP_Win10GC,RPLP_SV1DC1,RPLP_Win10DC1,RPLP_SV1DC2,RPLP_Win10DC2</t>
  </si>
  <si>
    <t>alderlake-m,alderlake-n,alderlake-p,alderlake-s,alderlake-sb,arrowlake-s,lunarlake-m,lunarlake-p,lunarlake-s,meteorlake-m,meteorlake-p,meteorlake-s,raptorlake-p,raptorlake-px,raptorlake-s,raptorlake_refresh-sbga,tigerlake-h</t>
  </si>
  <si>
    <t>Verify Retimer firmware Upgradation from EFI shell</t>
  </si>
  <si>
    <t>CSS-IVE-145377</t>
  </si>
  <si>
    <t>This test case to ensure Retimer firmware Upgrading from EFI shell </t>
  </si>
  <si>
    <t>IFWI_Payload_Dekel,MTL_Test_Suite,IFWI_SYNC,ADLMLP4x,IFWI_TEST_SUITEIFWI_COVERAGE_DELTA,ADL-P_5SGC1,ADL-P_5SGC2,ADL-M_5SGC1,ADL-M_4SDC1,ADL-M_3SDC1,ADL-M_3SDC2,ADL-M_3SDC3,RPL-Px_5SGC1,RPL-Px_3SDC1,RPL-P_5SGC1,RPL-P_5SGC2,RPL-P_4SDC1,RPL-P_3SDC2,RPL-P_2SDC3,ADL_SBGA_5GC,MTL_IFWI_QAC,MTL_IFWI_CBV_BIOS,MTL-P_5SGC1,MTL-P_4SDC1,MTL-P_4SDC2,MTL-P_3SDC3,MTL-P_3SDC4,MTL-P_2SDC5,MTL-P_2SDC6,RPL-P_2SDC5,RPL-P_2SDC6,RPL-Px_4SP2,RPL-Px_2SDC1,RPL_Hx-R-GC,RPL_Hx-R-DC1,RPL_Hx-R-GC,RPL_Hx-R-DC1,RPL_Hx-R-GC,RPL_Hx-R-DC1,LNLM2SDC7,LNLM2SDC7,RPLP_SV1GC,RPLP_Win10GC,RPLP_SV1DC1,RPLP_Win10DC1,RPLP_SV1DC2,RPLP_Win10DC2</t>
  </si>
  <si>
    <t>alderlake-m,alderlake-p,alderlake-sb,arrowlake-s,lunarlake-m,meteorlake-m,meteorlake-p,raptorlake-p,raptorlake-px,raptorlake_refresh-sbga</t>
  </si>
  <si>
    <t>Verify Retimer firmware override with same version from EFI shell</t>
  </si>
  <si>
    <t>CSS-IVE-145378</t>
  </si>
  <si>
    <t>This test case to ensure Retimer firmware override with same version from EFI shell </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</si>
  <si>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</si>
  <si>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</si>
  <si>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</si>
  <si>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</si>
  <si>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</si>
  <si>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</si>
  <si>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</si>
  <si>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</si>
  <si>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</si>
  <si>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alderlake-m,alderlake-n,alderlake-p,alderlake-sb,arrowlake-s,lunarlake-m,lunarlake-p,lunarlake-s,meteorlake-m,meteorlake-p,raptorlake-p,raptorlake-s</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</si>
  <si>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</si>
  <si>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</si>
  <si>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</si>
  <si>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</si>
  <si>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</si>
  <si>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</si>
  <si>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_IFWI_CBV_Straps,RPL-SBGA_5SC,RPL-SBGA_4SC,RPLHx_SV1GC,RPLHx_Win10GC,RPL-SBGA_DC3,RPL-SBGA_3SC,RPL-SBGA_2SC1,RPL-SBGA_2SC2,MTLSGC1, MTLSDC4,MTLSDC2,MTLSDC1,MTLSDC5,MTLSDC3</t>
  </si>
  <si>
    <t>arrowlake-s,meteorlake-m,meteorlake-p,meteorlake-s,raptorlake-p,raptorlake-px,raptorlake-s,raptorlake-sbga,tigerlake-h</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</si>
  <si>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</si>
  <si>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</si>
  <si>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</si>
  <si>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RPL-SBGA_5SC,RPL-SBGA_4SC,RPLHx_SV1GC,RPLHx_Win10GC,RPL-SBGA_DC3,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</si>
  <si>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</si>
  <si>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</si>
  <si>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</si>
  <si>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c,RPL-SBGA_5SC,RPL-SBGA_4SC,RPLHx_SV1GC,RPLHx_Win10GC,RPL-SBGA_DC3,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</si>
  <si>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</si>
  <si>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</si>
  <si>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</si>
  <si>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IFWI_FOC_BAT,IFWI_FOC_BAT_EXT,IFWI_TEST_SUITE,RPL-P_5SGC1,RPLP_SV1GC,RPLP_Win10GC,RPL-P_4SDC1,RPLP_SV1DC1,RPLP_Win10DC1,RPL-P_2SDC3,RPL-P_3SDC2,RPLP_SV1DC2,RPLP_Win10DC2,RPL-P_5SGC2,IFWI_Coverage_Delta,RPL-Px_5SGC1,RPL-Px_3SDC1,RPL-S_ 5SGC1,RPL-S_4SDC1,RPL-S_3SDC2,RPL-S_4SDC2,RPLS_SV1GC,RPLS_Win10GC,RPLS_SV1DC,RPL-S_3SDC1,RPL-S_2SDC1,RPL-S_2SDC2,RPL-S_2SDC7,RPL-S_2SDC3,RPL-S_2SDC4,RPL-S_5SGC1,RPL-S_2SDC3,RPL-S_2SDC2,RPL-S_2SDC7,RPL-S_2SDC1,RPL-S_3SDC1,RPL-S_4SDC1,RPL-S_3SDC2,MTL IFWI_Payload_Platform-Val,RPL-SBGA_5SC,RPL-SBGA_4SC,RPLHx_SV1GC,RPLHx_Win10GC,RPL-SBGA_DC3,RPL-SBGA_3SC,RPL-SBGA_2SC1,RPL-SBGA_2SC2</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</si>
  <si>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</si>
  <si>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</si>
  <si>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</si>
  <si>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</si>
  <si>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</si>
  <si>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</si>
  <si>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</si>
  <si>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bios.alderlake,bios.arrowlake,bios.lunarlake,bios.meteorlake,bios.raptorlake,bios.raptorlake_refresh,bios.rocketlake,bios.tigerlake,ifwi.arrowlake,ifwi.lunarlake,ifwi.meteorlake,ifwi.raptorlake,ifwi.raptorlake_refresh</t>
  </si>
  <si>
    <t>bios.alderlake,bios.arrowlake,bios.lunarlake,bios.meteorlake,bios.raptorlake,bios.rocketlake,ifwi.meteorlake,ifwi.raptorlake</t>
  </si>
  <si>
    <t>This test case is to check USB4 device detection and functionality during S3 cycles</t>
  </si>
  <si>
    <t>MTL_PSS_1.1,ARL_S_PSS1.1,UTR_SYNC,IFWI_FOC_BAT,MTL_P_MASTER,MTL_M_MASTER,MTL_S_MASTER,RPL_S_MASTER,RPL_S_BackwardComp,ADL-S_ 5SGC_1DPC,IFWI_TEST_SUITE,IFWI_COMMON_UNIFIED,ADL-P_5SGC1,ADL-P_5SGC2,ADL-M_5SGC1,ADL-M_2SDC2,ADL-P_4SDC1,ADL-P_3SDC5,MTL_SIMICS_IN_EXECUTION_TEST,RPL-Px_3SDC1,RPL-P_5SGC2,RPL-P_2SDC3,RPL-S_ 5SG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2SDC4,RPL_Px_PO_P3,MTL_IFWI_IAC_NPHY,RPL_SBGA_IFWI_PO_Phase3,MTL_IFWI_CBV_PMC,MTL_IFWI_CBV_TBT,MTL_IFWI_CBV_EC,MTL_A0_P1,RPL_P_PO_P3,RPL-SBGA_4SC,RPL-Px_4SP2,RPL-P_2SDC4,RPL-P_2SDC5,RPL-P_2SDC6,RPL-Px_2SDC1,MTL_M_P_PV_POR,RPL-SBGA_2SC1,RPL-SBGA_2SC2-2,MTL_PSS_1.0_Block,MTLSDC1,MTLSGC1,MTLSDC2,MTLSDC3,MTLSDC4,RPL_P_Q0_DC2_PO_P3,ARL_S_PSS1.0,RPL_Hx-R-DC1,RPL_Hx-R-GC,RPL_Hx-R-GC,RPL_Hx-R-DC1,RPL_Hx-R-GC,RPL_Hx-R-DC1,RPLS_SV1GC,RPLS_Win10GC,RPLS_SV1DC,RPLHx_Win10GC,RPLP_SV1GC,RPLP_Win10GC,RPLP_SV1DC1,RPLP_Win10DC1,RPLP_SV1DC2,RPLP_Win10DC2</t>
  </si>
  <si>
    <t>alderlake-m,alderlake-p,alderlake-s,alderlake-sb,arrowlake-px,arrowlake-s,lunarlake-p,lunarlake-s,meteorlake-s,raptorlake-p,raptorlake-px,raptorlake-s,raptorlake-sbga,raptorlake_refresh-sbga,tigerlake-h</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</si>
  <si>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</si>
  <si>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</si>
  <si>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RPL-P_2SDC6,RPL-Px_4SP2,MTLSGC1,MTLSGC1,MTLSDC1,MTLSDC2,MTLSDC3,MTLSDC4,MTLSDC2,MTLSDC3,MTLSDC4,MTLSDC1,RPL_Hx-R-DC1,RPL_Hx-R-GC,RPL_Hx-R-GC,RPL_Hx-R-DC1,RPL_Hx-R-GC,RPL_Hx-R-DC1,RPL_Hx-R-GC,RPL_Hx-R-DC1,RPL-P_DC7,RPLP_SV1GC,RPLP_Win10GC,RPLP_SV1DC1,RPLP_Win10DC1,RPLP_SV1DC2,RPLP_Win10DC2</t>
  </si>
  <si>
    <t>alderlake-m,alderlake-n,alderlake-p,alderlake-sb,arrowlake-s,lunarlake-p,lunarlake-s,meteorlake-n,meteorlake-s,raptorlake-p,raptorlake-px,raptorlake_refresh-sbga</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</si>
  <si>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</si>
  <si>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</si>
  <si>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</si>
  <si>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</si>
  <si>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</si>
  <si>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</si>
  <si>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</si>
  <si>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</si>
  <si>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</si>
  <si>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</si>
  <si>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Win10GC,RPLS_SV1GC,RPL-S_4SDC1,RPL-S_4SDC2,RPL-S_2SDC1,RPL-S_2SDC2,RPL-S_2SDC3,RPL-P_5SGC1,RPLP_SV1GC,RPLP_Win10GC,RPL-P_4SDC1,RPLP_SV1DC1,RPLP_Win10DC1,RPL-P_3SDC2,RPLP_SV1DC2,RPLP_Win10DC2,RPL-P_3SDC3,RPL-P_PNP_GC,RPL-S_2SDC7,IFWI_Coverage_Delta,MTL_IFWI_CBV_IUNIT,MTL_IFWI_CBV_BIOS,MTLSDC3,MTLSDC1,MTLSGC1,RPL_Hx-R-GC,RPL_Hx-R-DC1,MTL_IFWI_IAC_CSE,MTL_IFWI_CBV_CSME</t>
  </si>
  <si>
    <t>arrowlake-p,arrowlake-px,arrowlake-s,lunarlake-m,lunarlake-p,lunarlake-s,meteorlake-m,meteorlake-p,meteorlake-s,raptorlake-p,raptorlake-s,raptorlake_refresh-sbga</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</si>
  <si>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</si>
  <si>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</si>
  <si>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</si>
  <si>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</si>
  <si>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</si>
  <si>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</si>
  <si>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</si>
  <si>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</si>
  <si>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bios.alderlake,bios.arrowlake,bios.lunarlake,bios.meteorlake,bios.raptorlake,bios.rocketlake,bios.tigerlake,ifwi.alderlake,ifwi.arrowlake,ifwi.lunarlake,ifwi.meteorlake,ifwi.raptorlake</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</si>
  <si>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</si>
  <si>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ADL-P_5SGC1,ADL-P_5SGC2,ADL-M_5SGC1,ADL-M_2SDC2,ADL-M_3SDC1,ADL-M_3SDC2,ADL-M_2SDC1,ADL-P_3SDC2,ADL-P_3SDC3,ADL-P_3SDC4,ADL-P_2SDC1,ADL-P_2SDC2,ADL-P_2SDC3,MTL_SIMICS_IN_EXECUTION_TEST,RPL-Px_5SGC1,RPL-Px_3SDC1,RPL-P_5SGC1,RPL-P_5SGC2,RPL-P_4SDC1,RPL-P_3SDC2,RPL-P_2SDC3,MTL_S_DELTA_FR_COVERAGE,RPL-S_ 5SGC1,RPL_S_IFWI_PO_Phase2,IFWI_Common_Unified,RPL_S_PO_P3,ADL_SBGA_5GC,RPL-SBGA_5SC,IFWI_SYNC,ADL_P_M_Common_List2,RPL-S_2SDC4,LNL_M_IFWI_PSS,RPL_Px_PO_P3,RPL_SBGA_PO_P3,RPL_SBGA_IFWI_PO_Phase2,MTL_IFWI_CBV_TBT,MTL_IFWI_CBV_EC,MTL_IFWI_CBV_SPHY,MTL_IFWI_CBV_IOM,MTL-P_5SGC1,MTL-P_4SDC1,MTL-P_4SDC2,MTL-P_3SDC3,MTL-P_3SDC4,MTL-P_2SDC5,MTL-P_2SDC6,MTL_A0_P1,RPL_P_PO_P3,RPL-SBGA_4SC,RPL-Px_4SP2,RPL-P_2SDC4,RPL-P_2SDC5,RPL-P_2SDC6,RPL-Px_2SDC1,MTL_M_P_PV_POR,RPL-SBGA_2SC1,RPL-SBGA_2SC2-2,IFWI_COVERAGE_DELTA
,RPL_P_Q0_DC2_PO_P3,LNLM5SGC,LNLM3SDC3,LNLM3SDC4,LNLM3SDC5,LNLM3SDC1,LNLM2SDC6,ARL_S_IFWI_1.1PSS,MTLSGC1,MTLSGC1,MTLSDC1,MTLSDC2,MTLSDC3,MTLSDC4,MTLSDC2,MTLSDC3,MTLSDC4,MTLSDC1</t>
  </si>
  <si>
    <t>alderlake-m,alderlake-n,alderlake-p,alderlake-s,alderlake-sb,arrowlake-px,arrowlake-s,lunarlake-m,lunarlake-p,lunarlake-s,meteorlake-m,meteorlake-p,meteorlake-s,raptorlake-p,raptorlake-px,raptorlake-s,raptorlake-sbga,tigerlake-h</t>
  </si>
  <si>
    <t>Validate Type-C USB3.2 gen1x1 Host Mode functionality on hot insert and removal over Type-C port</t>
  </si>
  <si>
    <t>CSS-IVE-113789</t>
  </si>
  <si>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</si>
  <si>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LKF PRD Coverage: BC-RQTBCLF-468
TGL Coverage : 1209950986, 1209951124
ICL Coverage : IceLake-UCIS-1757, IceLake-UCIS-1758
RKL Coverage ID :2203201383,2203202518,2203203016,2203202802,2203202480
ADL: 2205445428,2205443393 , 2202708862 , 2206545068 , 1209714323</t>
  </si>
  <si>
    <t>This test is to validate Type-C USB3.2 gen1 functionality on hot insert and removal over Type-C port</t>
  </si>
  <si>
    <t>bios.arrowlake,bios.lunarlake,bios.meteorlake,bios.raptorlake_refresh,bios.rocketlake,bios.tigerlake,ifwi.arrowlake,ifwi.lunarlake,ifwi.meteorlake,ifwi.raptorlake,ifwi.raptorlake_refresh</t>
  </si>
  <si>
    <t>bios.arrowlake,bios.lunarlake,bios.meteorlake,bios.rocketlake,bios.tigerlake,ifwi.meteorlake,ifwi.raptorlake</t>
  </si>
  <si>
    <t>USB View</t>
  </si>
  <si>
    <t>This test is to validate Type-C USB3.2 gen1x1 functionality on hot insert and removal over Type-C port</t>
  </si>
  <si>
    <t>MTL_PSS_1.1,ARL_S_PSS1.1,UTR_SYNC,LNL_M_PSS0.8,TGL_H_MASTER,IFWI_TEST_SUITE,IFWI_COMMON_UNIFIED,MTL_Test_Suite,IFWI_FOC_BAT,MTL_IFWI_PSS_EXTENDED,MTL_N_MASTER,MTL_S_MASTER,MTL_M_MASTER,MTL_P_MASTER,RPL-Px_5SGC1,RPL-Px_3SDC1,RPL-P_5SGC1,RPL-P_5SGC2,RPL-P_4SDC1,RPL-P_3SDC2,RPL-P_2SDC3,MTL_S_IFWI_PSS_0.8,MTL_S_DELTA_FR_COVERAGE,RPL_S_MASTER,RPL-S_ 5SGC1,RPL-S_2SDC4,RPL_S_IFWI_PO_Phase2,RPL_S_PO_P3,RPL_Px_PO_P2,MTL-M_5SGC1,MTL-M_4SDC1,MTL-M_4SDC2,MTL-M_3SDC3,MTL-M_2SDC4,MTL-M_2SDC5,MTL-M_2SDC6,RPL_SBGA_IFWI_PO_Phase2,MTL_IFWI_CBV_TBT,MTL_IFWI_CBV_EC,MTL_IFWI_CBV_SPHY,MTL_IFWI_CBV_IOM,MTL-P_5SGC1,MTL-P_4SDC1,MTL-P_4SDC2,MTL-P_3SDC3,MTL-P_3SDC4,MTL-P_2SDC5,MTL-P_2SDC6,RPL_P_PO_P2,RPL-P_2SDC5,RPL-P_2SDC6,RPL-Px_4SP2,RPL-Px_2SDC1,MTL_M_P_PV_POR,RPL-SBGA_2SC1,RPL-SBGA_2SC2-2,IFWI_COVERAGE_DELTA,MTL_S_IFWI_PSS_1.1,MTL_PSS_1.0_Block,MTLSGC1,MTLSDC1,MTLSDC2,MTLSDC3,MTLSDC4,LNLM5SGC,LNLM3SDC3,LNLM3SDC4,LNLM3SDC5,LNLM3SDC1,LNLM2SDC6,ARL_S_PSS1.0,ARL_S_IFWI_0.8PSS,MTL_S_IFWI_PSS_PCH-phy_Payload,RPL_Hx-R-DC1,RPL_Hx-R-GC,RPL_Hx-R-GC,RPL_Hx-R-DC1,LNLM2SDC7,RPL-P_DC7,RPLS_SV1GC,RPLS_Win10GC,RPLS_SV1DC,RPLHx_Win10GC,RPLP_SV1GC,RPLP_Win10GC,RPLP_SV1DC1,RPLP_Win10DC1,RPLP_SV1DC2,RPLP_Win10DC2,RPL-SBGA_DC3</t>
  </si>
  <si>
    <t>arrowlake-px,arrowlake-s,lunarlake-m,lunarlake-p,lunarlake-s,meteorlake-m,meteorlake-n,meteorlake-p,meteorlake-s,raptorlake-p,raptorlake-px,raptorlake-s,raptorlake-sbga,raptorlake_refresh-sbga,tigerlake-h</t>
  </si>
  <si>
    <t>Verified by</t>
  </si>
  <si>
    <t>Passed</t>
  </si>
  <si>
    <t>H</t>
  </si>
  <si>
    <t>Venky</t>
  </si>
  <si>
    <t>Sharath</t>
  </si>
  <si>
    <t>ikbal</t>
  </si>
  <si>
    <t>c</t>
  </si>
  <si>
    <t>Blocked</t>
  </si>
  <si>
    <t>ODD Block</t>
  </si>
  <si>
    <t>NA</t>
  </si>
  <si>
    <t>WWAN NA</t>
  </si>
  <si>
    <t>Verified with Type-c to HDMI Dongle</t>
  </si>
  <si>
    <t>USB4 Inventory Block</t>
  </si>
  <si>
    <t>2.3 HDCP Block</t>
  </si>
  <si>
    <t>USB2.0 HDD</t>
  </si>
  <si>
    <t>TBT eGFx Block</t>
  </si>
  <si>
    <t>Retimer firmware upgradation NA from OS</t>
  </si>
  <si>
    <t>Retimer firmware Down gradation from OS Is NA</t>
  </si>
  <si>
    <t>Clarification block</t>
  </si>
  <si>
    <t>failed</t>
  </si>
  <si>
    <t>HSD ID:16018393865</t>
  </si>
  <si>
    <t>IFWI</t>
  </si>
  <si>
    <t>Bharath</t>
  </si>
  <si>
    <t>chaithra</t>
  </si>
  <si>
    <t>HSD ID : 16015988521</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</si>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</sst>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0" fillId="0"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109" Type="http://schemas.openxmlformats.org/officeDocument/2006/relationships/revisionLog" Target="revisionLog109.xml"/><Relationship Id="rId93" Type="http://schemas.openxmlformats.org/officeDocument/2006/relationships/revisionLog" Target="revisionLog93.xml"/><Relationship Id="rId98" Type="http://schemas.openxmlformats.org/officeDocument/2006/relationships/revisionLog" Target="revisionLog98.xml"/><Relationship Id="rId121" Type="http://schemas.openxmlformats.org/officeDocument/2006/relationships/revisionLog" Target="revisionLog121.xml"/><Relationship Id="rId112" Type="http://schemas.openxmlformats.org/officeDocument/2006/relationships/revisionLog" Target="revisionLog112.xml"/><Relationship Id="rId120" Type="http://schemas.openxmlformats.org/officeDocument/2006/relationships/revisionLog" Target="revisionLog120.xml"/><Relationship Id="rId104" Type="http://schemas.openxmlformats.org/officeDocument/2006/relationships/revisionLog" Target="revisionLog104.xml"/><Relationship Id="rId125" Type="http://schemas.openxmlformats.org/officeDocument/2006/relationships/revisionLog" Target="revisionLog125.xml"/><Relationship Id="rId97" Type="http://schemas.openxmlformats.org/officeDocument/2006/relationships/revisionLog" Target="revisionLog97.xml"/><Relationship Id="rId89" Type="http://schemas.openxmlformats.org/officeDocument/2006/relationships/revisionLog" Target="revisionLog89.xml"/><Relationship Id="rId92" Type="http://schemas.openxmlformats.org/officeDocument/2006/relationships/revisionLog" Target="revisionLog92.xml"/><Relationship Id="rId124" Type="http://schemas.openxmlformats.org/officeDocument/2006/relationships/revisionLog" Target="revisionLog124.xml"/><Relationship Id="rId116" Type="http://schemas.openxmlformats.org/officeDocument/2006/relationships/revisionLog" Target="revisionLog116.xml"/><Relationship Id="rId103" Type="http://schemas.openxmlformats.org/officeDocument/2006/relationships/revisionLog" Target="revisionLog103.xml"/><Relationship Id="rId108" Type="http://schemas.openxmlformats.org/officeDocument/2006/relationships/revisionLog" Target="revisionLog108.xml"/><Relationship Id="rId129" Type="http://schemas.openxmlformats.org/officeDocument/2006/relationships/revisionLog" Target="revisionLog2.xml"/><Relationship Id="rId107" Type="http://schemas.openxmlformats.org/officeDocument/2006/relationships/revisionLog" Target="revisionLog107.xml"/><Relationship Id="rId96" Type="http://schemas.openxmlformats.org/officeDocument/2006/relationships/revisionLog" Target="revisionLog96.xml"/><Relationship Id="rId88" Type="http://schemas.openxmlformats.org/officeDocument/2006/relationships/revisionLog" Target="revisionLog88.xml"/><Relationship Id="rId111" Type="http://schemas.openxmlformats.org/officeDocument/2006/relationships/revisionLog" Target="revisionLog111.xml"/><Relationship Id="rId91" Type="http://schemas.openxmlformats.org/officeDocument/2006/relationships/revisionLog" Target="revisionLog91.xml"/><Relationship Id="rId115" Type="http://schemas.openxmlformats.org/officeDocument/2006/relationships/revisionLog" Target="revisionLog115.xml"/><Relationship Id="rId87" Type="http://schemas.openxmlformats.org/officeDocument/2006/relationships/revisionLog" Target="revisionLog87.xml"/><Relationship Id="rId102" Type="http://schemas.openxmlformats.org/officeDocument/2006/relationships/revisionLog" Target="revisionLog102.xml"/><Relationship Id="rId110" Type="http://schemas.openxmlformats.org/officeDocument/2006/relationships/revisionLog" Target="revisionLog110.xml"/><Relationship Id="rId123" Type="http://schemas.openxmlformats.org/officeDocument/2006/relationships/revisionLog" Target="revisionLog123.xml"/><Relationship Id="rId128" Type="http://schemas.openxmlformats.org/officeDocument/2006/relationships/revisionLog" Target="revisionLog1.xml"/><Relationship Id="rId127" Type="http://schemas.openxmlformats.org/officeDocument/2006/relationships/revisionLog" Target="revisionLog127.xml"/><Relationship Id="rId90" Type="http://schemas.openxmlformats.org/officeDocument/2006/relationships/revisionLog" Target="revisionLog90.xml"/><Relationship Id="rId95" Type="http://schemas.openxmlformats.org/officeDocument/2006/relationships/revisionLog" Target="revisionLog95.xml"/><Relationship Id="rId114" Type="http://schemas.openxmlformats.org/officeDocument/2006/relationships/revisionLog" Target="revisionLog114.xml"/><Relationship Id="rId106" Type="http://schemas.openxmlformats.org/officeDocument/2006/relationships/revisionLog" Target="revisionLog106.xml"/><Relationship Id="rId119" Type="http://schemas.openxmlformats.org/officeDocument/2006/relationships/revisionLog" Target="revisionLog119.xml"/><Relationship Id="rId99" Type="http://schemas.openxmlformats.org/officeDocument/2006/relationships/revisionLog" Target="revisionLog99.xml"/><Relationship Id="rId101" Type="http://schemas.openxmlformats.org/officeDocument/2006/relationships/revisionLog" Target="revisionLog101.xml"/><Relationship Id="rId94" Type="http://schemas.openxmlformats.org/officeDocument/2006/relationships/revisionLog" Target="revisionLog94.xml"/><Relationship Id="rId122" Type="http://schemas.openxmlformats.org/officeDocument/2006/relationships/revisionLog" Target="revisionLog122.xml"/><Relationship Id="rId86" Type="http://schemas.openxmlformats.org/officeDocument/2006/relationships/revisionLog" Target="revisionLog86.xml"/><Relationship Id="rId105" Type="http://schemas.openxmlformats.org/officeDocument/2006/relationships/revisionLog" Target="revisionLog105.xml"/><Relationship Id="rId100" Type="http://schemas.openxmlformats.org/officeDocument/2006/relationships/revisionLog" Target="revisionLog100.xml"/><Relationship Id="rId126" Type="http://schemas.openxmlformats.org/officeDocument/2006/relationships/revisionLog" Target="revisionLog126.xml"/><Relationship Id="rId113" Type="http://schemas.openxmlformats.org/officeDocument/2006/relationships/revisionLog" Target="revisionLog113.xml"/><Relationship Id="rId118" Type="http://schemas.openxmlformats.org/officeDocument/2006/relationships/revisionLog" Target="revisionLog11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5B67E73-1CCF-4759-8296-BFA7DA6E2247}" diskRevisions="1" revisionId="374" version="129">
  <header guid="{C6FCA152-6113-415F-B2CC-4A50C1F012A4}" dateTime="2022-10-17T16:57:36" maxSheetId="2" userName="Venkatesh, GurramX" r:id="rId86" minRId="259" maxRId="260">
    <sheetIdMap count="1">
      <sheetId val="1"/>
    </sheetIdMap>
  </header>
  <header guid="{8666D128-A11D-4F00-9BEB-F023C0746381}" dateTime="2022-10-17T17:13:35" maxSheetId="2" userName="Kotresh, SharathX Kumar" r:id="rId87">
    <sheetIdMap count="1">
      <sheetId val="1"/>
    </sheetIdMap>
  </header>
  <header guid="{B01537A7-7A11-4007-A2E8-DAEE96534376}" dateTime="2022-10-17T17:44:05" maxSheetId="2" userName="Mabusab, IkbalsabX" r:id="rId88" minRId="262" maxRId="263">
    <sheetIdMap count="1">
      <sheetId val="1"/>
    </sheetIdMap>
  </header>
  <header guid="{49C97ED6-22A4-4F20-A3BE-D0762A28D180}" dateTime="2022-10-17T17:49:54" maxSheetId="2" userName="Pillappa, ChaithraX" r:id="rId89" minRId="264" maxRId="265">
    <sheetIdMap count="1">
      <sheetId val="1"/>
    </sheetIdMap>
  </header>
  <header guid="{2E81C6E8-AD59-4352-B3D2-0E2BB4457572}" dateTime="2022-10-17T17:55:12" maxSheetId="2" userName="Mabusab, IkbalsabX" r:id="rId90" minRId="266" maxRId="267">
    <sheetIdMap count="1">
      <sheetId val="1"/>
    </sheetIdMap>
  </header>
  <header guid="{94865A6D-28D4-4FE1-8F8E-4F0331D6D68D}" dateTime="2022-10-17T18:01:28" maxSheetId="2" userName="Venkatesh, GurramX" r:id="rId91" minRId="268" maxRId="269">
    <sheetIdMap count="1">
      <sheetId val="1"/>
    </sheetIdMap>
  </header>
  <header guid="{D6DF1415-053B-489A-ADE7-E0D721EB42ED}" dateTime="2022-10-17T18:08:48" maxSheetId="2" userName="Kotresh, SharathX Kumar" r:id="rId92">
    <sheetIdMap count="1">
      <sheetId val="1"/>
    </sheetIdMap>
  </header>
  <header guid="{83F53470-4790-495D-B290-FD91E741311B}" dateTime="2022-10-17T18:14:20" maxSheetId="2" userName="Venkatesh, GurramX" r:id="rId93" minRId="271" maxRId="272">
    <sheetIdMap count="1">
      <sheetId val="1"/>
    </sheetIdMap>
  </header>
  <header guid="{3E8165F7-CA33-4D80-BA5B-53A8B8A56D1B}" dateTime="2022-10-17T18:20:59" maxSheetId="2" userName="Pillappa, ChaithraX" r:id="rId94" minRId="273">
    <sheetIdMap count="1">
      <sheetId val="1"/>
    </sheetIdMap>
  </header>
  <header guid="{25B1D9A1-6C8E-47F2-B971-3F23AA0977EE}" dateTime="2022-10-17T18:21:22" maxSheetId="2" userName="Mabusab, IkbalsabX" r:id="rId95" minRId="274" maxRId="280">
    <sheetIdMap count="1">
      <sheetId val="1"/>
    </sheetIdMap>
  </header>
  <header guid="{89CA1FC2-7A70-4C04-B283-8F5E661097E4}" dateTime="2022-10-17T18:23:43" maxSheetId="2" userName="Mabusab, IkbalsabX" r:id="rId96" minRId="281" maxRId="283">
    <sheetIdMap count="1">
      <sheetId val="1"/>
    </sheetIdMap>
  </header>
  <header guid="{7BC8852A-140E-4974-87C0-AE88C7122C81}" dateTime="2022-10-17T18:24:36" maxSheetId="2" userName="Mabusab, IkbalsabX" r:id="rId97" minRId="284">
    <sheetIdMap count="1">
      <sheetId val="1"/>
    </sheetIdMap>
  </header>
  <header guid="{A3468B0C-AED6-440D-9B39-FBF1F7BBCE7F}" dateTime="2022-10-17T18:26:57" maxSheetId="2" userName="Pillappa, ChaithraX" r:id="rId98" minRId="285" maxRId="287">
    <sheetIdMap count="1">
      <sheetId val="1"/>
    </sheetIdMap>
  </header>
  <header guid="{FD049092-87E2-4261-B8E1-5EA315660377}" dateTime="2022-10-17T18:32:30" maxSheetId="2" userName="Pillappa, ChaithraX" r:id="rId99" minRId="288" maxRId="289">
    <sheetIdMap count="1">
      <sheetId val="1"/>
    </sheetIdMap>
  </header>
  <header guid="{F9CCB71E-53D9-491C-954F-121FB69AA927}" dateTime="2022-10-17T18:38:57" maxSheetId="2" userName="Venkatesh, GurramX" r:id="rId100" minRId="290" maxRId="291">
    <sheetIdMap count="1">
      <sheetId val="1"/>
    </sheetIdMap>
  </header>
  <header guid="{E3FA5A5A-1712-4A24-AE90-5295BFF75CED}" dateTime="2022-10-17T18:45:44" maxSheetId="2" userName="Venkatesh, GurramX" r:id="rId101">
    <sheetIdMap count="1">
      <sheetId val="1"/>
    </sheetIdMap>
  </header>
  <header guid="{1AEEA3C7-3049-41E6-BE8F-9F8C4D510809}" dateTime="2022-10-17T18:52:24" maxSheetId="2" userName="Pillappa, ChaithraX" r:id="rId102" minRId="292" maxRId="293">
    <sheetIdMap count="1">
      <sheetId val="1"/>
    </sheetIdMap>
  </header>
  <header guid="{1030C5B1-5D82-4ECC-8521-E4AE6DD6AAF9}" dateTime="2022-10-20T10:09:37" maxSheetId="2" userName="Venkatesh, GurramX" r:id="rId103" minRId="294" maxRId="295">
    <sheetIdMap count="1">
      <sheetId val="1"/>
    </sheetIdMap>
  </header>
  <header guid="{7CB1B138-DE32-41A8-AC20-2D4674C5AACF}" dateTime="2022-10-20T11:37:52" maxSheetId="2" userName="A L, BharathX" r:id="rId104" minRId="297" maxRId="298">
    <sheetIdMap count="1">
      <sheetId val="1"/>
    </sheetIdMap>
  </header>
  <header guid="{897FD114-983C-4FB3-A1FF-F05BAD285334}" dateTime="2022-10-20T13:16:47" maxSheetId="2" userName="Pillappa, ChaithraX" r:id="rId105" minRId="300" maxRId="306">
    <sheetIdMap count="1">
      <sheetId val="1"/>
    </sheetIdMap>
  </header>
  <header guid="{B9143C35-36A2-4B73-9596-BF7D5D8B065B}" dateTime="2022-10-20T14:47:06" maxSheetId="2" userName="Pillappa, ChaithraX" r:id="rId106" minRId="307" maxRId="309">
    <sheetIdMap count="1">
      <sheetId val="1"/>
    </sheetIdMap>
  </header>
  <header guid="{68E96EF5-9D71-48FD-95EB-72D2ADD9709F}" dateTime="2022-10-20T15:00:58" maxSheetId="2" userName="A L, BharathX" r:id="rId107" minRId="310" maxRId="316">
    <sheetIdMap count="1">
      <sheetId val="1"/>
    </sheetIdMap>
  </header>
  <header guid="{35331D9A-04D0-4A70-B8A5-E762FFF6A3F2}" dateTime="2022-10-20T15:10:27" maxSheetId="2" userName="Pillappa, ChaithraX" r:id="rId108" minRId="317" maxRId="322">
    <sheetIdMap count="1">
      <sheetId val="1"/>
    </sheetIdMap>
  </header>
  <header guid="{7871A020-9637-4F4B-B9BA-7EC209F07206}" dateTime="2022-10-20T15:25:33" maxSheetId="2" userName="A L, BharathX" r:id="rId109" minRId="323" maxRId="325">
    <sheetIdMap count="1">
      <sheetId val="1"/>
    </sheetIdMap>
  </header>
  <header guid="{FEF950CF-39C9-408F-951A-BF0B9D18CEC3}" dateTime="2022-10-20T16:05:16" maxSheetId="2" userName="Pillappa, ChaithraX" r:id="rId110" minRId="326" maxRId="328">
    <sheetIdMap count="1">
      <sheetId val="1"/>
    </sheetIdMap>
  </header>
  <header guid="{853878C2-0287-465D-818B-77FC6038710B}" dateTime="2022-10-20T16:09:31" maxSheetId="2" userName="Pillappa, ChaithraX" r:id="rId111" minRId="329" maxRId="331">
    <sheetIdMap count="1">
      <sheetId val="1"/>
    </sheetIdMap>
  </header>
  <header guid="{D2B6B842-5DD4-40AF-B19A-499D188B451A}" dateTime="2022-10-20T16:12:28" maxSheetId="2" userName="Pillappa, ChaithraX" r:id="rId112" minRId="332" maxRId="334">
    <sheetIdMap count="1">
      <sheetId val="1"/>
    </sheetIdMap>
  </header>
  <header guid="{D031BC99-2DEB-49EC-A009-ACB3822797D0}" dateTime="2022-10-20T16:16:50" maxSheetId="2" userName="Pillappa, ChaithraX" r:id="rId113" minRId="335" maxRId="337">
    <sheetIdMap count="1">
      <sheetId val="1"/>
    </sheetIdMap>
  </header>
  <header guid="{544E3328-6D74-4BD8-BEF7-C07FB31BBC05}" dateTime="2022-10-20T18:24:49" maxSheetId="2" userName="Pillappa, ChaithraX" r:id="rId114" minRId="338" maxRId="340">
    <sheetIdMap count="1">
      <sheetId val="1"/>
    </sheetIdMap>
  </header>
  <header guid="{D9C71997-C37D-42E6-B004-E218F9A2F2F7}" dateTime="2022-10-20T18:25:53" maxSheetId="2" userName="Pillappa, ChaithraX" r:id="rId115" minRId="341" maxRId="343">
    <sheetIdMap count="1">
      <sheetId val="1"/>
    </sheetIdMap>
  </header>
  <header guid="{C8ED4619-C510-47B3-906C-3F7B36552B96}" dateTime="2022-10-20T18:28:44" maxSheetId="2" userName="Pillappa, ChaithraX" r:id="rId116" minRId="344" maxRId="347">
    <sheetIdMap count="1">
      <sheetId val="1"/>
    </sheetIdMap>
  </header>
  <header guid="{63274BE6-5BEB-4561-B864-546C30C4D5D6}" dateTime="2022-10-20T18:29:07" maxSheetId="2" userName="Pillappa, ChaithraX" r:id="rId117" minRId="349" maxRId="350">
    <sheetIdMap count="1">
      <sheetId val="1"/>
    </sheetIdMap>
  </header>
  <header guid="{10EED792-DF0E-443B-981E-5AEB401E78A8}" dateTime="2022-10-31T17:28:26" maxSheetId="2" userName="Kotresh, SharathX Kumar" r:id="rId118">
    <sheetIdMap count="1">
      <sheetId val="1"/>
    </sheetIdMap>
  </header>
  <header guid="{3034602C-1717-43DE-87D8-819A6EB89822}" dateTime="2022-10-31T17:34:58" maxSheetId="2" userName="Kotresh, SharathX Kumar" r:id="rId119" minRId="352" maxRId="353">
    <sheetIdMap count="1">
      <sheetId val="1"/>
    </sheetIdMap>
  </header>
  <header guid="{D545A8A1-F89E-4CAD-BBE2-8FA16CEBFDBF}" dateTime="2022-10-31T17:39:51" maxSheetId="2" userName="Kotresh, SharathX Kumar" r:id="rId120" minRId="354" maxRId="355">
    <sheetIdMap count="1">
      <sheetId val="1"/>
    </sheetIdMap>
  </header>
  <header guid="{EBE7B37B-6F85-46C4-BDED-86E13BE88FDF}" dateTime="2022-10-31T17:50:00" maxSheetId="2" userName="Kotresh, SharathX Kumar" r:id="rId121" minRId="356" maxRId="357">
    <sheetIdMap count="1">
      <sheetId val="1"/>
    </sheetIdMap>
  </header>
  <header guid="{92D819B0-C728-43C7-B04F-6F4159C11F67}" dateTime="2022-10-31T17:50:30" maxSheetId="2" userName="Kotresh, SharathX Kumar" r:id="rId122" minRId="358" maxRId="359">
    <sheetIdMap count="1">
      <sheetId val="1"/>
    </sheetIdMap>
  </header>
  <header guid="{2B13390E-D991-4444-A5D9-6D2FB49E79A6}" dateTime="2022-10-31T18:00:29" maxSheetId="2" userName="Kotresh, SharathX Kumar" r:id="rId123" minRId="360" maxRId="361">
    <sheetIdMap count="1">
      <sheetId val="1"/>
    </sheetIdMap>
  </header>
  <header guid="{0CB4C613-911B-4383-977E-37790F9411E5}" dateTime="2022-10-31T18:05:26" maxSheetId="2" userName="Kotresh, SharathX Kumar" r:id="rId124" minRId="362" maxRId="363">
    <sheetIdMap count="1">
      <sheetId val="1"/>
    </sheetIdMap>
  </header>
  <header guid="{8FC3C566-4417-4FC2-894C-8A4108E3EECE}" dateTime="2022-10-31T18:22:42" maxSheetId="2" userName="Kotresh, SharathX Kumar" r:id="rId125" minRId="364" maxRId="365">
    <sheetIdMap count="1">
      <sheetId val="1"/>
    </sheetIdMap>
  </header>
  <header guid="{C983A17F-FF6A-4DD9-AE53-F62BECD4BE58}" dateTime="2022-11-09T10:52:47" maxSheetId="2" userName="Pandurangan, HarirajkumarX" r:id="rId126">
    <sheetIdMap count="1">
      <sheetId val="1"/>
    </sheetIdMap>
  </header>
  <header guid="{6E292783-226A-494D-A053-00237A16E351}" dateTime="2022-11-24T10:28:29" maxSheetId="2" userName="Kotresh, SharathX Kumar" r:id="rId127" minRId="367">
    <sheetIdMap count="1">
      <sheetId val="1"/>
    </sheetIdMap>
  </header>
  <header guid="{B3028093-87F7-4D49-95AA-5DFC5F020B69}" dateTime="2022-11-25T14:49:24" maxSheetId="2" userName="Pillappa, ChaithraX" r:id="rId128" minRId="369">
    <sheetIdMap count="1">
      <sheetId val="1"/>
    </sheetIdMap>
  </header>
  <header guid="{55B67E73-1CCF-4759-8296-BFA7DA6E2247}" dateTime="2022-12-01T09:47:42" maxSheetId="2" userName="Agarwal, Naman" r:id="rId129" minRId="371" maxRId="37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oc r="D126" t="inlineStr">
      <is>
        <t>c</t>
      </is>
    </oc>
    <nc r="D126"/>
  </rcc>
  <rcv guid="{5FA99957-A48E-4108-BE2F-CAAB527E20F5}" action="delete"/>
  <rdn rId="0" localSheetId="1" customView="1" name="Z_5FA99957_A48E_4108_BE2F_CAAB527E20F5_.wvu.FilterData" hidden="1" oldHidden="1">
    <formula>RPL_P_DC1_IFWI_FV!$A$1:$AO$178</formula>
    <oldFormula>RPL_P_DC1_IFWI_FV!$A$1:$AO$178</oldFormula>
  </rdn>
  <rcv guid="{5FA99957-A48E-4108-BE2F-CAAB527E20F5}"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nc r="C55" t="inlineStr">
      <is>
        <t>Passed</t>
      </is>
    </nc>
  </rcc>
  <rcc rId="291" sId="1">
    <nc r="D55" t="inlineStr">
      <is>
        <t>Venky</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146" start="0" length="2147483647">
    <dxf>
      <font>
        <b/>
      </font>
    </dxf>
  </rfmt>
  <rfmt sheetId="1" sqref="E146" start="0" length="2147483647">
    <dxf>
      <font>
        <u/>
      </font>
    </dxf>
  </rfmt>
  <rfmt sheetId="1" sqref="E146" start="0" length="2147483647">
    <dxf>
      <font>
        <u val="none"/>
      </font>
    </dxf>
  </rfmt>
  <rfmt sheetId="1" sqref="E146" start="0" length="2147483647">
    <dxf>
      <font>
        <b val="0"/>
      </font>
    </dxf>
  </rfmt>
  <rfmt sheetId="1" sqref="E146" start="0" length="0">
    <dxf>
      <font>
        <sz val="11"/>
        <color theme="1"/>
        <name val="Calibri"/>
        <family val="2"/>
        <scheme val="minor"/>
      </font>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C163" t="inlineStr">
      <is>
        <t>Passed</t>
      </is>
    </nc>
  </rcc>
  <rcc rId="293" sId="1">
    <nc r="D163" t="inlineStr">
      <is>
        <t>c</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E1:E1048576" action="insertCol"/>
  <rcc rId="295" sId="1">
    <nc r="E1" t="inlineStr">
      <is>
        <t>IFWI</t>
      </is>
    </nc>
  </rcc>
  <rfmt sheetId="1" sqref="E1">
    <dxf>
      <alignment horizontal="general" vertical="bottom" textRotation="0" wrapText="0" indent="0" justifyLastLine="0" shrinkToFit="0" readingOrder="0"/>
    </dxf>
  </rfmt>
  <rcv guid="{E957DDEE-6AB3-47A2-AF65-7E221A64FCAE}" action="delete"/>
  <rdn rId="0" localSheetId="1" customView="1" name="Z_E957DDEE_6AB3_47A2_AF65_7E221A64FCAE_.wvu.FilterData" hidden="1" oldHidden="1">
    <formula>RPL_P_DC1_IFWI_FV!$A$1:$AO$178</formula>
    <oldFormula>RPL_P_DC1_IFWI_FV!$A$1:$AO$178</oldFormula>
  </rdn>
  <rcv guid="{E957DDEE-6AB3-47A2-AF65-7E221A64FCAE}"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nc r="C14" t="inlineStr">
      <is>
        <t>Passed</t>
      </is>
    </nc>
  </rcc>
  <rcc rId="298" sId="1">
    <nc r="D14" t="inlineStr">
      <is>
        <t>Bharath</t>
      </is>
    </nc>
  </rcc>
  <rdn rId="0" localSheetId="1" customView="1" name="Z_A1BB69C9_4543_4147_9C86_AB1FC0BF7819_.wvu.FilterData" hidden="1" oldHidden="1">
    <formula>RPL_P_DC1_IFWI_FV!$A$1:$AO$178</formula>
  </rdn>
  <rcv guid="{A1BB69C9-4543-4147-9C86-AB1FC0BF7819}" action="add"/>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nc r="E115">
      <v>42.4</v>
    </nc>
  </rcc>
  <rcc rId="301" sId="1" odxf="1" dxf="1">
    <oc r="A109">
      <f>HYPERLINK("https://hsdes.intel.com/resource/14013185693","14013185693")</f>
    </oc>
    <nc r="A109">
      <f>HYPERLINK("https://hsdes.intel.com/resource/14013185693","14013185693")</f>
    </nc>
    <odxf>
      <font>
        <u val="none"/>
        <sz val="11"/>
        <color theme="1"/>
        <name val="Calibri"/>
        <family val="2"/>
        <scheme val="minor"/>
      </font>
    </odxf>
    <ndxf>
      <font>
        <u/>
        <sz val="11"/>
        <color theme="10"/>
        <name val="Calibri"/>
        <family val="2"/>
        <scheme val="minor"/>
      </font>
    </ndxf>
  </rcc>
  <rcc rId="302" sId="1">
    <nc r="C115" t="inlineStr">
      <is>
        <t>Passed</t>
      </is>
    </nc>
  </rcc>
  <rcc rId="303" sId="1">
    <nc r="D115" t="inlineStr">
      <is>
        <t>chaithra</t>
      </is>
    </nc>
  </rcc>
  <rcc rId="304" sId="1">
    <nc r="C109" t="inlineStr">
      <is>
        <t>Passed</t>
      </is>
    </nc>
  </rcc>
  <rcc rId="305" sId="1">
    <nc r="D109" t="inlineStr">
      <is>
        <t>chaithra</t>
      </is>
    </nc>
  </rcc>
  <rcc rId="306" sId="1">
    <nc r="E109">
      <v>42.4</v>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7" sId="1">
    <nc r="C124" t="inlineStr">
      <is>
        <t>Passed</t>
      </is>
    </nc>
  </rcc>
  <rcc rId="308" sId="1">
    <nc r="D124" t="inlineStr">
      <is>
        <t>chaithra</t>
      </is>
    </nc>
  </rcc>
  <rcc rId="309" sId="1">
    <nc r="E124">
      <v>42.4</v>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 sId="1">
    <nc r="E14">
      <v>42.4</v>
    </nc>
  </rcc>
  <rcc rId="311" sId="1">
    <nc r="C15" t="inlineStr">
      <is>
        <t>Passed</t>
      </is>
    </nc>
  </rcc>
  <rcc rId="312" sId="1">
    <nc r="D15" t="inlineStr">
      <is>
        <t>Bharath</t>
      </is>
    </nc>
  </rcc>
  <rcc rId="313" sId="1">
    <nc r="E15">
      <v>42.4</v>
    </nc>
  </rcc>
  <rcc rId="314" sId="1">
    <nc r="C17" t="inlineStr">
      <is>
        <t>Passed</t>
      </is>
    </nc>
  </rcc>
  <rfmt sheetId="1" sqref="C17">
    <dxf>
      <alignment horizontal="general" vertical="bottom" textRotation="0" wrapText="0" indent="0" justifyLastLine="0" shrinkToFit="0" readingOrder="0"/>
    </dxf>
  </rfmt>
  <rcc rId="315" sId="1">
    <nc r="D17" t="inlineStr">
      <is>
        <t>Bharath</t>
      </is>
    </nc>
  </rcc>
  <rfmt sheetId="1" sqref="D17">
    <dxf>
      <alignment horizontal="general" vertical="bottom" textRotation="0" wrapText="0" indent="0" justifyLastLine="0" shrinkToFit="0" readingOrder="0"/>
    </dxf>
  </rfmt>
  <rcc rId="316" sId="1">
    <nc r="E17">
      <v>42.4</v>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1">
    <nc r="C48" t="inlineStr">
      <is>
        <t>Passed</t>
      </is>
    </nc>
  </rcc>
  <rcc rId="318" sId="1">
    <nc r="D48" t="inlineStr">
      <is>
        <t>chaithra</t>
      </is>
    </nc>
  </rcc>
  <rcc rId="319" sId="1">
    <nc r="E48">
      <v>42.4</v>
    </nc>
  </rcc>
  <rcc rId="320" sId="1">
    <nc r="C41" t="inlineStr">
      <is>
        <t>Passed</t>
      </is>
    </nc>
  </rcc>
  <rcc rId="321" sId="1">
    <nc r="D41" t="inlineStr">
      <is>
        <t>chaithra</t>
      </is>
    </nc>
  </rcc>
  <rcc rId="322" sId="1">
    <nc r="E41">
      <v>42.4</v>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nc r="C20" t="inlineStr">
      <is>
        <t>Passed</t>
      </is>
    </nc>
  </rcc>
  <rcc rId="324" sId="1">
    <nc r="D20" t="inlineStr">
      <is>
        <t>Bharath</t>
      </is>
    </nc>
  </rcc>
  <rcc rId="325" sId="1">
    <nc r="E20">
      <v>42.2</v>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1">
    <nc r="C77" t="inlineStr">
      <is>
        <t>Passed</t>
      </is>
    </nc>
  </rcc>
  <rcc rId="327" sId="1">
    <nc r="D77" t="inlineStr">
      <is>
        <t>chaithra</t>
      </is>
    </nc>
  </rcc>
  <rcc rId="328" sId="1">
    <nc r="E77">
      <v>42.4</v>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nc r="C42" t="inlineStr">
      <is>
        <t>Passed</t>
      </is>
    </nc>
  </rcc>
  <rcc rId="330" sId="1">
    <nc r="D42" t="inlineStr">
      <is>
        <t>chaithra</t>
      </is>
    </nc>
  </rcc>
  <rcc rId="331" sId="1">
    <nc r="E42">
      <v>42.4</v>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nc r="C10" t="inlineStr">
      <is>
        <t>Passed</t>
      </is>
    </nc>
  </rcc>
  <rcc rId="333" sId="1">
    <nc r="D10" t="inlineStr">
      <is>
        <t>chaithra</t>
      </is>
    </nc>
  </rcc>
  <rcc rId="334" sId="1">
    <nc r="E10">
      <v>42.4</v>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nc r="C59" t="inlineStr">
      <is>
        <t>Passed</t>
      </is>
    </nc>
  </rcc>
  <rcc rId="336" sId="1">
    <nc r="D59" t="inlineStr">
      <is>
        <t>chaithra</t>
      </is>
    </nc>
  </rcc>
  <rcc rId="337" sId="1">
    <nc r="E59">
      <v>42.4</v>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
    <nc r="C84" t="inlineStr">
      <is>
        <t>Passed</t>
      </is>
    </nc>
  </rcc>
  <rcc rId="339" sId="1">
    <nc r="D84" t="inlineStr">
      <is>
        <t>Bharath</t>
      </is>
    </nc>
  </rcc>
  <rcc rId="340" sId="1">
    <nc r="E84">
      <v>42.4</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 sId="1">
    <nc r="C119" t="inlineStr">
      <is>
        <t>Passed</t>
      </is>
    </nc>
  </rcc>
  <rcc rId="342" sId="1">
    <nc r="D119" t="inlineStr">
      <is>
        <t>Bharath</t>
      </is>
    </nc>
  </rcc>
  <rcc rId="343" sId="1">
    <nc r="E119">
      <v>42.4</v>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nc r="C166" t="inlineStr">
      <is>
        <t>failed</t>
      </is>
    </nc>
  </rcc>
  <rcc rId="345" sId="1" odxf="1">
    <nc r="F166" t="inlineStr">
      <is>
        <t>HSD ID : 16015988521</t>
      </is>
    </nc>
    <odxf/>
  </rcc>
  <rcc rId="346" sId="1">
    <nc r="C167" t="inlineStr">
      <is>
        <t>failed</t>
      </is>
    </nc>
  </rcc>
  <rfmt sheetId="1" sqref="C167">
    <dxf>
      <alignment horizontal="general" vertical="bottom" textRotation="0" wrapText="0" indent="0" justifyLastLine="0" shrinkToFit="0" readingOrder="0"/>
    </dxf>
  </rfmt>
  <rcc rId="347" sId="1" odxf="1" dxf="1">
    <nc r="F167" t="inlineStr">
      <is>
        <t>HSD ID : 16015988521</t>
      </is>
    </nc>
    <odxf>
      <font>
        <color rgb="FF242424"/>
      </font>
      <fill>
        <patternFill patternType="solid">
          <bgColor rgb="FFFFFFFF"/>
        </patternFill>
      </fill>
      <alignment vertical="center" wrapText="1"/>
      <border outline="0">
        <left style="medium">
          <color rgb="FFD1D1D1"/>
        </left>
        <right style="medium">
          <color rgb="FFD1D1D1"/>
        </right>
        <top style="medium">
          <color rgb="FFD1D1D1"/>
        </top>
        <bottom style="medium">
          <color rgb="FFD1D1D1"/>
        </bottom>
      </border>
    </odxf>
    <ndxf>
      <font>
        <sz val="11"/>
        <color theme="1"/>
        <name val="Calibri"/>
        <family val="2"/>
        <scheme val="minor"/>
      </font>
      <fill>
        <patternFill patternType="none">
          <bgColor indexed="65"/>
        </patternFill>
      </fill>
      <alignment vertical="bottom" wrapText="0"/>
      <border outline="0">
        <left/>
        <right/>
        <top/>
        <bottom/>
      </border>
    </ndxf>
  </rcc>
  <rcv guid="{5FA99957-A48E-4108-BE2F-CAAB527E20F5}" action="delete"/>
  <rdn rId="0" localSheetId="1" customView="1" name="Z_5FA99957_A48E_4108_BE2F_CAAB527E20F5_.wvu.FilterData" hidden="1" oldHidden="1">
    <formula>RPL_P_DC1_IFWI_FV!$A$1:$AO$178</formula>
    <oldFormula>RPL_P_DC1_IFWI_FV!$A$1:$AO$178</oldFormula>
  </rdn>
  <rcv guid="{5FA99957-A48E-4108-BE2F-CAAB527E20F5}"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
    <nc r="E166">
      <v>42.4</v>
    </nc>
  </rcc>
  <rcc rId="350" sId="1">
    <nc r="E167">
      <v>42.4</v>
    </nc>
  </rcc>
  <rfmt sheetId="1" sqref="E167">
    <dxf>
      <alignment horizontal="general" vertical="bottom" textRotation="0" wrapText="0" indent="0" justifyLastLine="0" shrinkToFit="0" readingOrder="0"/>
    </dxf>
  </rfmt>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12196A7-DC8A-40A9-BF45-0D7E193820EC}" action="delete"/>
  <rdn rId="0" localSheetId="1" customView="1" name="Z_A12196A7_DC8A_40A9_BF45_0D7E193820EC_.wvu.FilterData" hidden="1" oldHidden="1">
    <formula>RPL_P_DC1_IFWI_FV!$A$1:$AO$178</formula>
    <oldFormula>RPL_P_DC1_IFWI_FV!$A$1:$AO$178</oldFormula>
  </rdn>
  <rcv guid="{A12196A7-DC8A-40A9-BF45-0D7E193820EC}"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 sId="1">
    <nc r="C83" t="inlineStr">
      <is>
        <t>Passed</t>
      </is>
    </nc>
  </rcc>
  <rcc rId="353" sId="1">
    <nc r="D83" t="inlineStr">
      <is>
        <t>Sharath</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1">
    <nc r="C122" t="inlineStr">
      <is>
        <t>Passed</t>
      </is>
    </nc>
  </rcc>
  <rcc rId="355" sId="1">
    <nc r="D122" t="inlineStr">
      <is>
        <t>Sharath</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nc r="C57" t="inlineStr">
      <is>
        <t>Passed</t>
      </is>
    </nc>
  </rcc>
  <rcc rId="357" sId="1">
    <nc r="D57" t="inlineStr">
      <is>
        <t>Sharath</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nc r="C19" t="inlineStr">
      <is>
        <t>Passed</t>
      </is>
    </nc>
  </rcc>
  <rcc rId="359" sId="1">
    <nc r="D19" t="inlineStr">
      <is>
        <t>Sharath</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nc r="C50" t="inlineStr">
      <is>
        <t>Passed</t>
      </is>
    </nc>
  </rcc>
  <rcc rId="361" sId="1">
    <nc r="D50" t="inlineStr">
      <is>
        <t>Sharath</t>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 sId="1">
    <nc r="C151" t="inlineStr">
      <is>
        <t>Passed</t>
      </is>
    </nc>
  </rcc>
  <rcc rId="363" sId="1">
    <nc r="D151" t="inlineStr">
      <is>
        <t>Sharath</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C45" t="inlineStr">
      <is>
        <t>Passed</t>
      </is>
    </nc>
  </rcc>
  <rcc rId="365" sId="1">
    <nc r="D45" t="inlineStr">
      <is>
        <t>Sharath</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96A91A8-9DA7-4C0E-AC8E-A91E7A3816CE}" action="delete"/>
  <rdn rId="0" localSheetId="1" customView="1" name="Z_996A91A8_9DA7_4C0E_AC8E_A91E7A3816CE_.wvu.FilterData" hidden="1" oldHidden="1">
    <formula>RPL_P_DC1_IFWI_FV!$A$1:$AO$178</formula>
    <oldFormula>RPL_P_DC1_IFWI_FV!$A$1:$AO$178</oldFormula>
  </rdn>
  <rcv guid="{996A91A8-9DA7-4C0E-AC8E-A91E7A3816CE}"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 sId="1">
    <oc r="D3" t="inlineStr">
      <is>
        <t>Sharath</t>
      </is>
    </oc>
    <nc r="D3"/>
  </rcc>
  <rcv guid="{A12196A7-DC8A-40A9-BF45-0D7E193820EC}" action="delete"/>
  <rdn rId="0" localSheetId="1" customView="1" name="Z_A12196A7_DC8A_40A9_BF45_0D7E193820EC_.wvu.FilterData" hidden="1" oldHidden="1">
    <formula>RPL_P_DC1_IFWI_FV!$A$1:$AO$178</formula>
    <oldFormula>RPL_P_DC1_IFWI_FV!$A$1:$AO$178</oldFormula>
  </rdn>
  <rcv guid="{A12196A7-DC8A-40A9-BF45-0D7E193820EC}"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1">
    <oc r="A1" t="inlineStr">
      <is>
        <t>id</t>
      </is>
    </oc>
    <nc r="A1" t="inlineStr">
      <is>
        <t>TCD_ID</t>
      </is>
    </nc>
  </rcc>
  <rcc rId="372" sId="1">
    <oc r="B1" t="inlineStr">
      <is>
        <t>title</t>
      </is>
    </oc>
    <nc r="B1" t="inlineStr">
      <is>
        <t>TCD_Title</t>
      </is>
    </nc>
  </rcc>
  <rcc rId="373" sId="1">
    <oc r="C1" t="inlineStr">
      <is>
        <t>status</t>
      </is>
    </oc>
    <nc r="C1" t="inlineStr">
      <is>
        <t>Status</t>
      </is>
    </nc>
  </rcc>
  <rdn rId="0" localSheetId="1" customView="1" name="Z_92AA3368_AFC9_4405_A416_807378A80BDE_.wvu.FilterData" hidden="1" oldHidden="1">
    <formula>RPL_P_DC1_IFWI_FV!$A$1:$AO$178</formula>
  </rdn>
  <rcv guid="{92AA3368-AFC9-4405-A416-807378A80BDE}"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1">
    <nc r="C159" t="inlineStr">
      <is>
        <t>Passed</t>
      </is>
    </nc>
  </rcc>
  <rcc rId="260" sId="1">
    <nc r="D159" t="inlineStr">
      <is>
        <t>Venky</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12196A7-DC8A-40A9-BF45-0D7E193820EC}" action="delete"/>
  <rdn rId="0" localSheetId="1" customView="1" name="Z_A12196A7_DC8A_40A9_BF45_0D7E193820EC_.wvu.FilterData" hidden="1" oldHidden="1">
    <formula>RPL_P_DC1_IFWI_FV!$A$1:$AN$178</formula>
    <oldFormula>RPL_P_DC1_IFWI_FV!$A$1:$AN$178</oldFormula>
  </rdn>
  <rcv guid="{A12196A7-DC8A-40A9-BF45-0D7E193820EC}"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nc r="C172" t="inlineStr">
      <is>
        <t>Passed</t>
      </is>
    </nc>
  </rcc>
  <rcc rId="263" sId="1">
    <nc r="D172" t="inlineStr">
      <is>
        <t>ikbal</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nc r="C132" t="inlineStr">
      <is>
        <t>Passed</t>
      </is>
    </nc>
  </rcc>
  <rcc rId="265" sId="1">
    <nc r="D132" t="inlineStr">
      <is>
        <t>c</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173" t="inlineStr">
      <is>
        <t>Passed</t>
      </is>
    </nc>
  </rcc>
  <rcc rId="267" sId="1">
    <nc r="D173" t="inlineStr">
      <is>
        <t>ikbal</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nc r="C120" t="inlineStr">
      <is>
        <t>Passed</t>
      </is>
    </nc>
  </rcc>
  <rcc rId="269" sId="1">
    <nc r="D120" t="inlineStr">
      <is>
        <t>Venky</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12196A7-DC8A-40A9-BF45-0D7E193820EC}" action="delete"/>
  <rdn rId="0" localSheetId="1" customView="1" name="Z_A12196A7_DC8A_40A9_BF45_0D7E193820EC_.wvu.FilterData" hidden="1" oldHidden="1">
    <formula>RPL_P_DC1_IFWI_FV!$A$1:$AN$178</formula>
    <oldFormula>RPL_P_DC1_IFWI_FV!$A$1:$AN$178</oldFormula>
  </rdn>
  <rcv guid="{A12196A7-DC8A-40A9-BF45-0D7E193820EC}"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70" t="inlineStr">
      <is>
        <t>Passed</t>
      </is>
    </nc>
  </rcc>
  <rcc rId="272" sId="1">
    <nc r="D70" t="inlineStr">
      <is>
        <t>Venky</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E132" t="inlineStr">
      <is>
        <t>verified with 3.0 HDD</t>
      </is>
    </nc>
  </rcc>
  <rfmt sheetId="1" sqref="E132">
    <dxf>
      <alignment horizontal="general" vertical="bottom" textRotation="0" wrapText="0" indent="0" justifyLastLine="0" shrinkToFit="0" readingOrder="0"/>
    </dxf>
  </rfmt>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nc r="C9" t="inlineStr">
      <is>
        <t>failed</t>
      </is>
    </nc>
  </rcc>
  <rcc rId="275" sId="1">
    <nc r="D9" t="inlineStr">
      <is>
        <t>ikbal</t>
      </is>
    </nc>
  </rcc>
  <rcc rId="276" sId="1" odxf="1">
    <nc r="E9" t="inlineStr">
      <is>
        <t>HSD ID:16018393865</t>
      </is>
    </nc>
    <odxf/>
  </rcc>
  <rcc rId="277" sId="1" odxf="1" dxf="1">
    <nc r="E167" t="inlineStr">
      <is>
        <t>HSD ID:16015988521</t>
      </is>
    </nc>
    <odxf>
      <font>
        <sz val="11"/>
        <color theme="1"/>
        <name val="Calibri"/>
        <family val="2"/>
        <scheme val="minor"/>
      </font>
      <fill>
        <patternFill patternType="none">
          <bgColor indexed="65"/>
        </patternFill>
      </fill>
      <alignment vertical="top" wrapText="0"/>
      <border outline="0">
        <left/>
        <right/>
        <top/>
        <bottom/>
      </border>
    </odxf>
    <ndxf>
      <font>
        <sz val="11"/>
        <color rgb="FF242424"/>
        <name val="Segoe UI"/>
        <family val="2"/>
        <scheme val="none"/>
      </font>
      <fill>
        <patternFill patternType="solid">
          <bgColor rgb="FFFFFFFF"/>
        </patternFill>
      </fill>
      <alignment vertical="center" wrapText="1"/>
      <border outline="0">
        <left style="medium">
          <color rgb="FFD1D1D1"/>
        </left>
        <right style="medium">
          <color rgb="FFD1D1D1"/>
        </right>
        <top style="medium">
          <color rgb="FFD1D1D1"/>
        </top>
        <bottom style="medium">
          <color rgb="FFD1D1D1"/>
        </bottom>
      </border>
    </ndxf>
  </rcc>
  <rfmt sheetId="1" sqref="E167" start="0" length="2147483647">
    <dxf>
      <font>
        <name val="Calibri"/>
        <scheme val="minor"/>
      </font>
    </dxf>
  </rfmt>
  <rcc rId="278" sId="1">
    <nc r="C8" t="inlineStr">
      <is>
        <t>failed</t>
      </is>
    </nc>
  </rcc>
  <rcc rId="279" sId="1">
    <nc r="D8" t="inlineStr">
      <is>
        <t>ikbal</t>
      </is>
    </nc>
  </rcc>
  <rcc rId="280" sId="1">
    <nc r="E8" t="inlineStr">
      <is>
        <t>HSD ID:16018393865</t>
      </is>
    </nc>
  </rcc>
  <rfmt sheetId="1" sqref="E8">
    <dxf>
      <alignment horizontal="general" vertical="bottom" textRotation="0" wrapText="0" indent="0" justifyLastLine="0" shrinkToFit="0" readingOrder="0"/>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1">
    <nc r="C117" t="inlineStr">
      <is>
        <t>failed</t>
      </is>
    </nc>
  </rcc>
  <rcc rId="282" sId="1">
    <nc r="D117" t="inlineStr">
      <is>
        <t>ikbal</t>
      </is>
    </nc>
  </rcc>
  <rfmt sheetId="1" sqref="E117">
    <dxf>
      <alignment horizontal="general" vertical="bottom" textRotation="0" wrapText="0" indent="0" justifyLastLine="0" shrinkToFit="0" readingOrder="0"/>
    </dxf>
  </rfmt>
  <rcc rId="283" sId="1" odxf="1">
    <nc r="E117" t="inlineStr">
      <is>
        <t>HSD ID:16018393865</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oc r="E167" t="inlineStr">
      <is>
        <t>HSD ID:16015988521</t>
      </is>
    </oc>
    <nc r="E167"/>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oc r="C132" t="inlineStr">
      <is>
        <t>Passed</t>
      </is>
    </oc>
    <nc r="C132" t="inlineStr">
      <is>
        <t>Blocked</t>
      </is>
    </nc>
  </rcc>
  <rcc rId="286" sId="1">
    <oc r="E132" t="inlineStr">
      <is>
        <t>verified with 3.0 HDD</t>
      </is>
    </oc>
    <nc r="E132" t="inlineStr">
      <is>
        <t>USB2.0 HDD</t>
      </is>
    </nc>
  </rcc>
  <rcc rId="287" sId="1">
    <oc r="D132" t="inlineStr">
      <is>
        <t>c</t>
      </is>
    </oc>
    <nc r="D132"/>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nc r="C29" t="inlineStr">
      <is>
        <t>Passed</t>
      </is>
    </nc>
  </rcc>
  <rcc rId="289" sId="1">
    <nc r="D29" t="inlineStr">
      <is>
        <t>c</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6FCA152-6113-415F-B2CC-4A50C1F012A4}" name="Kotresh, SharathX Kumar" id="-861480975" dateTime="2022-10-17T12:43:39"/>
  <userInfo guid="{D031BC99-2DEB-49EC-A009-ACB3822797D0}" name="Venkatesh, GurramX" id="-1444171418" dateTime="2022-10-20T10:08:56"/>
  <userInfo guid="{63274BE6-5BEB-4561-B864-546C30C4D5D6}" name="Pillappa, ChaithraX" id="-1541647814" dateTime="2022-10-20T10:45:3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78"/>
  <sheetViews>
    <sheetView tabSelected="1" zoomScaleNormal="70" workbookViewId="0">
      <selection activeCell="C1" sqref="C1"/>
    </sheetView>
  </sheetViews>
  <sheetFormatPr defaultColWidth="8.77734375" defaultRowHeight="14.4" x14ac:dyDescent="0.3"/>
  <cols>
    <col min="1" max="1" width="12.44140625" style="1" bestFit="1" customWidth="1"/>
    <col min="2" max="2" width="116.88671875" style="1" bestFit="1" customWidth="1"/>
    <col min="3" max="3" width="10.44140625" style="1" customWidth="1"/>
    <col min="4" max="4" width="12.6640625" style="1" bestFit="1" customWidth="1"/>
    <col min="5" max="5" width="8.5546875" style="1" customWidth="1"/>
    <col min="6" max="6" width="20.44140625" style="1" bestFit="1" customWidth="1"/>
    <col min="7" max="7" width="20.109375" style="1" bestFit="1" customWidth="1"/>
    <col min="8" max="8" width="62.109375" style="1" bestFit="1" customWidth="1"/>
    <col min="9" max="9" width="14.88671875" style="1" bestFit="1" customWidth="1"/>
    <col min="10" max="10" width="21.6640625" style="1" bestFit="1" customWidth="1"/>
    <col min="11" max="11" width="15.21875" style="1" bestFit="1" customWidth="1"/>
    <col min="12" max="12" width="107.77734375" style="1" bestFit="1" customWidth="1"/>
    <col min="13" max="13" width="8" style="1" bestFit="1" customWidth="1"/>
    <col min="14" max="14" width="5.5546875" style="1" bestFit="1" customWidth="1"/>
    <col min="15" max="15" width="13.77734375" style="1" bestFit="1" customWidth="1"/>
    <col min="16" max="16" width="36.33203125" style="1" bestFit="1" customWidth="1"/>
    <col min="17" max="17" width="255.6640625" style="1" bestFit="1" customWidth="1"/>
    <col min="18" max="18" width="96.6640625" style="1" bestFit="1" customWidth="1"/>
    <col min="19" max="19" width="255.6640625" style="1" bestFit="1" customWidth="1"/>
    <col min="20" max="20" width="13.77734375" style="1" bestFit="1" customWidth="1"/>
    <col min="21" max="21" width="27.21875" style="1" bestFit="1" customWidth="1"/>
    <col min="22" max="22" width="26.21875" style="1" bestFit="1" customWidth="1"/>
    <col min="23" max="23" width="8.6640625" style="1" bestFit="1" customWidth="1"/>
    <col min="24" max="24" width="229.44140625" style="1" bestFit="1" customWidth="1"/>
    <col min="25" max="25" width="11.44140625" style="1" bestFit="1" customWidth="1"/>
    <col min="26" max="26" width="13.44140625" style="1" bestFit="1" customWidth="1"/>
    <col min="27" max="28" width="255.6640625" style="1" bestFit="1" customWidth="1"/>
    <col min="29" max="29" width="15.6640625" style="1" bestFit="1" customWidth="1"/>
    <col min="30" max="30" width="7.33203125" style="1" bestFit="1" customWidth="1"/>
    <col min="31" max="31" width="34.77734375" style="1" bestFit="1" customWidth="1"/>
    <col min="32" max="32" width="20.77734375" style="1" bestFit="1" customWidth="1"/>
    <col min="33" max="33" width="14" style="1" bestFit="1" customWidth="1"/>
    <col min="34" max="34" width="24" style="1" bestFit="1" customWidth="1"/>
    <col min="35" max="35" width="11.5546875" style="1" bestFit="1" customWidth="1"/>
    <col min="36" max="36" width="16.109375" style="1" bestFit="1" customWidth="1"/>
    <col min="37" max="37" width="10" style="1" bestFit="1" customWidth="1"/>
    <col min="38" max="38" width="65.21875" style="1" bestFit="1" customWidth="1"/>
    <col min="39" max="40" width="255.6640625" style="1" bestFit="1" customWidth="1"/>
    <col min="41" max="41" width="241.109375" style="1" bestFit="1" customWidth="1"/>
    <col min="42" max="16384" width="8.77734375" style="1"/>
  </cols>
  <sheetData>
    <row r="1" spans="1:41" x14ac:dyDescent="0.3">
      <c r="A1" s="1" t="s">
        <v>1764</v>
      </c>
      <c r="B1" s="1" t="s">
        <v>1765</v>
      </c>
      <c r="C1" s="1" t="s">
        <v>1766</v>
      </c>
      <c r="D1" s="1" t="s">
        <v>1739</v>
      </c>
      <c r="E1" s="1" t="s">
        <v>1760</v>
      </c>
      <c r="F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row>
    <row r="2" spans="1:41" x14ac:dyDescent="0.3">
      <c r="A2" s="1" t="str">
        <f>HYPERLINK("https://hsdes.intel.com/resource/14013118472","14013118472")</f>
        <v>14013118472</v>
      </c>
      <c r="B2" s="1" t="s">
        <v>36</v>
      </c>
      <c r="C2" s="1" t="s">
        <v>1740</v>
      </c>
      <c r="D2" s="1" t="s">
        <v>1743</v>
      </c>
      <c r="G2" s="1" t="s">
        <v>37</v>
      </c>
      <c r="H2" s="1" t="s">
        <v>38</v>
      </c>
      <c r="I2" s="1" t="s">
        <v>39</v>
      </c>
      <c r="J2" s="1" t="s">
        <v>40</v>
      </c>
      <c r="K2" s="1" t="s">
        <v>41</v>
      </c>
      <c r="L2" s="1" t="s">
        <v>42</v>
      </c>
      <c r="M2" s="1">
        <v>3</v>
      </c>
      <c r="N2" s="1">
        <v>3</v>
      </c>
      <c r="O2" s="1" t="s">
        <v>43</v>
      </c>
      <c r="P2" s="1" t="s">
        <v>44</v>
      </c>
      <c r="Q2" s="1" t="s">
        <v>45</v>
      </c>
      <c r="R2" s="1" t="s">
        <v>46</v>
      </c>
      <c r="S2" s="1" t="s">
        <v>47</v>
      </c>
      <c r="T2" s="1" t="s">
        <v>43</v>
      </c>
      <c r="U2" s="1" t="s">
        <v>48</v>
      </c>
      <c r="W2" s="1" t="s">
        <v>49</v>
      </c>
      <c r="X2" s="1" t="s">
        <v>50</v>
      </c>
      <c r="Y2" s="1" t="s">
        <v>51</v>
      </c>
      <c r="Z2" s="1" t="s">
        <v>52</v>
      </c>
      <c r="AA2" s="1" t="s">
        <v>53</v>
      </c>
      <c r="AB2" s="1" t="s">
        <v>54</v>
      </c>
      <c r="AD2" s="1" t="s">
        <v>55</v>
      </c>
      <c r="AE2" s="1" t="s">
        <v>56</v>
      </c>
      <c r="AG2" s="1" t="s">
        <v>57</v>
      </c>
      <c r="AH2" s="1" t="s">
        <v>58</v>
      </c>
      <c r="AK2" s="1" t="s">
        <v>59</v>
      </c>
      <c r="AL2" s="1" t="s">
        <v>60</v>
      </c>
      <c r="AM2" s="1" t="s">
        <v>61</v>
      </c>
      <c r="AN2" s="1" t="s">
        <v>62</v>
      </c>
      <c r="AO2" s="1" t="s">
        <v>63</v>
      </c>
    </row>
    <row r="3" spans="1:41" x14ac:dyDescent="0.3">
      <c r="A3" s="1" t="str">
        <f>HYPERLINK("https://hsdes.intel.com/resource/14013119621","14013119621")</f>
        <v>14013119621</v>
      </c>
      <c r="B3" s="1" t="s">
        <v>64</v>
      </c>
      <c r="C3" s="1" t="s">
        <v>1740</v>
      </c>
      <c r="G3" s="1" t="s">
        <v>65</v>
      </c>
      <c r="H3" s="1" t="s">
        <v>66</v>
      </c>
      <c r="I3" s="1" t="s">
        <v>39</v>
      </c>
      <c r="J3" s="1" t="s">
        <v>40</v>
      </c>
      <c r="K3" s="1" t="s">
        <v>41</v>
      </c>
      <c r="L3" s="1" t="s">
        <v>67</v>
      </c>
      <c r="M3" s="1">
        <v>12</v>
      </c>
      <c r="N3" s="1">
        <v>10</v>
      </c>
      <c r="O3" s="1" t="s">
        <v>68</v>
      </c>
      <c r="P3" s="1" t="s">
        <v>69</v>
      </c>
      <c r="Q3" s="1" t="s">
        <v>70</v>
      </c>
      <c r="R3" s="1" t="s">
        <v>71</v>
      </c>
      <c r="S3" s="1" t="s">
        <v>72</v>
      </c>
      <c r="T3" s="1" t="s">
        <v>68</v>
      </c>
      <c r="U3" s="1" t="s">
        <v>48</v>
      </c>
      <c r="W3" s="1" t="s">
        <v>73</v>
      </c>
      <c r="X3" s="1" t="s">
        <v>74</v>
      </c>
      <c r="Y3" s="1" t="s">
        <v>51</v>
      </c>
      <c r="Z3" s="1" t="s">
        <v>52</v>
      </c>
      <c r="AA3" s="1" t="s">
        <v>75</v>
      </c>
      <c r="AB3" s="1" t="s">
        <v>76</v>
      </c>
      <c r="AD3" s="1" t="s">
        <v>55</v>
      </c>
      <c r="AE3" s="1" t="s">
        <v>77</v>
      </c>
      <c r="AG3" s="1" t="s">
        <v>57</v>
      </c>
      <c r="AH3" s="1" t="s">
        <v>58</v>
      </c>
      <c r="AK3" s="1" t="s">
        <v>59</v>
      </c>
      <c r="AL3" s="1" t="s">
        <v>60</v>
      </c>
      <c r="AM3" s="1" t="s">
        <v>78</v>
      </c>
      <c r="AN3" s="1" t="s">
        <v>79</v>
      </c>
      <c r="AO3" s="1" t="s">
        <v>80</v>
      </c>
    </row>
    <row r="4" spans="1:41" x14ac:dyDescent="0.3">
      <c r="A4" s="1" t="str">
        <f>HYPERLINK("https://hsdes.intel.com/resource/14013121015","14013121015")</f>
        <v>14013121015</v>
      </c>
      <c r="B4" s="1" t="s">
        <v>81</v>
      </c>
      <c r="C4" s="1" t="s">
        <v>1740</v>
      </c>
      <c r="D4" s="1" t="s">
        <v>1742</v>
      </c>
      <c r="G4" s="1" t="s">
        <v>82</v>
      </c>
      <c r="H4" s="1" t="s">
        <v>83</v>
      </c>
      <c r="I4" s="1" t="s">
        <v>39</v>
      </c>
      <c r="J4" s="1" t="s">
        <v>40</v>
      </c>
      <c r="K4" s="1" t="s">
        <v>41</v>
      </c>
      <c r="L4" s="1" t="s">
        <v>84</v>
      </c>
      <c r="M4" s="1">
        <v>10</v>
      </c>
      <c r="N4" s="1">
        <v>5</v>
      </c>
      <c r="O4" s="1" t="s">
        <v>85</v>
      </c>
      <c r="P4" s="1" t="s">
        <v>86</v>
      </c>
      <c r="Q4" s="1" t="s">
        <v>87</v>
      </c>
      <c r="R4" s="1" t="s">
        <v>88</v>
      </c>
      <c r="S4" s="1" t="s">
        <v>89</v>
      </c>
      <c r="T4" s="1" t="s">
        <v>85</v>
      </c>
      <c r="U4" s="1" t="s">
        <v>48</v>
      </c>
      <c r="V4" s="1" t="s">
        <v>90</v>
      </c>
      <c r="W4" s="1" t="s">
        <v>91</v>
      </c>
      <c r="X4" s="1" t="s">
        <v>92</v>
      </c>
      <c r="Y4" s="1" t="s">
        <v>51</v>
      </c>
      <c r="Z4" s="1" t="s">
        <v>52</v>
      </c>
      <c r="AA4" s="1" t="s">
        <v>93</v>
      </c>
      <c r="AB4" s="1" t="s">
        <v>94</v>
      </c>
      <c r="AD4" s="1" t="s">
        <v>55</v>
      </c>
      <c r="AE4" s="1" t="s">
        <v>56</v>
      </c>
      <c r="AG4" s="1" t="s">
        <v>57</v>
      </c>
      <c r="AH4" s="1" t="s">
        <v>58</v>
      </c>
      <c r="AK4" s="1" t="s">
        <v>59</v>
      </c>
      <c r="AL4" s="1" t="s">
        <v>60</v>
      </c>
      <c r="AM4" s="1" t="s">
        <v>95</v>
      </c>
      <c r="AN4" s="1" t="s">
        <v>96</v>
      </c>
      <c r="AO4" s="1" t="s">
        <v>97</v>
      </c>
    </row>
    <row r="5" spans="1:41" x14ac:dyDescent="0.3">
      <c r="A5" s="1" t="str">
        <f>HYPERLINK("https://hsdes.intel.com/resource/14013121194","14013121194")</f>
        <v>14013121194</v>
      </c>
      <c r="B5" s="1" t="s">
        <v>98</v>
      </c>
      <c r="C5" s="1" t="s">
        <v>1740</v>
      </c>
      <c r="D5" s="1" t="s">
        <v>1745</v>
      </c>
      <c r="G5" s="1" t="s">
        <v>99</v>
      </c>
      <c r="H5" s="1" t="s">
        <v>66</v>
      </c>
      <c r="I5" s="1" t="s">
        <v>39</v>
      </c>
      <c r="J5" s="1" t="s">
        <v>40</v>
      </c>
      <c r="K5" s="1" t="s">
        <v>41</v>
      </c>
      <c r="L5" s="1" t="s">
        <v>100</v>
      </c>
      <c r="M5" s="1">
        <v>22</v>
      </c>
      <c r="N5" s="1">
        <v>20</v>
      </c>
      <c r="O5" s="1" t="s">
        <v>101</v>
      </c>
      <c r="P5" s="1" t="s">
        <v>102</v>
      </c>
      <c r="Q5" s="1" t="s">
        <v>103</v>
      </c>
      <c r="R5" s="1" t="s">
        <v>104</v>
      </c>
      <c r="S5" s="1" t="s">
        <v>105</v>
      </c>
      <c r="T5" s="1" t="s">
        <v>101</v>
      </c>
      <c r="U5" s="1" t="s">
        <v>48</v>
      </c>
      <c r="W5" s="1" t="s">
        <v>73</v>
      </c>
      <c r="X5" s="1" t="s">
        <v>106</v>
      </c>
      <c r="Y5" s="1" t="s">
        <v>51</v>
      </c>
      <c r="Z5" s="1" t="s">
        <v>107</v>
      </c>
      <c r="AA5" s="1" t="s">
        <v>108</v>
      </c>
      <c r="AB5" s="1" t="s">
        <v>109</v>
      </c>
      <c r="AD5" s="1" t="s">
        <v>55</v>
      </c>
      <c r="AE5" s="1" t="s">
        <v>56</v>
      </c>
      <c r="AG5" s="1" t="s">
        <v>110</v>
      </c>
      <c r="AH5" s="1" t="s">
        <v>58</v>
      </c>
      <c r="AK5" s="1" t="s">
        <v>59</v>
      </c>
      <c r="AL5" s="1" t="s">
        <v>111</v>
      </c>
      <c r="AM5" s="1" t="s">
        <v>112</v>
      </c>
      <c r="AN5" s="1" t="s">
        <v>113</v>
      </c>
      <c r="AO5" s="1" t="s">
        <v>114</v>
      </c>
    </row>
    <row r="6" spans="1:41" x14ac:dyDescent="0.3">
      <c r="A6" s="1" t="str">
        <f>HYPERLINK("https://hsdes.intel.com/resource/14013121224","14013121224")</f>
        <v>14013121224</v>
      </c>
      <c r="B6" s="1" t="s">
        <v>115</v>
      </c>
      <c r="C6" s="1" t="s">
        <v>1740</v>
      </c>
      <c r="D6" s="1" t="s">
        <v>1745</v>
      </c>
      <c r="G6" s="1" t="s">
        <v>99</v>
      </c>
      <c r="H6" s="1" t="s">
        <v>66</v>
      </c>
      <c r="I6" s="1" t="s">
        <v>39</v>
      </c>
      <c r="J6" s="1" t="s">
        <v>40</v>
      </c>
      <c r="K6" s="1" t="s">
        <v>41</v>
      </c>
      <c r="L6" s="1" t="s">
        <v>100</v>
      </c>
      <c r="M6" s="1">
        <v>40</v>
      </c>
      <c r="N6" s="1">
        <v>32</v>
      </c>
      <c r="O6" s="1" t="s">
        <v>116</v>
      </c>
      <c r="P6" s="1" t="s">
        <v>102</v>
      </c>
      <c r="Q6" s="1" t="s">
        <v>117</v>
      </c>
      <c r="R6" s="1" t="s">
        <v>118</v>
      </c>
      <c r="S6" s="1" t="s">
        <v>119</v>
      </c>
      <c r="T6" s="1" t="s">
        <v>116</v>
      </c>
      <c r="U6" s="1" t="s">
        <v>48</v>
      </c>
      <c r="W6" s="1" t="s">
        <v>73</v>
      </c>
      <c r="X6" s="1" t="s">
        <v>120</v>
      </c>
      <c r="Y6" s="1" t="s">
        <v>51</v>
      </c>
      <c r="Z6" s="1" t="s">
        <v>107</v>
      </c>
      <c r="AA6" s="1" t="s">
        <v>121</v>
      </c>
      <c r="AB6" s="1" t="s">
        <v>122</v>
      </c>
      <c r="AD6" s="1" t="s">
        <v>55</v>
      </c>
      <c r="AE6" s="1" t="s">
        <v>56</v>
      </c>
      <c r="AG6" s="1" t="s">
        <v>123</v>
      </c>
      <c r="AH6" s="1" t="s">
        <v>58</v>
      </c>
      <c r="AK6" s="1" t="s">
        <v>59</v>
      </c>
      <c r="AL6" s="1" t="s">
        <v>111</v>
      </c>
      <c r="AM6" s="1" t="s">
        <v>124</v>
      </c>
      <c r="AN6" s="1" t="s">
        <v>125</v>
      </c>
      <c r="AO6" s="1" t="s">
        <v>97</v>
      </c>
    </row>
    <row r="7" spans="1:41" x14ac:dyDescent="0.3">
      <c r="A7" s="1" t="str">
        <f>HYPERLINK("https://hsdes.intel.com/resource/14013121432","14013121432")</f>
        <v>14013121432</v>
      </c>
      <c r="B7" s="1" t="s">
        <v>126</v>
      </c>
      <c r="C7" s="1" t="s">
        <v>1740</v>
      </c>
      <c r="D7" s="1" t="s">
        <v>1743</v>
      </c>
      <c r="G7" s="1" t="s">
        <v>65</v>
      </c>
      <c r="H7" s="1" t="s">
        <v>127</v>
      </c>
      <c r="I7" s="1" t="s">
        <v>39</v>
      </c>
      <c r="J7" s="1" t="s">
        <v>40</v>
      </c>
      <c r="K7" s="1" t="s">
        <v>41</v>
      </c>
      <c r="L7" s="1" t="s">
        <v>128</v>
      </c>
      <c r="M7" s="1">
        <v>10</v>
      </c>
      <c r="N7" s="1">
        <v>5</v>
      </c>
      <c r="O7" s="1" t="s">
        <v>129</v>
      </c>
      <c r="P7" s="1" t="s">
        <v>69</v>
      </c>
      <c r="Q7" s="1" t="s">
        <v>130</v>
      </c>
      <c r="R7" s="1" t="s">
        <v>131</v>
      </c>
      <c r="S7" s="1" t="s">
        <v>132</v>
      </c>
      <c r="T7" s="1" t="s">
        <v>129</v>
      </c>
      <c r="U7" s="1" t="s">
        <v>48</v>
      </c>
      <c r="W7" s="1" t="s">
        <v>73</v>
      </c>
      <c r="X7" s="1" t="s">
        <v>133</v>
      </c>
      <c r="Y7" s="1" t="s">
        <v>51</v>
      </c>
      <c r="Z7" s="1" t="s">
        <v>134</v>
      </c>
      <c r="AA7" s="1" t="s">
        <v>135</v>
      </c>
      <c r="AB7" s="1" t="s">
        <v>136</v>
      </c>
      <c r="AD7" s="1" t="s">
        <v>55</v>
      </c>
      <c r="AE7" s="1" t="s">
        <v>56</v>
      </c>
      <c r="AG7" s="1" t="s">
        <v>57</v>
      </c>
      <c r="AH7" s="1" t="s">
        <v>58</v>
      </c>
      <c r="AK7" s="1" t="s">
        <v>59</v>
      </c>
      <c r="AL7" s="1" t="s">
        <v>60</v>
      </c>
      <c r="AM7" s="1" t="s">
        <v>137</v>
      </c>
      <c r="AN7" s="1" t="s">
        <v>138</v>
      </c>
      <c r="AO7" s="1" t="s">
        <v>139</v>
      </c>
    </row>
    <row r="8" spans="1:41" x14ac:dyDescent="0.3">
      <c r="A8" s="1" t="str">
        <f>HYPERLINK("https://hsdes.intel.com/resource/14013158232","14013158232")</f>
        <v>14013158232</v>
      </c>
      <c r="B8" s="1" t="s">
        <v>140</v>
      </c>
      <c r="C8" s="1" t="s">
        <v>1758</v>
      </c>
      <c r="D8" s="1" t="s">
        <v>1744</v>
      </c>
      <c r="F8" s="1" t="s">
        <v>1759</v>
      </c>
      <c r="G8" s="1" t="s">
        <v>141</v>
      </c>
      <c r="H8" s="1" t="s">
        <v>66</v>
      </c>
      <c r="I8" s="1" t="s">
        <v>39</v>
      </c>
      <c r="J8" s="1" t="s">
        <v>40</v>
      </c>
      <c r="K8" s="1" t="s">
        <v>41</v>
      </c>
      <c r="L8" s="1" t="s">
        <v>142</v>
      </c>
      <c r="M8" s="1">
        <v>15</v>
      </c>
      <c r="N8" s="1">
        <v>12</v>
      </c>
      <c r="O8" s="1" t="s">
        <v>143</v>
      </c>
      <c r="P8" s="1" t="s">
        <v>144</v>
      </c>
      <c r="Q8" s="1" t="s">
        <v>145</v>
      </c>
      <c r="R8" s="1" t="s">
        <v>146</v>
      </c>
      <c r="S8" s="1" t="s">
        <v>147</v>
      </c>
      <c r="T8" s="1" t="s">
        <v>143</v>
      </c>
      <c r="U8" s="1" t="s">
        <v>148</v>
      </c>
      <c r="W8" s="1" t="s">
        <v>149</v>
      </c>
      <c r="X8" s="1" t="s">
        <v>150</v>
      </c>
      <c r="Y8" s="1" t="s">
        <v>51</v>
      </c>
      <c r="Z8" s="1" t="s">
        <v>52</v>
      </c>
      <c r="AA8" s="1" t="s">
        <v>151</v>
      </c>
      <c r="AB8" s="1" t="s">
        <v>152</v>
      </c>
      <c r="AD8" s="1" t="s">
        <v>55</v>
      </c>
      <c r="AE8" s="1" t="s">
        <v>56</v>
      </c>
      <c r="AG8" s="1" t="s">
        <v>57</v>
      </c>
      <c r="AH8" s="1" t="s">
        <v>58</v>
      </c>
      <c r="AK8" s="1" t="s">
        <v>59</v>
      </c>
      <c r="AL8" s="1" t="s">
        <v>60</v>
      </c>
      <c r="AM8" s="1" t="s">
        <v>153</v>
      </c>
      <c r="AN8" s="1" t="s">
        <v>154</v>
      </c>
      <c r="AO8" s="1" t="s">
        <v>155</v>
      </c>
    </row>
    <row r="9" spans="1:41" x14ac:dyDescent="0.3">
      <c r="A9" s="1" t="str">
        <f>HYPERLINK("https://hsdes.intel.com/resource/14013158240","14013158240")</f>
        <v>14013158240</v>
      </c>
      <c r="B9" s="1" t="s">
        <v>156</v>
      </c>
      <c r="C9" s="1" t="s">
        <v>1758</v>
      </c>
      <c r="D9" s="1" t="s">
        <v>1744</v>
      </c>
      <c r="F9" s="1" t="s">
        <v>1759</v>
      </c>
      <c r="G9" s="1" t="s">
        <v>141</v>
      </c>
      <c r="H9" s="1" t="s">
        <v>157</v>
      </c>
      <c r="I9" s="1" t="s">
        <v>39</v>
      </c>
      <c r="J9" s="1" t="s">
        <v>40</v>
      </c>
      <c r="K9" s="1" t="s">
        <v>41</v>
      </c>
      <c r="L9" s="1" t="s">
        <v>142</v>
      </c>
      <c r="M9" s="1">
        <v>10</v>
      </c>
      <c r="N9" s="1">
        <v>9</v>
      </c>
      <c r="O9" s="1" t="s">
        <v>158</v>
      </c>
      <c r="P9" s="1" t="s">
        <v>144</v>
      </c>
      <c r="Q9" s="1" t="s">
        <v>145</v>
      </c>
      <c r="R9" s="1" t="s">
        <v>146</v>
      </c>
      <c r="S9" s="1" t="s">
        <v>147</v>
      </c>
      <c r="T9" s="1" t="s">
        <v>158</v>
      </c>
      <c r="U9" s="1" t="s">
        <v>148</v>
      </c>
      <c r="W9" s="1" t="s">
        <v>149</v>
      </c>
      <c r="X9" s="1" t="s">
        <v>159</v>
      </c>
      <c r="Y9" s="1" t="s">
        <v>51</v>
      </c>
      <c r="Z9" s="1" t="s">
        <v>134</v>
      </c>
      <c r="AA9" s="1" t="s">
        <v>160</v>
      </c>
      <c r="AB9" s="1" t="s">
        <v>161</v>
      </c>
      <c r="AD9" s="1" t="s">
        <v>55</v>
      </c>
      <c r="AE9" s="1" t="s">
        <v>56</v>
      </c>
      <c r="AG9" s="1" t="s">
        <v>57</v>
      </c>
      <c r="AH9" s="1" t="s">
        <v>58</v>
      </c>
      <c r="AK9" s="1" t="s">
        <v>59</v>
      </c>
      <c r="AL9" s="1" t="s">
        <v>60</v>
      </c>
      <c r="AM9" s="1" t="s">
        <v>162</v>
      </c>
      <c r="AN9" s="1" t="s">
        <v>163</v>
      </c>
      <c r="AO9" s="1" t="s">
        <v>164</v>
      </c>
    </row>
    <row r="10" spans="1:41" x14ac:dyDescent="0.3">
      <c r="A10" s="1" t="str">
        <f>HYPERLINK("https://hsdes.intel.com/resource/14013158554","14013158554")</f>
        <v>14013158554</v>
      </c>
      <c r="B10" s="1" t="s">
        <v>165</v>
      </c>
      <c r="C10" s="1" t="s">
        <v>1740</v>
      </c>
      <c r="D10" s="1" t="s">
        <v>1762</v>
      </c>
      <c r="E10" s="1">
        <v>42.4</v>
      </c>
      <c r="G10" s="1" t="s">
        <v>49</v>
      </c>
      <c r="H10" s="1" t="s">
        <v>83</v>
      </c>
      <c r="I10" s="1" t="s">
        <v>39</v>
      </c>
      <c r="J10" s="1" t="s">
        <v>40</v>
      </c>
      <c r="K10" s="1" t="s">
        <v>41</v>
      </c>
      <c r="L10" s="1" t="s">
        <v>166</v>
      </c>
      <c r="M10" s="1">
        <v>40</v>
      </c>
      <c r="N10" s="1">
        <v>35</v>
      </c>
      <c r="O10" s="1" t="s">
        <v>167</v>
      </c>
      <c r="P10" s="1" t="s">
        <v>168</v>
      </c>
      <c r="Q10" s="1" t="s">
        <v>169</v>
      </c>
      <c r="R10" s="1" t="s">
        <v>170</v>
      </c>
      <c r="S10" s="1" t="s">
        <v>171</v>
      </c>
      <c r="T10" s="1" t="s">
        <v>167</v>
      </c>
      <c r="U10" s="1" t="s">
        <v>48</v>
      </c>
      <c r="W10" s="1" t="s">
        <v>49</v>
      </c>
      <c r="X10" s="1" t="s">
        <v>172</v>
      </c>
      <c r="Y10" s="1" t="s">
        <v>51</v>
      </c>
      <c r="Z10" s="1" t="s">
        <v>107</v>
      </c>
      <c r="AA10" s="1" t="s">
        <v>173</v>
      </c>
      <c r="AB10" s="1" t="s">
        <v>174</v>
      </c>
      <c r="AD10" s="1" t="s">
        <v>55</v>
      </c>
      <c r="AE10" s="1" t="s">
        <v>56</v>
      </c>
      <c r="AG10" s="1" t="s">
        <v>123</v>
      </c>
      <c r="AH10" s="1" t="s">
        <v>58</v>
      </c>
      <c r="AK10" s="1" t="s">
        <v>59</v>
      </c>
      <c r="AL10" s="1" t="s">
        <v>60</v>
      </c>
      <c r="AM10" s="1" t="s">
        <v>175</v>
      </c>
      <c r="AN10" s="1" t="s">
        <v>176</v>
      </c>
      <c r="AO10" s="1" t="s">
        <v>177</v>
      </c>
    </row>
    <row r="11" spans="1:41" x14ac:dyDescent="0.3">
      <c r="A11" s="1" t="str">
        <f>HYPERLINK("https://hsdes.intel.com/resource/14013158706","14013158706")</f>
        <v>14013158706</v>
      </c>
      <c r="B11" s="1" t="s">
        <v>178</v>
      </c>
      <c r="C11" s="1" t="s">
        <v>1740</v>
      </c>
      <c r="D11" s="1" t="s">
        <v>1742</v>
      </c>
      <c r="G11" s="1" t="s">
        <v>179</v>
      </c>
      <c r="H11" s="1" t="s">
        <v>83</v>
      </c>
      <c r="I11" s="1" t="s">
        <v>39</v>
      </c>
      <c r="J11" s="1" t="s">
        <v>40</v>
      </c>
      <c r="K11" s="1" t="s">
        <v>41</v>
      </c>
      <c r="L11" s="1" t="s">
        <v>180</v>
      </c>
      <c r="M11" s="1">
        <v>1</v>
      </c>
      <c r="N11" s="1">
        <v>1</v>
      </c>
      <c r="O11" s="1" t="s">
        <v>181</v>
      </c>
      <c r="P11" s="1" t="s">
        <v>182</v>
      </c>
      <c r="Q11" s="1" t="s">
        <v>183</v>
      </c>
      <c r="R11" s="1" t="s">
        <v>184</v>
      </c>
      <c r="S11" s="1" t="s">
        <v>185</v>
      </c>
      <c r="T11" s="1" t="s">
        <v>181</v>
      </c>
      <c r="U11" s="1" t="s">
        <v>148</v>
      </c>
      <c r="W11" s="1" t="s">
        <v>179</v>
      </c>
      <c r="X11" s="1" t="s">
        <v>186</v>
      </c>
      <c r="Y11" s="1" t="s">
        <v>51</v>
      </c>
      <c r="Z11" s="1" t="s">
        <v>187</v>
      </c>
      <c r="AA11" s="1" t="s">
        <v>188</v>
      </c>
      <c r="AB11" s="1" t="s">
        <v>189</v>
      </c>
      <c r="AD11" s="1" t="s">
        <v>55</v>
      </c>
      <c r="AE11" s="1" t="s">
        <v>56</v>
      </c>
      <c r="AG11" s="1" t="s">
        <v>57</v>
      </c>
      <c r="AH11" s="1" t="s">
        <v>190</v>
      </c>
      <c r="AK11" s="1" t="s">
        <v>191</v>
      </c>
      <c r="AL11" s="1" t="s">
        <v>60</v>
      </c>
      <c r="AM11" s="1" t="s">
        <v>192</v>
      </c>
      <c r="AN11" s="1" t="s">
        <v>193</v>
      </c>
      <c r="AO11" s="1" t="s">
        <v>194</v>
      </c>
    </row>
    <row r="12" spans="1:41" x14ac:dyDescent="0.3">
      <c r="A12" s="1" t="str">
        <f>HYPERLINK("https://hsdes.intel.com/resource/14013158711","14013158711")</f>
        <v>14013158711</v>
      </c>
      <c r="B12" s="1" t="s">
        <v>195</v>
      </c>
      <c r="C12" s="1" t="s">
        <v>1740</v>
      </c>
      <c r="D12" s="1" t="s">
        <v>1742</v>
      </c>
      <c r="G12" s="1" t="s">
        <v>99</v>
      </c>
      <c r="H12" s="1" t="s">
        <v>66</v>
      </c>
      <c r="I12" s="1" t="s">
        <v>39</v>
      </c>
      <c r="J12" s="1" t="s">
        <v>40</v>
      </c>
      <c r="K12" s="1" t="s">
        <v>41</v>
      </c>
      <c r="L12" s="1" t="s">
        <v>100</v>
      </c>
      <c r="M12" s="1">
        <v>27</v>
      </c>
      <c r="N12" s="1">
        <v>25</v>
      </c>
      <c r="O12" s="1" t="s">
        <v>196</v>
      </c>
      <c r="P12" s="1" t="s">
        <v>102</v>
      </c>
      <c r="Q12" s="1" t="s">
        <v>197</v>
      </c>
      <c r="R12" s="1" t="s">
        <v>198</v>
      </c>
      <c r="S12" s="1" t="s">
        <v>199</v>
      </c>
      <c r="T12" s="1" t="s">
        <v>196</v>
      </c>
      <c r="U12" s="1" t="s">
        <v>48</v>
      </c>
      <c r="W12" s="1" t="s">
        <v>73</v>
      </c>
      <c r="X12" s="1" t="s">
        <v>200</v>
      </c>
      <c r="Y12" s="1" t="s">
        <v>51</v>
      </c>
      <c r="Z12" s="1" t="s">
        <v>52</v>
      </c>
      <c r="AA12" s="1" t="s">
        <v>201</v>
      </c>
      <c r="AB12" s="1" t="s">
        <v>122</v>
      </c>
      <c r="AD12" s="1" t="s">
        <v>55</v>
      </c>
      <c r="AE12" s="1" t="s">
        <v>56</v>
      </c>
      <c r="AG12" s="1" t="s">
        <v>123</v>
      </c>
      <c r="AH12" s="1" t="s">
        <v>58</v>
      </c>
      <c r="AK12" s="1" t="s">
        <v>59</v>
      </c>
      <c r="AL12" s="1" t="s">
        <v>60</v>
      </c>
      <c r="AM12" s="1" t="s">
        <v>202</v>
      </c>
      <c r="AN12" s="1" t="s">
        <v>203</v>
      </c>
      <c r="AO12" s="1" t="s">
        <v>204</v>
      </c>
    </row>
    <row r="13" spans="1:41" x14ac:dyDescent="0.3">
      <c r="A13" s="1" t="str">
        <f>HYPERLINK("https://hsdes.intel.com/resource/14013158809","14013158809")</f>
        <v>14013158809</v>
      </c>
      <c r="B13" s="1" t="s">
        <v>205</v>
      </c>
      <c r="C13" s="1" t="s">
        <v>1740</v>
      </c>
      <c r="D13" s="1" t="s">
        <v>1741</v>
      </c>
      <c r="G13" s="1" t="s">
        <v>99</v>
      </c>
      <c r="H13" s="1" t="s">
        <v>66</v>
      </c>
      <c r="I13" s="1" t="s">
        <v>39</v>
      </c>
      <c r="J13" s="1" t="s">
        <v>40</v>
      </c>
      <c r="K13" s="1" t="s">
        <v>41</v>
      </c>
      <c r="L13" s="1" t="s">
        <v>100</v>
      </c>
      <c r="M13" s="1">
        <v>25</v>
      </c>
      <c r="N13" s="1">
        <v>20</v>
      </c>
      <c r="O13" s="1" t="s">
        <v>206</v>
      </c>
      <c r="P13" s="1" t="s">
        <v>102</v>
      </c>
      <c r="Q13" s="1" t="s">
        <v>207</v>
      </c>
      <c r="R13" s="1" t="s">
        <v>208</v>
      </c>
      <c r="S13" s="1" t="s">
        <v>209</v>
      </c>
      <c r="T13" s="1" t="s">
        <v>206</v>
      </c>
      <c r="U13" s="1" t="s">
        <v>48</v>
      </c>
      <c r="W13" s="1" t="s">
        <v>73</v>
      </c>
      <c r="X13" s="1" t="s">
        <v>210</v>
      </c>
      <c r="Y13" s="1" t="s">
        <v>51</v>
      </c>
      <c r="Z13" s="1" t="s">
        <v>107</v>
      </c>
      <c r="AA13" s="1" t="s">
        <v>211</v>
      </c>
      <c r="AB13" s="1" t="s">
        <v>212</v>
      </c>
      <c r="AD13" s="1" t="s">
        <v>55</v>
      </c>
      <c r="AE13" s="1" t="s">
        <v>56</v>
      </c>
      <c r="AG13" s="1" t="s">
        <v>110</v>
      </c>
      <c r="AH13" s="1" t="s">
        <v>58</v>
      </c>
      <c r="AK13" s="1" t="s">
        <v>59</v>
      </c>
      <c r="AL13" s="1" t="s">
        <v>213</v>
      </c>
      <c r="AM13" s="1" t="s">
        <v>214</v>
      </c>
      <c r="AN13" s="1" t="s">
        <v>215</v>
      </c>
      <c r="AO13" s="1" t="s">
        <v>97</v>
      </c>
    </row>
    <row r="14" spans="1:41" x14ac:dyDescent="0.3">
      <c r="A14" s="1" t="str">
        <f>HYPERLINK("https://hsdes.intel.com/resource/14013158834","14013158834")</f>
        <v>14013158834</v>
      </c>
      <c r="B14" s="1" t="s">
        <v>216</v>
      </c>
      <c r="C14" s="1" t="s">
        <v>1740</v>
      </c>
      <c r="D14" s="1" t="s">
        <v>1761</v>
      </c>
      <c r="E14" s="1">
        <v>42.4</v>
      </c>
      <c r="G14" s="1" t="s">
        <v>99</v>
      </c>
      <c r="H14" s="1" t="s">
        <v>66</v>
      </c>
      <c r="I14" s="1" t="s">
        <v>39</v>
      </c>
      <c r="J14" s="1" t="s">
        <v>40</v>
      </c>
      <c r="K14" s="1" t="s">
        <v>41</v>
      </c>
      <c r="L14" s="1" t="s">
        <v>100</v>
      </c>
      <c r="M14" s="1">
        <v>55</v>
      </c>
      <c r="N14" s="1">
        <v>48</v>
      </c>
      <c r="O14" s="1" t="s">
        <v>217</v>
      </c>
      <c r="P14" s="1" t="s">
        <v>102</v>
      </c>
      <c r="Q14" s="1" t="s">
        <v>218</v>
      </c>
      <c r="R14" s="1" t="s">
        <v>219</v>
      </c>
      <c r="S14" s="1" t="s">
        <v>220</v>
      </c>
      <c r="T14" s="1" t="s">
        <v>217</v>
      </c>
      <c r="U14" s="1" t="s">
        <v>48</v>
      </c>
      <c r="W14" s="1" t="s">
        <v>73</v>
      </c>
      <c r="X14" s="1" t="s">
        <v>221</v>
      </c>
      <c r="Y14" s="1" t="s">
        <v>51</v>
      </c>
      <c r="Z14" s="1" t="s">
        <v>107</v>
      </c>
      <c r="AA14" s="1" t="s">
        <v>222</v>
      </c>
      <c r="AB14" s="1" t="s">
        <v>223</v>
      </c>
      <c r="AD14" s="1" t="s">
        <v>55</v>
      </c>
      <c r="AE14" s="1" t="s">
        <v>56</v>
      </c>
      <c r="AG14" s="1" t="s">
        <v>123</v>
      </c>
      <c r="AH14" s="1" t="s">
        <v>58</v>
      </c>
      <c r="AK14" s="1" t="s">
        <v>59</v>
      </c>
      <c r="AL14" s="1" t="s">
        <v>60</v>
      </c>
      <c r="AM14" s="1" t="s">
        <v>224</v>
      </c>
      <c r="AN14" s="1" t="s">
        <v>225</v>
      </c>
      <c r="AO14" s="1" t="s">
        <v>226</v>
      </c>
    </row>
    <row r="15" spans="1:41" x14ac:dyDescent="0.3">
      <c r="A15" s="1" t="str">
        <f>HYPERLINK("https://hsdes.intel.com/resource/14013158836","14013158836")</f>
        <v>14013158836</v>
      </c>
      <c r="B15" s="1" t="s">
        <v>227</v>
      </c>
      <c r="C15" s="1" t="s">
        <v>1740</v>
      </c>
      <c r="D15" s="1" t="s">
        <v>1761</v>
      </c>
      <c r="E15" s="1">
        <v>42.4</v>
      </c>
      <c r="G15" s="1" t="s">
        <v>99</v>
      </c>
      <c r="H15" s="1" t="s">
        <v>66</v>
      </c>
      <c r="I15" s="1" t="s">
        <v>39</v>
      </c>
      <c r="J15" s="1" t="s">
        <v>40</v>
      </c>
      <c r="K15" s="1" t="s">
        <v>41</v>
      </c>
      <c r="L15" s="1" t="s">
        <v>100</v>
      </c>
      <c r="M15" s="1">
        <v>50</v>
      </c>
      <c r="N15" s="1">
        <v>45</v>
      </c>
      <c r="O15" s="1" t="s">
        <v>228</v>
      </c>
      <c r="P15" s="1" t="s">
        <v>102</v>
      </c>
      <c r="Q15" s="1" t="s">
        <v>229</v>
      </c>
      <c r="R15" s="1" t="s">
        <v>230</v>
      </c>
      <c r="S15" s="1" t="s">
        <v>231</v>
      </c>
      <c r="T15" s="1" t="s">
        <v>228</v>
      </c>
      <c r="U15" s="1" t="s">
        <v>48</v>
      </c>
      <c r="W15" s="1" t="s">
        <v>73</v>
      </c>
      <c r="X15" s="1" t="s">
        <v>232</v>
      </c>
      <c r="Y15" s="1" t="s">
        <v>51</v>
      </c>
      <c r="Z15" s="1" t="s">
        <v>107</v>
      </c>
      <c r="AA15" s="1" t="s">
        <v>222</v>
      </c>
      <c r="AB15" s="1" t="s">
        <v>223</v>
      </c>
      <c r="AD15" s="1" t="s">
        <v>55</v>
      </c>
      <c r="AE15" s="1" t="s">
        <v>56</v>
      </c>
      <c r="AG15" s="1" t="s">
        <v>123</v>
      </c>
      <c r="AH15" s="1" t="s">
        <v>58</v>
      </c>
      <c r="AK15" s="1" t="s">
        <v>59</v>
      </c>
      <c r="AL15" s="1" t="s">
        <v>233</v>
      </c>
      <c r="AM15" s="1" t="s">
        <v>234</v>
      </c>
      <c r="AN15" s="1" t="s">
        <v>235</v>
      </c>
      <c r="AO15" s="1" t="s">
        <v>226</v>
      </c>
    </row>
    <row r="16" spans="1:41" x14ac:dyDescent="0.3">
      <c r="A16" s="1" t="str">
        <f>HYPERLINK("https://hsdes.intel.com/resource/14013158841","14013158841")</f>
        <v>14013158841</v>
      </c>
      <c r="B16" s="1" t="s">
        <v>236</v>
      </c>
      <c r="C16" s="1" t="s">
        <v>1740</v>
      </c>
      <c r="D16" s="1" t="s">
        <v>1745</v>
      </c>
      <c r="G16" s="1" t="s">
        <v>99</v>
      </c>
      <c r="H16" s="1" t="s">
        <v>66</v>
      </c>
      <c r="I16" s="1" t="s">
        <v>39</v>
      </c>
      <c r="J16" s="1" t="s">
        <v>40</v>
      </c>
      <c r="K16" s="1" t="s">
        <v>41</v>
      </c>
      <c r="L16" s="1" t="s">
        <v>237</v>
      </c>
      <c r="M16" s="1">
        <v>20</v>
      </c>
      <c r="N16" s="1">
        <v>17</v>
      </c>
      <c r="O16" s="1" t="s">
        <v>238</v>
      </c>
      <c r="P16" s="1" t="s">
        <v>102</v>
      </c>
      <c r="Q16" s="1" t="s">
        <v>239</v>
      </c>
      <c r="R16" s="1" t="s">
        <v>240</v>
      </c>
      <c r="S16" s="1" t="s">
        <v>241</v>
      </c>
      <c r="T16" s="1" t="s">
        <v>238</v>
      </c>
      <c r="U16" s="1" t="s">
        <v>148</v>
      </c>
      <c r="W16" s="1" t="s">
        <v>73</v>
      </c>
      <c r="X16" s="1" t="s">
        <v>242</v>
      </c>
      <c r="Y16" s="1" t="s">
        <v>51</v>
      </c>
      <c r="Z16" s="1" t="s">
        <v>107</v>
      </c>
      <c r="AA16" s="1" t="s">
        <v>243</v>
      </c>
      <c r="AB16" s="1" t="s">
        <v>244</v>
      </c>
      <c r="AD16" s="1" t="s">
        <v>55</v>
      </c>
      <c r="AE16" s="1" t="s">
        <v>56</v>
      </c>
      <c r="AG16" s="1" t="s">
        <v>110</v>
      </c>
      <c r="AH16" s="1" t="s">
        <v>58</v>
      </c>
      <c r="AK16" s="1" t="s">
        <v>59</v>
      </c>
      <c r="AL16" s="1" t="s">
        <v>60</v>
      </c>
      <c r="AM16" s="1" t="s">
        <v>245</v>
      </c>
      <c r="AN16" s="1" t="s">
        <v>246</v>
      </c>
      <c r="AO16" s="1" t="s">
        <v>247</v>
      </c>
    </row>
    <row r="17" spans="1:41" x14ac:dyDescent="0.3">
      <c r="A17" s="1" t="str">
        <f>HYPERLINK("https://hsdes.intel.com/resource/14013158843","14013158843")</f>
        <v>14013158843</v>
      </c>
      <c r="B17" s="1" t="s">
        <v>248</v>
      </c>
      <c r="C17" s="1" t="s">
        <v>1740</v>
      </c>
      <c r="D17" s="1" t="s">
        <v>1761</v>
      </c>
      <c r="E17" s="1">
        <v>42.4</v>
      </c>
      <c r="G17" s="1" t="s">
        <v>99</v>
      </c>
      <c r="H17" s="1" t="s">
        <v>66</v>
      </c>
      <c r="I17" s="1" t="s">
        <v>39</v>
      </c>
      <c r="J17" s="1" t="s">
        <v>40</v>
      </c>
      <c r="K17" s="1" t="s">
        <v>41</v>
      </c>
      <c r="L17" s="1" t="s">
        <v>100</v>
      </c>
      <c r="M17" s="1">
        <v>35</v>
      </c>
      <c r="N17" s="1">
        <v>30</v>
      </c>
      <c r="O17" s="1" t="s">
        <v>249</v>
      </c>
      <c r="P17" s="1" t="s">
        <v>102</v>
      </c>
      <c r="Q17" s="1" t="s">
        <v>250</v>
      </c>
      <c r="R17" s="1" t="s">
        <v>251</v>
      </c>
      <c r="S17" s="1" t="s">
        <v>252</v>
      </c>
      <c r="T17" s="1" t="s">
        <v>249</v>
      </c>
      <c r="U17" s="1" t="s">
        <v>48</v>
      </c>
      <c r="W17" s="1" t="s">
        <v>73</v>
      </c>
      <c r="X17" s="1" t="s">
        <v>253</v>
      </c>
      <c r="Y17" s="1" t="s">
        <v>51</v>
      </c>
      <c r="Z17" s="1" t="s">
        <v>107</v>
      </c>
      <c r="AA17" s="1" t="s">
        <v>222</v>
      </c>
      <c r="AB17" s="1" t="s">
        <v>223</v>
      </c>
      <c r="AD17" s="1" t="s">
        <v>55</v>
      </c>
      <c r="AE17" s="1" t="s">
        <v>56</v>
      </c>
      <c r="AG17" s="1" t="s">
        <v>123</v>
      </c>
      <c r="AH17" s="1" t="s">
        <v>58</v>
      </c>
      <c r="AK17" s="1" t="s">
        <v>59</v>
      </c>
      <c r="AL17" s="1" t="s">
        <v>60</v>
      </c>
      <c r="AM17" s="1" t="s">
        <v>254</v>
      </c>
      <c r="AN17" s="1" t="s">
        <v>255</v>
      </c>
      <c r="AO17" s="1" t="s">
        <v>226</v>
      </c>
    </row>
    <row r="18" spans="1:41" x14ac:dyDescent="0.3">
      <c r="A18" s="1" t="str">
        <f>HYPERLINK("https://hsdes.intel.com/resource/14013158871","14013158871")</f>
        <v>14013158871</v>
      </c>
      <c r="B18" s="1" t="s">
        <v>256</v>
      </c>
      <c r="C18" s="1" t="s">
        <v>1746</v>
      </c>
      <c r="F18" s="1" t="s">
        <v>1747</v>
      </c>
      <c r="G18" s="1" t="s">
        <v>82</v>
      </c>
      <c r="H18" s="1" t="s">
        <v>66</v>
      </c>
      <c r="I18" s="1" t="s">
        <v>39</v>
      </c>
      <c r="J18" s="1" t="s">
        <v>40</v>
      </c>
      <c r="K18" s="1" t="s">
        <v>41</v>
      </c>
      <c r="L18" s="1" t="s">
        <v>257</v>
      </c>
      <c r="M18" s="1">
        <v>20</v>
      </c>
      <c r="N18" s="1">
        <v>13</v>
      </c>
      <c r="O18" s="1" t="s">
        <v>258</v>
      </c>
      <c r="P18" s="1" t="s">
        <v>86</v>
      </c>
      <c r="Q18" s="1" t="s">
        <v>259</v>
      </c>
      <c r="R18" s="1" t="s">
        <v>260</v>
      </c>
      <c r="S18" s="1" t="s">
        <v>261</v>
      </c>
      <c r="T18" s="1" t="s">
        <v>258</v>
      </c>
      <c r="U18" s="1" t="s">
        <v>48</v>
      </c>
      <c r="V18" s="1" t="s">
        <v>90</v>
      </c>
      <c r="W18" s="1" t="s">
        <v>91</v>
      </c>
      <c r="X18" s="1" t="s">
        <v>262</v>
      </c>
      <c r="Y18" s="1" t="s">
        <v>51</v>
      </c>
      <c r="Z18" s="1" t="s">
        <v>134</v>
      </c>
      <c r="AA18" s="1" t="s">
        <v>263</v>
      </c>
      <c r="AB18" s="1" t="s">
        <v>264</v>
      </c>
      <c r="AD18" s="1" t="s">
        <v>55</v>
      </c>
      <c r="AE18" s="1" t="s">
        <v>56</v>
      </c>
      <c r="AG18" s="1" t="s">
        <v>57</v>
      </c>
      <c r="AH18" s="1" t="s">
        <v>58</v>
      </c>
      <c r="AK18" s="1" t="s">
        <v>59</v>
      </c>
      <c r="AL18" s="1" t="s">
        <v>60</v>
      </c>
      <c r="AM18" s="1" t="s">
        <v>265</v>
      </c>
      <c r="AN18" s="1" t="s">
        <v>266</v>
      </c>
      <c r="AO18" s="1" t="s">
        <v>267</v>
      </c>
    </row>
    <row r="19" spans="1:41" x14ac:dyDescent="0.3">
      <c r="A19" s="1" t="str">
        <f>HYPERLINK("https://hsdes.intel.com/resource/14013158880","14013158880")</f>
        <v>14013158880</v>
      </c>
      <c r="B19" s="1" t="s">
        <v>268</v>
      </c>
      <c r="C19" s="1" t="s">
        <v>1740</v>
      </c>
      <c r="D19" s="1" t="s">
        <v>1743</v>
      </c>
      <c r="G19" s="1" t="s">
        <v>99</v>
      </c>
      <c r="H19" s="1" t="s">
        <v>83</v>
      </c>
      <c r="I19" s="1" t="s">
        <v>39</v>
      </c>
      <c r="J19" s="1" t="s">
        <v>40</v>
      </c>
      <c r="K19" s="1" t="s">
        <v>41</v>
      </c>
      <c r="L19" s="1" t="s">
        <v>100</v>
      </c>
      <c r="M19" s="1">
        <v>40</v>
      </c>
      <c r="N19" s="1">
        <v>35</v>
      </c>
      <c r="O19" s="1" t="s">
        <v>269</v>
      </c>
      <c r="P19" s="1" t="s">
        <v>102</v>
      </c>
      <c r="Q19" s="1" t="s">
        <v>270</v>
      </c>
      <c r="R19" s="1" t="s">
        <v>271</v>
      </c>
      <c r="S19" s="1" t="s">
        <v>272</v>
      </c>
      <c r="T19" s="1" t="s">
        <v>269</v>
      </c>
      <c r="U19" s="1" t="s">
        <v>48</v>
      </c>
      <c r="W19" s="1" t="s">
        <v>73</v>
      </c>
      <c r="X19" s="1" t="s">
        <v>273</v>
      </c>
      <c r="Y19" s="1" t="s">
        <v>51</v>
      </c>
      <c r="Z19" s="1" t="s">
        <v>52</v>
      </c>
      <c r="AA19" s="1" t="s">
        <v>274</v>
      </c>
      <c r="AB19" s="1" t="s">
        <v>275</v>
      </c>
      <c r="AD19" s="1" t="s">
        <v>55</v>
      </c>
      <c r="AE19" s="1" t="s">
        <v>56</v>
      </c>
      <c r="AG19" s="1" t="s">
        <v>123</v>
      </c>
      <c r="AH19" s="1" t="s">
        <v>58</v>
      </c>
      <c r="AK19" s="1" t="s">
        <v>59</v>
      </c>
      <c r="AL19" s="1" t="s">
        <v>276</v>
      </c>
      <c r="AM19" s="1" t="s">
        <v>277</v>
      </c>
      <c r="AN19" s="1" t="s">
        <v>278</v>
      </c>
      <c r="AO19" s="1" t="s">
        <v>279</v>
      </c>
    </row>
    <row r="20" spans="1:41" x14ac:dyDescent="0.3">
      <c r="A20" s="1" t="str">
        <f>HYPERLINK("https://hsdes.intel.com/resource/14013158884","14013158884")</f>
        <v>14013158884</v>
      </c>
      <c r="B20" s="1" t="s">
        <v>280</v>
      </c>
      <c r="C20" s="1" t="s">
        <v>1740</v>
      </c>
      <c r="D20" s="1" t="s">
        <v>1761</v>
      </c>
      <c r="E20" s="1">
        <v>42.2</v>
      </c>
      <c r="G20" s="1" t="s">
        <v>99</v>
      </c>
      <c r="H20" s="1" t="s">
        <v>66</v>
      </c>
      <c r="I20" s="1" t="s">
        <v>39</v>
      </c>
      <c r="J20" s="1" t="s">
        <v>40</v>
      </c>
      <c r="K20" s="1" t="s">
        <v>41</v>
      </c>
      <c r="L20" s="1" t="s">
        <v>281</v>
      </c>
      <c r="M20" s="1">
        <v>25</v>
      </c>
      <c r="N20" s="1">
        <v>20</v>
      </c>
      <c r="O20" s="1" t="s">
        <v>282</v>
      </c>
      <c r="P20" s="1" t="s">
        <v>102</v>
      </c>
      <c r="Q20" s="1" t="s">
        <v>283</v>
      </c>
      <c r="R20" s="1" t="s">
        <v>284</v>
      </c>
      <c r="S20" s="1" t="s">
        <v>285</v>
      </c>
      <c r="T20" s="1" t="s">
        <v>282</v>
      </c>
      <c r="U20" s="1" t="s">
        <v>148</v>
      </c>
      <c r="W20" s="1" t="s">
        <v>73</v>
      </c>
      <c r="X20" s="1" t="s">
        <v>286</v>
      </c>
      <c r="Y20" s="1" t="s">
        <v>51</v>
      </c>
      <c r="Z20" s="1" t="s">
        <v>52</v>
      </c>
      <c r="AA20" s="1" t="s">
        <v>287</v>
      </c>
      <c r="AB20" s="1" t="s">
        <v>288</v>
      </c>
      <c r="AD20" s="1" t="s">
        <v>55</v>
      </c>
      <c r="AE20" s="1" t="s">
        <v>56</v>
      </c>
      <c r="AG20" s="1" t="s">
        <v>110</v>
      </c>
      <c r="AH20" s="1" t="s">
        <v>58</v>
      </c>
      <c r="AK20" s="1" t="s">
        <v>59</v>
      </c>
      <c r="AL20" s="1" t="s">
        <v>289</v>
      </c>
      <c r="AM20" s="1" t="s">
        <v>290</v>
      </c>
      <c r="AN20" s="1" t="s">
        <v>291</v>
      </c>
      <c r="AO20" s="1" t="s">
        <v>292</v>
      </c>
    </row>
    <row r="21" spans="1:41" x14ac:dyDescent="0.3">
      <c r="A21" s="1" t="str">
        <f>HYPERLINK("https://hsdes.intel.com/resource/14013158903","14013158903")</f>
        <v>14013158903</v>
      </c>
      <c r="B21" s="1" t="s">
        <v>293</v>
      </c>
      <c r="C21" s="1" t="s">
        <v>1740</v>
      </c>
      <c r="D21" s="1" t="s">
        <v>1742</v>
      </c>
      <c r="G21" s="1" t="s">
        <v>99</v>
      </c>
      <c r="H21" s="1" t="s">
        <v>66</v>
      </c>
      <c r="I21" s="1" t="s">
        <v>39</v>
      </c>
      <c r="J21" s="1" t="s">
        <v>40</v>
      </c>
      <c r="K21" s="1" t="s">
        <v>41</v>
      </c>
      <c r="L21" s="1" t="s">
        <v>100</v>
      </c>
      <c r="M21" s="1">
        <v>35</v>
      </c>
      <c r="N21" s="1">
        <v>30</v>
      </c>
      <c r="O21" s="1" t="s">
        <v>294</v>
      </c>
      <c r="P21" s="1" t="s">
        <v>102</v>
      </c>
      <c r="Q21" s="1" t="s">
        <v>295</v>
      </c>
      <c r="R21" s="1" t="s">
        <v>296</v>
      </c>
      <c r="S21" s="1" t="s">
        <v>297</v>
      </c>
      <c r="T21" s="1" t="s">
        <v>294</v>
      </c>
      <c r="U21" s="1" t="s">
        <v>48</v>
      </c>
      <c r="W21" s="1" t="s">
        <v>73</v>
      </c>
      <c r="X21" s="1" t="s">
        <v>298</v>
      </c>
      <c r="Y21" s="1" t="s">
        <v>51</v>
      </c>
      <c r="Z21" s="1" t="s">
        <v>52</v>
      </c>
      <c r="AA21" s="1" t="s">
        <v>299</v>
      </c>
      <c r="AB21" s="1" t="s">
        <v>300</v>
      </c>
      <c r="AD21" s="1" t="s">
        <v>55</v>
      </c>
      <c r="AE21" s="1" t="s">
        <v>56</v>
      </c>
      <c r="AG21" s="1" t="s">
        <v>123</v>
      </c>
      <c r="AH21" s="1" t="s">
        <v>58</v>
      </c>
      <c r="AK21" s="1" t="s">
        <v>59</v>
      </c>
      <c r="AL21" s="1" t="s">
        <v>301</v>
      </c>
      <c r="AM21" s="1" t="s">
        <v>302</v>
      </c>
      <c r="AN21" s="1" t="s">
        <v>303</v>
      </c>
      <c r="AO21" s="1" t="s">
        <v>279</v>
      </c>
    </row>
    <row r="22" spans="1:41" x14ac:dyDescent="0.3">
      <c r="A22" s="1" t="str">
        <f>HYPERLINK("https://hsdes.intel.com/resource/14013158998","14013158998")</f>
        <v>14013158998</v>
      </c>
      <c r="B22" s="1" t="s">
        <v>304</v>
      </c>
      <c r="C22" s="1" t="s">
        <v>1740</v>
      </c>
      <c r="D22" s="1" t="s">
        <v>1741</v>
      </c>
      <c r="G22" s="1" t="s">
        <v>305</v>
      </c>
      <c r="H22" s="1" t="s">
        <v>66</v>
      </c>
      <c r="I22" s="1" t="s">
        <v>39</v>
      </c>
      <c r="J22" s="1" t="s">
        <v>40</v>
      </c>
      <c r="K22" s="1" t="s">
        <v>41</v>
      </c>
      <c r="L22" s="1" t="s">
        <v>306</v>
      </c>
      <c r="M22" s="1">
        <v>7</v>
      </c>
      <c r="N22" s="1">
        <v>5</v>
      </c>
      <c r="O22" s="1" t="s">
        <v>307</v>
      </c>
      <c r="P22" s="1" t="s">
        <v>308</v>
      </c>
      <c r="Q22" s="1" t="s">
        <v>309</v>
      </c>
      <c r="R22" s="1" t="s">
        <v>310</v>
      </c>
      <c r="S22" s="1" t="s">
        <v>311</v>
      </c>
      <c r="T22" s="1" t="s">
        <v>307</v>
      </c>
      <c r="U22" s="1" t="s">
        <v>48</v>
      </c>
      <c r="W22" s="1" t="s">
        <v>305</v>
      </c>
      <c r="X22" s="1" t="s">
        <v>312</v>
      </c>
      <c r="Y22" s="1" t="s">
        <v>51</v>
      </c>
      <c r="Z22" s="1" t="s">
        <v>107</v>
      </c>
      <c r="AA22" s="1" t="s">
        <v>313</v>
      </c>
      <c r="AB22" s="1" t="s">
        <v>314</v>
      </c>
      <c r="AD22" s="1" t="s">
        <v>55</v>
      </c>
      <c r="AE22" s="1" t="s">
        <v>56</v>
      </c>
      <c r="AG22" s="1" t="s">
        <v>57</v>
      </c>
      <c r="AH22" s="1" t="s">
        <v>58</v>
      </c>
      <c r="AK22" s="1" t="s">
        <v>59</v>
      </c>
      <c r="AL22" s="1" t="s">
        <v>60</v>
      </c>
      <c r="AM22" s="1" t="s">
        <v>315</v>
      </c>
      <c r="AN22" s="1" t="s">
        <v>316</v>
      </c>
      <c r="AO22" s="1" t="s">
        <v>317</v>
      </c>
    </row>
    <row r="23" spans="1:41" x14ac:dyDescent="0.3">
      <c r="A23" s="1" t="str">
        <f>HYPERLINK("https://hsdes.intel.com/resource/14013159002","14013159002")</f>
        <v>14013159002</v>
      </c>
      <c r="B23" s="1" t="s">
        <v>318</v>
      </c>
      <c r="C23" s="1" t="s">
        <v>1740</v>
      </c>
      <c r="D23" s="1" t="s">
        <v>1743</v>
      </c>
      <c r="G23" s="1" t="s">
        <v>49</v>
      </c>
      <c r="H23" s="1" t="s">
        <v>83</v>
      </c>
      <c r="I23" s="1" t="s">
        <v>39</v>
      </c>
      <c r="J23" s="1" t="s">
        <v>40</v>
      </c>
      <c r="K23" s="1" t="s">
        <v>41</v>
      </c>
      <c r="L23" s="1" t="s">
        <v>319</v>
      </c>
      <c r="M23" s="1">
        <v>40</v>
      </c>
      <c r="N23" s="1">
        <v>35</v>
      </c>
      <c r="O23" s="1" t="s">
        <v>320</v>
      </c>
      <c r="P23" s="1" t="s">
        <v>168</v>
      </c>
      <c r="Q23" s="1" t="s">
        <v>321</v>
      </c>
      <c r="R23" s="1" t="s">
        <v>322</v>
      </c>
      <c r="S23" s="1" t="s">
        <v>323</v>
      </c>
      <c r="T23" s="1" t="s">
        <v>320</v>
      </c>
      <c r="U23" s="1" t="s">
        <v>48</v>
      </c>
      <c r="W23" s="1" t="s">
        <v>49</v>
      </c>
      <c r="X23" s="1" t="s">
        <v>324</v>
      </c>
      <c r="Y23" s="1" t="s">
        <v>51</v>
      </c>
      <c r="Z23" s="1" t="s">
        <v>107</v>
      </c>
      <c r="AA23" s="1" t="s">
        <v>325</v>
      </c>
      <c r="AB23" s="1" t="s">
        <v>326</v>
      </c>
      <c r="AD23" s="1" t="s">
        <v>55</v>
      </c>
      <c r="AE23" s="1" t="s">
        <v>56</v>
      </c>
      <c r="AG23" s="1" t="s">
        <v>123</v>
      </c>
      <c r="AH23" s="1" t="s">
        <v>58</v>
      </c>
      <c r="AK23" s="1" t="s">
        <v>59</v>
      </c>
      <c r="AL23" s="1" t="s">
        <v>60</v>
      </c>
      <c r="AM23" s="1" t="s">
        <v>327</v>
      </c>
      <c r="AN23" s="1" t="s">
        <v>328</v>
      </c>
      <c r="AO23" s="1" t="s">
        <v>329</v>
      </c>
    </row>
    <row r="24" spans="1:41" x14ac:dyDescent="0.3">
      <c r="A24" s="1" t="str">
        <f>HYPERLINK("https://hsdes.intel.com/resource/14013159008","14013159008")</f>
        <v>14013159008</v>
      </c>
      <c r="B24" s="1" t="s">
        <v>330</v>
      </c>
      <c r="C24" s="1" t="s">
        <v>1740</v>
      </c>
      <c r="D24" s="1" t="s">
        <v>1743</v>
      </c>
      <c r="G24" s="1" t="s">
        <v>82</v>
      </c>
      <c r="H24" s="1" t="s">
        <v>127</v>
      </c>
      <c r="I24" s="1" t="s">
        <v>39</v>
      </c>
      <c r="J24" s="1" t="s">
        <v>40</v>
      </c>
      <c r="K24" s="1" t="s">
        <v>41</v>
      </c>
      <c r="L24" s="1" t="s">
        <v>331</v>
      </c>
      <c r="M24" s="1">
        <v>90</v>
      </c>
      <c r="N24" s="1">
        <v>15</v>
      </c>
      <c r="O24" s="1" t="s">
        <v>332</v>
      </c>
      <c r="P24" s="1" t="s">
        <v>86</v>
      </c>
      <c r="Q24" s="1" t="s">
        <v>333</v>
      </c>
      <c r="R24" s="1" t="s">
        <v>334</v>
      </c>
      <c r="S24" s="1" t="s">
        <v>335</v>
      </c>
      <c r="T24" s="1" t="s">
        <v>332</v>
      </c>
      <c r="U24" s="1" t="s">
        <v>48</v>
      </c>
      <c r="V24" s="1" t="s">
        <v>90</v>
      </c>
      <c r="W24" s="1" t="s">
        <v>91</v>
      </c>
      <c r="X24" s="1" t="s">
        <v>336</v>
      </c>
      <c r="Y24" s="1" t="s">
        <v>51</v>
      </c>
      <c r="Z24" s="1" t="s">
        <v>107</v>
      </c>
      <c r="AA24" s="1" t="s">
        <v>337</v>
      </c>
      <c r="AB24" s="1" t="s">
        <v>338</v>
      </c>
      <c r="AD24" s="1" t="s">
        <v>55</v>
      </c>
      <c r="AE24" s="1" t="s">
        <v>77</v>
      </c>
      <c r="AG24" s="1" t="s">
        <v>110</v>
      </c>
      <c r="AH24" s="1" t="s">
        <v>58</v>
      </c>
      <c r="AK24" s="1" t="s">
        <v>59</v>
      </c>
      <c r="AL24" s="1" t="s">
        <v>60</v>
      </c>
      <c r="AM24" s="1" t="s">
        <v>339</v>
      </c>
      <c r="AN24" s="1" t="s">
        <v>340</v>
      </c>
      <c r="AO24" s="1" t="s">
        <v>97</v>
      </c>
    </row>
    <row r="25" spans="1:41" x14ac:dyDescent="0.3">
      <c r="A25" s="1" t="str">
        <f>HYPERLINK("https://hsdes.intel.com/resource/14013159034","14013159034")</f>
        <v>14013159034</v>
      </c>
      <c r="B25" s="1" t="s">
        <v>341</v>
      </c>
      <c r="C25" s="1" t="s">
        <v>1740</v>
      </c>
      <c r="D25" s="1" t="s">
        <v>1741</v>
      </c>
      <c r="G25" s="1" t="s">
        <v>82</v>
      </c>
      <c r="H25" s="1" t="s">
        <v>66</v>
      </c>
      <c r="I25" s="1" t="s">
        <v>39</v>
      </c>
      <c r="J25" s="1" t="s">
        <v>40</v>
      </c>
      <c r="K25" s="1" t="s">
        <v>41</v>
      </c>
      <c r="L25" s="1" t="s">
        <v>342</v>
      </c>
      <c r="M25" s="1">
        <v>20</v>
      </c>
      <c r="N25" s="1">
        <v>15</v>
      </c>
      <c r="O25" s="1" t="s">
        <v>343</v>
      </c>
      <c r="P25" s="1" t="s">
        <v>86</v>
      </c>
      <c r="Q25" s="1" t="s">
        <v>344</v>
      </c>
      <c r="R25" s="1" t="s">
        <v>345</v>
      </c>
      <c r="S25" s="1" t="s">
        <v>346</v>
      </c>
      <c r="T25" s="1" t="s">
        <v>343</v>
      </c>
      <c r="U25" s="1" t="s">
        <v>48</v>
      </c>
      <c r="V25" s="1" t="s">
        <v>90</v>
      </c>
      <c r="W25" s="1" t="s">
        <v>91</v>
      </c>
      <c r="X25" s="1" t="s">
        <v>347</v>
      </c>
      <c r="Y25" s="1" t="s">
        <v>51</v>
      </c>
      <c r="Z25" s="1" t="s">
        <v>187</v>
      </c>
      <c r="AA25" s="1" t="s">
        <v>173</v>
      </c>
      <c r="AB25" s="1" t="s">
        <v>348</v>
      </c>
      <c r="AD25" s="1" t="s">
        <v>55</v>
      </c>
      <c r="AE25" s="1" t="s">
        <v>77</v>
      </c>
      <c r="AG25" s="1" t="s">
        <v>110</v>
      </c>
      <c r="AH25" s="1" t="s">
        <v>58</v>
      </c>
      <c r="AK25" s="1" t="s">
        <v>59</v>
      </c>
      <c r="AL25" s="1" t="s">
        <v>60</v>
      </c>
      <c r="AM25" s="1" t="s">
        <v>349</v>
      </c>
      <c r="AN25" s="1" t="s">
        <v>350</v>
      </c>
      <c r="AO25" s="1" t="s">
        <v>351</v>
      </c>
    </row>
    <row r="26" spans="1:41" x14ac:dyDescent="0.3">
      <c r="A26" s="1" t="str">
        <f>HYPERLINK("https://hsdes.intel.com/resource/14013159872","14013159872")</f>
        <v>14013159872</v>
      </c>
      <c r="B26" s="1" t="s">
        <v>352</v>
      </c>
      <c r="C26" s="1" t="s">
        <v>1740</v>
      </c>
      <c r="D26" s="1" t="s">
        <v>1742</v>
      </c>
      <c r="G26" s="1" t="s">
        <v>99</v>
      </c>
      <c r="H26" s="1" t="s">
        <v>157</v>
      </c>
      <c r="I26" s="1" t="s">
        <v>39</v>
      </c>
      <c r="J26" s="1" t="s">
        <v>40</v>
      </c>
      <c r="K26" s="1" t="s">
        <v>41</v>
      </c>
      <c r="L26" s="1" t="s">
        <v>281</v>
      </c>
      <c r="M26" s="1">
        <v>15</v>
      </c>
      <c r="N26" s="1">
        <v>10</v>
      </c>
      <c r="O26" s="1" t="s">
        <v>353</v>
      </c>
      <c r="P26" s="1" t="s">
        <v>102</v>
      </c>
      <c r="Q26" s="1" t="s">
        <v>354</v>
      </c>
      <c r="R26" s="1" t="s">
        <v>355</v>
      </c>
      <c r="S26" s="1" t="s">
        <v>356</v>
      </c>
      <c r="T26" s="1" t="s">
        <v>353</v>
      </c>
      <c r="U26" s="1" t="s">
        <v>48</v>
      </c>
      <c r="W26" s="1" t="s">
        <v>73</v>
      </c>
      <c r="X26" s="1" t="s">
        <v>357</v>
      </c>
      <c r="Y26" s="1" t="s">
        <v>51</v>
      </c>
      <c r="Z26" s="1" t="s">
        <v>134</v>
      </c>
      <c r="AA26" s="1" t="s">
        <v>358</v>
      </c>
      <c r="AB26" s="1" t="s">
        <v>359</v>
      </c>
      <c r="AD26" s="1" t="s">
        <v>55</v>
      </c>
      <c r="AE26" s="1" t="s">
        <v>56</v>
      </c>
      <c r="AG26" s="1" t="s">
        <v>57</v>
      </c>
      <c r="AH26" s="1" t="s">
        <v>58</v>
      </c>
      <c r="AK26" s="1" t="s">
        <v>59</v>
      </c>
      <c r="AL26" s="1" t="s">
        <v>60</v>
      </c>
      <c r="AM26" s="1" t="s">
        <v>360</v>
      </c>
      <c r="AN26" s="1" t="s">
        <v>361</v>
      </c>
      <c r="AO26" s="1" t="s">
        <v>362</v>
      </c>
    </row>
    <row r="27" spans="1:41" x14ac:dyDescent="0.3">
      <c r="A27" s="1" t="str">
        <f>HYPERLINK("https://hsdes.intel.com/resource/14013159881","14013159881")</f>
        <v>14013159881</v>
      </c>
      <c r="B27" s="1" t="s">
        <v>363</v>
      </c>
      <c r="C27" s="1" t="s">
        <v>1740</v>
      </c>
      <c r="D27" s="1" t="s">
        <v>1745</v>
      </c>
      <c r="G27" s="1" t="s">
        <v>99</v>
      </c>
      <c r="H27" s="1" t="s">
        <v>157</v>
      </c>
      <c r="I27" s="1" t="s">
        <v>39</v>
      </c>
      <c r="J27" s="1" t="s">
        <v>40</v>
      </c>
      <c r="K27" s="1" t="s">
        <v>41</v>
      </c>
      <c r="L27" s="1" t="s">
        <v>281</v>
      </c>
      <c r="M27" s="1">
        <v>30</v>
      </c>
      <c r="N27" s="1">
        <v>25</v>
      </c>
      <c r="O27" s="1" t="s">
        <v>364</v>
      </c>
      <c r="P27" s="1" t="s">
        <v>102</v>
      </c>
      <c r="Q27" s="1" t="s">
        <v>365</v>
      </c>
      <c r="R27" s="1" t="s">
        <v>366</v>
      </c>
      <c r="S27" s="1" t="s">
        <v>367</v>
      </c>
      <c r="T27" s="1" t="s">
        <v>364</v>
      </c>
      <c r="U27" s="1" t="s">
        <v>148</v>
      </c>
      <c r="W27" s="1" t="s">
        <v>73</v>
      </c>
      <c r="X27" s="1" t="s">
        <v>368</v>
      </c>
      <c r="Y27" s="1" t="s">
        <v>51</v>
      </c>
      <c r="Z27" s="1" t="s">
        <v>107</v>
      </c>
      <c r="AA27" s="1" t="s">
        <v>369</v>
      </c>
      <c r="AB27" s="1" t="s">
        <v>370</v>
      </c>
      <c r="AD27" s="1" t="s">
        <v>55</v>
      </c>
      <c r="AE27" s="1" t="s">
        <v>371</v>
      </c>
      <c r="AG27" s="1" t="s">
        <v>123</v>
      </c>
      <c r="AH27" s="1" t="s">
        <v>58</v>
      </c>
      <c r="AK27" s="1" t="s">
        <v>59</v>
      </c>
      <c r="AL27" s="1" t="s">
        <v>111</v>
      </c>
      <c r="AM27" s="1" t="s">
        <v>372</v>
      </c>
      <c r="AN27" s="1" t="s">
        <v>373</v>
      </c>
      <c r="AO27" s="1" t="s">
        <v>374</v>
      </c>
    </row>
    <row r="28" spans="1:41" x14ac:dyDescent="0.3">
      <c r="A28" s="1" t="str">
        <f>HYPERLINK("https://hsdes.intel.com/resource/14013159884","14013159884")</f>
        <v>14013159884</v>
      </c>
      <c r="B28" s="1" t="s">
        <v>375</v>
      </c>
      <c r="C28" s="1" t="s">
        <v>1740</v>
      </c>
      <c r="D28" s="1" t="s">
        <v>1745</v>
      </c>
      <c r="G28" s="1" t="s">
        <v>99</v>
      </c>
      <c r="H28" s="1" t="s">
        <v>157</v>
      </c>
      <c r="I28" s="1" t="s">
        <v>39</v>
      </c>
      <c r="J28" s="1" t="s">
        <v>40</v>
      </c>
      <c r="K28" s="1" t="s">
        <v>41</v>
      </c>
      <c r="L28" s="1" t="s">
        <v>281</v>
      </c>
      <c r="M28" s="1">
        <v>30</v>
      </c>
      <c r="N28" s="1">
        <v>25</v>
      </c>
      <c r="O28" s="1" t="s">
        <v>376</v>
      </c>
      <c r="P28" s="1" t="s">
        <v>102</v>
      </c>
      <c r="Q28" s="1" t="s">
        <v>365</v>
      </c>
      <c r="R28" s="1" t="s">
        <v>366</v>
      </c>
      <c r="S28" s="1" t="s">
        <v>377</v>
      </c>
      <c r="T28" s="1" t="s">
        <v>376</v>
      </c>
      <c r="U28" s="1" t="s">
        <v>148</v>
      </c>
      <c r="W28" s="1" t="s">
        <v>73</v>
      </c>
      <c r="X28" s="1" t="s">
        <v>378</v>
      </c>
      <c r="Y28" s="1" t="s">
        <v>51</v>
      </c>
      <c r="Z28" s="1" t="s">
        <v>107</v>
      </c>
      <c r="AA28" s="1" t="s">
        <v>369</v>
      </c>
      <c r="AB28" s="1" t="s">
        <v>379</v>
      </c>
      <c r="AD28" s="1" t="s">
        <v>55</v>
      </c>
      <c r="AE28" s="1" t="s">
        <v>371</v>
      </c>
      <c r="AG28" s="1" t="s">
        <v>123</v>
      </c>
      <c r="AH28" s="1" t="s">
        <v>58</v>
      </c>
      <c r="AK28" s="1" t="s">
        <v>59</v>
      </c>
      <c r="AL28" s="1" t="s">
        <v>111</v>
      </c>
      <c r="AM28" s="1" t="s">
        <v>380</v>
      </c>
      <c r="AN28" s="1" t="s">
        <v>381</v>
      </c>
      <c r="AO28" s="1" t="s">
        <v>374</v>
      </c>
    </row>
    <row r="29" spans="1:41" x14ac:dyDescent="0.3">
      <c r="A29" s="1" t="str">
        <f>HYPERLINK("https://hsdes.intel.com/resource/14013159897","14013159897")</f>
        <v>14013159897</v>
      </c>
      <c r="B29" s="1" t="s">
        <v>382</v>
      </c>
      <c r="C29" s="1" t="s">
        <v>1740</v>
      </c>
      <c r="D29" s="1" t="s">
        <v>1745</v>
      </c>
      <c r="G29" s="1" t="s">
        <v>99</v>
      </c>
      <c r="H29" s="1" t="s">
        <v>157</v>
      </c>
      <c r="I29" s="1" t="s">
        <v>39</v>
      </c>
      <c r="J29" s="1" t="s">
        <v>40</v>
      </c>
      <c r="K29" s="1" t="s">
        <v>41</v>
      </c>
      <c r="L29" s="1" t="s">
        <v>281</v>
      </c>
      <c r="M29" s="1">
        <v>30</v>
      </c>
      <c r="N29" s="1">
        <v>25</v>
      </c>
      <c r="O29" s="1" t="s">
        <v>383</v>
      </c>
      <c r="P29" s="1" t="s">
        <v>102</v>
      </c>
      <c r="Q29" s="1" t="s">
        <v>384</v>
      </c>
      <c r="R29" s="1" t="s">
        <v>385</v>
      </c>
      <c r="S29" s="1" t="s">
        <v>386</v>
      </c>
      <c r="T29" s="1" t="s">
        <v>383</v>
      </c>
      <c r="U29" s="1" t="s">
        <v>48</v>
      </c>
      <c r="W29" s="1" t="s">
        <v>73</v>
      </c>
      <c r="X29" s="1" t="s">
        <v>387</v>
      </c>
      <c r="Y29" s="1" t="s">
        <v>51</v>
      </c>
      <c r="Z29" s="1" t="s">
        <v>107</v>
      </c>
      <c r="AA29" s="1" t="s">
        <v>369</v>
      </c>
      <c r="AB29" s="1" t="s">
        <v>379</v>
      </c>
      <c r="AD29" s="1" t="s">
        <v>55</v>
      </c>
      <c r="AE29" s="1" t="s">
        <v>371</v>
      </c>
      <c r="AG29" s="1" t="s">
        <v>123</v>
      </c>
      <c r="AH29" s="1" t="s">
        <v>58</v>
      </c>
      <c r="AK29" s="1" t="s">
        <v>59</v>
      </c>
      <c r="AL29" s="1" t="s">
        <v>111</v>
      </c>
      <c r="AM29" s="1" t="s">
        <v>388</v>
      </c>
      <c r="AN29" s="1" t="s">
        <v>389</v>
      </c>
      <c r="AO29" s="1" t="s">
        <v>374</v>
      </c>
    </row>
    <row r="30" spans="1:41" x14ac:dyDescent="0.3">
      <c r="A30" s="1" t="str">
        <f>HYPERLINK("https://hsdes.intel.com/resource/14013159934","14013159934")</f>
        <v>14013159934</v>
      </c>
      <c r="B30" s="1" t="s">
        <v>390</v>
      </c>
      <c r="C30" s="1" t="s">
        <v>1740</v>
      </c>
      <c r="D30" s="1" t="s">
        <v>1742</v>
      </c>
      <c r="G30" s="1" t="s">
        <v>99</v>
      </c>
      <c r="H30" s="1" t="s">
        <v>157</v>
      </c>
      <c r="I30" s="1" t="s">
        <v>39</v>
      </c>
      <c r="J30" s="1" t="s">
        <v>40</v>
      </c>
      <c r="K30" s="1" t="s">
        <v>41</v>
      </c>
      <c r="L30" s="1" t="s">
        <v>281</v>
      </c>
      <c r="M30" s="1">
        <v>15</v>
      </c>
      <c r="N30" s="1">
        <v>10</v>
      </c>
      <c r="O30" s="1" t="s">
        <v>391</v>
      </c>
      <c r="P30" s="1" t="s">
        <v>102</v>
      </c>
      <c r="Q30" s="1" t="s">
        <v>354</v>
      </c>
      <c r="R30" s="1" t="s">
        <v>392</v>
      </c>
      <c r="S30" s="1" t="s">
        <v>356</v>
      </c>
      <c r="T30" s="1" t="s">
        <v>391</v>
      </c>
      <c r="U30" s="1" t="s">
        <v>48</v>
      </c>
      <c r="W30" s="1" t="s">
        <v>73</v>
      </c>
      <c r="X30" s="1" t="s">
        <v>393</v>
      </c>
      <c r="Y30" s="1" t="s">
        <v>51</v>
      </c>
      <c r="Z30" s="1" t="s">
        <v>134</v>
      </c>
      <c r="AA30" s="1" t="s">
        <v>358</v>
      </c>
      <c r="AB30" s="1" t="s">
        <v>394</v>
      </c>
      <c r="AD30" s="1" t="s">
        <v>55</v>
      </c>
      <c r="AE30" s="1" t="s">
        <v>56</v>
      </c>
      <c r="AG30" s="1" t="s">
        <v>57</v>
      </c>
      <c r="AH30" s="1" t="s">
        <v>58</v>
      </c>
      <c r="AK30" s="1" t="s">
        <v>59</v>
      </c>
      <c r="AL30" s="1" t="s">
        <v>60</v>
      </c>
      <c r="AM30" s="1" t="s">
        <v>395</v>
      </c>
      <c r="AN30" s="1" t="s">
        <v>396</v>
      </c>
      <c r="AO30" s="1" t="s">
        <v>362</v>
      </c>
    </row>
    <row r="31" spans="1:41" x14ac:dyDescent="0.3">
      <c r="A31" s="1" t="str">
        <f>HYPERLINK("https://hsdes.intel.com/resource/14013159952","14013159952")</f>
        <v>14013159952</v>
      </c>
      <c r="B31" s="1" t="s">
        <v>397</v>
      </c>
      <c r="C31" s="1" t="s">
        <v>1740</v>
      </c>
      <c r="D31" s="1" t="s">
        <v>1741</v>
      </c>
      <c r="G31" s="1" t="s">
        <v>99</v>
      </c>
      <c r="H31" s="1" t="s">
        <v>157</v>
      </c>
      <c r="I31" s="1" t="s">
        <v>39</v>
      </c>
      <c r="J31" s="1" t="s">
        <v>40</v>
      </c>
      <c r="K31" s="1" t="s">
        <v>41</v>
      </c>
      <c r="L31" s="1" t="s">
        <v>281</v>
      </c>
      <c r="M31" s="1">
        <v>30</v>
      </c>
      <c r="N31" s="1">
        <v>25</v>
      </c>
      <c r="O31" s="1" t="s">
        <v>398</v>
      </c>
      <c r="P31" s="1" t="s">
        <v>102</v>
      </c>
      <c r="Q31" s="1" t="s">
        <v>384</v>
      </c>
      <c r="R31" s="1" t="s">
        <v>385</v>
      </c>
      <c r="S31" s="1" t="s">
        <v>386</v>
      </c>
      <c r="T31" s="1" t="s">
        <v>398</v>
      </c>
      <c r="U31" s="1" t="s">
        <v>48</v>
      </c>
      <c r="W31" s="1" t="s">
        <v>73</v>
      </c>
      <c r="X31" s="1" t="s">
        <v>399</v>
      </c>
      <c r="Y31" s="1" t="s">
        <v>51</v>
      </c>
      <c r="Z31" s="1" t="s">
        <v>107</v>
      </c>
      <c r="AA31" s="1" t="s">
        <v>369</v>
      </c>
      <c r="AB31" s="1" t="s">
        <v>400</v>
      </c>
      <c r="AD31" s="1" t="s">
        <v>55</v>
      </c>
      <c r="AE31" s="1" t="s">
        <v>371</v>
      </c>
      <c r="AG31" s="1" t="s">
        <v>123</v>
      </c>
      <c r="AH31" s="1" t="s">
        <v>58</v>
      </c>
      <c r="AK31" s="1" t="s">
        <v>59</v>
      </c>
      <c r="AL31" s="1" t="s">
        <v>111</v>
      </c>
      <c r="AM31" s="1" t="s">
        <v>401</v>
      </c>
      <c r="AN31" s="1" t="s">
        <v>402</v>
      </c>
      <c r="AO31" s="1" t="s">
        <v>374</v>
      </c>
    </row>
    <row r="32" spans="1:41" x14ac:dyDescent="0.3">
      <c r="A32" s="1" t="str">
        <f>HYPERLINK("https://hsdes.intel.com/resource/14013159954","14013159954")</f>
        <v>14013159954</v>
      </c>
      <c r="B32" s="1" t="s">
        <v>403</v>
      </c>
      <c r="C32" s="1" t="s">
        <v>1740</v>
      </c>
      <c r="D32" s="1" t="s">
        <v>1741</v>
      </c>
      <c r="G32" s="1" t="s">
        <v>99</v>
      </c>
      <c r="H32" s="1" t="s">
        <v>157</v>
      </c>
      <c r="I32" s="1" t="s">
        <v>39</v>
      </c>
      <c r="J32" s="1" t="s">
        <v>40</v>
      </c>
      <c r="K32" s="1" t="s">
        <v>41</v>
      </c>
      <c r="L32" s="1" t="s">
        <v>281</v>
      </c>
      <c r="M32" s="1">
        <v>30</v>
      </c>
      <c r="N32" s="1">
        <v>25</v>
      </c>
      <c r="O32" s="1" t="s">
        <v>404</v>
      </c>
      <c r="P32" s="1" t="s">
        <v>102</v>
      </c>
      <c r="Q32" s="1" t="s">
        <v>405</v>
      </c>
      <c r="R32" s="1" t="s">
        <v>406</v>
      </c>
      <c r="S32" s="1" t="s">
        <v>407</v>
      </c>
      <c r="T32" s="1" t="s">
        <v>404</v>
      </c>
      <c r="U32" s="1" t="s">
        <v>48</v>
      </c>
      <c r="W32" s="1" t="s">
        <v>73</v>
      </c>
      <c r="X32" s="1" t="s">
        <v>408</v>
      </c>
      <c r="Y32" s="1" t="s">
        <v>51</v>
      </c>
      <c r="Z32" s="1" t="s">
        <v>107</v>
      </c>
      <c r="AA32" s="1" t="s">
        <v>369</v>
      </c>
      <c r="AB32" s="1" t="s">
        <v>379</v>
      </c>
      <c r="AD32" s="1" t="s">
        <v>55</v>
      </c>
      <c r="AE32" s="1" t="s">
        <v>371</v>
      </c>
      <c r="AG32" s="1" t="s">
        <v>123</v>
      </c>
      <c r="AH32" s="1" t="s">
        <v>58</v>
      </c>
      <c r="AK32" s="1" t="s">
        <v>59</v>
      </c>
      <c r="AL32" s="1" t="s">
        <v>111</v>
      </c>
      <c r="AM32" s="1" t="s">
        <v>409</v>
      </c>
      <c r="AN32" s="1" t="s">
        <v>410</v>
      </c>
      <c r="AO32" s="1" t="s">
        <v>374</v>
      </c>
    </row>
    <row r="33" spans="1:41" x14ac:dyDescent="0.3">
      <c r="A33" s="1" t="str">
        <f>HYPERLINK("https://hsdes.intel.com/resource/14013159982","14013159982")</f>
        <v>14013159982</v>
      </c>
      <c r="B33" s="1" t="s">
        <v>411</v>
      </c>
      <c r="C33" s="1" t="s">
        <v>1740</v>
      </c>
      <c r="D33" s="1" t="s">
        <v>1742</v>
      </c>
      <c r="G33" s="1" t="s">
        <v>99</v>
      </c>
      <c r="H33" s="1" t="s">
        <v>66</v>
      </c>
      <c r="I33" s="1" t="s">
        <v>39</v>
      </c>
      <c r="J33" s="1" t="s">
        <v>40</v>
      </c>
      <c r="K33" s="1" t="s">
        <v>41</v>
      </c>
      <c r="L33" s="1" t="s">
        <v>281</v>
      </c>
      <c r="M33" s="1">
        <v>15</v>
      </c>
      <c r="N33" s="1">
        <v>10</v>
      </c>
      <c r="O33" s="1" t="s">
        <v>412</v>
      </c>
      <c r="P33" s="1" t="s">
        <v>102</v>
      </c>
      <c r="Q33" s="1" t="s">
        <v>354</v>
      </c>
      <c r="R33" s="1" t="s">
        <v>392</v>
      </c>
      <c r="S33" s="1" t="s">
        <v>356</v>
      </c>
      <c r="T33" s="1" t="s">
        <v>412</v>
      </c>
      <c r="U33" s="1" t="s">
        <v>48</v>
      </c>
      <c r="W33" s="1" t="s">
        <v>73</v>
      </c>
      <c r="X33" s="1" t="s">
        <v>413</v>
      </c>
      <c r="Y33" s="1" t="s">
        <v>51</v>
      </c>
      <c r="Z33" s="1" t="s">
        <v>134</v>
      </c>
      <c r="AA33" s="1" t="s">
        <v>358</v>
      </c>
      <c r="AB33" s="1" t="s">
        <v>414</v>
      </c>
      <c r="AD33" s="1" t="s">
        <v>55</v>
      </c>
      <c r="AE33" s="1" t="s">
        <v>56</v>
      </c>
      <c r="AG33" s="1" t="s">
        <v>57</v>
      </c>
      <c r="AH33" s="1" t="s">
        <v>58</v>
      </c>
      <c r="AK33" s="1" t="s">
        <v>59</v>
      </c>
      <c r="AL33" s="1" t="s">
        <v>60</v>
      </c>
      <c r="AM33" s="1" t="s">
        <v>415</v>
      </c>
      <c r="AN33" s="1" t="s">
        <v>416</v>
      </c>
      <c r="AO33" s="1" t="s">
        <v>417</v>
      </c>
    </row>
    <row r="34" spans="1:41" x14ac:dyDescent="0.3">
      <c r="A34" s="1" t="str">
        <f>HYPERLINK("https://hsdes.intel.com/resource/14013159985","14013159985")</f>
        <v>14013159985</v>
      </c>
      <c r="B34" s="1" t="s">
        <v>418</v>
      </c>
      <c r="C34" s="1" t="s">
        <v>1740</v>
      </c>
      <c r="D34" s="1" t="s">
        <v>1742</v>
      </c>
      <c r="G34" s="1" t="s">
        <v>99</v>
      </c>
      <c r="H34" s="1" t="s">
        <v>66</v>
      </c>
      <c r="I34" s="1" t="s">
        <v>39</v>
      </c>
      <c r="J34" s="1" t="s">
        <v>40</v>
      </c>
      <c r="K34" s="1" t="s">
        <v>41</v>
      </c>
      <c r="L34" s="1" t="s">
        <v>281</v>
      </c>
      <c r="M34" s="1">
        <v>15</v>
      </c>
      <c r="N34" s="1">
        <v>10</v>
      </c>
      <c r="O34" s="1" t="s">
        <v>419</v>
      </c>
      <c r="P34" s="1" t="s">
        <v>102</v>
      </c>
      <c r="Q34" s="1" t="s">
        <v>354</v>
      </c>
      <c r="R34" s="1" t="s">
        <v>392</v>
      </c>
      <c r="S34" s="1" t="s">
        <v>356</v>
      </c>
      <c r="T34" s="1" t="s">
        <v>419</v>
      </c>
      <c r="U34" s="1" t="s">
        <v>48</v>
      </c>
      <c r="W34" s="1" t="s">
        <v>73</v>
      </c>
      <c r="X34" s="1" t="s">
        <v>420</v>
      </c>
      <c r="Y34" s="1" t="s">
        <v>51</v>
      </c>
      <c r="Z34" s="1" t="s">
        <v>134</v>
      </c>
      <c r="AA34" s="1" t="s">
        <v>358</v>
      </c>
      <c r="AB34" s="1" t="s">
        <v>414</v>
      </c>
      <c r="AD34" s="1" t="s">
        <v>55</v>
      </c>
      <c r="AE34" s="1" t="s">
        <v>56</v>
      </c>
      <c r="AG34" s="1" t="s">
        <v>57</v>
      </c>
      <c r="AH34" s="1" t="s">
        <v>58</v>
      </c>
      <c r="AK34" s="1" t="s">
        <v>59</v>
      </c>
      <c r="AL34" s="1" t="s">
        <v>60</v>
      </c>
      <c r="AM34" s="1" t="s">
        <v>421</v>
      </c>
      <c r="AN34" s="1" t="s">
        <v>422</v>
      </c>
      <c r="AO34" s="1" t="s">
        <v>423</v>
      </c>
    </row>
    <row r="35" spans="1:41" x14ac:dyDescent="0.3">
      <c r="A35" s="1" t="str">
        <f>HYPERLINK("https://hsdes.intel.com/resource/14013160046","14013160046")</f>
        <v>14013160046</v>
      </c>
      <c r="B35" s="1" t="s">
        <v>424</v>
      </c>
      <c r="C35" s="1" t="s">
        <v>1740</v>
      </c>
      <c r="D35" s="1" t="s">
        <v>1741</v>
      </c>
      <c r="G35" s="1" t="s">
        <v>99</v>
      </c>
      <c r="H35" s="1" t="s">
        <v>157</v>
      </c>
      <c r="I35" s="1" t="s">
        <v>39</v>
      </c>
      <c r="J35" s="1" t="s">
        <v>40</v>
      </c>
      <c r="K35" s="1" t="s">
        <v>41</v>
      </c>
      <c r="L35" s="1" t="s">
        <v>281</v>
      </c>
      <c r="M35" s="1">
        <v>30</v>
      </c>
      <c r="N35" s="1">
        <v>25</v>
      </c>
      <c r="O35" s="1" t="s">
        <v>425</v>
      </c>
      <c r="P35" s="1" t="s">
        <v>102</v>
      </c>
      <c r="Q35" s="1" t="s">
        <v>384</v>
      </c>
      <c r="R35" s="1" t="s">
        <v>406</v>
      </c>
      <c r="S35" s="1" t="s">
        <v>426</v>
      </c>
      <c r="T35" s="1" t="s">
        <v>425</v>
      </c>
      <c r="U35" s="1" t="s">
        <v>48</v>
      </c>
      <c r="W35" s="1" t="s">
        <v>73</v>
      </c>
      <c r="X35" s="1" t="s">
        <v>427</v>
      </c>
      <c r="Y35" s="1" t="s">
        <v>51</v>
      </c>
      <c r="Z35" s="1" t="s">
        <v>107</v>
      </c>
      <c r="AA35" s="1" t="s">
        <v>369</v>
      </c>
      <c r="AB35" s="1" t="s">
        <v>400</v>
      </c>
      <c r="AD35" s="1" t="s">
        <v>55</v>
      </c>
      <c r="AE35" s="1" t="s">
        <v>371</v>
      </c>
      <c r="AG35" s="1" t="s">
        <v>123</v>
      </c>
      <c r="AH35" s="1" t="s">
        <v>58</v>
      </c>
      <c r="AK35" s="1" t="s">
        <v>59</v>
      </c>
      <c r="AL35" s="1" t="s">
        <v>111</v>
      </c>
      <c r="AM35" s="1" t="s">
        <v>428</v>
      </c>
      <c r="AN35" s="1" t="s">
        <v>429</v>
      </c>
      <c r="AO35" s="1" t="s">
        <v>374</v>
      </c>
    </row>
    <row r="36" spans="1:41" x14ac:dyDescent="0.3">
      <c r="A36" s="1" t="str">
        <f>HYPERLINK("https://hsdes.intel.com/resource/14013160071","14013160071")</f>
        <v>14013160071</v>
      </c>
      <c r="B36" s="1" t="s">
        <v>430</v>
      </c>
      <c r="C36" s="1" t="s">
        <v>1740</v>
      </c>
      <c r="D36" s="1" t="s">
        <v>1742</v>
      </c>
      <c r="G36" s="1" t="s">
        <v>99</v>
      </c>
      <c r="H36" s="1" t="s">
        <v>157</v>
      </c>
      <c r="I36" s="1" t="s">
        <v>39</v>
      </c>
      <c r="J36" s="1" t="s">
        <v>40</v>
      </c>
      <c r="K36" s="1" t="s">
        <v>41</v>
      </c>
      <c r="L36" s="1" t="s">
        <v>281</v>
      </c>
      <c r="M36" s="1">
        <v>15</v>
      </c>
      <c r="N36" s="1">
        <v>10</v>
      </c>
      <c r="O36" s="1" t="s">
        <v>431</v>
      </c>
      <c r="P36" s="1" t="s">
        <v>102</v>
      </c>
      <c r="Q36" s="1" t="s">
        <v>354</v>
      </c>
      <c r="R36" s="1" t="s">
        <v>392</v>
      </c>
      <c r="S36" s="1" t="s">
        <v>356</v>
      </c>
      <c r="T36" s="1" t="s">
        <v>431</v>
      </c>
      <c r="U36" s="1" t="s">
        <v>48</v>
      </c>
      <c r="W36" s="1" t="s">
        <v>73</v>
      </c>
      <c r="X36" s="1" t="s">
        <v>432</v>
      </c>
      <c r="Y36" s="1" t="s">
        <v>51</v>
      </c>
      <c r="Z36" s="1" t="s">
        <v>134</v>
      </c>
      <c r="AA36" s="1" t="s">
        <v>358</v>
      </c>
      <c r="AB36" s="1" t="s">
        <v>359</v>
      </c>
      <c r="AD36" s="1" t="s">
        <v>55</v>
      </c>
      <c r="AE36" s="1" t="s">
        <v>371</v>
      </c>
      <c r="AG36" s="1" t="s">
        <v>57</v>
      </c>
      <c r="AH36" s="1" t="s">
        <v>58</v>
      </c>
      <c r="AK36" s="1" t="s">
        <v>59</v>
      </c>
      <c r="AL36" s="1" t="s">
        <v>60</v>
      </c>
      <c r="AM36" s="1" t="s">
        <v>433</v>
      </c>
      <c r="AN36" s="1" t="s">
        <v>434</v>
      </c>
      <c r="AO36" s="1" t="s">
        <v>435</v>
      </c>
    </row>
    <row r="37" spans="1:41" x14ac:dyDescent="0.3">
      <c r="A37" s="1" t="str">
        <f>HYPERLINK("https://hsdes.intel.com/resource/14013160073","14013160073")</f>
        <v>14013160073</v>
      </c>
      <c r="B37" s="1" t="s">
        <v>436</v>
      </c>
      <c r="C37" s="1" t="s">
        <v>1740</v>
      </c>
      <c r="D37" s="1" t="s">
        <v>1742</v>
      </c>
      <c r="G37" s="1" t="s">
        <v>99</v>
      </c>
      <c r="H37" s="1" t="s">
        <v>66</v>
      </c>
      <c r="I37" s="1" t="s">
        <v>39</v>
      </c>
      <c r="J37" s="1" t="s">
        <v>40</v>
      </c>
      <c r="K37" s="1" t="s">
        <v>41</v>
      </c>
      <c r="L37" s="1" t="s">
        <v>281</v>
      </c>
      <c r="M37" s="1">
        <v>15</v>
      </c>
      <c r="N37" s="1">
        <v>10</v>
      </c>
      <c r="O37" s="1" t="s">
        <v>437</v>
      </c>
      <c r="P37" s="1" t="s">
        <v>102</v>
      </c>
      <c r="Q37" s="1" t="s">
        <v>354</v>
      </c>
      <c r="R37" s="1" t="s">
        <v>355</v>
      </c>
      <c r="S37" s="1" t="s">
        <v>438</v>
      </c>
      <c r="T37" s="1" t="s">
        <v>437</v>
      </c>
      <c r="U37" s="1" t="s">
        <v>48</v>
      </c>
      <c r="W37" s="1" t="s">
        <v>73</v>
      </c>
      <c r="X37" s="1" t="s">
        <v>439</v>
      </c>
      <c r="Y37" s="1" t="s">
        <v>51</v>
      </c>
      <c r="Z37" s="1" t="s">
        <v>134</v>
      </c>
      <c r="AA37" s="1" t="s">
        <v>358</v>
      </c>
      <c r="AB37" s="1" t="s">
        <v>440</v>
      </c>
      <c r="AD37" s="1" t="s">
        <v>55</v>
      </c>
      <c r="AE37" s="1" t="s">
        <v>56</v>
      </c>
      <c r="AG37" s="1" t="s">
        <v>57</v>
      </c>
      <c r="AH37" s="1" t="s">
        <v>58</v>
      </c>
      <c r="AK37" s="1" t="s">
        <v>59</v>
      </c>
      <c r="AL37" s="1" t="s">
        <v>60</v>
      </c>
      <c r="AM37" s="1" t="s">
        <v>441</v>
      </c>
      <c r="AN37" s="1" t="s">
        <v>442</v>
      </c>
      <c r="AO37" s="1" t="s">
        <v>423</v>
      </c>
    </row>
    <row r="38" spans="1:41" x14ac:dyDescent="0.3">
      <c r="A38" s="1" t="str">
        <f>HYPERLINK("https://hsdes.intel.com/resource/14013160077","14013160077")</f>
        <v>14013160077</v>
      </c>
      <c r="B38" s="1" t="s">
        <v>443</v>
      </c>
      <c r="C38" s="1" t="s">
        <v>1740</v>
      </c>
      <c r="D38" s="1" t="s">
        <v>1742</v>
      </c>
      <c r="G38" s="1" t="s">
        <v>99</v>
      </c>
      <c r="H38" s="1" t="s">
        <v>157</v>
      </c>
      <c r="I38" s="1" t="s">
        <v>39</v>
      </c>
      <c r="J38" s="1" t="s">
        <v>40</v>
      </c>
      <c r="K38" s="1" t="s">
        <v>41</v>
      </c>
      <c r="L38" s="1" t="s">
        <v>281</v>
      </c>
      <c r="M38" s="1">
        <v>15</v>
      </c>
      <c r="N38" s="1">
        <v>10</v>
      </c>
      <c r="O38" s="1" t="s">
        <v>444</v>
      </c>
      <c r="P38" s="1" t="s">
        <v>102</v>
      </c>
      <c r="Q38" s="1" t="s">
        <v>354</v>
      </c>
      <c r="R38" s="1" t="s">
        <v>392</v>
      </c>
      <c r="S38" s="1" t="s">
        <v>356</v>
      </c>
      <c r="T38" s="1" t="s">
        <v>444</v>
      </c>
      <c r="U38" s="1" t="s">
        <v>48</v>
      </c>
      <c r="W38" s="1" t="s">
        <v>73</v>
      </c>
      <c r="X38" s="1" t="s">
        <v>445</v>
      </c>
      <c r="Y38" s="1" t="s">
        <v>51</v>
      </c>
      <c r="Z38" s="1" t="s">
        <v>134</v>
      </c>
      <c r="AA38" s="1" t="s">
        <v>358</v>
      </c>
      <c r="AB38" s="1" t="s">
        <v>359</v>
      </c>
      <c r="AD38" s="1" t="s">
        <v>55</v>
      </c>
      <c r="AE38" s="1" t="s">
        <v>371</v>
      </c>
      <c r="AG38" s="1" t="s">
        <v>57</v>
      </c>
      <c r="AH38" s="1" t="s">
        <v>58</v>
      </c>
      <c r="AK38" s="1" t="s">
        <v>59</v>
      </c>
      <c r="AL38" s="1" t="s">
        <v>60</v>
      </c>
      <c r="AM38" s="1" t="s">
        <v>446</v>
      </c>
      <c r="AN38" s="1" t="s">
        <v>447</v>
      </c>
      <c r="AO38" s="1" t="s">
        <v>435</v>
      </c>
    </row>
    <row r="39" spans="1:41" x14ac:dyDescent="0.3">
      <c r="A39" s="1" t="str">
        <f>HYPERLINK("https://hsdes.intel.com/resource/14013160578","14013160578")</f>
        <v>14013160578</v>
      </c>
      <c r="B39" s="1" t="s">
        <v>448</v>
      </c>
      <c r="C39" s="1" t="s">
        <v>1740</v>
      </c>
      <c r="D39" s="1" t="s">
        <v>1743</v>
      </c>
      <c r="G39" s="1" t="s">
        <v>65</v>
      </c>
      <c r="H39" s="1" t="s">
        <v>157</v>
      </c>
      <c r="I39" s="1" t="s">
        <v>39</v>
      </c>
      <c r="J39" s="1" t="s">
        <v>40</v>
      </c>
      <c r="K39" s="1" t="s">
        <v>41</v>
      </c>
      <c r="L39" s="1" t="s">
        <v>449</v>
      </c>
      <c r="M39" s="1">
        <v>25</v>
      </c>
      <c r="N39" s="1">
        <v>20</v>
      </c>
      <c r="O39" s="1" t="s">
        <v>450</v>
      </c>
      <c r="P39" s="1" t="s">
        <v>69</v>
      </c>
      <c r="Q39" s="1" t="s">
        <v>451</v>
      </c>
      <c r="R39" s="1" t="s">
        <v>452</v>
      </c>
      <c r="S39" s="1" t="s">
        <v>453</v>
      </c>
      <c r="T39" s="1" t="s">
        <v>450</v>
      </c>
      <c r="U39" s="1" t="s">
        <v>48</v>
      </c>
      <c r="W39" s="1" t="s">
        <v>73</v>
      </c>
      <c r="X39" s="1" t="s">
        <v>454</v>
      </c>
      <c r="Y39" s="1" t="s">
        <v>51</v>
      </c>
      <c r="Z39" s="1" t="s">
        <v>107</v>
      </c>
      <c r="AA39" s="1" t="s">
        <v>455</v>
      </c>
      <c r="AB39" s="1" t="s">
        <v>456</v>
      </c>
      <c r="AD39" s="1" t="s">
        <v>55</v>
      </c>
      <c r="AE39" s="1" t="s">
        <v>56</v>
      </c>
      <c r="AG39" s="1" t="s">
        <v>110</v>
      </c>
      <c r="AH39" s="1" t="s">
        <v>190</v>
      </c>
      <c r="AK39" s="1" t="s">
        <v>59</v>
      </c>
      <c r="AL39" s="1" t="s">
        <v>60</v>
      </c>
      <c r="AM39" s="1" t="s">
        <v>457</v>
      </c>
      <c r="AN39" s="1" t="s">
        <v>458</v>
      </c>
      <c r="AO39" s="1" t="s">
        <v>80</v>
      </c>
    </row>
    <row r="40" spans="1:41" x14ac:dyDescent="0.3">
      <c r="A40" s="1" t="str">
        <f>HYPERLINK("https://hsdes.intel.com/resource/14013160580","14013160580")</f>
        <v>14013160580</v>
      </c>
      <c r="B40" s="1" t="s">
        <v>459</v>
      </c>
      <c r="C40" s="1" t="s">
        <v>1740</v>
      </c>
      <c r="D40" s="1" t="s">
        <v>1743</v>
      </c>
      <c r="G40" s="1" t="s">
        <v>65</v>
      </c>
      <c r="H40" s="1" t="s">
        <v>66</v>
      </c>
      <c r="I40" s="1" t="s">
        <v>39</v>
      </c>
      <c r="J40" s="1" t="s">
        <v>40</v>
      </c>
      <c r="K40" s="1" t="s">
        <v>41</v>
      </c>
      <c r="L40" s="1" t="s">
        <v>449</v>
      </c>
      <c r="M40" s="1">
        <v>40</v>
      </c>
      <c r="N40" s="1">
        <v>35</v>
      </c>
      <c r="O40" s="1" t="s">
        <v>460</v>
      </c>
      <c r="P40" s="1" t="s">
        <v>69</v>
      </c>
      <c r="Q40" s="1" t="s">
        <v>461</v>
      </c>
      <c r="R40" s="1" t="s">
        <v>452</v>
      </c>
      <c r="S40" s="1" t="s">
        <v>462</v>
      </c>
      <c r="T40" s="1" t="s">
        <v>460</v>
      </c>
      <c r="U40" s="1" t="s">
        <v>48</v>
      </c>
      <c r="W40" s="1" t="s">
        <v>73</v>
      </c>
      <c r="X40" s="1" t="s">
        <v>463</v>
      </c>
      <c r="Y40" s="1" t="s">
        <v>51</v>
      </c>
      <c r="Z40" s="1" t="s">
        <v>107</v>
      </c>
      <c r="AA40" s="1" t="s">
        <v>455</v>
      </c>
      <c r="AB40" s="1" t="s">
        <v>464</v>
      </c>
      <c r="AD40" s="1" t="s">
        <v>55</v>
      </c>
      <c r="AE40" s="1" t="s">
        <v>56</v>
      </c>
      <c r="AG40" s="1" t="s">
        <v>123</v>
      </c>
      <c r="AH40" s="1" t="s">
        <v>190</v>
      </c>
      <c r="AK40" s="1" t="s">
        <v>59</v>
      </c>
      <c r="AL40" s="1" t="s">
        <v>60</v>
      </c>
      <c r="AM40" s="1" t="s">
        <v>465</v>
      </c>
      <c r="AN40" s="1" t="s">
        <v>466</v>
      </c>
      <c r="AO40" s="1" t="s">
        <v>467</v>
      </c>
    </row>
    <row r="41" spans="1:41" x14ac:dyDescent="0.3">
      <c r="A41" s="1" t="str">
        <f>HYPERLINK("https://hsdes.intel.com/resource/14013160655","14013160655")</f>
        <v>14013160655</v>
      </c>
      <c r="B41" s="1" t="s">
        <v>468</v>
      </c>
      <c r="C41" s="1" t="s">
        <v>1740</v>
      </c>
      <c r="D41" s="1" t="s">
        <v>1762</v>
      </c>
      <c r="E41" s="1">
        <v>42.4</v>
      </c>
      <c r="G41" s="1" t="s">
        <v>49</v>
      </c>
      <c r="H41" s="1" t="s">
        <v>83</v>
      </c>
      <c r="I41" s="1" t="s">
        <v>39</v>
      </c>
      <c r="J41" s="1" t="s">
        <v>40</v>
      </c>
      <c r="K41" s="1" t="s">
        <v>41</v>
      </c>
      <c r="L41" s="1" t="s">
        <v>342</v>
      </c>
      <c r="M41" s="1">
        <v>40</v>
      </c>
      <c r="N41" s="1">
        <v>35</v>
      </c>
      <c r="O41" s="1" t="s">
        <v>469</v>
      </c>
      <c r="P41" s="1" t="s">
        <v>168</v>
      </c>
      <c r="Q41" s="1" t="s">
        <v>470</v>
      </c>
      <c r="R41" s="1" t="s">
        <v>471</v>
      </c>
      <c r="S41" s="1" t="s">
        <v>472</v>
      </c>
      <c r="T41" s="1" t="s">
        <v>469</v>
      </c>
      <c r="U41" s="1" t="s">
        <v>48</v>
      </c>
      <c r="W41" s="1" t="s">
        <v>49</v>
      </c>
      <c r="X41" s="1" t="s">
        <v>473</v>
      </c>
      <c r="Y41" s="1" t="s">
        <v>51</v>
      </c>
      <c r="Z41" s="1" t="s">
        <v>107</v>
      </c>
      <c r="AA41" s="1" t="s">
        <v>474</v>
      </c>
      <c r="AB41" s="1" t="s">
        <v>314</v>
      </c>
      <c r="AD41" s="1" t="s">
        <v>55</v>
      </c>
      <c r="AE41" s="1" t="s">
        <v>56</v>
      </c>
      <c r="AG41" s="1" t="s">
        <v>123</v>
      </c>
      <c r="AH41" s="1" t="s">
        <v>58</v>
      </c>
      <c r="AK41" s="1" t="s">
        <v>59</v>
      </c>
      <c r="AL41" s="1" t="s">
        <v>60</v>
      </c>
      <c r="AM41" s="1" t="s">
        <v>475</v>
      </c>
      <c r="AN41" s="1" t="s">
        <v>476</v>
      </c>
      <c r="AO41" s="1" t="s">
        <v>97</v>
      </c>
    </row>
    <row r="42" spans="1:41" x14ac:dyDescent="0.3">
      <c r="A42" s="1" t="str">
        <f>HYPERLINK("https://hsdes.intel.com/resource/14013160659","14013160659")</f>
        <v>14013160659</v>
      </c>
      <c r="B42" s="1" t="s">
        <v>477</v>
      </c>
      <c r="C42" s="1" t="s">
        <v>1740</v>
      </c>
      <c r="D42" s="1" t="s">
        <v>1762</v>
      </c>
      <c r="E42" s="1">
        <v>42.4</v>
      </c>
      <c r="G42" s="1" t="s">
        <v>49</v>
      </c>
      <c r="H42" s="1" t="s">
        <v>83</v>
      </c>
      <c r="I42" s="1" t="s">
        <v>39</v>
      </c>
      <c r="J42" s="1" t="s">
        <v>40</v>
      </c>
      <c r="K42" s="1" t="s">
        <v>41</v>
      </c>
      <c r="L42" s="1" t="s">
        <v>478</v>
      </c>
      <c r="M42" s="1">
        <v>40</v>
      </c>
      <c r="N42" s="1">
        <v>40</v>
      </c>
      <c r="O42" s="1" t="s">
        <v>479</v>
      </c>
      <c r="P42" s="1" t="s">
        <v>168</v>
      </c>
      <c r="Q42" s="1" t="s">
        <v>480</v>
      </c>
      <c r="R42" s="1" t="s">
        <v>481</v>
      </c>
      <c r="S42" s="1" t="s">
        <v>482</v>
      </c>
      <c r="T42" s="1" t="s">
        <v>479</v>
      </c>
      <c r="U42" s="1" t="s">
        <v>48</v>
      </c>
      <c r="W42" s="1" t="s">
        <v>49</v>
      </c>
      <c r="X42" s="1" t="s">
        <v>483</v>
      </c>
      <c r="Y42" s="1" t="s">
        <v>51</v>
      </c>
      <c r="Z42" s="1" t="s">
        <v>107</v>
      </c>
      <c r="AA42" s="1" t="s">
        <v>484</v>
      </c>
      <c r="AB42" s="1" t="s">
        <v>485</v>
      </c>
      <c r="AD42" s="1" t="s">
        <v>55</v>
      </c>
      <c r="AE42" s="1" t="s">
        <v>56</v>
      </c>
      <c r="AG42" s="1" t="s">
        <v>123</v>
      </c>
      <c r="AH42" s="1" t="s">
        <v>58</v>
      </c>
      <c r="AK42" s="1" t="s">
        <v>59</v>
      </c>
      <c r="AL42" s="1" t="s">
        <v>60</v>
      </c>
      <c r="AM42" s="1" t="s">
        <v>486</v>
      </c>
      <c r="AN42" s="1" t="s">
        <v>487</v>
      </c>
      <c r="AO42" s="1" t="s">
        <v>488</v>
      </c>
    </row>
    <row r="43" spans="1:41" x14ac:dyDescent="0.3">
      <c r="A43" s="1" t="str">
        <f>HYPERLINK("https://hsdes.intel.com/resource/14013160688","14013160688")</f>
        <v>14013160688</v>
      </c>
      <c r="B43" s="1" t="s">
        <v>489</v>
      </c>
      <c r="C43" s="1" t="s">
        <v>1740</v>
      </c>
      <c r="D43" s="1" t="s">
        <v>1743</v>
      </c>
      <c r="G43" s="1" t="s">
        <v>49</v>
      </c>
      <c r="H43" s="1" t="s">
        <v>66</v>
      </c>
      <c r="I43" s="1" t="s">
        <v>39</v>
      </c>
      <c r="J43" s="1" t="s">
        <v>40</v>
      </c>
      <c r="K43" s="1" t="s">
        <v>41</v>
      </c>
      <c r="L43" s="1" t="s">
        <v>306</v>
      </c>
      <c r="M43" s="1">
        <v>25</v>
      </c>
      <c r="N43" s="1">
        <v>17</v>
      </c>
      <c r="O43" s="1" t="s">
        <v>490</v>
      </c>
      <c r="P43" s="1" t="s">
        <v>491</v>
      </c>
      <c r="Q43" s="1" t="s">
        <v>492</v>
      </c>
      <c r="R43" s="1" t="s">
        <v>493</v>
      </c>
      <c r="S43" s="1" t="s">
        <v>494</v>
      </c>
      <c r="T43" s="1" t="s">
        <v>490</v>
      </c>
      <c r="U43" s="1" t="s">
        <v>48</v>
      </c>
      <c r="W43" s="1" t="s">
        <v>495</v>
      </c>
      <c r="X43" s="1" t="s">
        <v>496</v>
      </c>
      <c r="Y43" s="1" t="s">
        <v>51</v>
      </c>
      <c r="Z43" s="1" t="s">
        <v>52</v>
      </c>
      <c r="AA43" s="1" t="s">
        <v>497</v>
      </c>
      <c r="AB43" s="1" t="s">
        <v>498</v>
      </c>
      <c r="AD43" s="1" t="s">
        <v>55</v>
      </c>
      <c r="AE43" s="1" t="s">
        <v>56</v>
      </c>
      <c r="AG43" s="1" t="s">
        <v>110</v>
      </c>
      <c r="AH43" s="1" t="s">
        <v>58</v>
      </c>
      <c r="AK43" s="1" t="s">
        <v>59</v>
      </c>
      <c r="AL43" s="1" t="s">
        <v>60</v>
      </c>
      <c r="AM43" s="1" t="s">
        <v>499</v>
      </c>
      <c r="AN43" s="1" t="s">
        <v>500</v>
      </c>
      <c r="AO43" s="1" t="s">
        <v>97</v>
      </c>
    </row>
    <row r="44" spans="1:41" x14ac:dyDescent="0.3">
      <c r="A44" s="1" t="str">
        <f>HYPERLINK("https://hsdes.intel.com/resource/14013160691","14013160691")</f>
        <v>14013160691</v>
      </c>
      <c r="B44" s="1" t="s">
        <v>501</v>
      </c>
      <c r="C44" s="1" t="s">
        <v>1740</v>
      </c>
      <c r="D44" s="1" t="s">
        <v>1743</v>
      </c>
      <c r="G44" s="1" t="s">
        <v>49</v>
      </c>
      <c r="H44" s="1" t="s">
        <v>66</v>
      </c>
      <c r="I44" s="1" t="s">
        <v>39</v>
      </c>
      <c r="J44" s="1" t="s">
        <v>40</v>
      </c>
      <c r="K44" s="1" t="s">
        <v>41</v>
      </c>
      <c r="L44" s="1" t="s">
        <v>306</v>
      </c>
      <c r="M44" s="1">
        <v>25</v>
      </c>
      <c r="N44" s="1">
        <v>17</v>
      </c>
      <c r="O44" s="1" t="s">
        <v>502</v>
      </c>
      <c r="P44" s="1" t="s">
        <v>491</v>
      </c>
      <c r="Q44" s="1" t="s">
        <v>503</v>
      </c>
      <c r="R44" s="1" t="s">
        <v>493</v>
      </c>
      <c r="S44" s="1" t="s">
        <v>504</v>
      </c>
      <c r="T44" s="1" t="s">
        <v>502</v>
      </c>
      <c r="U44" s="1" t="s">
        <v>48</v>
      </c>
      <c r="W44" s="1" t="s">
        <v>495</v>
      </c>
      <c r="X44" s="1" t="s">
        <v>505</v>
      </c>
      <c r="Y44" s="1" t="s">
        <v>51</v>
      </c>
      <c r="Z44" s="1" t="s">
        <v>52</v>
      </c>
      <c r="AA44" s="1" t="s">
        <v>497</v>
      </c>
      <c r="AB44" s="1" t="s">
        <v>498</v>
      </c>
      <c r="AD44" s="1" t="s">
        <v>55</v>
      </c>
      <c r="AE44" s="1" t="s">
        <v>56</v>
      </c>
      <c r="AG44" s="1" t="s">
        <v>110</v>
      </c>
      <c r="AH44" s="1" t="s">
        <v>58</v>
      </c>
      <c r="AK44" s="1" t="s">
        <v>59</v>
      </c>
      <c r="AL44" s="1" t="s">
        <v>60</v>
      </c>
      <c r="AM44" s="1" t="s">
        <v>506</v>
      </c>
      <c r="AN44" s="1" t="s">
        <v>507</v>
      </c>
      <c r="AO44" s="1" t="s">
        <v>97</v>
      </c>
    </row>
    <row r="45" spans="1:41" x14ac:dyDescent="0.3">
      <c r="A45" s="1" t="str">
        <f>HYPERLINK("https://hsdes.intel.com/resource/14013160718","14013160718")</f>
        <v>14013160718</v>
      </c>
      <c r="B45" s="1" t="s">
        <v>508</v>
      </c>
      <c r="C45" s="1" t="s">
        <v>1740</v>
      </c>
      <c r="D45" s="1" t="s">
        <v>1743</v>
      </c>
      <c r="G45" s="1" t="s">
        <v>49</v>
      </c>
      <c r="H45" s="1" t="s">
        <v>66</v>
      </c>
      <c r="I45" s="1" t="s">
        <v>39</v>
      </c>
      <c r="J45" s="1" t="s">
        <v>40</v>
      </c>
      <c r="K45" s="1" t="s">
        <v>41</v>
      </c>
      <c r="L45" s="1" t="s">
        <v>509</v>
      </c>
      <c r="M45" s="1">
        <v>40</v>
      </c>
      <c r="N45" s="1">
        <v>35</v>
      </c>
      <c r="O45" s="1" t="s">
        <v>510</v>
      </c>
      <c r="P45" s="1" t="s">
        <v>168</v>
      </c>
      <c r="Q45" s="1" t="s">
        <v>511</v>
      </c>
      <c r="R45" s="1" t="s">
        <v>512</v>
      </c>
      <c r="S45" s="1" t="s">
        <v>513</v>
      </c>
      <c r="T45" s="1" t="s">
        <v>510</v>
      </c>
      <c r="U45" s="1" t="s">
        <v>48</v>
      </c>
      <c r="W45" s="1" t="s">
        <v>49</v>
      </c>
      <c r="X45" s="1" t="s">
        <v>514</v>
      </c>
      <c r="Y45" s="1" t="s">
        <v>51</v>
      </c>
      <c r="Z45" s="1" t="s">
        <v>107</v>
      </c>
      <c r="AA45" s="1" t="s">
        <v>484</v>
      </c>
      <c r="AB45" s="1" t="s">
        <v>515</v>
      </c>
      <c r="AD45" s="1" t="s">
        <v>55</v>
      </c>
      <c r="AE45" s="1" t="s">
        <v>56</v>
      </c>
      <c r="AG45" s="1" t="s">
        <v>123</v>
      </c>
      <c r="AH45" s="1" t="s">
        <v>58</v>
      </c>
      <c r="AK45" s="1" t="s">
        <v>59</v>
      </c>
      <c r="AL45" s="1" t="s">
        <v>60</v>
      </c>
      <c r="AM45" s="1" t="s">
        <v>516</v>
      </c>
      <c r="AN45" s="1" t="s">
        <v>517</v>
      </c>
      <c r="AO45" s="1" t="s">
        <v>518</v>
      </c>
    </row>
    <row r="46" spans="1:41" x14ac:dyDescent="0.3">
      <c r="A46" s="1" t="str">
        <f>HYPERLINK("https://hsdes.intel.com/resource/14013160847","14013160847")</f>
        <v>14013160847</v>
      </c>
      <c r="B46" s="1" t="s">
        <v>519</v>
      </c>
      <c r="C46" s="1" t="s">
        <v>1740</v>
      </c>
      <c r="D46" s="1" t="s">
        <v>1743</v>
      </c>
      <c r="G46" s="1" t="s">
        <v>520</v>
      </c>
      <c r="H46" s="1" t="s">
        <v>66</v>
      </c>
      <c r="I46" s="1" t="s">
        <v>39</v>
      </c>
      <c r="J46" s="1" t="s">
        <v>40</v>
      </c>
      <c r="K46" s="1" t="s">
        <v>41</v>
      </c>
      <c r="L46" s="1" t="s">
        <v>521</v>
      </c>
      <c r="M46" s="1">
        <v>15</v>
      </c>
      <c r="N46" s="1">
        <v>10</v>
      </c>
      <c r="O46" s="1" t="s">
        <v>522</v>
      </c>
      <c r="P46" s="1" t="s">
        <v>523</v>
      </c>
      <c r="Q46" s="1" t="s">
        <v>524</v>
      </c>
      <c r="R46" s="1" t="s">
        <v>525</v>
      </c>
      <c r="S46" s="1" t="s">
        <v>526</v>
      </c>
      <c r="T46" s="1" t="s">
        <v>522</v>
      </c>
      <c r="U46" s="1" t="s">
        <v>48</v>
      </c>
      <c r="W46" s="1" t="s">
        <v>495</v>
      </c>
      <c r="X46" s="1" t="s">
        <v>527</v>
      </c>
      <c r="Y46" s="1" t="s">
        <v>51</v>
      </c>
      <c r="Z46" s="1" t="s">
        <v>134</v>
      </c>
      <c r="AA46" s="1" t="s">
        <v>528</v>
      </c>
      <c r="AB46" s="1" t="s">
        <v>529</v>
      </c>
      <c r="AD46" s="1" t="s">
        <v>55</v>
      </c>
      <c r="AE46" s="1" t="s">
        <v>371</v>
      </c>
      <c r="AG46" s="1" t="s">
        <v>57</v>
      </c>
      <c r="AH46" s="1" t="s">
        <v>58</v>
      </c>
      <c r="AK46" s="1" t="s">
        <v>59</v>
      </c>
      <c r="AL46" s="1" t="s">
        <v>530</v>
      </c>
      <c r="AM46" s="1" t="s">
        <v>531</v>
      </c>
      <c r="AN46" s="1" t="s">
        <v>532</v>
      </c>
      <c r="AO46" s="1" t="s">
        <v>279</v>
      </c>
    </row>
    <row r="47" spans="1:41" x14ac:dyDescent="0.3">
      <c r="A47" s="1" t="str">
        <f>HYPERLINK("https://hsdes.intel.com/resource/14013161308","14013161308")</f>
        <v>14013161308</v>
      </c>
      <c r="B47" s="1" t="s">
        <v>533</v>
      </c>
      <c r="C47" s="1" t="s">
        <v>1740</v>
      </c>
      <c r="D47" s="1" t="s">
        <v>1741</v>
      </c>
      <c r="G47" s="1" t="s">
        <v>65</v>
      </c>
      <c r="H47" s="1" t="s">
        <v>157</v>
      </c>
      <c r="I47" s="1" t="s">
        <v>39</v>
      </c>
      <c r="J47" s="1" t="s">
        <v>40</v>
      </c>
      <c r="K47" s="1" t="s">
        <v>41</v>
      </c>
      <c r="L47" s="1" t="s">
        <v>534</v>
      </c>
      <c r="M47" s="1">
        <v>20</v>
      </c>
      <c r="N47" s="1">
        <v>15</v>
      </c>
      <c r="O47" s="1" t="s">
        <v>535</v>
      </c>
      <c r="P47" s="1" t="s">
        <v>69</v>
      </c>
      <c r="Q47" s="1" t="s">
        <v>536</v>
      </c>
      <c r="R47" s="1" t="s">
        <v>537</v>
      </c>
      <c r="S47" s="1" t="s">
        <v>538</v>
      </c>
      <c r="T47" s="1" t="s">
        <v>535</v>
      </c>
      <c r="U47" s="1" t="s">
        <v>48</v>
      </c>
      <c r="W47" s="1" t="s">
        <v>73</v>
      </c>
      <c r="X47" s="1" t="s">
        <v>539</v>
      </c>
      <c r="Y47" s="1" t="s">
        <v>51</v>
      </c>
      <c r="Z47" s="1" t="s">
        <v>187</v>
      </c>
      <c r="AA47" s="1" t="s">
        <v>540</v>
      </c>
      <c r="AB47" s="1" t="s">
        <v>541</v>
      </c>
      <c r="AD47" s="1" t="s">
        <v>55</v>
      </c>
      <c r="AE47" s="1" t="s">
        <v>77</v>
      </c>
      <c r="AG47" s="1" t="s">
        <v>110</v>
      </c>
      <c r="AH47" s="1" t="s">
        <v>190</v>
      </c>
      <c r="AK47" s="1" t="s">
        <v>59</v>
      </c>
      <c r="AL47" s="1" t="s">
        <v>60</v>
      </c>
      <c r="AM47" s="1" t="s">
        <v>542</v>
      </c>
      <c r="AN47" s="1" t="s">
        <v>543</v>
      </c>
      <c r="AO47" s="1" t="s">
        <v>544</v>
      </c>
    </row>
    <row r="48" spans="1:41" x14ac:dyDescent="0.3">
      <c r="A48" s="1" t="str">
        <f>HYPERLINK("https://hsdes.intel.com/resource/14013161331","14013161331")</f>
        <v>14013161331</v>
      </c>
      <c r="B48" s="1" t="s">
        <v>545</v>
      </c>
      <c r="C48" s="1" t="s">
        <v>1740</v>
      </c>
      <c r="D48" s="1" t="s">
        <v>1762</v>
      </c>
      <c r="E48" s="1">
        <v>42.4</v>
      </c>
      <c r="G48" s="1" t="s">
        <v>82</v>
      </c>
      <c r="H48" s="1" t="s">
        <v>66</v>
      </c>
      <c r="I48" s="1" t="s">
        <v>39</v>
      </c>
      <c r="J48" s="1" t="s">
        <v>40</v>
      </c>
      <c r="K48" s="1" t="s">
        <v>41</v>
      </c>
      <c r="L48" s="1" t="s">
        <v>331</v>
      </c>
      <c r="M48" s="1">
        <v>25</v>
      </c>
      <c r="N48" s="1">
        <v>10</v>
      </c>
      <c r="O48" s="1" t="s">
        <v>546</v>
      </c>
      <c r="P48" s="1" t="s">
        <v>86</v>
      </c>
      <c r="Q48" s="1" t="s">
        <v>547</v>
      </c>
      <c r="R48" s="1" t="s">
        <v>548</v>
      </c>
      <c r="S48" s="1" t="s">
        <v>549</v>
      </c>
      <c r="T48" s="1" t="s">
        <v>546</v>
      </c>
      <c r="U48" s="1" t="s">
        <v>48</v>
      </c>
      <c r="W48" s="1" t="s">
        <v>91</v>
      </c>
      <c r="X48" s="1" t="s">
        <v>550</v>
      </c>
      <c r="Y48" s="1" t="s">
        <v>51</v>
      </c>
      <c r="Z48" s="1" t="s">
        <v>134</v>
      </c>
      <c r="AA48" s="1" t="s">
        <v>551</v>
      </c>
      <c r="AB48" s="1" t="s">
        <v>552</v>
      </c>
      <c r="AD48" s="1" t="s">
        <v>55</v>
      </c>
      <c r="AE48" s="1" t="s">
        <v>56</v>
      </c>
      <c r="AG48" s="1" t="s">
        <v>57</v>
      </c>
      <c r="AH48" s="1" t="s">
        <v>58</v>
      </c>
      <c r="AK48" s="1" t="s">
        <v>59</v>
      </c>
      <c r="AL48" s="1" t="s">
        <v>60</v>
      </c>
      <c r="AM48" s="1" t="s">
        <v>553</v>
      </c>
      <c r="AN48" s="1" t="s">
        <v>554</v>
      </c>
      <c r="AO48" s="1" t="s">
        <v>555</v>
      </c>
    </row>
    <row r="49" spans="1:41" x14ac:dyDescent="0.3">
      <c r="A49" s="1" t="str">
        <f>HYPERLINK("https://hsdes.intel.com/resource/14013161425","14013161425")</f>
        <v>14013161425</v>
      </c>
      <c r="B49" s="1" t="s">
        <v>556</v>
      </c>
      <c r="C49" s="1" t="s">
        <v>1740</v>
      </c>
      <c r="D49" s="1" t="s">
        <v>1743</v>
      </c>
      <c r="G49" s="1" t="s">
        <v>179</v>
      </c>
      <c r="H49" s="1" t="s">
        <v>83</v>
      </c>
      <c r="I49" s="1" t="s">
        <v>39</v>
      </c>
      <c r="J49" s="1" t="s">
        <v>40</v>
      </c>
      <c r="K49" s="1" t="s">
        <v>41</v>
      </c>
      <c r="L49" s="1" t="s">
        <v>557</v>
      </c>
      <c r="M49" s="1">
        <v>35</v>
      </c>
      <c r="N49" s="1">
        <v>18</v>
      </c>
      <c r="O49" s="1" t="s">
        <v>558</v>
      </c>
      <c r="P49" s="1" t="s">
        <v>182</v>
      </c>
      <c r="Q49" s="1" t="s">
        <v>559</v>
      </c>
      <c r="R49" s="1" t="s">
        <v>560</v>
      </c>
      <c r="S49" s="1" t="s">
        <v>561</v>
      </c>
      <c r="T49" s="1" t="s">
        <v>558</v>
      </c>
      <c r="U49" s="1" t="s">
        <v>148</v>
      </c>
      <c r="W49" s="1" t="s">
        <v>179</v>
      </c>
      <c r="X49" s="1" t="s">
        <v>562</v>
      </c>
      <c r="Y49" s="1" t="s">
        <v>51</v>
      </c>
      <c r="Z49" s="1" t="s">
        <v>52</v>
      </c>
      <c r="AA49" s="1" t="s">
        <v>563</v>
      </c>
      <c r="AB49" s="1" t="s">
        <v>564</v>
      </c>
      <c r="AD49" s="1" t="s">
        <v>55</v>
      </c>
      <c r="AE49" s="1" t="s">
        <v>56</v>
      </c>
      <c r="AG49" s="1" t="s">
        <v>110</v>
      </c>
      <c r="AH49" s="1" t="s">
        <v>190</v>
      </c>
      <c r="AK49" s="1" t="s">
        <v>59</v>
      </c>
      <c r="AL49" s="1" t="s">
        <v>60</v>
      </c>
      <c r="AM49" s="1" t="s">
        <v>565</v>
      </c>
      <c r="AN49" s="1" t="s">
        <v>566</v>
      </c>
      <c r="AO49" s="1" t="s">
        <v>63</v>
      </c>
    </row>
    <row r="50" spans="1:41" x14ac:dyDescent="0.3">
      <c r="A50" s="1" t="str">
        <f>HYPERLINK("https://hsdes.intel.com/resource/14013161553","14013161553")</f>
        <v>14013161553</v>
      </c>
      <c r="B50" s="1" t="s">
        <v>567</v>
      </c>
      <c r="C50" s="1" t="s">
        <v>1740</v>
      </c>
      <c r="D50" s="1" t="s">
        <v>1743</v>
      </c>
      <c r="G50" s="1" t="s">
        <v>82</v>
      </c>
      <c r="H50" s="1" t="s">
        <v>66</v>
      </c>
      <c r="I50" s="1" t="s">
        <v>39</v>
      </c>
      <c r="J50" s="1" t="s">
        <v>40</v>
      </c>
      <c r="K50" s="1" t="s">
        <v>41</v>
      </c>
      <c r="L50" s="1" t="s">
        <v>331</v>
      </c>
      <c r="M50" s="1">
        <v>35</v>
      </c>
      <c r="N50" s="1">
        <v>10</v>
      </c>
      <c r="O50" s="1" t="s">
        <v>568</v>
      </c>
      <c r="P50" s="1" t="s">
        <v>86</v>
      </c>
      <c r="Q50" s="1" t="s">
        <v>569</v>
      </c>
      <c r="R50" s="1" t="s">
        <v>548</v>
      </c>
      <c r="S50" s="1" t="s">
        <v>570</v>
      </c>
      <c r="T50" s="1" t="s">
        <v>568</v>
      </c>
      <c r="U50" s="1" t="s">
        <v>48</v>
      </c>
      <c r="V50" s="1" t="s">
        <v>90</v>
      </c>
      <c r="W50" s="1" t="s">
        <v>91</v>
      </c>
      <c r="X50" s="1" t="s">
        <v>571</v>
      </c>
      <c r="Y50" s="1" t="s">
        <v>51</v>
      </c>
      <c r="Z50" s="1" t="s">
        <v>134</v>
      </c>
      <c r="AA50" s="1" t="s">
        <v>572</v>
      </c>
      <c r="AB50" s="1" t="s">
        <v>573</v>
      </c>
      <c r="AD50" s="1" t="s">
        <v>55</v>
      </c>
      <c r="AE50" s="1" t="s">
        <v>56</v>
      </c>
      <c r="AG50" s="1" t="s">
        <v>57</v>
      </c>
      <c r="AH50" s="1" t="s">
        <v>58</v>
      </c>
      <c r="AK50" s="1" t="s">
        <v>59</v>
      </c>
      <c r="AL50" s="1" t="s">
        <v>60</v>
      </c>
      <c r="AM50" s="1" t="s">
        <v>574</v>
      </c>
      <c r="AN50" s="1" t="s">
        <v>575</v>
      </c>
      <c r="AO50" s="1" t="s">
        <v>576</v>
      </c>
    </row>
    <row r="51" spans="1:41" x14ac:dyDescent="0.3">
      <c r="A51" s="1" t="str">
        <f>HYPERLINK("https://hsdes.intel.com/resource/14013161678","14013161678")</f>
        <v>14013161678</v>
      </c>
      <c r="B51" s="1" t="s">
        <v>577</v>
      </c>
      <c r="C51" s="1" t="s">
        <v>1748</v>
      </c>
      <c r="F51" s="1" t="s">
        <v>1749</v>
      </c>
      <c r="G51" s="1" t="s">
        <v>49</v>
      </c>
      <c r="H51" s="1" t="s">
        <v>66</v>
      </c>
      <c r="I51" s="1" t="s">
        <v>39</v>
      </c>
      <c r="J51" s="1" t="s">
        <v>40</v>
      </c>
      <c r="K51" s="1" t="s">
        <v>41</v>
      </c>
      <c r="L51" s="1" t="s">
        <v>306</v>
      </c>
      <c r="M51" s="1">
        <v>30</v>
      </c>
      <c r="N51" s="1">
        <v>25</v>
      </c>
      <c r="O51" s="1" t="s">
        <v>578</v>
      </c>
      <c r="P51" s="1" t="s">
        <v>491</v>
      </c>
      <c r="Q51" s="1" t="s">
        <v>579</v>
      </c>
      <c r="R51" s="1" t="s">
        <v>580</v>
      </c>
      <c r="S51" s="1" t="s">
        <v>581</v>
      </c>
      <c r="T51" s="1" t="s">
        <v>578</v>
      </c>
      <c r="U51" s="1" t="s">
        <v>48</v>
      </c>
      <c r="W51" s="1" t="s">
        <v>495</v>
      </c>
      <c r="X51" s="1" t="s">
        <v>582</v>
      </c>
      <c r="Y51" s="1" t="s">
        <v>51</v>
      </c>
      <c r="Z51" s="1" t="s">
        <v>52</v>
      </c>
      <c r="AA51" s="1" t="s">
        <v>583</v>
      </c>
      <c r="AB51" s="1" t="s">
        <v>584</v>
      </c>
      <c r="AD51" s="1" t="s">
        <v>55</v>
      </c>
      <c r="AE51" s="1" t="s">
        <v>77</v>
      </c>
      <c r="AG51" s="1" t="s">
        <v>123</v>
      </c>
      <c r="AH51" s="1" t="s">
        <v>58</v>
      </c>
      <c r="AK51" s="1" t="s">
        <v>585</v>
      </c>
      <c r="AL51" s="1" t="s">
        <v>60</v>
      </c>
      <c r="AM51" s="1" t="s">
        <v>586</v>
      </c>
      <c r="AN51" s="1" t="s">
        <v>587</v>
      </c>
      <c r="AO51" s="1" t="s">
        <v>588</v>
      </c>
    </row>
    <row r="52" spans="1:41" x14ac:dyDescent="0.3">
      <c r="A52" s="1" t="str">
        <f>HYPERLINK("https://hsdes.intel.com/resource/14013161679","14013161679")</f>
        <v>14013161679</v>
      </c>
      <c r="B52" s="1" t="s">
        <v>589</v>
      </c>
      <c r="C52" s="1" t="s">
        <v>1748</v>
      </c>
      <c r="F52" s="1" t="s">
        <v>1749</v>
      </c>
      <c r="G52" s="1" t="s">
        <v>49</v>
      </c>
      <c r="H52" s="1" t="s">
        <v>66</v>
      </c>
      <c r="I52" s="1" t="s">
        <v>39</v>
      </c>
      <c r="J52" s="1" t="s">
        <v>40</v>
      </c>
      <c r="K52" s="1" t="s">
        <v>41</v>
      </c>
      <c r="L52" s="1" t="s">
        <v>306</v>
      </c>
      <c r="M52" s="1">
        <v>25</v>
      </c>
      <c r="N52" s="1">
        <v>20</v>
      </c>
      <c r="O52" s="1" t="s">
        <v>590</v>
      </c>
      <c r="P52" s="1" t="s">
        <v>491</v>
      </c>
      <c r="Q52" s="1" t="s">
        <v>579</v>
      </c>
      <c r="R52" s="1" t="s">
        <v>591</v>
      </c>
      <c r="S52" s="1" t="s">
        <v>581</v>
      </c>
      <c r="T52" s="1" t="s">
        <v>590</v>
      </c>
      <c r="U52" s="1" t="s">
        <v>48</v>
      </c>
      <c r="W52" s="1" t="s">
        <v>495</v>
      </c>
      <c r="X52" s="1" t="s">
        <v>592</v>
      </c>
      <c r="Y52" s="1" t="s">
        <v>51</v>
      </c>
      <c r="Z52" s="1" t="s">
        <v>52</v>
      </c>
      <c r="AA52" s="1" t="s">
        <v>583</v>
      </c>
      <c r="AB52" s="1" t="s">
        <v>584</v>
      </c>
      <c r="AD52" s="1" t="s">
        <v>55</v>
      </c>
      <c r="AE52" s="1" t="s">
        <v>77</v>
      </c>
      <c r="AG52" s="1" t="s">
        <v>110</v>
      </c>
      <c r="AH52" s="1" t="s">
        <v>58</v>
      </c>
      <c r="AK52" s="1" t="s">
        <v>585</v>
      </c>
      <c r="AL52" s="1" t="s">
        <v>60</v>
      </c>
      <c r="AM52" s="1" t="s">
        <v>593</v>
      </c>
      <c r="AN52" s="1" t="s">
        <v>594</v>
      </c>
      <c r="AO52" s="1" t="s">
        <v>588</v>
      </c>
    </row>
    <row r="53" spans="1:41" x14ac:dyDescent="0.3">
      <c r="A53" s="1" t="str">
        <f>HYPERLINK("https://hsdes.intel.com/resource/14013162374","14013162374")</f>
        <v>14013162374</v>
      </c>
      <c r="B53" s="1" t="s">
        <v>595</v>
      </c>
      <c r="C53" s="1" t="s">
        <v>1740</v>
      </c>
      <c r="D53" s="1" t="s">
        <v>1743</v>
      </c>
      <c r="G53" s="1" t="s">
        <v>49</v>
      </c>
      <c r="H53" s="1" t="s">
        <v>66</v>
      </c>
      <c r="I53" s="1" t="s">
        <v>39</v>
      </c>
      <c r="J53" s="1" t="s">
        <v>40</v>
      </c>
      <c r="K53" s="1" t="s">
        <v>41</v>
      </c>
      <c r="L53" s="1" t="s">
        <v>306</v>
      </c>
      <c r="M53" s="1">
        <v>15</v>
      </c>
      <c r="N53" s="1">
        <v>10</v>
      </c>
      <c r="O53" s="1" t="s">
        <v>596</v>
      </c>
      <c r="P53" s="1" t="s">
        <v>491</v>
      </c>
      <c r="Q53" s="1" t="s">
        <v>597</v>
      </c>
      <c r="R53" s="1" t="s">
        <v>598</v>
      </c>
      <c r="S53" s="1" t="s">
        <v>599</v>
      </c>
      <c r="T53" s="1" t="s">
        <v>596</v>
      </c>
      <c r="U53" s="1" t="s">
        <v>48</v>
      </c>
      <c r="W53" s="1" t="s">
        <v>495</v>
      </c>
      <c r="X53" s="1" t="s">
        <v>600</v>
      </c>
      <c r="Y53" s="1" t="s">
        <v>51</v>
      </c>
      <c r="Z53" s="1" t="s">
        <v>134</v>
      </c>
      <c r="AA53" s="1" t="s">
        <v>601</v>
      </c>
      <c r="AB53" s="1" t="s">
        <v>602</v>
      </c>
      <c r="AD53" s="1" t="s">
        <v>55</v>
      </c>
      <c r="AE53" s="1" t="s">
        <v>56</v>
      </c>
      <c r="AG53" s="1" t="s">
        <v>57</v>
      </c>
      <c r="AH53" s="1" t="s">
        <v>58</v>
      </c>
      <c r="AK53" s="1" t="s">
        <v>59</v>
      </c>
      <c r="AL53" s="1" t="s">
        <v>60</v>
      </c>
      <c r="AM53" s="1" t="s">
        <v>603</v>
      </c>
      <c r="AN53" s="1" t="s">
        <v>604</v>
      </c>
      <c r="AO53" s="1" t="s">
        <v>605</v>
      </c>
    </row>
    <row r="54" spans="1:41" x14ac:dyDescent="0.3">
      <c r="A54" s="1" t="str">
        <f>HYPERLINK("https://hsdes.intel.com/resource/14013162379","14013162379")</f>
        <v>14013162379</v>
      </c>
      <c r="B54" s="1" t="s">
        <v>606</v>
      </c>
      <c r="C54" s="1" t="s">
        <v>1740</v>
      </c>
      <c r="D54" s="1" t="s">
        <v>1743</v>
      </c>
      <c r="G54" s="1" t="s">
        <v>49</v>
      </c>
      <c r="H54" s="1" t="s">
        <v>66</v>
      </c>
      <c r="I54" s="1" t="s">
        <v>39</v>
      </c>
      <c r="J54" s="1" t="s">
        <v>40</v>
      </c>
      <c r="K54" s="1" t="s">
        <v>41</v>
      </c>
      <c r="L54" s="1" t="s">
        <v>306</v>
      </c>
      <c r="M54" s="1">
        <v>15</v>
      </c>
      <c r="N54" s="1">
        <v>10</v>
      </c>
      <c r="O54" s="1" t="s">
        <v>607</v>
      </c>
      <c r="P54" s="1" t="s">
        <v>491</v>
      </c>
      <c r="Q54" s="1" t="s">
        <v>597</v>
      </c>
      <c r="R54" s="1" t="s">
        <v>608</v>
      </c>
      <c r="S54" s="1" t="s">
        <v>599</v>
      </c>
      <c r="T54" s="1" t="s">
        <v>607</v>
      </c>
      <c r="U54" s="1" t="s">
        <v>48</v>
      </c>
      <c r="W54" s="1" t="s">
        <v>495</v>
      </c>
      <c r="X54" s="1" t="s">
        <v>609</v>
      </c>
      <c r="Y54" s="1" t="s">
        <v>51</v>
      </c>
      <c r="Z54" s="1" t="s">
        <v>134</v>
      </c>
      <c r="AA54" s="1" t="s">
        <v>601</v>
      </c>
      <c r="AB54" s="1" t="s">
        <v>602</v>
      </c>
      <c r="AD54" s="1" t="s">
        <v>55</v>
      </c>
      <c r="AE54" s="1" t="s">
        <v>56</v>
      </c>
      <c r="AG54" s="1" t="s">
        <v>57</v>
      </c>
      <c r="AH54" s="1" t="s">
        <v>58</v>
      </c>
      <c r="AK54" s="1" t="s">
        <v>59</v>
      </c>
      <c r="AL54" s="1" t="s">
        <v>60</v>
      </c>
      <c r="AM54" s="1" t="s">
        <v>610</v>
      </c>
      <c r="AN54" s="1" t="s">
        <v>611</v>
      </c>
      <c r="AO54" s="1" t="s">
        <v>605</v>
      </c>
    </row>
    <row r="55" spans="1:41" x14ac:dyDescent="0.3">
      <c r="A55" s="1" t="str">
        <f>HYPERLINK("https://hsdes.intel.com/resource/14013162835","14013162835")</f>
        <v>14013162835</v>
      </c>
      <c r="B55" s="1" t="s">
        <v>612</v>
      </c>
      <c r="C55" s="1" t="s">
        <v>1740</v>
      </c>
      <c r="D55" s="1" t="s">
        <v>1742</v>
      </c>
      <c r="G55" s="1" t="s">
        <v>99</v>
      </c>
      <c r="H55" s="1" t="s">
        <v>83</v>
      </c>
      <c r="I55" s="1" t="s">
        <v>39</v>
      </c>
      <c r="J55" s="1" t="s">
        <v>613</v>
      </c>
      <c r="K55" s="1" t="s">
        <v>41</v>
      </c>
      <c r="L55" s="1" t="s">
        <v>614</v>
      </c>
      <c r="M55" s="1">
        <v>30</v>
      </c>
      <c r="N55" s="1">
        <v>20</v>
      </c>
      <c r="O55" s="1" t="s">
        <v>615</v>
      </c>
      <c r="P55" s="1" t="s">
        <v>102</v>
      </c>
      <c r="Q55" s="1" t="s">
        <v>616</v>
      </c>
      <c r="R55" s="1" t="s">
        <v>617</v>
      </c>
      <c r="S55" s="1" t="s">
        <v>618</v>
      </c>
      <c r="T55" s="1" t="s">
        <v>615</v>
      </c>
      <c r="U55" s="1" t="s">
        <v>48</v>
      </c>
      <c r="W55" s="1" t="s">
        <v>73</v>
      </c>
      <c r="X55" s="1" t="s">
        <v>619</v>
      </c>
      <c r="Y55" s="1" t="s">
        <v>51</v>
      </c>
      <c r="Z55" s="1" t="s">
        <v>187</v>
      </c>
      <c r="AA55" s="1" t="s">
        <v>620</v>
      </c>
      <c r="AB55" s="1" t="s">
        <v>621</v>
      </c>
      <c r="AD55" s="1" t="s">
        <v>55</v>
      </c>
      <c r="AE55" s="1" t="s">
        <v>56</v>
      </c>
      <c r="AG55" s="1" t="s">
        <v>110</v>
      </c>
      <c r="AH55" s="1" t="s">
        <v>58</v>
      </c>
      <c r="AK55" s="1" t="s">
        <v>59</v>
      </c>
      <c r="AL55" s="1" t="s">
        <v>111</v>
      </c>
      <c r="AM55" s="1" t="s">
        <v>622</v>
      </c>
      <c r="AN55" s="1" t="s">
        <v>623</v>
      </c>
      <c r="AO55" s="1" t="s">
        <v>624</v>
      </c>
    </row>
    <row r="56" spans="1:41" x14ac:dyDescent="0.3">
      <c r="A56" s="1" t="str">
        <f>HYPERLINK("https://hsdes.intel.com/resource/14013162864","14013162864")</f>
        <v>14013162864</v>
      </c>
      <c r="B56" s="1" t="s">
        <v>625</v>
      </c>
      <c r="C56" s="1" t="s">
        <v>1740</v>
      </c>
      <c r="D56" s="1" t="s">
        <v>1743</v>
      </c>
      <c r="G56" s="1" t="s">
        <v>37</v>
      </c>
      <c r="H56" s="1" t="s">
        <v>66</v>
      </c>
      <c r="I56" s="1" t="s">
        <v>39</v>
      </c>
      <c r="J56" s="1" t="s">
        <v>40</v>
      </c>
      <c r="K56" s="1" t="s">
        <v>41</v>
      </c>
      <c r="L56" s="1" t="s">
        <v>342</v>
      </c>
      <c r="M56" s="1">
        <v>15</v>
      </c>
      <c r="N56" s="1">
        <v>7</v>
      </c>
      <c r="O56" s="1" t="s">
        <v>626</v>
      </c>
      <c r="P56" s="1" t="s">
        <v>44</v>
      </c>
      <c r="Q56" s="1" t="s">
        <v>627</v>
      </c>
      <c r="R56" s="1" t="s">
        <v>628</v>
      </c>
      <c r="S56" s="1" t="s">
        <v>629</v>
      </c>
      <c r="T56" s="1" t="s">
        <v>626</v>
      </c>
      <c r="U56" s="1" t="s">
        <v>48</v>
      </c>
      <c r="W56" s="1" t="s">
        <v>49</v>
      </c>
      <c r="X56" s="1" t="s">
        <v>630</v>
      </c>
      <c r="Y56" s="1" t="s">
        <v>51</v>
      </c>
      <c r="Z56" s="1" t="s">
        <v>52</v>
      </c>
      <c r="AA56" s="1" t="s">
        <v>631</v>
      </c>
      <c r="AB56" s="1" t="s">
        <v>632</v>
      </c>
      <c r="AD56" s="1" t="s">
        <v>55</v>
      </c>
      <c r="AE56" s="1" t="s">
        <v>77</v>
      </c>
      <c r="AG56" s="1" t="s">
        <v>57</v>
      </c>
      <c r="AH56" s="1" t="s">
        <v>58</v>
      </c>
      <c r="AK56" s="1" t="s">
        <v>59</v>
      </c>
      <c r="AL56" s="1" t="s">
        <v>633</v>
      </c>
      <c r="AM56" s="1" t="s">
        <v>634</v>
      </c>
      <c r="AN56" s="1" t="s">
        <v>635</v>
      </c>
      <c r="AO56" s="1" t="s">
        <v>636</v>
      </c>
    </row>
    <row r="57" spans="1:41" x14ac:dyDescent="0.3">
      <c r="A57" s="1" t="str">
        <f>HYPERLINK("https://hsdes.intel.com/resource/14013163171","14013163171")</f>
        <v>14013163171</v>
      </c>
      <c r="B57" s="1" t="s">
        <v>637</v>
      </c>
      <c r="C57" s="1" t="s">
        <v>1740</v>
      </c>
      <c r="D57" s="1" t="s">
        <v>1743</v>
      </c>
      <c r="G57" s="1" t="s">
        <v>49</v>
      </c>
      <c r="H57" s="1" t="s">
        <v>83</v>
      </c>
      <c r="I57" s="1" t="s">
        <v>39</v>
      </c>
      <c r="J57" s="1" t="s">
        <v>40</v>
      </c>
      <c r="K57" s="1" t="s">
        <v>41</v>
      </c>
      <c r="L57" s="1" t="s">
        <v>638</v>
      </c>
      <c r="M57" s="1">
        <v>40</v>
      </c>
      <c r="N57" s="1">
        <v>30</v>
      </c>
      <c r="O57" s="1" t="s">
        <v>639</v>
      </c>
      <c r="P57" s="1" t="s">
        <v>168</v>
      </c>
      <c r="Q57" s="1" t="s">
        <v>640</v>
      </c>
      <c r="R57" s="1" t="s">
        <v>471</v>
      </c>
      <c r="S57" s="1" t="s">
        <v>641</v>
      </c>
      <c r="T57" s="1" t="s">
        <v>639</v>
      </c>
      <c r="U57" s="1" t="s">
        <v>48</v>
      </c>
      <c r="W57" s="1" t="s">
        <v>49</v>
      </c>
      <c r="X57" s="1" t="s">
        <v>642</v>
      </c>
      <c r="Y57" s="1" t="s">
        <v>51</v>
      </c>
      <c r="Z57" s="1" t="s">
        <v>107</v>
      </c>
      <c r="AA57" s="1" t="s">
        <v>643</v>
      </c>
      <c r="AB57" s="1" t="s">
        <v>644</v>
      </c>
      <c r="AD57" s="1" t="s">
        <v>55</v>
      </c>
      <c r="AE57" s="1" t="s">
        <v>56</v>
      </c>
      <c r="AG57" s="1" t="s">
        <v>123</v>
      </c>
      <c r="AH57" s="1" t="s">
        <v>58</v>
      </c>
      <c r="AK57" s="1" t="s">
        <v>59</v>
      </c>
      <c r="AL57" s="1" t="s">
        <v>60</v>
      </c>
      <c r="AM57" s="1" t="s">
        <v>645</v>
      </c>
      <c r="AN57" s="1" t="s">
        <v>646</v>
      </c>
      <c r="AO57" s="1" t="s">
        <v>63</v>
      </c>
    </row>
    <row r="58" spans="1:41" x14ac:dyDescent="0.3">
      <c r="A58" s="1" t="str">
        <f>HYPERLINK("https://hsdes.intel.com/resource/14013163195","14013163195")</f>
        <v>14013163195</v>
      </c>
      <c r="B58" s="1" t="s">
        <v>647</v>
      </c>
      <c r="C58" s="1" t="s">
        <v>1740</v>
      </c>
      <c r="D58" s="1" t="s">
        <v>1745</v>
      </c>
      <c r="G58" s="1" t="s">
        <v>99</v>
      </c>
      <c r="H58" s="1" t="s">
        <v>83</v>
      </c>
      <c r="I58" s="1" t="s">
        <v>39</v>
      </c>
      <c r="J58" s="1" t="s">
        <v>40</v>
      </c>
      <c r="K58" s="1" t="s">
        <v>41</v>
      </c>
      <c r="L58" s="1" t="s">
        <v>648</v>
      </c>
      <c r="M58" s="1">
        <v>30</v>
      </c>
      <c r="N58" s="1">
        <v>25</v>
      </c>
      <c r="O58" s="1" t="s">
        <v>649</v>
      </c>
      <c r="P58" s="1" t="s">
        <v>102</v>
      </c>
      <c r="Q58" s="1" t="s">
        <v>650</v>
      </c>
      <c r="R58" s="1" t="s">
        <v>651</v>
      </c>
      <c r="S58" s="1" t="s">
        <v>652</v>
      </c>
      <c r="T58" s="1" t="s">
        <v>649</v>
      </c>
      <c r="U58" s="1" t="s">
        <v>48</v>
      </c>
      <c r="W58" s="1" t="s">
        <v>73</v>
      </c>
      <c r="X58" s="1" t="s">
        <v>427</v>
      </c>
      <c r="Y58" s="1" t="s">
        <v>51</v>
      </c>
      <c r="Z58" s="1" t="s">
        <v>107</v>
      </c>
      <c r="AA58" s="1" t="s">
        <v>653</v>
      </c>
      <c r="AB58" s="1" t="s">
        <v>654</v>
      </c>
      <c r="AD58" s="1" t="s">
        <v>55</v>
      </c>
      <c r="AE58" s="1" t="s">
        <v>56</v>
      </c>
      <c r="AG58" s="1" t="s">
        <v>123</v>
      </c>
      <c r="AH58" s="1" t="s">
        <v>58</v>
      </c>
      <c r="AK58" s="1" t="s">
        <v>59</v>
      </c>
      <c r="AL58" s="1" t="s">
        <v>111</v>
      </c>
      <c r="AM58" s="1" t="s">
        <v>655</v>
      </c>
      <c r="AN58" s="1" t="s">
        <v>656</v>
      </c>
      <c r="AO58" s="1" t="s">
        <v>247</v>
      </c>
    </row>
    <row r="59" spans="1:41" x14ac:dyDescent="0.3">
      <c r="A59" s="1" t="str">
        <f>HYPERLINK("https://hsdes.intel.com/resource/14013163205","14013163205")</f>
        <v>14013163205</v>
      </c>
      <c r="B59" s="1" t="s">
        <v>657</v>
      </c>
      <c r="C59" s="1" t="s">
        <v>1740</v>
      </c>
      <c r="D59" s="1" t="s">
        <v>1762</v>
      </c>
      <c r="E59" s="1">
        <v>42.4</v>
      </c>
      <c r="G59" s="1" t="s">
        <v>49</v>
      </c>
      <c r="H59" s="1" t="s">
        <v>83</v>
      </c>
      <c r="I59" s="1" t="s">
        <v>39</v>
      </c>
      <c r="J59" s="1" t="s">
        <v>40</v>
      </c>
      <c r="K59" s="1" t="s">
        <v>41</v>
      </c>
      <c r="L59" s="1" t="s">
        <v>658</v>
      </c>
      <c r="M59" s="1">
        <v>40</v>
      </c>
      <c r="N59" s="1">
        <v>35</v>
      </c>
      <c r="O59" s="1" t="s">
        <v>659</v>
      </c>
      <c r="P59" s="1" t="s">
        <v>168</v>
      </c>
      <c r="Q59" s="1" t="s">
        <v>660</v>
      </c>
      <c r="R59" s="1" t="s">
        <v>322</v>
      </c>
      <c r="S59" s="1" t="s">
        <v>661</v>
      </c>
      <c r="T59" s="1" t="s">
        <v>659</v>
      </c>
      <c r="U59" s="1" t="s">
        <v>48</v>
      </c>
      <c r="W59" s="1" t="s">
        <v>49</v>
      </c>
      <c r="X59" s="1" t="s">
        <v>324</v>
      </c>
      <c r="Y59" s="1" t="s">
        <v>51</v>
      </c>
      <c r="Z59" s="1" t="s">
        <v>107</v>
      </c>
      <c r="AA59" s="1" t="s">
        <v>662</v>
      </c>
      <c r="AB59" s="1" t="s">
        <v>663</v>
      </c>
      <c r="AD59" s="1" t="s">
        <v>55</v>
      </c>
      <c r="AE59" s="1" t="s">
        <v>56</v>
      </c>
      <c r="AG59" s="1" t="s">
        <v>123</v>
      </c>
      <c r="AH59" s="1" t="s">
        <v>58</v>
      </c>
      <c r="AK59" s="1" t="s">
        <v>59</v>
      </c>
      <c r="AL59" s="1" t="s">
        <v>60</v>
      </c>
      <c r="AM59" s="1" t="s">
        <v>327</v>
      </c>
      <c r="AN59" s="1" t="s">
        <v>664</v>
      </c>
      <c r="AO59" s="1" t="s">
        <v>665</v>
      </c>
    </row>
    <row r="60" spans="1:41" x14ac:dyDescent="0.3">
      <c r="A60" s="1" t="str">
        <f>HYPERLINK("https://hsdes.intel.com/resource/14013163306","14013163306")</f>
        <v>14013163306</v>
      </c>
      <c r="B60" s="1" t="s">
        <v>666</v>
      </c>
      <c r="C60" s="1" t="s">
        <v>1746</v>
      </c>
      <c r="F60" s="1" t="s">
        <v>1751</v>
      </c>
      <c r="G60" s="1" t="s">
        <v>99</v>
      </c>
      <c r="H60" s="1" t="s">
        <v>83</v>
      </c>
      <c r="I60" s="1" t="s">
        <v>39</v>
      </c>
      <c r="J60" s="1" t="s">
        <v>40</v>
      </c>
      <c r="K60" s="1" t="s">
        <v>41</v>
      </c>
      <c r="L60" s="1" t="s">
        <v>667</v>
      </c>
      <c r="M60" s="1">
        <v>35</v>
      </c>
      <c r="N60" s="1">
        <v>30</v>
      </c>
      <c r="O60" s="1" t="s">
        <v>668</v>
      </c>
      <c r="P60" s="1" t="s">
        <v>102</v>
      </c>
      <c r="Q60" s="1" t="s">
        <v>669</v>
      </c>
      <c r="R60" s="1" t="s">
        <v>670</v>
      </c>
      <c r="S60" s="1" t="s">
        <v>671</v>
      </c>
      <c r="T60" s="1" t="s">
        <v>668</v>
      </c>
      <c r="U60" s="1" t="s">
        <v>148</v>
      </c>
      <c r="W60" s="1" t="s">
        <v>73</v>
      </c>
      <c r="X60" s="1" t="s">
        <v>672</v>
      </c>
      <c r="Y60" s="1" t="s">
        <v>51</v>
      </c>
      <c r="Z60" s="1" t="s">
        <v>187</v>
      </c>
      <c r="AA60" s="1" t="s">
        <v>673</v>
      </c>
      <c r="AB60" s="1" t="s">
        <v>674</v>
      </c>
      <c r="AD60" s="1" t="s">
        <v>55</v>
      </c>
      <c r="AE60" s="1" t="s">
        <v>56</v>
      </c>
      <c r="AG60" s="1" t="s">
        <v>123</v>
      </c>
      <c r="AH60" s="1" t="s">
        <v>58</v>
      </c>
      <c r="AK60" s="1" t="s">
        <v>59</v>
      </c>
      <c r="AL60" s="1" t="s">
        <v>675</v>
      </c>
      <c r="AM60" s="1" t="s">
        <v>676</v>
      </c>
      <c r="AN60" s="1" t="s">
        <v>677</v>
      </c>
      <c r="AO60" s="1" t="s">
        <v>605</v>
      </c>
    </row>
    <row r="61" spans="1:41" x14ac:dyDescent="0.3">
      <c r="A61" s="1" t="str">
        <f>HYPERLINK("https://hsdes.intel.com/resource/14013169069","14013169069")</f>
        <v>14013169069</v>
      </c>
      <c r="B61" s="1" t="s">
        <v>678</v>
      </c>
      <c r="C61" s="1" t="s">
        <v>1740</v>
      </c>
      <c r="D61" s="1" t="s">
        <v>1743</v>
      </c>
      <c r="G61" s="1" t="s">
        <v>305</v>
      </c>
      <c r="H61" s="1" t="s">
        <v>127</v>
      </c>
      <c r="I61" s="1" t="s">
        <v>39</v>
      </c>
      <c r="J61" s="1" t="s">
        <v>40</v>
      </c>
      <c r="K61" s="1" t="s">
        <v>41</v>
      </c>
      <c r="L61" s="1" t="s">
        <v>679</v>
      </c>
      <c r="M61" s="1">
        <v>60</v>
      </c>
      <c r="N61" s="1">
        <v>35</v>
      </c>
      <c r="O61" s="1" t="s">
        <v>680</v>
      </c>
      <c r="P61" s="1" t="s">
        <v>681</v>
      </c>
      <c r="Q61" s="1" t="s">
        <v>682</v>
      </c>
      <c r="R61" s="1" t="s">
        <v>683</v>
      </c>
      <c r="S61" s="1" t="s">
        <v>684</v>
      </c>
      <c r="T61" s="1" t="s">
        <v>680</v>
      </c>
      <c r="U61" s="1" t="s">
        <v>48</v>
      </c>
      <c r="W61" s="1" t="s">
        <v>305</v>
      </c>
      <c r="X61" s="1" t="s">
        <v>685</v>
      </c>
      <c r="Y61" s="1" t="s">
        <v>51</v>
      </c>
      <c r="Z61" s="1" t="s">
        <v>52</v>
      </c>
      <c r="AA61" s="1" t="s">
        <v>686</v>
      </c>
      <c r="AB61" s="1" t="s">
        <v>687</v>
      </c>
      <c r="AD61" s="1" t="s">
        <v>55</v>
      </c>
      <c r="AE61" s="1" t="s">
        <v>56</v>
      </c>
      <c r="AG61" s="1" t="s">
        <v>123</v>
      </c>
      <c r="AH61" s="1" t="s">
        <v>58</v>
      </c>
      <c r="AK61" s="1" t="s">
        <v>59</v>
      </c>
      <c r="AL61" s="1" t="s">
        <v>60</v>
      </c>
      <c r="AM61" s="1" t="s">
        <v>688</v>
      </c>
      <c r="AN61" s="1" t="s">
        <v>689</v>
      </c>
      <c r="AO61" s="1" t="s">
        <v>690</v>
      </c>
    </row>
    <row r="62" spans="1:41" x14ac:dyDescent="0.3">
      <c r="A62" s="1" t="str">
        <f>HYPERLINK("https://hsdes.intel.com/resource/14013172845","14013172845")</f>
        <v>14013172845</v>
      </c>
      <c r="B62" s="1" t="s">
        <v>691</v>
      </c>
      <c r="C62" s="1" t="s">
        <v>1740</v>
      </c>
      <c r="D62" s="1" t="s">
        <v>1743</v>
      </c>
      <c r="G62" s="1" t="s">
        <v>49</v>
      </c>
      <c r="H62" s="1" t="s">
        <v>83</v>
      </c>
      <c r="I62" s="1" t="s">
        <v>39</v>
      </c>
      <c r="J62" s="1" t="s">
        <v>40</v>
      </c>
      <c r="K62" s="1" t="s">
        <v>41</v>
      </c>
      <c r="L62" s="1" t="s">
        <v>319</v>
      </c>
      <c r="M62" s="1">
        <v>20</v>
      </c>
      <c r="N62" s="1">
        <v>10</v>
      </c>
      <c r="O62" s="1" t="s">
        <v>692</v>
      </c>
      <c r="P62" s="1" t="s">
        <v>168</v>
      </c>
      <c r="Q62" s="1" t="s">
        <v>693</v>
      </c>
      <c r="R62" s="1" t="s">
        <v>694</v>
      </c>
      <c r="S62" s="1" t="s">
        <v>695</v>
      </c>
      <c r="T62" s="1" t="s">
        <v>692</v>
      </c>
      <c r="U62" s="1" t="s">
        <v>48</v>
      </c>
      <c r="W62" s="1" t="s">
        <v>49</v>
      </c>
      <c r="X62" s="1" t="s">
        <v>696</v>
      </c>
      <c r="Y62" s="1" t="s">
        <v>51</v>
      </c>
      <c r="Z62" s="1" t="s">
        <v>52</v>
      </c>
      <c r="AA62" s="1" t="s">
        <v>697</v>
      </c>
      <c r="AB62" s="1" t="s">
        <v>698</v>
      </c>
      <c r="AD62" s="1" t="s">
        <v>55</v>
      </c>
      <c r="AE62" s="1" t="s">
        <v>56</v>
      </c>
      <c r="AG62" s="1" t="s">
        <v>57</v>
      </c>
      <c r="AH62" s="1" t="s">
        <v>58</v>
      </c>
      <c r="AK62" s="1" t="s">
        <v>59</v>
      </c>
      <c r="AL62" s="1" t="s">
        <v>60</v>
      </c>
      <c r="AM62" s="1" t="s">
        <v>699</v>
      </c>
      <c r="AN62" s="1" t="s">
        <v>700</v>
      </c>
      <c r="AO62" s="1" t="s">
        <v>701</v>
      </c>
    </row>
    <row r="63" spans="1:41" x14ac:dyDescent="0.3">
      <c r="A63" s="1" t="str">
        <f>HYPERLINK("https://hsdes.intel.com/resource/14013172901","14013172901")</f>
        <v>14013172901</v>
      </c>
      <c r="B63" s="1" t="s">
        <v>702</v>
      </c>
      <c r="C63" s="1" t="s">
        <v>1740</v>
      </c>
      <c r="D63" s="1" t="s">
        <v>1743</v>
      </c>
      <c r="G63" s="1" t="s">
        <v>65</v>
      </c>
      <c r="H63" s="1" t="s">
        <v>66</v>
      </c>
      <c r="I63" s="1" t="s">
        <v>39</v>
      </c>
      <c r="J63" s="1" t="s">
        <v>40</v>
      </c>
      <c r="K63" s="1" t="s">
        <v>41</v>
      </c>
      <c r="L63" s="1" t="s">
        <v>128</v>
      </c>
      <c r="M63" s="1">
        <v>12</v>
      </c>
      <c r="N63" s="1">
        <v>8</v>
      </c>
      <c r="O63" s="1" t="s">
        <v>703</v>
      </c>
      <c r="P63" s="1" t="s">
        <v>69</v>
      </c>
      <c r="Q63" s="1" t="s">
        <v>704</v>
      </c>
      <c r="R63" s="1" t="s">
        <v>131</v>
      </c>
      <c r="S63" s="1" t="s">
        <v>705</v>
      </c>
      <c r="T63" s="1" t="s">
        <v>703</v>
      </c>
      <c r="U63" s="1" t="s">
        <v>148</v>
      </c>
      <c r="W63" s="1" t="s">
        <v>73</v>
      </c>
      <c r="X63" s="1" t="s">
        <v>706</v>
      </c>
      <c r="Y63" s="1" t="s">
        <v>51</v>
      </c>
      <c r="Z63" s="1" t="s">
        <v>52</v>
      </c>
      <c r="AA63" s="1" t="s">
        <v>707</v>
      </c>
      <c r="AB63" s="1" t="s">
        <v>708</v>
      </c>
      <c r="AD63" s="1" t="s">
        <v>55</v>
      </c>
      <c r="AE63" s="1" t="s">
        <v>77</v>
      </c>
      <c r="AG63" s="1" t="s">
        <v>57</v>
      </c>
      <c r="AH63" s="1" t="s">
        <v>58</v>
      </c>
      <c r="AK63" s="1" t="s">
        <v>59</v>
      </c>
      <c r="AL63" s="1" t="s">
        <v>60</v>
      </c>
      <c r="AM63" s="1" t="s">
        <v>709</v>
      </c>
      <c r="AN63" s="1" t="s">
        <v>710</v>
      </c>
      <c r="AO63" s="1" t="s">
        <v>711</v>
      </c>
    </row>
    <row r="64" spans="1:41" x14ac:dyDescent="0.3">
      <c r="A64" s="1" t="str">
        <f>HYPERLINK("https://hsdes.intel.com/resource/14013172927","14013172927")</f>
        <v>14013172927</v>
      </c>
      <c r="B64" s="1" t="s">
        <v>712</v>
      </c>
      <c r="C64" s="1" t="s">
        <v>1740</v>
      </c>
      <c r="D64" s="1" t="s">
        <v>1741</v>
      </c>
      <c r="G64" s="1" t="s">
        <v>99</v>
      </c>
      <c r="H64" s="1" t="s">
        <v>83</v>
      </c>
      <c r="I64" s="1" t="s">
        <v>39</v>
      </c>
      <c r="J64" s="1" t="s">
        <v>40</v>
      </c>
      <c r="K64" s="1" t="s">
        <v>41</v>
      </c>
      <c r="L64" s="1" t="s">
        <v>100</v>
      </c>
      <c r="M64" s="1">
        <v>15</v>
      </c>
      <c r="N64" s="1">
        <v>10</v>
      </c>
      <c r="O64" s="1" t="s">
        <v>713</v>
      </c>
      <c r="P64" s="1" t="s">
        <v>102</v>
      </c>
      <c r="Q64" s="1" t="s">
        <v>714</v>
      </c>
      <c r="R64" s="1" t="s">
        <v>118</v>
      </c>
      <c r="S64" s="1" t="s">
        <v>715</v>
      </c>
      <c r="T64" s="1" t="s">
        <v>713</v>
      </c>
      <c r="U64" s="1" t="s">
        <v>48</v>
      </c>
      <c r="W64" s="1" t="s">
        <v>73</v>
      </c>
      <c r="X64" s="1" t="s">
        <v>716</v>
      </c>
      <c r="Y64" s="1" t="s">
        <v>51</v>
      </c>
      <c r="Z64" s="1" t="s">
        <v>107</v>
      </c>
      <c r="AA64" s="1" t="s">
        <v>121</v>
      </c>
      <c r="AB64" s="1" t="s">
        <v>122</v>
      </c>
      <c r="AD64" s="1" t="s">
        <v>55</v>
      </c>
      <c r="AE64" s="1" t="s">
        <v>56</v>
      </c>
      <c r="AG64" s="1" t="s">
        <v>57</v>
      </c>
      <c r="AH64" s="1" t="s">
        <v>58</v>
      </c>
      <c r="AK64" s="1" t="s">
        <v>59</v>
      </c>
      <c r="AL64" s="1" t="s">
        <v>60</v>
      </c>
      <c r="AM64" s="1" t="s">
        <v>717</v>
      </c>
      <c r="AN64" s="1" t="s">
        <v>718</v>
      </c>
      <c r="AO64" s="1" t="s">
        <v>97</v>
      </c>
    </row>
    <row r="65" spans="1:41" x14ac:dyDescent="0.3">
      <c r="A65" s="1" t="str">
        <f>HYPERLINK("https://hsdes.intel.com/resource/14013172936","14013172936")</f>
        <v>14013172936</v>
      </c>
      <c r="B65" s="1" t="s">
        <v>719</v>
      </c>
      <c r="C65" s="1" t="s">
        <v>1740</v>
      </c>
      <c r="D65" s="1" t="s">
        <v>1741</v>
      </c>
      <c r="G65" s="1" t="s">
        <v>99</v>
      </c>
      <c r="H65" s="1" t="s">
        <v>66</v>
      </c>
      <c r="I65" s="1" t="s">
        <v>39</v>
      </c>
      <c r="J65" s="1" t="s">
        <v>40</v>
      </c>
      <c r="K65" s="1" t="s">
        <v>41</v>
      </c>
      <c r="L65" s="1" t="s">
        <v>100</v>
      </c>
      <c r="M65" s="1">
        <v>22</v>
      </c>
      <c r="N65" s="1">
        <v>20</v>
      </c>
      <c r="O65" s="1" t="s">
        <v>720</v>
      </c>
      <c r="P65" s="1" t="s">
        <v>102</v>
      </c>
      <c r="Q65" s="1" t="s">
        <v>721</v>
      </c>
      <c r="R65" s="1" t="s">
        <v>722</v>
      </c>
      <c r="S65" s="1" t="s">
        <v>723</v>
      </c>
      <c r="T65" s="1" t="s">
        <v>720</v>
      </c>
      <c r="U65" s="1" t="s">
        <v>148</v>
      </c>
      <c r="W65" s="1" t="s">
        <v>73</v>
      </c>
      <c r="X65" s="1" t="s">
        <v>724</v>
      </c>
      <c r="Y65" s="1" t="s">
        <v>51</v>
      </c>
      <c r="Z65" s="1" t="s">
        <v>107</v>
      </c>
      <c r="AA65" s="1" t="s">
        <v>725</v>
      </c>
      <c r="AB65" s="1" t="s">
        <v>326</v>
      </c>
      <c r="AD65" s="1" t="s">
        <v>55</v>
      </c>
      <c r="AE65" s="1" t="s">
        <v>56</v>
      </c>
      <c r="AG65" s="1" t="s">
        <v>110</v>
      </c>
      <c r="AH65" s="1" t="s">
        <v>58</v>
      </c>
      <c r="AK65" s="1" t="s">
        <v>59</v>
      </c>
      <c r="AL65" s="1" t="s">
        <v>60</v>
      </c>
      <c r="AM65" s="1" t="s">
        <v>726</v>
      </c>
      <c r="AN65" s="1" t="s">
        <v>727</v>
      </c>
      <c r="AO65" s="1" t="s">
        <v>97</v>
      </c>
    </row>
    <row r="66" spans="1:41" x14ac:dyDescent="0.3">
      <c r="A66" s="1" t="str">
        <f>HYPERLINK("https://hsdes.intel.com/resource/14013172944","14013172944")</f>
        <v>14013172944</v>
      </c>
      <c r="B66" s="1" t="s">
        <v>728</v>
      </c>
      <c r="C66" s="1" t="s">
        <v>1740</v>
      </c>
      <c r="D66" s="1" t="s">
        <v>1743</v>
      </c>
      <c r="G66" s="1" t="s">
        <v>65</v>
      </c>
      <c r="H66" s="1" t="s">
        <v>66</v>
      </c>
      <c r="I66" s="1" t="s">
        <v>39</v>
      </c>
      <c r="J66" s="1" t="s">
        <v>40</v>
      </c>
      <c r="K66" s="1" t="s">
        <v>41</v>
      </c>
      <c r="L66" s="1" t="s">
        <v>449</v>
      </c>
      <c r="M66" s="1">
        <v>30</v>
      </c>
      <c r="N66" s="1">
        <v>25</v>
      </c>
      <c r="O66" s="1" t="s">
        <v>729</v>
      </c>
      <c r="P66" s="1" t="s">
        <v>102</v>
      </c>
      <c r="Q66" s="1" t="s">
        <v>730</v>
      </c>
      <c r="R66" s="1" t="s">
        <v>731</v>
      </c>
      <c r="S66" s="1" t="s">
        <v>732</v>
      </c>
      <c r="T66" s="1" t="s">
        <v>729</v>
      </c>
      <c r="U66" s="1" t="s">
        <v>48</v>
      </c>
      <c r="W66" s="1" t="s">
        <v>73</v>
      </c>
      <c r="X66" s="1" t="s">
        <v>733</v>
      </c>
      <c r="Y66" s="1" t="s">
        <v>51</v>
      </c>
      <c r="Z66" s="1" t="s">
        <v>107</v>
      </c>
      <c r="AA66" s="1" t="s">
        <v>707</v>
      </c>
      <c r="AB66" s="1" t="s">
        <v>734</v>
      </c>
      <c r="AD66" s="1" t="s">
        <v>55</v>
      </c>
      <c r="AE66" s="1" t="s">
        <v>77</v>
      </c>
      <c r="AG66" s="1" t="s">
        <v>123</v>
      </c>
      <c r="AH66" s="1" t="s">
        <v>58</v>
      </c>
      <c r="AK66" s="1" t="s">
        <v>59</v>
      </c>
      <c r="AL66" s="1" t="s">
        <v>60</v>
      </c>
      <c r="AM66" s="1" t="s">
        <v>735</v>
      </c>
      <c r="AN66" s="1" t="s">
        <v>736</v>
      </c>
      <c r="AO66" s="1" t="s">
        <v>139</v>
      </c>
    </row>
    <row r="67" spans="1:41" x14ac:dyDescent="0.3">
      <c r="A67" s="1" t="str">
        <f>HYPERLINK("https://hsdes.intel.com/resource/14013173013","14013173013")</f>
        <v>14013173013</v>
      </c>
      <c r="B67" s="1" t="s">
        <v>737</v>
      </c>
      <c r="C67" s="1" t="s">
        <v>1740</v>
      </c>
      <c r="D67" s="1" t="s">
        <v>1743</v>
      </c>
      <c r="G67" s="1" t="s">
        <v>65</v>
      </c>
      <c r="H67" s="1" t="s">
        <v>66</v>
      </c>
      <c r="I67" s="1" t="s">
        <v>39</v>
      </c>
      <c r="J67" s="1" t="s">
        <v>40</v>
      </c>
      <c r="K67" s="1" t="s">
        <v>41</v>
      </c>
      <c r="L67" s="1" t="s">
        <v>738</v>
      </c>
      <c r="M67" s="1">
        <v>40</v>
      </c>
      <c r="N67" s="1">
        <v>29</v>
      </c>
      <c r="O67" s="1" t="s">
        <v>739</v>
      </c>
      <c r="P67" s="1" t="s">
        <v>102</v>
      </c>
      <c r="Q67" s="1" t="s">
        <v>740</v>
      </c>
      <c r="R67" s="1" t="s">
        <v>741</v>
      </c>
      <c r="S67" s="1" t="s">
        <v>742</v>
      </c>
      <c r="T67" s="1" t="s">
        <v>739</v>
      </c>
      <c r="U67" s="1" t="s">
        <v>48</v>
      </c>
      <c r="W67" s="1" t="s">
        <v>73</v>
      </c>
      <c r="X67" s="1" t="s">
        <v>743</v>
      </c>
      <c r="Y67" s="1" t="s">
        <v>51</v>
      </c>
      <c r="Z67" s="1" t="s">
        <v>52</v>
      </c>
      <c r="AA67" s="1" t="s">
        <v>707</v>
      </c>
      <c r="AB67" s="1" t="s">
        <v>744</v>
      </c>
      <c r="AD67" s="1" t="s">
        <v>55</v>
      </c>
      <c r="AE67" s="1" t="s">
        <v>77</v>
      </c>
      <c r="AG67" s="1" t="s">
        <v>123</v>
      </c>
      <c r="AH67" s="1" t="s">
        <v>58</v>
      </c>
      <c r="AK67" s="1" t="s">
        <v>59</v>
      </c>
      <c r="AL67" s="1" t="s">
        <v>233</v>
      </c>
      <c r="AM67" s="1" t="s">
        <v>745</v>
      </c>
      <c r="AN67" s="1" t="s">
        <v>746</v>
      </c>
      <c r="AO67" s="1" t="s">
        <v>747</v>
      </c>
    </row>
    <row r="68" spans="1:41" x14ac:dyDescent="0.3">
      <c r="A68" s="1" t="str">
        <f>HYPERLINK("https://hsdes.intel.com/resource/14013173050","14013173050")</f>
        <v>14013173050</v>
      </c>
      <c r="B68" s="1" t="s">
        <v>748</v>
      </c>
      <c r="C68" s="1" t="s">
        <v>1740</v>
      </c>
      <c r="D68" s="1" t="s">
        <v>1741</v>
      </c>
      <c r="G68" s="1" t="s">
        <v>65</v>
      </c>
      <c r="H68" s="1" t="s">
        <v>157</v>
      </c>
      <c r="I68" s="1" t="s">
        <v>39</v>
      </c>
      <c r="J68" s="1" t="s">
        <v>40</v>
      </c>
      <c r="K68" s="1" t="s">
        <v>41</v>
      </c>
      <c r="L68" s="1" t="s">
        <v>128</v>
      </c>
      <c r="M68" s="1">
        <v>30</v>
      </c>
      <c r="N68" s="1">
        <v>12</v>
      </c>
      <c r="O68" s="1" t="s">
        <v>749</v>
      </c>
      <c r="P68" s="1" t="s">
        <v>69</v>
      </c>
      <c r="Q68" s="1" t="s">
        <v>750</v>
      </c>
      <c r="R68" s="1" t="s">
        <v>751</v>
      </c>
      <c r="S68" s="1" t="s">
        <v>752</v>
      </c>
      <c r="T68" s="1" t="s">
        <v>749</v>
      </c>
      <c r="U68" s="1" t="s">
        <v>48</v>
      </c>
      <c r="W68" s="1" t="s">
        <v>73</v>
      </c>
      <c r="X68" s="1" t="s">
        <v>753</v>
      </c>
      <c r="Y68" s="1" t="s">
        <v>51</v>
      </c>
      <c r="Z68" s="1" t="s">
        <v>52</v>
      </c>
      <c r="AA68" s="1" t="s">
        <v>75</v>
      </c>
      <c r="AB68" s="1" t="s">
        <v>754</v>
      </c>
      <c r="AD68" s="1" t="s">
        <v>55</v>
      </c>
      <c r="AE68" s="1" t="s">
        <v>77</v>
      </c>
      <c r="AG68" s="1" t="s">
        <v>57</v>
      </c>
      <c r="AH68" s="1" t="s">
        <v>58</v>
      </c>
      <c r="AK68" s="1" t="s">
        <v>59</v>
      </c>
      <c r="AL68" s="1" t="s">
        <v>60</v>
      </c>
      <c r="AM68" s="1" t="s">
        <v>755</v>
      </c>
      <c r="AN68" s="1" t="s">
        <v>756</v>
      </c>
      <c r="AO68" s="1" t="s">
        <v>139</v>
      </c>
    </row>
    <row r="69" spans="1:41" x14ac:dyDescent="0.3">
      <c r="A69" s="1" t="str">
        <f>HYPERLINK("https://hsdes.intel.com/resource/14013173157","14013173157")</f>
        <v>14013173157</v>
      </c>
      <c r="B69" s="1" t="s">
        <v>757</v>
      </c>
      <c r="C69" s="1" t="s">
        <v>1740</v>
      </c>
      <c r="D69" s="1" t="s">
        <v>1741</v>
      </c>
      <c r="G69" s="1" t="s">
        <v>82</v>
      </c>
      <c r="H69" s="1" t="s">
        <v>66</v>
      </c>
      <c r="I69" s="1" t="s">
        <v>39</v>
      </c>
      <c r="J69" s="1" t="s">
        <v>40</v>
      </c>
      <c r="K69" s="1" t="s">
        <v>41</v>
      </c>
      <c r="L69" s="1" t="s">
        <v>758</v>
      </c>
      <c r="M69" s="1">
        <v>35</v>
      </c>
      <c r="N69" s="1">
        <v>15</v>
      </c>
      <c r="O69" s="1" t="s">
        <v>759</v>
      </c>
      <c r="P69" s="1" t="s">
        <v>86</v>
      </c>
      <c r="Q69" s="1" t="s">
        <v>760</v>
      </c>
      <c r="R69" s="1" t="s">
        <v>761</v>
      </c>
      <c r="S69" s="1" t="s">
        <v>762</v>
      </c>
      <c r="T69" s="1" t="s">
        <v>759</v>
      </c>
      <c r="U69" s="1" t="s">
        <v>48</v>
      </c>
      <c r="V69" s="1" t="s">
        <v>90</v>
      </c>
      <c r="W69" s="1" t="s">
        <v>91</v>
      </c>
      <c r="X69" s="1" t="s">
        <v>763</v>
      </c>
      <c r="Y69" s="1" t="s">
        <v>51</v>
      </c>
      <c r="Z69" s="1" t="s">
        <v>107</v>
      </c>
      <c r="AA69" s="1" t="s">
        <v>764</v>
      </c>
      <c r="AB69" s="1" t="s">
        <v>765</v>
      </c>
      <c r="AD69" s="1" t="s">
        <v>55</v>
      </c>
      <c r="AE69" s="1" t="s">
        <v>56</v>
      </c>
      <c r="AG69" s="1" t="s">
        <v>110</v>
      </c>
      <c r="AH69" s="1" t="s">
        <v>58</v>
      </c>
      <c r="AK69" s="1" t="s">
        <v>59</v>
      </c>
      <c r="AL69" s="1" t="s">
        <v>60</v>
      </c>
      <c r="AM69" s="1" t="s">
        <v>766</v>
      </c>
      <c r="AN69" s="1" t="s">
        <v>767</v>
      </c>
      <c r="AO69" s="1" t="s">
        <v>768</v>
      </c>
    </row>
    <row r="70" spans="1:41" x14ac:dyDescent="0.3">
      <c r="A70" s="1" t="str">
        <f>HYPERLINK("https://hsdes.intel.com/resource/14013174007","14013174007")</f>
        <v>14013174007</v>
      </c>
      <c r="B70" s="1" t="s">
        <v>769</v>
      </c>
      <c r="C70" s="1" t="s">
        <v>1740</v>
      </c>
      <c r="D70" s="1" t="s">
        <v>1742</v>
      </c>
      <c r="G70" s="1" t="s">
        <v>141</v>
      </c>
      <c r="H70" s="1" t="s">
        <v>66</v>
      </c>
      <c r="I70" s="1" t="s">
        <v>39</v>
      </c>
      <c r="J70" s="1" t="s">
        <v>40</v>
      </c>
      <c r="K70" s="1" t="s">
        <v>41</v>
      </c>
      <c r="L70" s="1" t="s">
        <v>42</v>
      </c>
      <c r="M70" s="1">
        <v>15</v>
      </c>
      <c r="N70" s="1">
        <v>15</v>
      </c>
      <c r="O70" s="1" t="s">
        <v>770</v>
      </c>
      <c r="P70" s="1" t="s">
        <v>144</v>
      </c>
      <c r="Q70" s="1" t="s">
        <v>771</v>
      </c>
      <c r="R70" s="1" t="s">
        <v>772</v>
      </c>
      <c r="S70" s="1" t="s">
        <v>773</v>
      </c>
      <c r="T70" s="1" t="s">
        <v>770</v>
      </c>
      <c r="U70" s="1" t="s">
        <v>148</v>
      </c>
      <c r="V70" s="1" t="s">
        <v>774</v>
      </c>
      <c r="W70" s="1" t="s">
        <v>149</v>
      </c>
      <c r="X70" s="1" t="s">
        <v>775</v>
      </c>
      <c r="Y70" s="1" t="s">
        <v>51</v>
      </c>
      <c r="Z70" s="1" t="s">
        <v>134</v>
      </c>
      <c r="AA70" s="1" t="s">
        <v>776</v>
      </c>
      <c r="AB70" s="1" t="s">
        <v>777</v>
      </c>
      <c r="AD70" s="1" t="s">
        <v>55</v>
      </c>
      <c r="AE70" s="1" t="s">
        <v>56</v>
      </c>
      <c r="AG70" s="1" t="s">
        <v>110</v>
      </c>
      <c r="AH70" s="1" t="s">
        <v>190</v>
      </c>
      <c r="AK70" s="1" t="s">
        <v>59</v>
      </c>
      <c r="AL70" s="1" t="s">
        <v>60</v>
      </c>
      <c r="AM70" s="1" t="s">
        <v>778</v>
      </c>
      <c r="AN70" s="1" t="s">
        <v>779</v>
      </c>
      <c r="AO70" s="1" t="s">
        <v>780</v>
      </c>
    </row>
    <row r="71" spans="1:41" x14ac:dyDescent="0.3">
      <c r="A71" s="1" t="str">
        <f>HYPERLINK("https://hsdes.intel.com/resource/14013174240","14013174240")</f>
        <v>14013174240</v>
      </c>
      <c r="B71" s="1" t="s">
        <v>781</v>
      </c>
      <c r="C71" s="1" t="s">
        <v>1740</v>
      </c>
      <c r="D71" s="1" t="s">
        <v>1743</v>
      </c>
      <c r="G71" s="1" t="s">
        <v>141</v>
      </c>
      <c r="H71" s="1" t="s">
        <v>157</v>
      </c>
      <c r="I71" s="1" t="s">
        <v>39</v>
      </c>
      <c r="J71" s="1" t="s">
        <v>40</v>
      </c>
      <c r="K71" s="1" t="s">
        <v>41</v>
      </c>
      <c r="L71" s="1" t="s">
        <v>782</v>
      </c>
      <c r="M71" s="1">
        <v>35</v>
      </c>
      <c r="N71" s="1">
        <v>30</v>
      </c>
      <c r="O71" s="1" t="s">
        <v>783</v>
      </c>
      <c r="P71" s="1" t="s">
        <v>144</v>
      </c>
      <c r="Q71" s="1" t="s">
        <v>784</v>
      </c>
      <c r="R71" s="1" t="s">
        <v>785</v>
      </c>
      <c r="S71" s="1" t="s">
        <v>786</v>
      </c>
      <c r="T71" s="1" t="s">
        <v>783</v>
      </c>
      <c r="U71" s="1" t="s">
        <v>148</v>
      </c>
      <c r="V71" s="1" t="s">
        <v>774</v>
      </c>
      <c r="W71" s="1" t="s">
        <v>149</v>
      </c>
      <c r="X71" s="1" t="s">
        <v>787</v>
      </c>
      <c r="Y71" s="1" t="s">
        <v>51</v>
      </c>
      <c r="Z71" s="1" t="s">
        <v>134</v>
      </c>
      <c r="AA71" s="1" t="s">
        <v>788</v>
      </c>
      <c r="AB71" s="1" t="s">
        <v>789</v>
      </c>
      <c r="AD71" s="1" t="s">
        <v>55</v>
      </c>
      <c r="AE71" s="1" t="s">
        <v>56</v>
      </c>
      <c r="AG71" s="1" t="s">
        <v>123</v>
      </c>
      <c r="AH71" s="1" t="s">
        <v>190</v>
      </c>
      <c r="AK71" s="1" t="s">
        <v>59</v>
      </c>
      <c r="AL71" s="1" t="s">
        <v>790</v>
      </c>
      <c r="AM71" s="1" t="s">
        <v>791</v>
      </c>
      <c r="AN71" s="1" t="s">
        <v>792</v>
      </c>
      <c r="AO71" s="1" t="s">
        <v>793</v>
      </c>
    </row>
    <row r="72" spans="1:41" x14ac:dyDescent="0.3">
      <c r="A72" s="1" t="str">
        <f>HYPERLINK("https://hsdes.intel.com/resource/14013174748","14013174748")</f>
        <v>14013174748</v>
      </c>
      <c r="B72" s="1" t="s">
        <v>794</v>
      </c>
      <c r="C72" s="1" t="s">
        <v>1740</v>
      </c>
      <c r="D72" s="1" t="s">
        <v>1743</v>
      </c>
      <c r="G72" s="1" t="s">
        <v>141</v>
      </c>
      <c r="H72" s="1" t="s">
        <v>83</v>
      </c>
      <c r="I72" s="1" t="s">
        <v>39</v>
      </c>
      <c r="J72" s="1" t="s">
        <v>40</v>
      </c>
      <c r="K72" s="1" t="s">
        <v>41</v>
      </c>
      <c r="L72" s="1" t="s">
        <v>795</v>
      </c>
      <c r="M72" s="1">
        <v>12</v>
      </c>
      <c r="N72" s="1">
        <v>10</v>
      </c>
      <c r="O72" s="1" t="s">
        <v>796</v>
      </c>
      <c r="P72" s="1" t="s">
        <v>144</v>
      </c>
      <c r="Q72" s="1" t="s">
        <v>797</v>
      </c>
      <c r="R72" s="1" t="s">
        <v>798</v>
      </c>
      <c r="S72" s="1" t="s">
        <v>799</v>
      </c>
      <c r="T72" s="1" t="s">
        <v>796</v>
      </c>
      <c r="U72" s="1" t="s">
        <v>148</v>
      </c>
      <c r="V72" s="1" t="s">
        <v>774</v>
      </c>
      <c r="W72" s="1" t="s">
        <v>149</v>
      </c>
      <c r="X72" s="1" t="s">
        <v>800</v>
      </c>
      <c r="Y72" s="1" t="s">
        <v>51</v>
      </c>
      <c r="Z72" s="1" t="s">
        <v>52</v>
      </c>
      <c r="AA72" s="1" t="s">
        <v>801</v>
      </c>
      <c r="AB72" s="1" t="s">
        <v>802</v>
      </c>
      <c r="AD72" s="1" t="s">
        <v>55</v>
      </c>
      <c r="AE72" s="1" t="s">
        <v>56</v>
      </c>
      <c r="AG72" s="1" t="s">
        <v>57</v>
      </c>
      <c r="AH72" s="1" t="s">
        <v>58</v>
      </c>
      <c r="AK72" s="1" t="s">
        <v>59</v>
      </c>
      <c r="AL72" s="1" t="s">
        <v>233</v>
      </c>
      <c r="AM72" s="1" t="s">
        <v>803</v>
      </c>
      <c r="AN72" s="1" t="s">
        <v>804</v>
      </c>
      <c r="AO72" s="1" t="s">
        <v>194</v>
      </c>
    </row>
    <row r="73" spans="1:41" x14ac:dyDescent="0.3">
      <c r="A73" s="1" t="str">
        <f>HYPERLINK("https://hsdes.intel.com/resource/14013174861","14013174861")</f>
        <v>14013174861</v>
      </c>
      <c r="B73" s="1" t="s">
        <v>805</v>
      </c>
      <c r="C73" s="1" t="s">
        <v>1746</v>
      </c>
      <c r="F73" s="1" t="s">
        <v>1752</v>
      </c>
      <c r="G73" s="1" t="s">
        <v>141</v>
      </c>
      <c r="H73" s="1" t="s">
        <v>66</v>
      </c>
      <c r="I73" s="1" t="s">
        <v>39</v>
      </c>
      <c r="J73" s="1" t="s">
        <v>40</v>
      </c>
      <c r="K73" s="1" t="s">
        <v>41</v>
      </c>
      <c r="L73" s="1" t="s">
        <v>342</v>
      </c>
      <c r="M73" s="1">
        <v>15</v>
      </c>
      <c r="N73" s="1">
        <v>12</v>
      </c>
      <c r="O73" s="1" t="s">
        <v>806</v>
      </c>
      <c r="P73" s="1" t="s">
        <v>144</v>
      </c>
      <c r="Q73" s="1" t="s">
        <v>807</v>
      </c>
      <c r="R73" s="1" t="s">
        <v>808</v>
      </c>
      <c r="S73" s="1" t="s">
        <v>809</v>
      </c>
      <c r="T73" s="1" t="s">
        <v>806</v>
      </c>
      <c r="U73" s="1" t="s">
        <v>148</v>
      </c>
      <c r="V73" s="1" t="s">
        <v>774</v>
      </c>
      <c r="W73" s="1" t="s">
        <v>149</v>
      </c>
      <c r="X73" s="1" t="s">
        <v>810</v>
      </c>
      <c r="Y73" s="1" t="s">
        <v>51</v>
      </c>
      <c r="Z73" s="1" t="s">
        <v>52</v>
      </c>
      <c r="AA73" s="1" t="s">
        <v>811</v>
      </c>
      <c r="AB73" s="1" t="s">
        <v>812</v>
      </c>
      <c r="AD73" s="1" t="s">
        <v>55</v>
      </c>
      <c r="AE73" s="1" t="s">
        <v>56</v>
      </c>
      <c r="AG73" s="1" t="s">
        <v>57</v>
      </c>
      <c r="AH73" s="1" t="s">
        <v>813</v>
      </c>
      <c r="AK73" s="1" t="s">
        <v>59</v>
      </c>
      <c r="AL73" s="1" t="s">
        <v>60</v>
      </c>
      <c r="AM73" s="1" t="s">
        <v>814</v>
      </c>
      <c r="AN73" s="1" t="s">
        <v>815</v>
      </c>
      <c r="AO73" s="1" t="s">
        <v>816</v>
      </c>
    </row>
    <row r="74" spans="1:41" x14ac:dyDescent="0.3">
      <c r="A74" s="1" t="str">
        <f>HYPERLINK("https://hsdes.intel.com/resource/14013174877","14013174877")</f>
        <v>14013174877</v>
      </c>
      <c r="B74" s="1" t="s">
        <v>817</v>
      </c>
      <c r="C74" s="1" t="s">
        <v>1746</v>
      </c>
      <c r="F74" s="1" t="s">
        <v>1752</v>
      </c>
      <c r="G74" s="1" t="s">
        <v>141</v>
      </c>
      <c r="H74" s="1" t="s">
        <v>66</v>
      </c>
      <c r="I74" s="1" t="s">
        <v>39</v>
      </c>
      <c r="J74" s="1" t="s">
        <v>40</v>
      </c>
      <c r="K74" s="1" t="s">
        <v>41</v>
      </c>
      <c r="L74" s="1" t="s">
        <v>342</v>
      </c>
      <c r="M74" s="1">
        <v>15</v>
      </c>
      <c r="N74" s="1">
        <v>12</v>
      </c>
      <c r="O74" s="1" t="s">
        <v>818</v>
      </c>
      <c r="P74" s="1" t="s">
        <v>144</v>
      </c>
      <c r="Q74" s="1" t="s">
        <v>819</v>
      </c>
      <c r="R74" s="1" t="s">
        <v>820</v>
      </c>
      <c r="S74" s="1" t="s">
        <v>809</v>
      </c>
      <c r="T74" s="1" t="s">
        <v>818</v>
      </c>
      <c r="U74" s="1" t="s">
        <v>148</v>
      </c>
      <c r="W74" s="1" t="s">
        <v>149</v>
      </c>
      <c r="X74" s="1" t="s">
        <v>810</v>
      </c>
      <c r="Y74" s="1" t="s">
        <v>51</v>
      </c>
      <c r="Z74" s="1" t="s">
        <v>52</v>
      </c>
      <c r="AA74" s="1" t="s">
        <v>821</v>
      </c>
      <c r="AB74" s="1" t="s">
        <v>822</v>
      </c>
      <c r="AD74" s="1" t="s">
        <v>55</v>
      </c>
      <c r="AE74" s="1" t="s">
        <v>77</v>
      </c>
      <c r="AG74" s="1" t="s">
        <v>57</v>
      </c>
      <c r="AH74" s="1" t="s">
        <v>813</v>
      </c>
      <c r="AK74" s="1" t="s">
        <v>59</v>
      </c>
      <c r="AL74" s="1" t="s">
        <v>60</v>
      </c>
      <c r="AM74" s="1" t="s">
        <v>823</v>
      </c>
      <c r="AN74" s="1" t="s">
        <v>824</v>
      </c>
      <c r="AO74" s="1" t="s">
        <v>816</v>
      </c>
    </row>
    <row r="75" spans="1:41" x14ac:dyDescent="0.3">
      <c r="A75" s="1" t="str">
        <f>HYPERLINK("https://hsdes.intel.com/resource/14013175871","14013175871")</f>
        <v>14013175871</v>
      </c>
      <c r="B75" s="1" t="s">
        <v>825</v>
      </c>
      <c r="C75" s="1" t="s">
        <v>1740</v>
      </c>
      <c r="D75" s="1" t="s">
        <v>1745</v>
      </c>
      <c r="G75" s="1" t="s">
        <v>305</v>
      </c>
      <c r="H75" s="1" t="s">
        <v>826</v>
      </c>
      <c r="I75" s="1" t="s">
        <v>39</v>
      </c>
      <c r="J75" s="1" t="s">
        <v>40</v>
      </c>
      <c r="K75" s="1" t="s">
        <v>41</v>
      </c>
      <c r="L75" s="1" t="s">
        <v>306</v>
      </c>
      <c r="M75" s="1">
        <v>30</v>
      </c>
      <c r="N75" s="1">
        <v>20</v>
      </c>
      <c r="O75" s="1" t="s">
        <v>827</v>
      </c>
      <c r="P75" s="1" t="s">
        <v>308</v>
      </c>
      <c r="Q75" s="1" t="s">
        <v>828</v>
      </c>
      <c r="R75" s="1" t="s">
        <v>829</v>
      </c>
      <c r="S75" s="1" t="s">
        <v>830</v>
      </c>
      <c r="T75" s="1" t="s">
        <v>827</v>
      </c>
      <c r="U75" s="1" t="s">
        <v>48</v>
      </c>
      <c r="W75" s="1" t="s">
        <v>305</v>
      </c>
      <c r="X75" s="1" t="s">
        <v>831</v>
      </c>
      <c r="Y75" s="1" t="s">
        <v>51</v>
      </c>
      <c r="Z75" s="1" t="s">
        <v>107</v>
      </c>
      <c r="AA75" s="1" t="s">
        <v>832</v>
      </c>
      <c r="AB75" s="1" t="s">
        <v>833</v>
      </c>
      <c r="AD75" s="1" t="s">
        <v>55</v>
      </c>
      <c r="AE75" s="1" t="s">
        <v>56</v>
      </c>
      <c r="AG75" s="1" t="s">
        <v>110</v>
      </c>
      <c r="AH75" s="1" t="s">
        <v>58</v>
      </c>
      <c r="AK75" s="1" t="s">
        <v>59</v>
      </c>
      <c r="AL75" s="1" t="s">
        <v>60</v>
      </c>
      <c r="AM75" s="1" t="s">
        <v>834</v>
      </c>
      <c r="AN75" s="1" t="s">
        <v>835</v>
      </c>
      <c r="AO75" s="1" t="s">
        <v>836</v>
      </c>
    </row>
    <row r="76" spans="1:41" x14ac:dyDescent="0.3">
      <c r="A76" s="1" t="str">
        <f>HYPERLINK("https://hsdes.intel.com/resource/14013176063","14013176063")</f>
        <v>14013176063</v>
      </c>
      <c r="B76" s="1" t="s">
        <v>837</v>
      </c>
      <c r="C76" s="1" t="s">
        <v>1740</v>
      </c>
      <c r="D76" s="1" t="s">
        <v>1743</v>
      </c>
      <c r="G76" s="1" t="s">
        <v>141</v>
      </c>
      <c r="H76" s="1" t="s">
        <v>66</v>
      </c>
      <c r="I76" s="1" t="s">
        <v>39</v>
      </c>
      <c r="J76" s="1" t="s">
        <v>40</v>
      </c>
      <c r="K76" s="1" t="s">
        <v>41</v>
      </c>
      <c r="L76" s="1" t="s">
        <v>838</v>
      </c>
      <c r="M76" s="1">
        <v>15</v>
      </c>
      <c r="N76" s="1">
        <v>10</v>
      </c>
      <c r="O76" s="1" t="s">
        <v>839</v>
      </c>
      <c r="P76" s="1" t="s">
        <v>144</v>
      </c>
      <c r="Q76" s="1" t="s">
        <v>840</v>
      </c>
      <c r="R76" s="1" t="s">
        <v>841</v>
      </c>
      <c r="S76" s="1" t="s">
        <v>842</v>
      </c>
      <c r="T76" s="1" t="s">
        <v>839</v>
      </c>
      <c r="U76" s="1" t="s">
        <v>148</v>
      </c>
      <c r="V76" s="1" t="s">
        <v>774</v>
      </c>
      <c r="W76" s="1" t="s">
        <v>149</v>
      </c>
      <c r="X76" s="1" t="s">
        <v>843</v>
      </c>
      <c r="Y76" s="1" t="s">
        <v>51</v>
      </c>
      <c r="Z76" s="1" t="s">
        <v>107</v>
      </c>
      <c r="AA76" s="1" t="s">
        <v>844</v>
      </c>
      <c r="AB76" s="1" t="s">
        <v>845</v>
      </c>
      <c r="AD76" s="1" t="s">
        <v>55</v>
      </c>
      <c r="AE76" s="1" t="s">
        <v>56</v>
      </c>
      <c r="AG76" s="1" t="s">
        <v>57</v>
      </c>
      <c r="AH76" s="1" t="s">
        <v>58</v>
      </c>
      <c r="AK76" s="1" t="s">
        <v>59</v>
      </c>
      <c r="AL76" s="1" t="s">
        <v>60</v>
      </c>
      <c r="AM76" s="1" t="s">
        <v>846</v>
      </c>
      <c r="AN76" s="1" t="s">
        <v>847</v>
      </c>
      <c r="AO76" s="1" t="s">
        <v>97</v>
      </c>
    </row>
    <row r="77" spans="1:41" x14ac:dyDescent="0.3">
      <c r="A77" s="1" t="str">
        <f>HYPERLINK("https://hsdes.intel.com/resource/14013176669","14013176669")</f>
        <v>14013176669</v>
      </c>
      <c r="B77" s="1" t="s">
        <v>848</v>
      </c>
      <c r="C77" s="1" t="s">
        <v>1740</v>
      </c>
      <c r="D77" s="1" t="s">
        <v>1762</v>
      </c>
      <c r="E77" s="1">
        <v>42.4</v>
      </c>
      <c r="G77" s="1" t="s">
        <v>49</v>
      </c>
      <c r="H77" s="1" t="s">
        <v>157</v>
      </c>
      <c r="I77" s="1" t="s">
        <v>39</v>
      </c>
      <c r="J77" s="1" t="s">
        <v>40</v>
      </c>
      <c r="K77" s="1" t="s">
        <v>41</v>
      </c>
      <c r="L77" s="1" t="s">
        <v>319</v>
      </c>
      <c r="M77" s="1">
        <v>40</v>
      </c>
      <c r="N77" s="1">
        <v>35</v>
      </c>
      <c r="O77" s="1" t="s">
        <v>849</v>
      </c>
      <c r="P77" s="1" t="s">
        <v>168</v>
      </c>
      <c r="Q77" s="1" t="s">
        <v>850</v>
      </c>
      <c r="R77" s="1" t="s">
        <v>851</v>
      </c>
      <c r="S77" s="1" t="s">
        <v>852</v>
      </c>
      <c r="T77" s="1" t="s">
        <v>849</v>
      </c>
      <c r="U77" s="1" t="s">
        <v>48</v>
      </c>
      <c r="W77" s="1" t="s">
        <v>49</v>
      </c>
      <c r="X77" s="1" t="s">
        <v>853</v>
      </c>
      <c r="Y77" s="1" t="s">
        <v>51</v>
      </c>
      <c r="Z77" s="1" t="s">
        <v>107</v>
      </c>
      <c r="AA77" s="1" t="s">
        <v>854</v>
      </c>
      <c r="AB77" s="1" t="s">
        <v>855</v>
      </c>
      <c r="AD77" s="1" t="s">
        <v>55</v>
      </c>
      <c r="AE77" s="1" t="s">
        <v>56</v>
      </c>
      <c r="AG77" s="1" t="s">
        <v>123</v>
      </c>
      <c r="AH77" s="1" t="s">
        <v>58</v>
      </c>
      <c r="AK77" s="1" t="s">
        <v>59</v>
      </c>
      <c r="AL77" s="1" t="s">
        <v>60</v>
      </c>
      <c r="AM77" s="1" t="s">
        <v>856</v>
      </c>
      <c r="AN77" s="1" t="s">
        <v>857</v>
      </c>
      <c r="AO77" s="1" t="s">
        <v>858</v>
      </c>
    </row>
    <row r="78" spans="1:41" x14ac:dyDescent="0.3">
      <c r="A78" s="1" t="str">
        <f>HYPERLINK("https://hsdes.intel.com/resource/14013177323","14013177323")</f>
        <v>14013177323</v>
      </c>
      <c r="B78" s="1" t="s">
        <v>859</v>
      </c>
      <c r="C78" s="1" t="s">
        <v>1740</v>
      </c>
      <c r="D78" s="1" t="s">
        <v>1744</v>
      </c>
      <c r="G78" s="1" t="s">
        <v>305</v>
      </c>
      <c r="H78" s="1" t="s">
        <v>860</v>
      </c>
      <c r="I78" s="1" t="s">
        <v>39</v>
      </c>
      <c r="J78" s="1" t="s">
        <v>40</v>
      </c>
      <c r="K78" s="1" t="s">
        <v>41</v>
      </c>
      <c r="L78" s="1" t="s">
        <v>861</v>
      </c>
      <c r="M78" s="1">
        <v>10</v>
      </c>
      <c r="N78" s="1">
        <v>5</v>
      </c>
      <c r="O78" s="1" t="s">
        <v>862</v>
      </c>
      <c r="P78" s="1" t="s">
        <v>308</v>
      </c>
      <c r="Q78" s="1" t="s">
        <v>863</v>
      </c>
      <c r="R78" s="1" t="s">
        <v>864</v>
      </c>
      <c r="S78" s="1" t="s">
        <v>865</v>
      </c>
      <c r="T78" s="1" t="s">
        <v>862</v>
      </c>
      <c r="U78" s="1" t="s">
        <v>148</v>
      </c>
      <c r="W78" s="1" t="s">
        <v>305</v>
      </c>
      <c r="X78" s="1" t="s">
        <v>866</v>
      </c>
      <c r="Y78" s="1" t="s">
        <v>51</v>
      </c>
      <c r="Z78" s="1" t="s">
        <v>107</v>
      </c>
      <c r="AA78" s="1" t="s">
        <v>867</v>
      </c>
      <c r="AB78" s="1" t="s">
        <v>868</v>
      </c>
      <c r="AD78" s="1" t="s">
        <v>55</v>
      </c>
      <c r="AE78" s="1" t="s">
        <v>56</v>
      </c>
      <c r="AG78" s="1" t="s">
        <v>57</v>
      </c>
      <c r="AH78" s="1" t="s">
        <v>58</v>
      </c>
      <c r="AK78" s="1" t="s">
        <v>191</v>
      </c>
      <c r="AL78" s="1" t="s">
        <v>869</v>
      </c>
      <c r="AM78" s="1" t="s">
        <v>870</v>
      </c>
      <c r="AN78" s="1" t="s">
        <v>871</v>
      </c>
      <c r="AO78" s="1" t="s">
        <v>872</v>
      </c>
    </row>
    <row r="79" spans="1:41" x14ac:dyDescent="0.3">
      <c r="A79" s="1" t="str">
        <f>HYPERLINK("https://hsdes.intel.com/resource/14013179076","14013179076")</f>
        <v>14013179076</v>
      </c>
      <c r="B79" s="1" t="s">
        <v>873</v>
      </c>
      <c r="C79" s="1" t="s">
        <v>1740</v>
      </c>
      <c r="D79" s="1" t="s">
        <v>1743</v>
      </c>
      <c r="G79" s="1" t="s">
        <v>49</v>
      </c>
      <c r="H79" s="1" t="s">
        <v>66</v>
      </c>
      <c r="I79" s="1" t="s">
        <v>39</v>
      </c>
      <c r="J79" s="1" t="s">
        <v>40</v>
      </c>
      <c r="K79" s="1" t="s">
        <v>41</v>
      </c>
      <c r="L79" s="1" t="s">
        <v>874</v>
      </c>
      <c r="M79" s="1">
        <v>18</v>
      </c>
      <c r="N79" s="1">
        <v>14</v>
      </c>
      <c r="O79" s="1" t="s">
        <v>875</v>
      </c>
      <c r="P79" s="1" t="s">
        <v>491</v>
      </c>
      <c r="Q79" s="1" t="s">
        <v>876</v>
      </c>
      <c r="R79" s="1" t="s">
        <v>877</v>
      </c>
      <c r="S79" s="1" t="s">
        <v>878</v>
      </c>
      <c r="T79" s="1" t="s">
        <v>875</v>
      </c>
      <c r="U79" s="1" t="s">
        <v>148</v>
      </c>
      <c r="W79" s="1" t="s">
        <v>495</v>
      </c>
      <c r="X79" s="1" t="s">
        <v>879</v>
      </c>
      <c r="Y79" s="1" t="s">
        <v>51</v>
      </c>
      <c r="Z79" s="1" t="s">
        <v>52</v>
      </c>
      <c r="AA79" s="1" t="s">
        <v>880</v>
      </c>
      <c r="AB79" s="1" t="s">
        <v>881</v>
      </c>
      <c r="AD79" s="1" t="s">
        <v>55</v>
      </c>
      <c r="AE79" s="1" t="s">
        <v>56</v>
      </c>
      <c r="AG79" s="1" t="s">
        <v>57</v>
      </c>
      <c r="AH79" s="1" t="s">
        <v>58</v>
      </c>
      <c r="AK79" s="1" t="s">
        <v>59</v>
      </c>
      <c r="AL79" s="1" t="s">
        <v>60</v>
      </c>
      <c r="AM79" s="1" t="s">
        <v>882</v>
      </c>
      <c r="AN79" s="1" t="s">
        <v>883</v>
      </c>
      <c r="AO79" s="1" t="s">
        <v>780</v>
      </c>
    </row>
    <row r="80" spans="1:41" x14ac:dyDescent="0.3">
      <c r="A80" s="1" t="str">
        <f>HYPERLINK("https://hsdes.intel.com/resource/14013179078","14013179078")</f>
        <v>14013179078</v>
      </c>
      <c r="B80" s="1" t="s">
        <v>884</v>
      </c>
      <c r="C80" s="1" t="s">
        <v>1740</v>
      </c>
      <c r="D80" s="1" t="s">
        <v>1743</v>
      </c>
      <c r="G80" s="1" t="s">
        <v>141</v>
      </c>
      <c r="H80" s="1" t="s">
        <v>66</v>
      </c>
      <c r="I80" s="1" t="s">
        <v>39</v>
      </c>
      <c r="J80" s="1" t="s">
        <v>40</v>
      </c>
      <c r="K80" s="1" t="s">
        <v>41</v>
      </c>
      <c r="L80" s="1" t="s">
        <v>782</v>
      </c>
      <c r="M80" s="1">
        <v>15</v>
      </c>
      <c r="N80" s="1">
        <v>10</v>
      </c>
      <c r="O80" s="1" t="s">
        <v>885</v>
      </c>
      <c r="P80" s="1" t="s">
        <v>144</v>
      </c>
      <c r="Q80" s="1" t="s">
        <v>886</v>
      </c>
      <c r="R80" s="1" t="s">
        <v>887</v>
      </c>
      <c r="S80" s="1" t="s">
        <v>888</v>
      </c>
      <c r="T80" s="1" t="s">
        <v>885</v>
      </c>
      <c r="U80" s="1" t="s">
        <v>148</v>
      </c>
      <c r="V80" s="1" t="s">
        <v>774</v>
      </c>
      <c r="W80" s="1" t="s">
        <v>149</v>
      </c>
      <c r="X80" s="1" t="s">
        <v>889</v>
      </c>
      <c r="Y80" s="1" t="s">
        <v>51</v>
      </c>
      <c r="Z80" s="1" t="s">
        <v>134</v>
      </c>
      <c r="AA80" s="1" t="s">
        <v>890</v>
      </c>
      <c r="AB80" s="1" t="s">
        <v>891</v>
      </c>
      <c r="AD80" s="1" t="s">
        <v>55</v>
      </c>
      <c r="AE80" s="1" t="s">
        <v>56</v>
      </c>
      <c r="AG80" s="1" t="s">
        <v>57</v>
      </c>
      <c r="AH80" s="1" t="s">
        <v>190</v>
      </c>
      <c r="AK80" s="1" t="s">
        <v>59</v>
      </c>
      <c r="AL80" s="1" t="s">
        <v>790</v>
      </c>
      <c r="AM80" s="1" t="s">
        <v>892</v>
      </c>
      <c r="AN80" s="1" t="s">
        <v>893</v>
      </c>
      <c r="AO80" s="1" t="s">
        <v>701</v>
      </c>
    </row>
    <row r="81" spans="1:41" x14ac:dyDescent="0.3">
      <c r="A81" s="1" t="str">
        <f>HYPERLINK("https://hsdes.intel.com/resource/14013179082","14013179082")</f>
        <v>14013179082</v>
      </c>
      <c r="B81" s="1" t="s">
        <v>894</v>
      </c>
      <c r="C81" s="1" t="s">
        <v>1740</v>
      </c>
      <c r="D81" s="1" t="s">
        <v>1743</v>
      </c>
      <c r="G81" s="1" t="s">
        <v>49</v>
      </c>
      <c r="H81" s="1" t="s">
        <v>66</v>
      </c>
      <c r="I81" s="1" t="s">
        <v>39</v>
      </c>
      <c r="J81" s="1" t="s">
        <v>40</v>
      </c>
      <c r="K81" s="1" t="s">
        <v>41</v>
      </c>
      <c r="L81" s="1" t="s">
        <v>306</v>
      </c>
      <c r="M81" s="1">
        <v>30</v>
      </c>
      <c r="N81" s="1">
        <v>25</v>
      </c>
      <c r="O81" s="1" t="s">
        <v>895</v>
      </c>
      <c r="P81" s="1" t="s">
        <v>491</v>
      </c>
      <c r="Q81" s="1" t="s">
        <v>896</v>
      </c>
      <c r="R81" s="1" t="s">
        <v>897</v>
      </c>
      <c r="S81" s="1" t="s">
        <v>898</v>
      </c>
      <c r="T81" s="1" t="s">
        <v>895</v>
      </c>
      <c r="U81" s="1" t="s">
        <v>48</v>
      </c>
      <c r="W81" s="1" t="s">
        <v>495</v>
      </c>
      <c r="X81" s="1" t="s">
        <v>899</v>
      </c>
      <c r="Y81" s="1" t="s">
        <v>51</v>
      </c>
      <c r="Z81" s="1" t="s">
        <v>107</v>
      </c>
      <c r="AA81" s="1" t="s">
        <v>880</v>
      </c>
      <c r="AB81" s="1" t="s">
        <v>881</v>
      </c>
      <c r="AD81" s="1" t="s">
        <v>55</v>
      </c>
      <c r="AE81" s="1" t="s">
        <v>56</v>
      </c>
      <c r="AG81" s="1" t="s">
        <v>123</v>
      </c>
      <c r="AH81" s="1" t="s">
        <v>58</v>
      </c>
      <c r="AK81" s="1" t="s">
        <v>59</v>
      </c>
      <c r="AL81" s="1" t="s">
        <v>60</v>
      </c>
      <c r="AM81" s="1" t="s">
        <v>900</v>
      </c>
      <c r="AN81" s="1" t="s">
        <v>901</v>
      </c>
      <c r="AO81" s="1" t="s">
        <v>63</v>
      </c>
    </row>
    <row r="82" spans="1:41" x14ac:dyDescent="0.3">
      <c r="A82" s="1" t="str">
        <f>HYPERLINK("https://hsdes.intel.com/resource/14013179145","14013179145")</f>
        <v>14013179145</v>
      </c>
      <c r="B82" s="1" t="s">
        <v>902</v>
      </c>
      <c r="C82" s="1" t="s">
        <v>1740</v>
      </c>
      <c r="D82" s="1" t="s">
        <v>1741</v>
      </c>
      <c r="G82" s="1" t="s">
        <v>99</v>
      </c>
      <c r="H82" s="1" t="s">
        <v>66</v>
      </c>
      <c r="I82" s="1" t="s">
        <v>39</v>
      </c>
      <c r="J82" s="1" t="s">
        <v>40</v>
      </c>
      <c r="K82" s="1" t="s">
        <v>41</v>
      </c>
      <c r="L82" s="1" t="s">
        <v>281</v>
      </c>
      <c r="M82" s="1">
        <v>65</v>
      </c>
      <c r="N82" s="1">
        <v>40</v>
      </c>
      <c r="O82" s="1" t="s">
        <v>903</v>
      </c>
      <c r="P82" s="1" t="s">
        <v>102</v>
      </c>
      <c r="Q82" s="1" t="s">
        <v>904</v>
      </c>
      <c r="R82" s="1" t="s">
        <v>905</v>
      </c>
      <c r="S82" s="1" t="s">
        <v>906</v>
      </c>
      <c r="T82" s="1" t="s">
        <v>903</v>
      </c>
      <c r="U82" s="1" t="s">
        <v>48</v>
      </c>
      <c r="W82" s="1" t="s">
        <v>73</v>
      </c>
      <c r="X82" s="1" t="s">
        <v>907</v>
      </c>
      <c r="Y82" s="1" t="s">
        <v>51</v>
      </c>
      <c r="Z82" s="1" t="s">
        <v>107</v>
      </c>
      <c r="AA82" s="1" t="s">
        <v>908</v>
      </c>
      <c r="AB82" s="1" t="s">
        <v>909</v>
      </c>
      <c r="AD82" s="1" t="s">
        <v>55</v>
      </c>
      <c r="AE82" s="1" t="s">
        <v>56</v>
      </c>
      <c r="AG82" s="1" t="s">
        <v>123</v>
      </c>
      <c r="AH82" s="1" t="s">
        <v>190</v>
      </c>
      <c r="AK82" s="1" t="s">
        <v>59</v>
      </c>
      <c r="AL82" s="1" t="s">
        <v>301</v>
      </c>
      <c r="AM82" s="1" t="s">
        <v>910</v>
      </c>
      <c r="AN82" s="1" t="s">
        <v>911</v>
      </c>
      <c r="AO82" s="1" t="s">
        <v>912</v>
      </c>
    </row>
    <row r="83" spans="1:41" x14ac:dyDescent="0.3">
      <c r="A83" s="1" t="str">
        <f>HYPERLINK("https://hsdes.intel.com/resource/14013179160","14013179160")</f>
        <v>14013179160</v>
      </c>
      <c r="B83" s="1" t="s">
        <v>913</v>
      </c>
      <c r="C83" s="1" t="s">
        <v>1740</v>
      </c>
      <c r="D83" s="1" t="s">
        <v>1743</v>
      </c>
      <c r="G83" s="1" t="s">
        <v>141</v>
      </c>
      <c r="H83" s="1" t="s">
        <v>83</v>
      </c>
      <c r="I83" s="1" t="s">
        <v>39</v>
      </c>
      <c r="J83" s="1" t="s">
        <v>40</v>
      </c>
      <c r="K83" s="1" t="s">
        <v>41</v>
      </c>
      <c r="L83" s="1" t="s">
        <v>914</v>
      </c>
      <c r="M83" s="1">
        <v>60</v>
      </c>
      <c r="N83" s="1">
        <v>25</v>
      </c>
      <c r="O83" s="1" t="s">
        <v>915</v>
      </c>
      <c r="P83" s="1" t="s">
        <v>144</v>
      </c>
      <c r="Q83" s="1" t="s">
        <v>916</v>
      </c>
      <c r="R83" s="1" t="s">
        <v>917</v>
      </c>
      <c r="S83" s="1" t="s">
        <v>918</v>
      </c>
      <c r="T83" s="1" t="s">
        <v>915</v>
      </c>
      <c r="U83" s="1" t="s">
        <v>148</v>
      </c>
      <c r="V83" s="1" t="s">
        <v>774</v>
      </c>
      <c r="W83" s="1" t="s">
        <v>149</v>
      </c>
      <c r="X83" s="1" t="s">
        <v>919</v>
      </c>
      <c r="Y83" s="1" t="s">
        <v>51</v>
      </c>
      <c r="Z83" s="1" t="s">
        <v>52</v>
      </c>
      <c r="AA83" s="1" t="s">
        <v>920</v>
      </c>
      <c r="AB83" s="1" t="s">
        <v>921</v>
      </c>
      <c r="AD83" s="1" t="s">
        <v>55</v>
      </c>
      <c r="AE83" s="1" t="s">
        <v>56</v>
      </c>
      <c r="AG83" s="1" t="s">
        <v>123</v>
      </c>
      <c r="AH83" s="1" t="s">
        <v>58</v>
      </c>
      <c r="AK83" s="1" t="s">
        <v>59</v>
      </c>
      <c r="AL83" s="1" t="s">
        <v>922</v>
      </c>
      <c r="AM83" s="1" t="s">
        <v>923</v>
      </c>
      <c r="AN83" s="1" t="s">
        <v>924</v>
      </c>
      <c r="AO83" s="1" t="s">
        <v>63</v>
      </c>
    </row>
    <row r="84" spans="1:41" x14ac:dyDescent="0.3">
      <c r="A84" s="1" t="str">
        <f>HYPERLINK("https://hsdes.intel.com/resource/14013179182","14013179182")</f>
        <v>14013179182</v>
      </c>
      <c r="B84" s="1" t="s">
        <v>925</v>
      </c>
      <c r="C84" s="1" t="s">
        <v>1740</v>
      </c>
      <c r="D84" s="1" t="s">
        <v>1761</v>
      </c>
      <c r="E84" s="1">
        <v>42.4</v>
      </c>
      <c r="G84" s="1" t="s">
        <v>99</v>
      </c>
      <c r="H84" s="1" t="s">
        <v>66</v>
      </c>
      <c r="I84" s="1" t="s">
        <v>39</v>
      </c>
      <c r="J84" s="1" t="s">
        <v>40</v>
      </c>
      <c r="K84" s="1" t="s">
        <v>41</v>
      </c>
      <c r="L84" s="1" t="s">
        <v>100</v>
      </c>
      <c r="M84" s="1">
        <v>27</v>
      </c>
      <c r="N84" s="1">
        <v>25</v>
      </c>
      <c r="O84" s="1" t="s">
        <v>926</v>
      </c>
      <c r="P84" s="1" t="s">
        <v>102</v>
      </c>
      <c r="Q84" s="1" t="s">
        <v>927</v>
      </c>
      <c r="R84" s="1" t="s">
        <v>928</v>
      </c>
      <c r="S84" s="1" t="s">
        <v>929</v>
      </c>
      <c r="T84" s="1" t="s">
        <v>926</v>
      </c>
      <c r="U84" s="1" t="s">
        <v>48</v>
      </c>
      <c r="W84" s="1" t="s">
        <v>73</v>
      </c>
      <c r="X84" s="1" t="s">
        <v>930</v>
      </c>
      <c r="Y84" s="1" t="s">
        <v>51</v>
      </c>
      <c r="Z84" s="1" t="s">
        <v>107</v>
      </c>
      <c r="AA84" s="1" t="s">
        <v>931</v>
      </c>
      <c r="AB84" s="1" t="s">
        <v>932</v>
      </c>
      <c r="AD84" s="1" t="s">
        <v>55</v>
      </c>
      <c r="AE84" s="1" t="s">
        <v>56</v>
      </c>
      <c r="AG84" s="1" t="s">
        <v>123</v>
      </c>
      <c r="AH84" s="1" t="s">
        <v>58</v>
      </c>
      <c r="AK84" s="1" t="s">
        <v>585</v>
      </c>
      <c r="AL84" s="1" t="s">
        <v>233</v>
      </c>
      <c r="AM84" s="1" t="s">
        <v>933</v>
      </c>
      <c r="AN84" s="1" t="s">
        <v>934</v>
      </c>
      <c r="AO84" s="1" t="s">
        <v>226</v>
      </c>
    </row>
    <row r="85" spans="1:41" x14ac:dyDescent="0.3">
      <c r="A85" s="1" t="str">
        <f>HYPERLINK("https://hsdes.intel.com/resource/14013179188","14013179188")</f>
        <v>14013179188</v>
      </c>
      <c r="B85" s="1" t="s">
        <v>935</v>
      </c>
      <c r="C85" s="1" t="s">
        <v>1740</v>
      </c>
      <c r="D85" s="1" t="s">
        <v>1741</v>
      </c>
      <c r="G85" s="1" t="s">
        <v>99</v>
      </c>
      <c r="H85" s="1" t="s">
        <v>66</v>
      </c>
      <c r="I85" s="1" t="s">
        <v>39</v>
      </c>
      <c r="J85" s="1" t="s">
        <v>40</v>
      </c>
      <c r="K85" s="1" t="s">
        <v>41</v>
      </c>
      <c r="L85" s="1" t="s">
        <v>100</v>
      </c>
      <c r="M85" s="1">
        <v>22</v>
      </c>
      <c r="N85" s="1">
        <v>20</v>
      </c>
      <c r="O85" s="1" t="s">
        <v>936</v>
      </c>
      <c r="P85" s="1" t="s">
        <v>102</v>
      </c>
      <c r="Q85" s="1" t="s">
        <v>937</v>
      </c>
      <c r="R85" s="1" t="s">
        <v>938</v>
      </c>
      <c r="S85" s="1" t="s">
        <v>939</v>
      </c>
      <c r="T85" s="1" t="s">
        <v>936</v>
      </c>
      <c r="U85" s="1" t="s">
        <v>48</v>
      </c>
      <c r="W85" s="1" t="s">
        <v>73</v>
      </c>
      <c r="X85" s="1" t="s">
        <v>940</v>
      </c>
      <c r="Y85" s="1" t="s">
        <v>51</v>
      </c>
      <c r="Z85" s="1" t="s">
        <v>107</v>
      </c>
      <c r="AA85" s="1" t="s">
        <v>941</v>
      </c>
      <c r="AB85" s="1" t="s">
        <v>932</v>
      </c>
      <c r="AD85" s="1" t="s">
        <v>55</v>
      </c>
      <c r="AE85" s="1" t="s">
        <v>56</v>
      </c>
      <c r="AG85" s="1" t="s">
        <v>110</v>
      </c>
      <c r="AH85" s="1" t="s">
        <v>58</v>
      </c>
      <c r="AK85" s="1" t="s">
        <v>585</v>
      </c>
      <c r="AL85" s="1" t="s">
        <v>233</v>
      </c>
      <c r="AM85" s="1" t="s">
        <v>942</v>
      </c>
      <c r="AN85" s="1" t="s">
        <v>943</v>
      </c>
      <c r="AO85" s="1" t="s">
        <v>97</v>
      </c>
    </row>
    <row r="86" spans="1:41" x14ac:dyDescent="0.3">
      <c r="A86" s="1" t="str">
        <f>HYPERLINK("https://hsdes.intel.com/resource/14013179303","14013179303")</f>
        <v>14013179303</v>
      </c>
      <c r="B86" s="1" t="s">
        <v>944</v>
      </c>
      <c r="C86" s="1" t="s">
        <v>1740</v>
      </c>
      <c r="D86" s="1" t="s">
        <v>1743</v>
      </c>
      <c r="G86" s="1" t="s">
        <v>37</v>
      </c>
      <c r="H86" s="1" t="s">
        <v>945</v>
      </c>
      <c r="I86" s="1" t="s">
        <v>39</v>
      </c>
      <c r="J86" s="1" t="s">
        <v>40</v>
      </c>
      <c r="K86" s="1" t="s">
        <v>41</v>
      </c>
      <c r="L86" s="1" t="s">
        <v>946</v>
      </c>
      <c r="M86" s="1">
        <v>3</v>
      </c>
      <c r="N86" s="1">
        <v>2</v>
      </c>
      <c r="O86" s="1" t="s">
        <v>947</v>
      </c>
      <c r="P86" s="1" t="s">
        <v>948</v>
      </c>
      <c r="Q86" s="1" t="s">
        <v>949</v>
      </c>
      <c r="R86" s="1" t="s">
        <v>950</v>
      </c>
      <c r="S86" s="1" t="s">
        <v>951</v>
      </c>
      <c r="T86" s="1" t="s">
        <v>947</v>
      </c>
      <c r="U86" s="1" t="s">
        <v>48</v>
      </c>
      <c r="W86" s="1" t="s">
        <v>49</v>
      </c>
      <c r="X86" s="1" t="s">
        <v>952</v>
      </c>
      <c r="Y86" s="1" t="s">
        <v>51</v>
      </c>
      <c r="Z86" s="1" t="s">
        <v>187</v>
      </c>
      <c r="AA86" s="1" t="s">
        <v>941</v>
      </c>
      <c r="AB86" s="1" t="s">
        <v>932</v>
      </c>
      <c r="AD86" s="1" t="s">
        <v>55</v>
      </c>
      <c r="AE86" s="1" t="s">
        <v>56</v>
      </c>
      <c r="AG86" s="1" t="s">
        <v>57</v>
      </c>
      <c r="AH86" s="1" t="s">
        <v>190</v>
      </c>
      <c r="AK86" s="1" t="s">
        <v>59</v>
      </c>
      <c r="AL86" s="1" t="s">
        <v>869</v>
      </c>
      <c r="AM86" s="1" t="s">
        <v>953</v>
      </c>
      <c r="AN86" s="1" t="s">
        <v>954</v>
      </c>
      <c r="AO86" s="1" t="s">
        <v>955</v>
      </c>
    </row>
    <row r="87" spans="1:41" x14ac:dyDescent="0.3">
      <c r="A87" s="1" t="str">
        <f>HYPERLINK("https://hsdes.intel.com/resource/14013179407","14013179407")</f>
        <v>14013179407</v>
      </c>
      <c r="B87" s="1" t="s">
        <v>956</v>
      </c>
      <c r="C87" s="1" t="s">
        <v>1740</v>
      </c>
      <c r="D87" s="1" t="s">
        <v>1743</v>
      </c>
      <c r="G87" s="1" t="s">
        <v>49</v>
      </c>
      <c r="H87" s="1" t="s">
        <v>66</v>
      </c>
      <c r="I87" s="1" t="s">
        <v>39</v>
      </c>
      <c r="J87" s="1" t="s">
        <v>40</v>
      </c>
      <c r="K87" s="1" t="s">
        <v>41</v>
      </c>
      <c r="L87" s="1" t="s">
        <v>306</v>
      </c>
      <c r="M87" s="1">
        <v>8</v>
      </c>
      <c r="N87" s="1">
        <v>6</v>
      </c>
      <c r="O87" s="1" t="s">
        <v>957</v>
      </c>
      <c r="P87" s="1" t="s">
        <v>491</v>
      </c>
      <c r="Q87" s="1" t="s">
        <v>958</v>
      </c>
      <c r="R87" s="1" t="s">
        <v>959</v>
      </c>
      <c r="S87" s="1" t="s">
        <v>960</v>
      </c>
      <c r="T87" s="1" t="s">
        <v>957</v>
      </c>
      <c r="U87" s="1" t="s">
        <v>148</v>
      </c>
      <c r="W87" s="1" t="s">
        <v>495</v>
      </c>
      <c r="X87" s="1" t="s">
        <v>961</v>
      </c>
      <c r="Y87" s="1" t="s">
        <v>51</v>
      </c>
      <c r="Z87" s="1" t="s">
        <v>107</v>
      </c>
      <c r="AA87" s="1" t="s">
        <v>832</v>
      </c>
      <c r="AB87" s="1" t="s">
        <v>962</v>
      </c>
      <c r="AD87" s="1" t="s">
        <v>55</v>
      </c>
      <c r="AE87" s="1" t="s">
        <v>77</v>
      </c>
      <c r="AG87" s="1" t="s">
        <v>57</v>
      </c>
      <c r="AH87" s="1" t="s">
        <v>58</v>
      </c>
      <c r="AK87" s="1" t="s">
        <v>59</v>
      </c>
      <c r="AL87" s="1" t="s">
        <v>60</v>
      </c>
      <c r="AM87" s="1" t="s">
        <v>963</v>
      </c>
      <c r="AN87" s="1" t="s">
        <v>964</v>
      </c>
      <c r="AO87" s="1" t="s">
        <v>965</v>
      </c>
    </row>
    <row r="88" spans="1:41" x14ac:dyDescent="0.3">
      <c r="A88" s="1" t="str">
        <f>HYPERLINK("https://hsdes.intel.com/resource/14013179427","14013179427")</f>
        <v>14013179427</v>
      </c>
      <c r="B88" s="1" t="s">
        <v>966</v>
      </c>
      <c r="C88" s="1" t="s">
        <v>1740</v>
      </c>
      <c r="D88" s="1" t="s">
        <v>1743</v>
      </c>
      <c r="G88" s="1" t="s">
        <v>49</v>
      </c>
      <c r="H88" s="1" t="s">
        <v>66</v>
      </c>
      <c r="I88" s="1" t="s">
        <v>39</v>
      </c>
      <c r="J88" s="1" t="s">
        <v>40</v>
      </c>
      <c r="K88" s="1" t="s">
        <v>41</v>
      </c>
      <c r="L88" s="1" t="s">
        <v>967</v>
      </c>
      <c r="M88" s="1">
        <v>8</v>
      </c>
      <c r="N88" s="1">
        <v>6</v>
      </c>
      <c r="O88" s="1" t="s">
        <v>968</v>
      </c>
      <c r="P88" s="1" t="s">
        <v>491</v>
      </c>
      <c r="Q88" s="1" t="s">
        <v>969</v>
      </c>
      <c r="R88" s="1" t="s">
        <v>970</v>
      </c>
      <c r="S88" s="1" t="s">
        <v>971</v>
      </c>
      <c r="T88" s="1" t="s">
        <v>968</v>
      </c>
      <c r="U88" s="1" t="s">
        <v>48</v>
      </c>
      <c r="W88" s="1" t="s">
        <v>495</v>
      </c>
      <c r="X88" s="1" t="s">
        <v>972</v>
      </c>
      <c r="Y88" s="1" t="s">
        <v>51</v>
      </c>
      <c r="Z88" s="1" t="s">
        <v>187</v>
      </c>
      <c r="AA88" s="1" t="s">
        <v>973</v>
      </c>
      <c r="AB88" s="1" t="s">
        <v>974</v>
      </c>
      <c r="AD88" s="1" t="s">
        <v>55</v>
      </c>
      <c r="AE88" s="1" t="s">
        <v>371</v>
      </c>
      <c r="AG88" s="1" t="s">
        <v>57</v>
      </c>
      <c r="AH88" s="1" t="s">
        <v>58</v>
      </c>
      <c r="AK88" s="1" t="s">
        <v>59</v>
      </c>
      <c r="AL88" s="1" t="s">
        <v>60</v>
      </c>
      <c r="AM88" s="1" t="s">
        <v>975</v>
      </c>
      <c r="AN88" s="1" t="s">
        <v>976</v>
      </c>
      <c r="AO88" s="1" t="s">
        <v>97</v>
      </c>
    </row>
    <row r="89" spans="1:41" x14ac:dyDescent="0.3">
      <c r="A89" s="1" t="str">
        <f>HYPERLINK("https://hsdes.intel.com/resource/14013179689","14013179689")</f>
        <v>14013179689</v>
      </c>
      <c r="B89" s="1" t="s">
        <v>977</v>
      </c>
      <c r="C89" s="1" t="s">
        <v>1740</v>
      </c>
      <c r="D89" s="1" t="s">
        <v>1744</v>
      </c>
      <c r="G89" s="1" t="s">
        <v>65</v>
      </c>
      <c r="H89" s="1" t="s">
        <v>66</v>
      </c>
      <c r="I89" s="1" t="s">
        <v>39</v>
      </c>
      <c r="J89" s="1" t="s">
        <v>40</v>
      </c>
      <c r="K89" s="1" t="s">
        <v>41</v>
      </c>
      <c r="L89" s="1" t="s">
        <v>534</v>
      </c>
      <c r="M89" s="1">
        <v>20</v>
      </c>
      <c r="N89" s="1">
        <v>15</v>
      </c>
      <c r="O89" s="1" t="s">
        <v>978</v>
      </c>
      <c r="P89" s="1" t="s">
        <v>979</v>
      </c>
      <c r="Q89" s="1" t="s">
        <v>980</v>
      </c>
      <c r="R89" s="1" t="s">
        <v>981</v>
      </c>
      <c r="S89" s="1" t="s">
        <v>982</v>
      </c>
      <c r="T89" s="1" t="s">
        <v>978</v>
      </c>
      <c r="U89" s="1" t="s">
        <v>148</v>
      </c>
      <c r="W89" s="1" t="s">
        <v>73</v>
      </c>
      <c r="X89" s="1" t="s">
        <v>983</v>
      </c>
      <c r="Y89" s="1" t="s">
        <v>51</v>
      </c>
      <c r="Z89" s="1" t="s">
        <v>187</v>
      </c>
      <c r="AA89" s="1" t="s">
        <v>984</v>
      </c>
      <c r="AB89" s="1" t="s">
        <v>985</v>
      </c>
      <c r="AD89" s="1" t="s">
        <v>55</v>
      </c>
      <c r="AE89" s="1" t="s">
        <v>371</v>
      </c>
      <c r="AG89" s="1" t="s">
        <v>110</v>
      </c>
      <c r="AH89" s="1" t="s">
        <v>58</v>
      </c>
      <c r="AK89" s="1" t="s">
        <v>59</v>
      </c>
      <c r="AL89" s="1" t="s">
        <v>986</v>
      </c>
      <c r="AM89" s="1" t="s">
        <v>987</v>
      </c>
      <c r="AN89" s="1" t="s">
        <v>988</v>
      </c>
      <c r="AO89" s="1" t="s">
        <v>989</v>
      </c>
    </row>
    <row r="90" spans="1:41" x14ac:dyDescent="0.3">
      <c r="A90" s="1" t="str">
        <f>HYPERLINK("https://hsdes.intel.com/resource/14013179756","14013179756")</f>
        <v>14013179756</v>
      </c>
      <c r="B90" s="1" t="s">
        <v>990</v>
      </c>
      <c r="C90" s="1" t="s">
        <v>1740</v>
      </c>
      <c r="D90" s="1" t="s">
        <v>1744</v>
      </c>
      <c r="G90" s="1" t="s">
        <v>82</v>
      </c>
      <c r="H90" s="1" t="s">
        <v>66</v>
      </c>
      <c r="I90" s="1" t="s">
        <v>39</v>
      </c>
      <c r="J90" s="1" t="s">
        <v>40</v>
      </c>
      <c r="K90" s="1" t="s">
        <v>41</v>
      </c>
      <c r="L90" s="1" t="s">
        <v>331</v>
      </c>
      <c r="M90" s="1">
        <v>25</v>
      </c>
      <c r="N90" s="1">
        <v>10</v>
      </c>
      <c r="O90" s="1" t="s">
        <v>991</v>
      </c>
      <c r="P90" s="1" t="s">
        <v>86</v>
      </c>
      <c r="Q90" s="1" t="s">
        <v>992</v>
      </c>
      <c r="R90" s="1" t="s">
        <v>993</v>
      </c>
      <c r="S90" s="1" t="s">
        <v>994</v>
      </c>
      <c r="T90" s="1" t="s">
        <v>991</v>
      </c>
      <c r="U90" s="1" t="s">
        <v>48</v>
      </c>
      <c r="V90" s="1" t="s">
        <v>90</v>
      </c>
      <c r="W90" s="1" t="s">
        <v>91</v>
      </c>
      <c r="X90" s="1" t="s">
        <v>995</v>
      </c>
      <c r="Y90" s="1" t="s">
        <v>51</v>
      </c>
      <c r="Z90" s="1" t="s">
        <v>187</v>
      </c>
      <c r="AA90" s="1" t="s">
        <v>996</v>
      </c>
      <c r="AB90" s="1" t="s">
        <v>997</v>
      </c>
      <c r="AD90" s="1" t="s">
        <v>55</v>
      </c>
      <c r="AE90" s="1" t="s">
        <v>77</v>
      </c>
      <c r="AG90" s="1" t="s">
        <v>57</v>
      </c>
      <c r="AH90" s="1" t="s">
        <v>190</v>
      </c>
      <c r="AK90" s="1" t="s">
        <v>59</v>
      </c>
      <c r="AL90" s="1" t="s">
        <v>60</v>
      </c>
      <c r="AM90" s="1" t="s">
        <v>998</v>
      </c>
      <c r="AN90" s="1" t="s">
        <v>999</v>
      </c>
      <c r="AO90" s="1" t="s">
        <v>1000</v>
      </c>
    </row>
    <row r="91" spans="1:41" x14ac:dyDescent="0.3">
      <c r="A91" s="1" t="str">
        <f>HYPERLINK("https://hsdes.intel.com/resource/14013179878","14013179878")</f>
        <v>14013179878</v>
      </c>
      <c r="B91" s="1" t="s">
        <v>1001</v>
      </c>
      <c r="C91" s="1" t="s">
        <v>1740</v>
      </c>
      <c r="D91" s="1" t="s">
        <v>1743</v>
      </c>
      <c r="G91" s="1" t="s">
        <v>520</v>
      </c>
      <c r="H91" s="1" t="s">
        <v>157</v>
      </c>
      <c r="I91" s="1" t="s">
        <v>39</v>
      </c>
      <c r="J91" s="1" t="s">
        <v>40</v>
      </c>
      <c r="K91" s="1" t="s">
        <v>41</v>
      </c>
      <c r="L91" s="1" t="s">
        <v>84</v>
      </c>
      <c r="M91" s="1">
        <v>20</v>
      </c>
      <c r="N91" s="1">
        <v>10</v>
      </c>
      <c r="O91" s="1" t="s">
        <v>1002</v>
      </c>
      <c r="P91" s="1" t="s">
        <v>1003</v>
      </c>
      <c r="Q91" s="1" t="s">
        <v>1004</v>
      </c>
      <c r="R91" s="1" t="s">
        <v>1005</v>
      </c>
      <c r="S91" s="1" t="s">
        <v>1006</v>
      </c>
      <c r="T91" s="1" t="s">
        <v>1002</v>
      </c>
      <c r="U91" s="1" t="s">
        <v>48</v>
      </c>
      <c r="V91" s="1" t="s">
        <v>90</v>
      </c>
      <c r="W91" s="1" t="s">
        <v>91</v>
      </c>
      <c r="X91" s="1" t="s">
        <v>1007</v>
      </c>
      <c r="Y91" s="1" t="s">
        <v>1008</v>
      </c>
      <c r="Z91" s="1" t="s">
        <v>187</v>
      </c>
      <c r="AA91" s="1" t="s">
        <v>1009</v>
      </c>
      <c r="AB91" s="1" t="s">
        <v>1010</v>
      </c>
      <c r="AD91" s="1" t="s">
        <v>55</v>
      </c>
      <c r="AE91" s="1" t="s">
        <v>1011</v>
      </c>
      <c r="AG91" s="1" t="s">
        <v>57</v>
      </c>
      <c r="AH91" s="1" t="s">
        <v>58</v>
      </c>
      <c r="AK91" s="1" t="s">
        <v>59</v>
      </c>
      <c r="AL91" s="1" t="s">
        <v>233</v>
      </c>
      <c r="AM91" s="1" t="s">
        <v>1012</v>
      </c>
      <c r="AN91" s="1" t="s">
        <v>1013</v>
      </c>
      <c r="AO91" s="1" t="s">
        <v>1014</v>
      </c>
    </row>
    <row r="92" spans="1:41" x14ac:dyDescent="0.3">
      <c r="A92" s="1" t="str">
        <f>HYPERLINK("https://hsdes.intel.com/resource/14013179900","14013179900")</f>
        <v>14013179900</v>
      </c>
      <c r="B92" s="1" t="s">
        <v>1015</v>
      </c>
      <c r="C92" s="1" t="s">
        <v>1740</v>
      </c>
      <c r="D92" s="1" t="s">
        <v>1743</v>
      </c>
      <c r="G92" s="1" t="s">
        <v>141</v>
      </c>
      <c r="H92" s="1" t="s">
        <v>66</v>
      </c>
      <c r="I92" s="1" t="s">
        <v>39</v>
      </c>
      <c r="J92" s="1" t="s">
        <v>40</v>
      </c>
      <c r="K92" s="1" t="s">
        <v>41</v>
      </c>
      <c r="L92" s="1" t="s">
        <v>1016</v>
      </c>
      <c r="M92" s="1">
        <v>15</v>
      </c>
      <c r="N92" s="1">
        <v>10</v>
      </c>
      <c r="O92" s="1" t="s">
        <v>1017</v>
      </c>
      <c r="P92" s="1" t="s">
        <v>523</v>
      </c>
      <c r="Q92" s="1" t="s">
        <v>1018</v>
      </c>
      <c r="R92" s="1" t="s">
        <v>1019</v>
      </c>
      <c r="S92" s="1" t="s">
        <v>1020</v>
      </c>
      <c r="T92" s="1" t="s">
        <v>1017</v>
      </c>
      <c r="U92" s="1" t="s">
        <v>148</v>
      </c>
      <c r="V92" s="1" t="s">
        <v>774</v>
      </c>
      <c r="W92" s="1" t="s">
        <v>149</v>
      </c>
      <c r="X92" s="1" t="s">
        <v>1021</v>
      </c>
      <c r="Y92" s="1" t="s">
        <v>51</v>
      </c>
      <c r="Z92" s="1" t="s">
        <v>187</v>
      </c>
      <c r="AA92" s="1" t="s">
        <v>1022</v>
      </c>
      <c r="AB92" s="1" t="s">
        <v>1023</v>
      </c>
      <c r="AD92" s="1" t="s">
        <v>55</v>
      </c>
      <c r="AE92" s="1" t="s">
        <v>56</v>
      </c>
      <c r="AG92" s="1" t="s">
        <v>57</v>
      </c>
      <c r="AH92" s="1" t="s">
        <v>190</v>
      </c>
      <c r="AK92" s="1" t="s">
        <v>59</v>
      </c>
      <c r="AL92" s="1" t="s">
        <v>233</v>
      </c>
      <c r="AM92" s="1" t="s">
        <v>1024</v>
      </c>
      <c r="AN92" s="1" t="s">
        <v>1025</v>
      </c>
      <c r="AO92" s="1" t="s">
        <v>1026</v>
      </c>
    </row>
    <row r="93" spans="1:41" x14ac:dyDescent="0.3">
      <c r="A93" s="1" t="str">
        <f>HYPERLINK("https://hsdes.intel.com/resource/14013179902","14013179902")</f>
        <v>14013179902</v>
      </c>
      <c r="B93" s="1" t="s">
        <v>1027</v>
      </c>
      <c r="C93" s="1" t="s">
        <v>1740</v>
      </c>
      <c r="D93" s="1" t="s">
        <v>1743</v>
      </c>
      <c r="G93" s="1" t="s">
        <v>65</v>
      </c>
      <c r="H93" s="1" t="s">
        <v>66</v>
      </c>
      <c r="I93" s="1" t="s">
        <v>39</v>
      </c>
      <c r="J93" s="1" t="s">
        <v>40</v>
      </c>
      <c r="K93" s="1" t="s">
        <v>41</v>
      </c>
      <c r="L93" s="1" t="s">
        <v>67</v>
      </c>
      <c r="M93" s="1">
        <v>30</v>
      </c>
      <c r="N93" s="1">
        <v>12</v>
      </c>
      <c r="O93" s="1" t="s">
        <v>1028</v>
      </c>
      <c r="P93" s="1" t="s">
        <v>69</v>
      </c>
      <c r="Q93" s="1" t="s">
        <v>1029</v>
      </c>
      <c r="R93" s="1" t="s">
        <v>537</v>
      </c>
      <c r="S93" s="1" t="s">
        <v>1030</v>
      </c>
      <c r="T93" s="1" t="s">
        <v>1028</v>
      </c>
      <c r="U93" s="1" t="s">
        <v>48</v>
      </c>
      <c r="W93" s="1" t="s">
        <v>73</v>
      </c>
      <c r="X93" s="1" t="s">
        <v>1031</v>
      </c>
      <c r="Y93" s="1" t="s">
        <v>51</v>
      </c>
      <c r="Z93" s="1" t="s">
        <v>187</v>
      </c>
      <c r="AA93" s="1" t="s">
        <v>707</v>
      </c>
      <c r="AB93" s="1" t="s">
        <v>1032</v>
      </c>
      <c r="AD93" s="1" t="s">
        <v>55</v>
      </c>
      <c r="AE93" s="1" t="s">
        <v>77</v>
      </c>
      <c r="AG93" s="1" t="s">
        <v>57</v>
      </c>
      <c r="AH93" s="1" t="s">
        <v>190</v>
      </c>
      <c r="AK93" s="1" t="s">
        <v>59</v>
      </c>
      <c r="AL93" s="1" t="s">
        <v>60</v>
      </c>
      <c r="AM93" s="1" t="s">
        <v>1033</v>
      </c>
      <c r="AN93" s="1" t="s">
        <v>1034</v>
      </c>
      <c r="AO93" s="1" t="s">
        <v>139</v>
      </c>
    </row>
    <row r="94" spans="1:41" x14ac:dyDescent="0.3">
      <c r="A94" s="1" t="str">
        <f>HYPERLINK("https://hsdes.intel.com/resource/14013179977","14013179977")</f>
        <v>14013179977</v>
      </c>
      <c r="B94" s="1" t="s">
        <v>1035</v>
      </c>
      <c r="C94" s="1" t="s">
        <v>1740</v>
      </c>
      <c r="D94" s="1" t="s">
        <v>1743</v>
      </c>
      <c r="G94" s="1" t="s">
        <v>37</v>
      </c>
      <c r="H94" s="1" t="s">
        <v>945</v>
      </c>
      <c r="I94" s="1" t="s">
        <v>39</v>
      </c>
      <c r="J94" s="1" t="s">
        <v>40</v>
      </c>
      <c r="K94" s="1" t="s">
        <v>41</v>
      </c>
      <c r="L94" s="1" t="s">
        <v>946</v>
      </c>
      <c r="M94" s="1">
        <v>5</v>
      </c>
      <c r="N94" s="1">
        <v>4</v>
      </c>
      <c r="O94" s="1" t="s">
        <v>1036</v>
      </c>
      <c r="P94" s="1" t="s">
        <v>948</v>
      </c>
      <c r="Q94" s="1" t="s">
        <v>1037</v>
      </c>
      <c r="R94" s="1" t="s">
        <v>1038</v>
      </c>
      <c r="S94" s="1" t="s">
        <v>1039</v>
      </c>
      <c r="T94" s="1" t="s">
        <v>1036</v>
      </c>
      <c r="U94" s="1" t="s">
        <v>48</v>
      </c>
      <c r="W94" s="1" t="s">
        <v>49</v>
      </c>
      <c r="X94" s="1" t="s">
        <v>1040</v>
      </c>
      <c r="Y94" s="1" t="s">
        <v>51</v>
      </c>
      <c r="Z94" s="1" t="s">
        <v>107</v>
      </c>
      <c r="AA94" s="1" t="s">
        <v>941</v>
      </c>
      <c r="AB94" s="1" t="s">
        <v>932</v>
      </c>
      <c r="AD94" s="1" t="s">
        <v>55</v>
      </c>
      <c r="AE94" s="1" t="s">
        <v>56</v>
      </c>
      <c r="AG94" s="1" t="s">
        <v>57</v>
      </c>
      <c r="AH94" s="1" t="s">
        <v>58</v>
      </c>
      <c r="AK94" s="1" t="s">
        <v>59</v>
      </c>
      <c r="AL94" s="1" t="s">
        <v>869</v>
      </c>
      <c r="AM94" s="1" t="s">
        <v>1041</v>
      </c>
      <c r="AN94" s="1" t="s">
        <v>1042</v>
      </c>
      <c r="AO94" s="1" t="s">
        <v>955</v>
      </c>
    </row>
    <row r="95" spans="1:41" x14ac:dyDescent="0.3">
      <c r="A95" s="1" t="str">
        <f>HYPERLINK("https://hsdes.intel.com/resource/14013184884","14013184884")</f>
        <v>14013184884</v>
      </c>
      <c r="B95" s="1" t="s">
        <v>1043</v>
      </c>
      <c r="C95" s="1" t="s">
        <v>1740</v>
      </c>
      <c r="D95" s="1" t="s">
        <v>1743</v>
      </c>
      <c r="G95" s="1" t="s">
        <v>141</v>
      </c>
      <c r="H95" s="1" t="s">
        <v>66</v>
      </c>
      <c r="I95" s="1" t="s">
        <v>39</v>
      </c>
      <c r="J95" s="1" t="s">
        <v>40</v>
      </c>
      <c r="K95" s="1" t="s">
        <v>41</v>
      </c>
      <c r="L95" s="1" t="s">
        <v>42</v>
      </c>
      <c r="M95" s="1">
        <v>300</v>
      </c>
      <c r="N95" s="1">
        <v>15</v>
      </c>
      <c r="O95" s="1" t="s">
        <v>1044</v>
      </c>
      <c r="P95" s="1" t="s">
        <v>144</v>
      </c>
      <c r="Q95" s="1" t="s">
        <v>1045</v>
      </c>
      <c r="R95" s="1" t="s">
        <v>1046</v>
      </c>
      <c r="S95" s="1" t="s">
        <v>1047</v>
      </c>
      <c r="T95" s="1" t="s">
        <v>1044</v>
      </c>
      <c r="U95" s="1" t="s">
        <v>148</v>
      </c>
      <c r="V95" s="1" t="s">
        <v>774</v>
      </c>
      <c r="W95" s="1" t="s">
        <v>149</v>
      </c>
      <c r="X95" s="1" t="s">
        <v>1048</v>
      </c>
      <c r="Y95" s="1" t="s">
        <v>51</v>
      </c>
      <c r="Z95" s="1" t="s">
        <v>187</v>
      </c>
      <c r="AA95" s="1" t="s">
        <v>1049</v>
      </c>
      <c r="AB95" s="1" t="s">
        <v>1050</v>
      </c>
      <c r="AD95" s="1" t="s">
        <v>55</v>
      </c>
      <c r="AE95" s="1" t="s">
        <v>56</v>
      </c>
      <c r="AG95" s="1" t="s">
        <v>110</v>
      </c>
      <c r="AH95" s="1" t="s">
        <v>190</v>
      </c>
      <c r="AK95" s="1" t="s">
        <v>1051</v>
      </c>
      <c r="AL95" s="1" t="s">
        <v>60</v>
      </c>
      <c r="AM95" s="1" t="s">
        <v>1052</v>
      </c>
      <c r="AN95" s="1" t="s">
        <v>1053</v>
      </c>
      <c r="AO95" s="1" t="s">
        <v>97</v>
      </c>
    </row>
    <row r="96" spans="1:41" x14ac:dyDescent="0.3">
      <c r="A96" s="1" t="str">
        <f>HYPERLINK("https://hsdes.intel.com/resource/14013184885","14013184885")</f>
        <v>14013184885</v>
      </c>
      <c r="B96" s="1" t="s">
        <v>1054</v>
      </c>
      <c r="C96" s="1" t="s">
        <v>1740</v>
      </c>
      <c r="D96" s="1" t="s">
        <v>1743</v>
      </c>
      <c r="G96" s="1" t="s">
        <v>141</v>
      </c>
      <c r="H96" s="1" t="s">
        <v>66</v>
      </c>
      <c r="I96" s="1" t="s">
        <v>39</v>
      </c>
      <c r="J96" s="1" t="s">
        <v>40</v>
      </c>
      <c r="K96" s="1" t="s">
        <v>41</v>
      </c>
      <c r="L96" s="1" t="s">
        <v>1016</v>
      </c>
      <c r="M96" s="1">
        <v>25</v>
      </c>
      <c r="N96" s="1">
        <v>5</v>
      </c>
      <c r="O96" s="1" t="s">
        <v>1055</v>
      </c>
      <c r="P96" s="1" t="s">
        <v>144</v>
      </c>
      <c r="Q96" s="1" t="s">
        <v>1056</v>
      </c>
      <c r="R96" s="1" t="s">
        <v>1046</v>
      </c>
      <c r="S96" s="1" t="s">
        <v>1057</v>
      </c>
      <c r="T96" s="1" t="s">
        <v>1055</v>
      </c>
      <c r="U96" s="1" t="s">
        <v>148</v>
      </c>
      <c r="V96" s="1" t="s">
        <v>774</v>
      </c>
      <c r="W96" s="1" t="s">
        <v>149</v>
      </c>
      <c r="X96" s="1" t="s">
        <v>1058</v>
      </c>
      <c r="Y96" s="1" t="s">
        <v>51</v>
      </c>
      <c r="Z96" s="1" t="s">
        <v>187</v>
      </c>
      <c r="AA96" s="1" t="s">
        <v>832</v>
      </c>
      <c r="AB96" s="1" t="s">
        <v>962</v>
      </c>
      <c r="AD96" s="1" t="s">
        <v>55</v>
      </c>
      <c r="AE96" s="1" t="s">
        <v>56</v>
      </c>
      <c r="AG96" s="1" t="s">
        <v>57</v>
      </c>
      <c r="AH96" s="1" t="s">
        <v>190</v>
      </c>
      <c r="AK96" s="1" t="s">
        <v>1051</v>
      </c>
      <c r="AL96" s="1" t="s">
        <v>60</v>
      </c>
      <c r="AM96" s="1" t="s">
        <v>1059</v>
      </c>
      <c r="AN96" s="1" t="s">
        <v>1060</v>
      </c>
      <c r="AO96" s="1" t="s">
        <v>97</v>
      </c>
    </row>
    <row r="97" spans="1:41" x14ac:dyDescent="0.3">
      <c r="A97" s="1" t="str">
        <f>HYPERLINK("https://hsdes.intel.com/resource/14013184886","14013184886")</f>
        <v>14013184886</v>
      </c>
      <c r="B97" s="1" t="s">
        <v>1061</v>
      </c>
      <c r="C97" s="1" t="s">
        <v>1740</v>
      </c>
      <c r="D97" s="1" t="s">
        <v>1743</v>
      </c>
      <c r="G97" s="1" t="s">
        <v>141</v>
      </c>
      <c r="H97" s="1" t="s">
        <v>157</v>
      </c>
      <c r="I97" s="1" t="s">
        <v>39</v>
      </c>
      <c r="J97" s="1" t="s">
        <v>40</v>
      </c>
      <c r="K97" s="1" t="s">
        <v>41</v>
      </c>
      <c r="L97" s="1" t="s">
        <v>1016</v>
      </c>
      <c r="M97" s="1">
        <v>25</v>
      </c>
      <c r="N97" s="1">
        <v>25</v>
      </c>
      <c r="O97" s="1" t="s">
        <v>1062</v>
      </c>
      <c r="P97" s="1" t="s">
        <v>144</v>
      </c>
      <c r="Q97" s="1" t="s">
        <v>1063</v>
      </c>
      <c r="R97" s="1" t="s">
        <v>1046</v>
      </c>
      <c r="S97" s="1" t="s">
        <v>1064</v>
      </c>
      <c r="T97" s="1" t="s">
        <v>1062</v>
      </c>
      <c r="U97" s="1" t="s">
        <v>48</v>
      </c>
      <c r="W97" s="1" t="s">
        <v>149</v>
      </c>
      <c r="X97" s="1" t="s">
        <v>1065</v>
      </c>
      <c r="Y97" s="1" t="s">
        <v>51</v>
      </c>
      <c r="Z97" s="1" t="s">
        <v>187</v>
      </c>
      <c r="AA97" s="1" t="s">
        <v>1066</v>
      </c>
      <c r="AB97" s="1" t="s">
        <v>1067</v>
      </c>
      <c r="AD97" s="1" t="s">
        <v>55</v>
      </c>
      <c r="AE97" s="1" t="s">
        <v>56</v>
      </c>
      <c r="AG97" s="1" t="s">
        <v>123</v>
      </c>
      <c r="AH97" s="1" t="s">
        <v>190</v>
      </c>
      <c r="AK97" s="1" t="s">
        <v>1051</v>
      </c>
      <c r="AL97" s="1" t="s">
        <v>60</v>
      </c>
      <c r="AM97" s="1" t="s">
        <v>1068</v>
      </c>
      <c r="AN97" s="1" t="s">
        <v>1069</v>
      </c>
      <c r="AO97" s="1" t="s">
        <v>1070</v>
      </c>
    </row>
    <row r="98" spans="1:41" x14ac:dyDescent="0.3">
      <c r="A98" s="1" t="str">
        <f>HYPERLINK("https://hsdes.intel.com/resource/14013184965","14013184965")</f>
        <v>14013184965</v>
      </c>
      <c r="B98" s="1" t="s">
        <v>1071</v>
      </c>
      <c r="C98" s="1" t="s">
        <v>1740</v>
      </c>
      <c r="D98" s="1" t="s">
        <v>1743</v>
      </c>
      <c r="G98" s="1" t="s">
        <v>141</v>
      </c>
      <c r="H98" s="1" t="s">
        <v>66</v>
      </c>
      <c r="I98" s="1" t="s">
        <v>39</v>
      </c>
      <c r="J98" s="1" t="s">
        <v>40</v>
      </c>
      <c r="K98" s="1" t="s">
        <v>41</v>
      </c>
      <c r="L98" s="1" t="s">
        <v>42</v>
      </c>
      <c r="M98" s="1">
        <v>25</v>
      </c>
      <c r="N98" s="1">
        <v>5</v>
      </c>
      <c r="O98" s="1" t="s">
        <v>1072</v>
      </c>
      <c r="P98" s="1" t="s">
        <v>144</v>
      </c>
      <c r="Q98" s="1" t="s">
        <v>1073</v>
      </c>
      <c r="R98" s="1" t="s">
        <v>1046</v>
      </c>
      <c r="S98" s="1" t="s">
        <v>1074</v>
      </c>
      <c r="T98" s="1" t="s">
        <v>1072</v>
      </c>
      <c r="U98" s="1" t="s">
        <v>148</v>
      </c>
      <c r="W98" s="1" t="s">
        <v>149</v>
      </c>
      <c r="X98" s="1" t="s">
        <v>1075</v>
      </c>
      <c r="Y98" s="1" t="s">
        <v>51</v>
      </c>
      <c r="Z98" s="1" t="s">
        <v>187</v>
      </c>
      <c r="AA98" s="1" t="s">
        <v>1076</v>
      </c>
      <c r="AB98" s="1" t="s">
        <v>1067</v>
      </c>
      <c r="AD98" s="1" t="s">
        <v>55</v>
      </c>
      <c r="AE98" s="1" t="s">
        <v>56</v>
      </c>
      <c r="AG98" s="1" t="s">
        <v>57</v>
      </c>
      <c r="AH98" s="1" t="s">
        <v>190</v>
      </c>
      <c r="AK98" s="1" t="s">
        <v>1051</v>
      </c>
      <c r="AL98" s="1" t="s">
        <v>60</v>
      </c>
      <c r="AM98" s="1" t="s">
        <v>1071</v>
      </c>
      <c r="AN98" s="1" t="s">
        <v>1077</v>
      </c>
      <c r="AO98" s="1" t="s">
        <v>1078</v>
      </c>
    </row>
    <row r="99" spans="1:41" x14ac:dyDescent="0.3">
      <c r="A99" s="1" t="str">
        <f>HYPERLINK("https://hsdes.intel.com/resource/14013185088","14013185088")</f>
        <v>14013185088</v>
      </c>
      <c r="B99" s="1" t="s">
        <v>1079</v>
      </c>
      <c r="C99" s="1" t="s">
        <v>1740</v>
      </c>
      <c r="D99" s="1" t="s">
        <v>1742</v>
      </c>
      <c r="G99" s="1" t="s">
        <v>141</v>
      </c>
      <c r="H99" s="1" t="s">
        <v>66</v>
      </c>
      <c r="I99" s="1" t="s">
        <v>39</v>
      </c>
      <c r="J99" s="1" t="s">
        <v>40</v>
      </c>
      <c r="K99" s="1" t="s">
        <v>41</v>
      </c>
      <c r="L99" s="1" t="s">
        <v>42</v>
      </c>
      <c r="M99" s="1">
        <v>20</v>
      </c>
      <c r="N99" s="1">
        <v>20</v>
      </c>
      <c r="O99" s="1" t="s">
        <v>1080</v>
      </c>
      <c r="P99" s="1" t="s">
        <v>144</v>
      </c>
      <c r="Q99" s="1" t="s">
        <v>1081</v>
      </c>
      <c r="R99" s="1" t="s">
        <v>1082</v>
      </c>
      <c r="S99" s="1" t="s">
        <v>1083</v>
      </c>
      <c r="T99" s="1" t="s">
        <v>1080</v>
      </c>
      <c r="U99" s="1" t="s">
        <v>148</v>
      </c>
      <c r="V99" s="1" t="s">
        <v>774</v>
      </c>
      <c r="W99" s="1" t="s">
        <v>149</v>
      </c>
      <c r="X99" s="1" t="s">
        <v>1084</v>
      </c>
      <c r="Y99" s="1" t="s">
        <v>51</v>
      </c>
      <c r="Z99" s="1" t="s">
        <v>187</v>
      </c>
      <c r="AA99" s="1" t="s">
        <v>832</v>
      </c>
      <c r="AB99" s="1" t="s">
        <v>1085</v>
      </c>
      <c r="AD99" s="1" t="s">
        <v>55</v>
      </c>
      <c r="AE99" s="1" t="s">
        <v>56</v>
      </c>
      <c r="AG99" s="1" t="s">
        <v>110</v>
      </c>
      <c r="AH99" s="1" t="s">
        <v>190</v>
      </c>
      <c r="AK99" s="1" t="s">
        <v>1051</v>
      </c>
      <c r="AL99" s="1" t="s">
        <v>60</v>
      </c>
      <c r="AM99" s="1" t="s">
        <v>1086</v>
      </c>
      <c r="AN99" s="1" t="s">
        <v>1087</v>
      </c>
      <c r="AO99" s="1" t="s">
        <v>97</v>
      </c>
    </row>
    <row r="100" spans="1:41" x14ac:dyDescent="0.3">
      <c r="A100" s="1" t="str">
        <f>HYPERLINK("https://hsdes.intel.com/resource/14013185094","14013185094")</f>
        <v>14013185094</v>
      </c>
      <c r="B100" s="1" t="s">
        <v>1088</v>
      </c>
      <c r="C100" s="1" t="s">
        <v>1740</v>
      </c>
      <c r="D100" s="1" t="s">
        <v>1742</v>
      </c>
      <c r="G100" s="1" t="s">
        <v>141</v>
      </c>
      <c r="H100" s="1" t="s">
        <v>66</v>
      </c>
      <c r="I100" s="1" t="s">
        <v>39</v>
      </c>
      <c r="J100" s="1" t="s">
        <v>40</v>
      </c>
      <c r="K100" s="1" t="s">
        <v>41</v>
      </c>
      <c r="L100" s="1" t="s">
        <v>42</v>
      </c>
      <c r="M100" s="1">
        <v>20</v>
      </c>
      <c r="N100" s="1">
        <v>20</v>
      </c>
      <c r="O100" s="1" t="s">
        <v>1089</v>
      </c>
      <c r="P100" s="1" t="s">
        <v>144</v>
      </c>
      <c r="Q100" s="1" t="s">
        <v>1081</v>
      </c>
      <c r="R100" s="1" t="s">
        <v>1082</v>
      </c>
      <c r="S100" s="1" t="s">
        <v>1090</v>
      </c>
      <c r="T100" s="1" t="s">
        <v>1089</v>
      </c>
      <c r="U100" s="1" t="s">
        <v>148</v>
      </c>
      <c r="V100" s="1" t="s">
        <v>774</v>
      </c>
      <c r="W100" s="1" t="s">
        <v>149</v>
      </c>
      <c r="X100" s="1" t="s">
        <v>1091</v>
      </c>
      <c r="Y100" s="1" t="s">
        <v>51</v>
      </c>
      <c r="Z100" s="1" t="s">
        <v>187</v>
      </c>
      <c r="AA100" s="1" t="s">
        <v>832</v>
      </c>
      <c r="AB100" s="1" t="s">
        <v>962</v>
      </c>
      <c r="AD100" s="1" t="s">
        <v>55</v>
      </c>
      <c r="AE100" s="1" t="s">
        <v>56</v>
      </c>
      <c r="AG100" s="1" t="s">
        <v>110</v>
      </c>
      <c r="AH100" s="1" t="s">
        <v>190</v>
      </c>
      <c r="AK100" s="1" t="s">
        <v>1051</v>
      </c>
      <c r="AL100" s="1" t="s">
        <v>60</v>
      </c>
      <c r="AM100" s="1" t="s">
        <v>1092</v>
      </c>
      <c r="AN100" s="1" t="s">
        <v>1093</v>
      </c>
      <c r="AO100" s="1" t="s">
        <v>701</v>
      </c>
    </row>
    <row r="101" spans="1:41" x14ac:dyDescent="0.3">
      <c r="A101" s="1" t="str">
        <f>HYPERLINK("https://hsdes.intel.com/resource/14013185096","14013185096")</f>
        <v>14013185096</v>
      </c>
      <c r="B101" s="1" t="s">
        <v>1094</v>
      </c>
      <c r="C101" s="1" t="s">
        <v>1740</v>
      </c>
      <c r="D101" s="1" t="s">
        <v>1742</v>
      </c>
      <c r="F101" s="1" t="s">
        <v>1750</v>
      </c>
      <c r="G101" s="1" t="s">
        <v>141</v>
      </c>
      <c r="H101" s="1" t="s">
        <v>66</v>
      </c>
      <c r="I101" s="1" t="s">
        <v>39</v>
      </c>
      <c r="J101" s="1" t="s">
        <v>40</v>
      </c>
      <c r="K101" s="1" t="s">
        <v>41</v>
      </c>
      <c r="L101" s="1" t="s">
        <v>42</v>
      </c>
      <c r="M101" s="1">
        <v>25</v>
      </c>
      <c r="N101" s="1">
        <v>18</v>
      </c>
      <c r="O101" s="1" t="s">
        <v>1095</v>
      </c>
      <c r="P101" s="1" t="s">
        <v>144</v>
      </c>
      <c r="Q101" s="1" t="s">
        <v>1096</v>
      </c>
      <c r="R101" s="1" t="s">
        <v>1082</v>
      </c>
      <c r="S101" s="1" t="s">
        <v>1097</v>
      </c>
      <c r="T101" s="1" t="s">
        <v>1095</v>
      </c>
      <c r="U101" s="1" t="s">
        <v>148</v>
      </c>
      <c r="V101" s="1" t="s">
        <v>774</v>
      </c>
      <c r="W101" s="1" t="s">
        <v>149</v>
      </c>
      <c r="X101" s="1" t="s">
        <v>1098</v>
      </c>
      <c r="Y101" s="1" t="s">
        <v>51</v>
      </c>
      <c r="Z101" s="1" t="s">
        <v>187</v>
      </c>
      <c r="AA101" s="1" t="s">
        <v>832</v>
      </c>
      <c r="AB101" s="1" t="s">
        <v>1099</v>
      </c>
      <c r="AD101" s="1" t="s">
        <v>55</v>
      </c>
      <c r="AE101" s="1" t="s">
        <v>56</v>
      </c>
      <c r="AG101" s="1" t="s">
        <v>110</v>
      </c>
      <c r="AH101" s="1" t="s">
        <v>190</v>
      </c>
      <c r="AK101" s="1" t="s">
        <v>1051</v>
      </c>
      <c r="AL101" s="1" t="s">
        <v>60</v>
      </c>
      <c r="AM101" s="1" t="s">
        <v>1100</v>
      </c>
      <c r="AN101" s="1" t="s">
        <v>1101</v>
      </c>
      <c r="AO101" s="1" t="s">
        <v>701</v>
      </c>
    </row>
    <row r="102" spans="1:41" x14ac:dyDescent="0.3">
      <c r="A102" s="1" t="str">
        <f>HYPERLINK("https://hsdes.intel.com/resource/14013185098","14013185098")</f>
        <v>14013185098</v>
      </c>
      <c r="B102" s="1" t="s">
        <v>1102</v>
      </c>
      <c r="C102" s="1" t="s">
        <v>1740</v>
      </c>
      <c r="D102" s="1" t="s">
        <v>1742</v>
      </c>
      <c r="F102" s="1" t="s">
        <v>1750</v>
      </c>
      <c r="G102" s="1" t="s">
        <v>141</v>
      </c>
      <c r="H102" s="1" t="s">
        <v>66</v>
      </c>
      <c r="I102" s="1" t="s">
        <v>39</v>
      </c>
      <c r="J102" s="1" t="s">
        <v>40</v>
      </c>
      <c r="K102" s="1" t="s">
        <v>41</v>
      </c>
      <c r="L102" s="1" t="s">
        <v>42</v>
      </c>
      <c r="M102" s="1">
        <v>25</v>
      </c>
      <c r="N102" s="1">
        <v>18</v>
      </c>
      <c r="O102" s="1" t="s">
        <v>1103</v>
      </c>
      <c r="P102" s="1" t="s">
        <v>144</v>
      </c>
      <c r="Q102" s="1" t="s">
        <v>1104</v>
      </c>
      <c r="R102" s="1" t="s">
        <v>1082</v>
      </c>
      <c r="S102" s="1" t="s">
        <v>1097</v>
      </c>
      <c r="T102" s="1" t="s">
        <v>1103</v>
      </c>
      <c r="U102" s="1" t="s">
        <v>148</v>
      </c>
      <c r="W102" s="1" t="s">
        <v>149</v>
      </c>
      <c r="X102" s="1" t="s">
        <v>1105</v>
      </c>
      <c r="Y102" s="1" t="s">
        <v>51</v>
      </c>
      <c r="Z102" s="1" t="s">
        <v>187</v>
      </c>
      <c r="AA102" s="1" t="s">
        <v>1066</v>
      </c>
      <c r="AB102" s="1" t="s">
        <v>1106</v>
      </c>
      <c r="AD102" s="1" t="s">
        <v>55</v>
      </c>
      <c r="AE102" s="1" t="s">
        <v>56</v>
      </c>
      <c r="AG102" s="1" t="s">
        <v>110</v>
      </c>
      <c r="AH102" s="1" t="s">
        <v>190</v>
      </c>
      <c r="AK102" s="1" t="s">
        <v>1051</v>
      </c>
      <c r="AL102" s="1" t="s">
        <v>60</v>
      </c>
      <c r="AM102" s="1" t="s">
        <v>1107</v>
      </c>
      <c r="AN102" s="1" t="s">
        <v>1108</v>
      </c>
      <c r="AO102" s="1" t="s">
        <v>701</v>
      </c>
    </row>
    <row r="103" spans="1:41" x14ac:dyDescent="0.3">
      <c r="A103" s="1" t="str">
        <f>HYPERLINK("https://hsdes.intel.com/resource/14013185100","14013185100")</f>
        <v>14013185100</v>
      </c>
      <c r="B103" s="1" t="s">
        <v>1109</v>
      </c>
      <c r="C103" s="1" t="s">
        <v>1740</v>
      </c>
      <c r="D103" s="1" t="s">
        <v>1743</v>
      </c>
      <c r="G103" s="1" t="s">
        <v>141</v>
      </c>
      <c r="H103" s="1" t="s">
        <v>66</v>
      </c>
      <c r="I103" s="1" t="s">
        <v>39</v>
      </c>
      <c r="J103" s="1" t="s">
        <v>40</v>
      </c>
      <c r="K103" s="1" t="s">
        <v>41</v>
      </c>
      <c r="L103" s="1" t="s">
        <v>42</v>
      </c>
      <c r="M103" s="1">
        <v>25</v>
      </c>
      <c r="N103" s="1">
        <v>18</v>
      </c>
      <c r="O103" s="1" t="s">
        <v>1110</v>
      </c>
      <c r="P103" s="1" t="s">
        <v>144</v>
      </c>
      <c r="Q103" s="1" t="s">
        <v>1111</v>
      </c>
      <c r="R103" s="1" t="s">
        <v>1082</v>
      </c>
      <c r="S103" s="1" t="s">
        <v>1083</v>
      </c>
      <c r="T103" s="1" t="s">
        <v>1110</v>
      </c>
      <c r="U103" s="1" t="s">
        <v>148</v>
      </c>
      <c r="W103" s="1" t="s">
        <v>149</v>
      </c>
      <c r="X103" s="1" t="s">
        <v>1112</v>
      </c>
      <c r="Y103" s="1" t="s">
        <v>51</v>
      </c>
      <c r="Z103" s="1" t="s">
        <v>187</v>
      </c>
      <c r="AA103" s="1" t="s">
        <v>1076</v>
      </c>
      <c r="AB103" s="1" t="s">
        <v>1067</v>
      </c>
      <c r="AD103" s="1" t="s">
        <v>55</v>
      </c>
      <c r="AE103" s="1" t="s">
        <v>56</v>
      </c>
      <c r="AG103" s="1" t="s">
        <v>110</v>
      </c>
      <c r="AH103" s="1" t="s">
        <v>190</v>
      </c>
      <c r="AK103" s="1" t="s">
        <v>1051</v>
      </c>
      <c r="AL103" s="1" t="s">
        <v>60</v>
      </c>
      <c r="AM103" s="1" t="s">
        <v>1113</v>
      </c>
      <c r="AN103" s="1" t="s">
        <v>1114</v>
      </c>
      <c r="AO103" s="1" t="s">
        <v>1078</v>
      </c>
    </row>
    <row r="104" spans="1:41" x14ac:dyDescent="0.3">
      <c r="A104" s="1" t="str">
        <f>HYPERLINK("https://hsdes.intel.com/resource/14013185197","14013185197")</f>
        <v>14013185197</v>
      </c>
      <c r="B104" s="1" t="s">
        <v>1115</v>
      </c>
      <c r="C104" s="1" t="s">
        <v>1740</v>
      </c>
      <c r="D104" s="1" t="s">
        <v>1742</v>
      </c>
      <c r="F104" s="1" t="s">
        <v>1750</v>
      </c>
      <c r="G104" s="1" t="s">
        <v>141</v>
      </c>
      <c r="H104" s="1" t="s">
        <v>66</v>
      </c>
      <c r="I104" s="1" t="s">
        <v>39</v>
      </c>
      <c r="J104" s="1" t="s">
        <v>40</v>
      </c>
      <c r="K104" s="1" t="s">
        <v>41</v>
      </c>
      <c r="L104" s="1" t="s">
        <v>1016</v>
      </c>
      <c r="M104" s="1">
        <v>30</v>
      </c>
      <c r="N104" s="1">
        <v>20</v>
      </c>
      <c r="O104" s="1" t="s">
        <v>1116</v>
      </c>
      <c r="P104" s="1" t="s">
        <v>144</v>
      </c>
      <c r="Q104" s="1" t="s">
        <v>1117</v>
      </c>
      <c r="R104" s="1" t="s">
        <v>1118</v>
      </c>
      <c r="S104" s="1" t="s">
        <v>1090</v>
      </c>
      <c r="T104" s="1" t="s">
        <v>1116</v>
      </c>
      <c r="U104" s="1" t="s">
        <v>148</v>
      </c>
      <c r="V104" s="1" t="s">
        <v>774</v>
      </c>
      <c r="W104" s="1" t="s">
        <v>149</v>
      </c>
      <c r="X104" s="1" t="s">
        <v>1119</v>
      </c>
      <c r="Y104" s="1" t="s">
        <v>51</v>
      </c>
      <c r="Z104" s="1" t="s">
        <v>187</v>
      </c>
      <c r="AA104" s="1" t="s">
        <v>832</v>
      </c>
      <c r="AB104" s="1" t="s">
        <v>1120</v>
      </c>
      <c r="AD104" s="1" t="s">
        <v>55</v>
      </c>
      <c r="AE104" s="1" t="s">
        <v>56</v>
      </c>
      <c r="AG104" s="1" t="s">
        <v>110</v>
      </c>
      <c r="AH104" s="1" t="s">
        <v>190</v>
      </c>
      <c r="AK104" s="1" t="s">
        <v>1051</v>
      </c>
      <c r="AL104" s="1" t="s">
        <v>60</v>
      </c>
      <c r="AM104" s="1" t="s">
        <v>1121</v>
      </c>
      <c r="AN104" s="1" t="s">
        <v>1122</v>
      </c>
      <c r="AO104" s="1" t="s">
        <v>701</v>
      </c>
    </row>
    <row r="105" spans="1:41" x14ac:dyDescent="0.3">
      <c r="A105" s="1" t="str">
        <f>HYPERLINK("https://hsdes.intel.com/resource/14013185495","14013185495")</f>
        <v>14013185495</v>
      </c>
      <c r="B105" s="1" t="s">
        <v>1123</v>
      </c>
      <c r="C105" s="1" t="s">
        <v>1740</v>
      </c>
      <c r="D105" s="1" t="s">
        <v>1741</v>
      </c>
      <c r="G105" s="1" t="s">
        <v>141</v>
      </c>
      <c r="H105" s="1" t="s">
        <v>157</v>
      </c>
      <c r="I105" s="1" t="s">
        <v>39</v>
      </c>
      <c r="J105" s="1" t="s">
        <v>40</v>
      </c>
      <c r="K105" s="1" t="s">
        <v>41</v>
      </c>
      <c r="L105" s="1" t="s">
        <v>1124</v>
      </c>
      <c r="M105" s="1">
        <v>30</v>
      </c>
      <c r="N105" s="1">
        <v>10</v>
      </c>
      <c r="O105" s="1" t="s">
        <v>1125</v>
      </c>
      <c r="P105" s="1" t="s">
        <v>144</v>
      </c>
      <c r="Q105" s="1" t="s">
        <v>1126</v>
      </c>
      <c r="R105" s="1" t="s">
        <v>1127</v>
      </c>
      <c r="S105" s="1" t="s">
        <v>1128</v>
      </c>
      <c r="T105" s="1" t="s">
        <v>1125</v>
      </c>
      <c r="U105" s="1" t="s">
        <v>148</v>
      </c>
      <c r="V105" s="1" t="s">
        <v>774</v>
      </c>
      <c r="W105" s="1" t="s">
        <v>149</v>
      </c>
      <c r="X105" s="1" t="s">
        <v>1129</v>
      </c>
      <c r="Y105" s="1" t="s">
        <v>51</v>
      </c>
      <c r="Z105" s="1" t="s">
        <v>107</v>
      </c>
      <c r="AA105" s="1" t="s">
        <v>1130</v>
      </c>
      <c r="AB105" s="1" t="s">
        <v>1131</v>
      </c>
      <c r="AD105" s="1" t="s">
        <v>55</v>
      </c>
      <c r="AE105" s="1" t="s">
        <v>56</v>
      </c>
      <c r="AG105" s="1" t="s">
        <v>57</v>
      </c>
      <c r="AH105" s="1" t="s">
        <v>58</v>
      </c>
      <c r="AK105" s="1" t="s">
        <v>59</v>
      </c>
      <c r="AL105" s="1" t="s">
        <v>233</v>
      </c>
      <c r="AM105" s="1" t="s">
        <v>1132</v>
      </c>
      <c r="AN105" s="1" t="s">
        <v>1133</v>
      </c>
      <c r="AO105" s="1" t="s">
        <v>226</v>
      </c>
    </row>
    <row r="106" spans="1:41" x14ac:dyDescent="0.3">
      <c r="A106" s="1" t="str">
        <f>HYPERLINK("https://hsdes.intel.com/resource/14013185512","14013185512")</f>
        <v>14013185512</v>
      </c>
      <c r="B106" s="1" t="s">
        <v>1134</v>
      </c>
      <c r="C106" s="1" t="s">
        <v>1740</v>
      </c>
      <c r="D106" s="1" t="s">
        <v>1743</v>
      </c>
      <c r="G106" s="1" t="s">
        <v>141</v>
      </c>
      <c r="H106" s="1" t="s">
        <v>66</v>
      </c>
      <c r="I106" s="1" t="s">
        <v>39</v>
      </c>
      <c r="J106" s="1" t="s">
        <v>40</v>
      </c>
      <c r="K106" s="1" t="s">
        <v>41</v>
      </c>
      <c r="L106" s="1" t="s">
        <v>1016</v>
      </c>
      <c r="M106" s="1">
        <v>25</v>
      </c>
      <c r="N106" s="1">
        <v>10</v>
      </c>
      <c r="O106" s="1" t="s">
        <v>1135</v>
      </c>
      <c r="P106" s="1" t="s">
        <v>144</v>
      </c>
      <c r="Q106" s="1" t="s">
        <v>1136</v>
      </c>
      <c r="R106" s="1" t="s">
        <v>1137</v>
      </c>
      <c r="S106" s="1" t="s">
        <v>1138</v>
      </c>
      <c r="T106" s="1" t="s">
        <v>1135</v>
      </c>
      <c r="U106" s="1" t="s">
        <v>148</v>
      </c>
      <c r="V106" s="1" t="s">
        <v>774</v>
      </c>
      <c r="W106" s="1" t="s">
        <v>149</v>
      </c>
      <c r="X106" s="1" t="s">
        <v>1139</v>
      </c>
      <c r="Y106" s="1" t="s">
        <v>51</v>
      </c>
      <c r="Z106" s="1" t="s">
        <v>187</v>
      </c>
      <c r="AA106" s="1" t="s">
        <v>832</v>
      </c>
      <c r="AB106" s="1" t="s">
        <v>1120</v>
      </c>
      <c r="AD106" s="1" t="s">
        <v>55</v>
      </c>
      <c r="AE106" s="1" t="s">
        <v>56</v>
      </c>
      <c r="AG106" s="1" t="s">
        <v>57</v>
      </c>
      <c r="AH106" s="1" t="s">
        <v>190</v>
      </c>
      <c r="AK106" s="1" t="s">
        <v>1051</v>
      </c>
      <c r="AL106" s="1" t="s">
        <v>233</v>
      </c>
      <c r="AM106" s="1" t="s">
        <v>1140</v>
      </c>
      <c r="AN106" s="1" t="s">
        <v>1141</v>
      </c>
      <c r="AO106" s="1" t="s">
        <v>226</v>
      </c>
    </row>
    <row r="107" spans="1:41" x14ac:dyDescent="0.3">
      <c r="A107" s="1" t="str">
        <f>HYPERLINK("https://hsdes.intel.com/resource/14013185659","14013185659")</f>
        <v>14013185659</v>
      </c>
      <c r="B107" s="1" t="s">
        <v>1142</v>
      </c>
      <c r="C107" s="1" t="s">
        <v>1740</v>
      </c>
      <c r="D107" s="1" t="s">
        <v>1741</v>
      </c>
      <c r="G107" s="1" t="s">
        <v>49</v>
      </c>
      <c r="H107" s="1" t="s">
        <v>157</v>
      </c>
      <c r="I107" s="1" t="s">
        <v>39</v>
      </c>
      <c r="J107" s="1" t="s">
        <v>40</v>
      </c>
      <c r="K107" s="1" t="s">
        <v>41</v>
      </c>
      <c r="L107" s="1" t="s">
        <v>967</v>
      </c>
      <c r="M107" s="1">
        <v>12</v>
      </c>
      <c r="N107" s="1">
        <v>10</v>
      </c>
      <c r="O107" s="1" t="s">
        <v>1143</v>
      </c>
      <c r="P107" s="1" t="s">
        <v>491</v>
      </c>
      <c r="Q107" s="1" t="s">
        <v>1144</v>
      </c>
      <c r="R107" s="1" t="s">
        <v>493</v>
      </c>
      <c r="S107" s="1" t="s">
        <v>1145</v>
      </c>
      <c r="T107" s="1" t="s">
        <v>1143</v>
      </c>
      <c r="U107" s="1" t="s">
        <v>48</v>
      </c>
      <c r="W107" s="1" t="s">
        <v>495</v>
      </c>
      <c r="X107" s="1" t="s">
        <v>1146</v>
      </c>
      <c r="Y107" s="1" t="s">
        <v>51</v>
      </c>
      <c r="Z107" s="1" t="s">
        <v>52</v>
      </c>
      <c r="AA107" s="1" t="s">
        <v>1147</v>
      </c>
      <c r="AB107" s="1" t="s">
        <v>1148</v>
      </c>
      <c r="AD107" s="1" t="s">
        <v>55</v>
      </c>
      <c r="AE107" s="1" t="s">
        <v>371</v>
      </c>
      <c r="AG107" s="1" t="s">
        <v>57</v>
      </c>
      <c r="AH107" s="1" t="s">
        <v>58</v>
      </c>
      <c r="AK107" s="1" t="s">
        <v>59</v>
      </c>
      <c r="AL107" s="1" t="s">
        <v>60</v>
      </c>
      <c r="AM107" s="1" t="s">
        <v>1149</v>
      </c>
      <c r="AN107" s="1" t="s">
        <v>1150</v>
      </c>
      <c r="AO107" s="1" t="s">
        <v>1151</v>
      </c>
    </row>
    <row r="108" spans="1:41" x14ac:dyDescent="0.3">
      <c r="A108" s="1" t="str">
        <f>HYPERLINK("https://hsdes.intel.com/resource/14013185672","14013185672")</f>
        <v>14013185672</v>
      </c>
      <c r="B108" s="1" t="s">
        <v>1152</v>
      </c>
      <c r="C108" s="1" t="s">
        <v>1740</v>
      </c>
      <c r="D108" s="1" t="s">
        <v>1741</v>
      </c>
      <c r="G108" s="1" t="s">
        <v>49</v>
      </c>
      <c r="H108" s="1" t="s">
        <v>157</v>
      </c>
      <c r="I108" s="1" t="s">
        <v>39</v>
      </c>
      <c r="J108" s="1" t="s">
        <v>40</v>
      </c>
      <c r="K108" s="1" t="s">
        <v>41</v>
      </c>
      <c r="L108" s="1" t="s">
        <v>967</v>
      </c>
      <c r="M108" s="1">
        <v>12</v>
      </c>
      <c r="N108" s="1">
        <v>10</v>
      </c>
      <c r="O108" s="1" t="s">
        <v>1153</v>
      </c>
      <c r="P108" s="1" t="s">
        <v>491</v>
      </c>
      <c r="Q108" s="1" t="s">
        <v>1154</v>
      </c>
      <c r="R108" s="1" t="s">
        <v>493</v>
      </c>
      <c r="S108" s="1" t="s">
        <v>1145</v>
      </c>
      <c r="T108" s="1" t="s">
        <v>1153</v>
      </c>
      <c r="U108" s="1" t="s">
        <v>48</v>
      </c>
      <c r="W108" s="1" t="s">
        <v>495</v>
      </c>
      <c r="X108" s="1" t="s">
        <v>1155</v>
      </c>
      <c r="Y108" s="1" t="s">
        <v>51</v>
      </c>
      <c r="Z108" s="1" t="s">
        <v>52</v>
      </c>
      <c r="AA108" s="1" t="s">
        <v>1147</v>
      </c>
      <c r="AB108" s="1" t="s">
        <v>1148</v>
      </c>
      <c r="AD108" s="1" t="s">
        <v>55</v>
      </c>
      <c r="AE108" s="1" t="s">
        <v>371</v>
      </c>
      <c r="AG108" s="1" t="s">
        <v>57</v>
      </c>
      <c r="AH108" s="1" t="s">
        <v>58</v>
      </c>
      <c r="AK108" s="1" t="s">
        <v>59</v>
      </c>
      <c r="AL108" s="1" t="s">
        <v>60</v>
      </c>
      <c r="AM108" s="1" t="s">
        <v>1156</v>
      </c>
      <c r="AN108" s="1" t="s">
        <v>1157</v>
      </c>
      <c r="AO108" s="1" t="s">
        <v>1151</v>
      </c>
    </row>
    <row r="109" spans="1:41" x14ac:dyDescent="0.3">
      <c r="A109" s="2" t="str">
        <f>HYPERLINK("https://hsdes.intel.com/resource/14013185693","14013185693")</f>
        <v>14013185693</v>
      </c>
      <c r="B109" s="1" t="s">
        <v>1158</v>
      </c>
      <c r="C109" s="1" t="s">
        <v>1740</v>
      </c>
      <c r="D109" s="1" t="s">
        <v>1762</v>
      </c>
      <c r="E109" s="1">
        <v>42.4</v>
      </c>
      <c r="G109" s="1" t="s">
        <v>49</v>
      </c>
      <c r="H109" s="1" t="s">
        <v>157</v>
      </c>
      <c r="I109" s="1" t="s">
        <v>39</v>
      </c>
      <c r="J109" s="1" t="s">
        <v>40</v>
      </c>
      <c r="K109" s="1" t="s">
        <v>41</v>
      </c>
      <c r="L109" s="1" t="s">
        <v>306</v>
      </c>
      <c r="M109" s="1">
        <v>8</v>
      </c>
      <c r="N109" s="1">
        <v>5</v>
      </c>
      <c r="O109" s="1" t="s">
        <v>1159</v>
      </c>
      <c r="P109" s="1" t="s">
        <v>491</v>
      </c>
      <c r="Q109" s="1" t="s">
        <v>1160</v>
      </c>
      <c r="R109" s="1" t="s">
        <v>1161</v>
      </c>
      <c r="S109" s="1" t="s">
        <v>1162</v>
      </c>
      <c r="T109" s="1" t="s">
        <v>1159</v>
      </c>
      <c r="U109" s="1" t="s">
        <v>48</v>
      </c>
      <c r="W109" s="1" t="s">
        <v>495</v>
      </c>
      <c r="X109" s="1" t="s">
        <v>1163</v>
      </c>
      <c r="Y109" s="1" t="s">
        <v>51</v>
      </c>
      <c r="Z109" s="1" t="s">
        <v>52</v>
      </c>
      <c r="AA109" s="1" t="s">
        <v>497</v>
      </c>
      <c r="AB109" s="1" t="s">
        <v>1164</v>
      </c>
      <c r="AD109" s="1" t="s">
        <v>55</v>
      </c>
      <c r="AE109" s="1" t="s">
        <v>77</v>
      </c>
      <c r="AG109" s="1" t="s">
        <v>57</v>
      </c>
      <c r="AH109" s="1" t="s">
        <v>58</v>
      </c>
      <c r="AK109" s="1" t="s">
        <v>59</v>
      </c>
      <c r="AL109" s="1" t="s">
        <v>60</v>
      </c>
      <c r="AM109" s="1" t="s">
        <v>1165</v>
      </c>
      <c r="AN109" s="1" t="s">
        <v>1166</v>
      </c>
      <c r="AO109" s="1" t="s">
        <v>1167</v>
      </c>
    </row>
    <row r="110" spans="1:41" x14ac:dyDescent="0.3">
      <c r="A110" s="1" t="str">
        <f>HYPERLINK("https://hsdes.intel.com/resource/14013185716","14013185716")</f>
        <v>14013185716</v>
      </c>
      <c r="B110" s="1" t="s">
        <v>1168</v>
      </c>
      <c r="C110" s="1" t="s">
        <v>1740</v>
      </c>
      <c r="D110" s="1" t="s">
        <v>1743</v>
      </c>
      <c r="G110" s="1" t="s">
        <v>37</v>
      </c>
      <c r="H110" s="1" t="s">
        <v>66</v>
      </c>
      <c r="I110" s="1" t="s">
        <v>39</v>
      </c>
      <c r="J110" s="1" t="s">
        <v>40</v>
      </c>
      <c r="K110" s="1" t="s">
        <v>41</v>
      </c>
      <c r="L110" s="1" t="s">
        <v>331</v>
      </c>
      <c r="M110" s="1">
        <v>9</v>
      </c>
      <c r="N110" s="1">
        <v>9</v>
      </c>
      <c r="O110" s="1" t="s">
        <v>1169</v>
      </c>
      <c r="P110" s="1" t="s">
        <v>44</v>
      </c>
      <c r="Q110" s="1" t="s">
        <v>1170</v>
      </c>
      <c r="R110" s="1" t="s">
        <v>46</v>
      </c>
      <c r="S110" s="1" t="s">
        <v>1171</v>
      </c>
      <c r="T110" s="1" t="s">
        <v>1169</v>
      </c>
      <c r="U110" s="1" t="s">
        <v>48</v>
      </c>
      <c r="W110" s="1" t="s">
        <v>49</v>
      </c>
      <c r="X110" s="1" t="s">
        <v>1172</v>
      </c>
      <c r="Y110" s="1" t="s">
        <v>51</v>
      </c>
      <c r="Z110" s="1" t="s">
        <v>107</v>
      </c>
      <c r="AA110" s="1" t="s">
        <v>1173</v>
      </c>
      <c r="AB110" s="1" t="s">
        <v>1174</v>
      </c>
      <c r="AD110" s="1" t="s">
        <v>55</v>
      </c>
      <c r="AE110" s="1" t="s">
        <v>56</v>
      </c>
      <c r="AG110" s="1" t="s">
        <v>57</v>
      </c>
      <c r="AH110" s="1" t="s">
        <v>58</v>
      </c>
      <c r="AK110" s="1" t="s">
        <v>59</v>
      </c>
      <c r="AL110" s="1" t="s">
        <v>60</v>
      </c>
      <c r="AM110" s="1" t="s">
        <v>1175</v>
      </c>
      <c r="AN110" s="1" t="s">
        <v>1176</v>
      </c>
      <c r="AO110" s="1" t="s">
        <v>1177</v>
      </c>
    </row>
    <row r="111" spans="1:41" x14ac:dyDescent="0.3">
      <c r="A111" s="1" t="str">
        <f>HYPERLINK("https://hsdes.intel.com/resource/14013185924","14013185924")</f>
        <v>14013185924</v>
      </c>
      <c r="B111" s="1" t="s">
        <v>1178</v>
      </c>
      <c r="C111" s="1" t="s">
        <v>1740</v>
      </c>
      <c r="D111" s="1" t="s">
        <v>1743</v>
      </c>
      <c r="G111" s="1" t="s">
        <v>99</v>
      </c>
      <c r="H111" s="1" t="s">
        <v>157</v>
      </c>
      <c r="I111" s="1" t="s">
        <v>39</v>
      </c>
      <c r="J111" s="1" t="s">
        <v>40</v>
      </c>
      <c r="K111" s="1" t="s">
        <v>41</v>
      </c>
      <c r="L111" s="1" t="s">
        <v>1179</v>
      </c>
      <c r="M111" s="1">
        <v>40</v>
      </c>
      <c r="N111" s="1">
        <v>35</v>
      </c>
      <c r="O111" s="1" t="s">
        <v>1180</v>
      </c>
      <c r="P111" s="1" t="s">
        <v>102</v>
      </c>
      <c r="Q111" s="1" t="s">
        <v>1181</v>
      </c>
      <c r="R111" s="1" t="s">
        <v>731</v>
      </c>
      <c r="S111" s="1" t="s">
        <v>1182</v>
      </c>
      <c r="T111" s="1" t="s">
        <v>1180</v>
      </c>
      <c r="U111" s="1" t="s">
        <v>48</v>
      </c>
      <c r="W111" s="1" t="s">
        <v>73</v>
      </c>
      <c r="X111" s="1" t="s">
        <v>733</v>
      </c>
      <c r="Y111" s="1" t="s">
        <v>1008</v>
      </c>
      <c r="Z111" s="1" t="s">
        <v>107</v>
      </c>
      <c r="AA111" s="1" t="s">
        <v>1183</v>
      </c>
      <c r="AB111" s="1" t="s">
        <v>1184</v>
      </c>
      <c r="AD111" s="1" t="s">
        <v>55</v>
      </c>
      <c r="AE111" s="1" t="s">
        <v>77</v>
      </c>
      <c r="AG111" s="1" t="s">
        <v>123</v>
      </c>
      <c r="AH111" s="1" t="s">
        <v>58</v>
      </c>
      <c r="AK111" s="1" t="s">
        <v>59</v>
      </c>
      <c r="AL111" s="1" t="s">
        <v>60</v>
      </c>
      <c r="AM111" s="1" t="s">
        <v>1185</v>
      </c>
      <c r="AN111" s="1" t="s">
        <v>1186</v>
      </c>
      <c r="AO111" s="1" t="s">
        <v>1187</v>
      </c>
    </row>
    <row r="112" spans="1:41" x14ac:dyDescent="0.3">
      <c r="A112" s="1" t="str">
        <f>HYPERLINK("https://hsdes.intel.com/resource/14013185942","14013185942")</f>
        <v>14013185942</v>
      </c>
      <c r="B112" s="1" t="s">
        <v>1188</v>
      </c>
      <c r="C112" s="1" t="s">
        <v>1740</v>
      </c>
      <c r="D112" s="1" t="s">
        <v>1744</v>
      </c>
      <c r="G112" s="1" t="s">
        <v>65</v>
      </c>
      <c r="H112" s="1" t="s">
        <v>157</v>
      </c>
      <c r="I112" s="1" t="s">
        <v>39</v>
      </c>
      <c r="J112" s="1" t="s">
        <v>40</v>
      </c>
      <c r="K112" s="1" t="s">
        <v>41</v>
      </c>
      <c r="L112" s="1" t="s">
        <v>1189</v>
      </c>
      <c r="M112" s="1">
        <v>45</v>
      </c>
      <c r="N112" s="1">
        <v>10</v>
      </c>
      <c r="O112" s="1" t="s">
        <v>1190</v>
      </c>
      <c r="P112" s="1" t="s">
        <v>69</v>
      </c>
      <c r="Q112" s="1" t="s">
        <v>1191</v>
      </c>
      <c r="R112" s="1" t="s">
        <v>1192</v>
      </c>
      <c r="S112" s="1" t="s">
        <v>1193</v>
      </c>
      <c r="T112" s="1" t="s">
        <v>1190</v>
      </c>
      <c r="U112" s="1" t="s">
        <v>48</v>
      </c>
      <c r="W112" s="1" t="s">
        <v>73</v>
      </c>
      <c r="X112" s="1" t="s">
        <v>1194</v>
      </c>
      <c r="Y112" s="1" t="s">
        <v>1008</v>
      </c>
      <c r="Z112" s="1" t="s">
        <v>52</v>
      </c>
      <c r="AA112" s="1" t="s">
        <v>1183</v>
      </c>
      <c r="AB112" s="1" t="s">
        <v>1184</v>
      </c>
      <c r="AD112" s="1" t="s">
        <v>55</v>
      </c>
      <c r="AE112" s="1" t="s">
        <v>77</v>
      </c>
      <c r="AG112" s="1" t="s">
        <v>57</v>
      </c>
      <c r="AH112" s="1" t="s">
        <v>190</v>
      </c>
      <c r="AK112" s="1" t="s">
        <v>59</v>
      </c>
      <c r="AL112" s="1" t="s">
        <v>60</v>
      </c>
      <c r="AM112" s="1" t="s">
        <v>1195</v>
      </c>
      <c r="AN112" s="1" t="s">
        <v>1196</v>
      </c>
      <c r="AO112" s="1" t="s">
        <v>1197</v>
      </c>
    </row>
    <row r="113" spans="1:41" x14ac:dyDescent="0.3">
      <c r="A113" s="1" t="str">
        <f>HYPERLINK("https://hsdes.intel.com/resource/14013185951","14013185951")</f>
        <v>14013185951</v>
      </c>
      <c r="B113" s="1" t="s">
        <v>1198</v>
      </c>
      <c r="C113" s="1" t="s">
        <v>1740</v>
      </c>
      <c r="D113" s="1" t="s">
        <v>1744</v>
      </c>
      <c r="G113" s="1" t="s">
        <v>65</v>
      </c>
      <c r="H113" s="1" t="s">
        <v>157</v>
      </c>
      <c r="I113" s="1" t="s">
        <v>39</v>
      </c>
      <c r="J113" s="1" t="s">
        <v>40</v>
      </c>
      <c r="K113" s="1" t="s">
        <v>41</v>
      </c>
      <c r="L113" s="1" t="s">
        <v>1189</v>
      </c>
      <c r="M113" s="1">
        <v>10</v>
      </c>
      <c r="N113" s="1">
        <v>4</v>
      </c>
      <c r="O113" s="1" t="s">
        <v>1199</v>
      </c>
      <c r="P113" s="1" t="s">
        <v>69</v>
      </c>
      <c r="Q113" s="1" t="s">
        <v>1200</v>
      </c>
      <c r="R113" s="1" t="s">
        <v>1201</v>
      </c>
      <c r="S113" s="1" t="s">
        <v>1202</v>
      </c>
      <c r="T113" s="1" t="s">
        <v>1199</v>
      </c>
      <c r="U113" s="1" t="s">
        <v>48</v>
      </c>
      <c r="W113" s="1" t="s">
        <v>73</v>
      </c>
      <c r="X113" s="1" t="s">
        <v>1203</v>
      </c>
      <c r="Y113" s="1" t="s">
        <v>1008</v>
      </c>
      <c r="Z113" s="1" t="s">
        <v>52</v>
      </c>
      <c r="AA113" s="1" t="s">
        <v>1183</v>
      </c>
      <c r="AB113" s="1" t="s">
        <v>1184</v>
      </c>
      <c r="AD113" s="1" t="s">
        <v>55</v>
      </c>
      <c r="AE113" s="1" t="s">
        <v>77</v>
      </c>
      <c r="AG113" s="1" t="s">
        <v>57</v>
      </c>
      <c r="AH113" s="1" t="s">
        <v>58</v>
      </c>
      <c r="AK113" s="1" t="s">
        <v>59</v>
      </c>
      <c r="AL113" s="1" t="s">
        <v>60</v>
      </c>
      <c r="AM113" s="1" t="s">
        <v>1204</v>
      </c>
      <c r="AN113" s="1" t="s">
        <v>1205</v>
      </c>
      <c r="AO113" s="1" t="s">
        <v>1206</v>
      </c>
    </row>
    <row r="114" spans="1:41" x14ac:dyDescent="0.3">
      <c r="A114" s="1" t="str">
        <f>HYPERLINK("https://hsdes.intel.com/resource/14013185977","14013185977")</f>
        <v>14013185977</v>
      </c>
      <c r="B114" s="1" t="s">
        <v>1207</v>
      </c>
      <c r="C114" s="1" t="s">
        <v>1740</v>
      </c>
      <c r="D114" s="1" t="s">
        <v>1744</v>
      </c>
      <c r="G114" s="1" t="s">
        <v>65</v>
      </c>
      <c r="H114" s="1" t="s">
        <v>157</v>
      </c>
      <c r="I114" s="1" t="s">
        <v>39</v>
      </c>
      <c r="J114" s="1" t="s">
        <v>40</v>
      </c>
      <c r="K114" s="1" t="s">
        <v>41</v>
      </c>
      <c r="L114" s="1" t="s">
        <v>1189</v>
      </c>
      <c r="M114" s="1">
        <v>165</v>
      </c>
      <c r="N114" s="1">
        <v>10</v>
      </c>
      <c r="O114" s="1" t="s">
        <v>1208</v>
      </c>
      <c r="P114" s="1" t="s">
        <v>69</v>
      </c>
      <c r="Q114" s="1" t="s">
        <v>1209</v>
      </c>
      <c r="R114" s="1" t="s">
        <v>1210</v>
      </c>
      <c r="S114" s="1" t="s">
        <v>1211</v>
      </c>
      <c r="T114" s="1" t="s">
        <v>1208</v>
      </c>
      <c r="U114" s="1" t="s">
        <v>48</v>
      </c>
      <c r="W114" s="1" t="s">
        <v>73</v>
      </c>
      <c r="X114" s="1" t="s">
        <v>1212</v>
      </c>
      <c r="Y114" s="1" t="s">
        <v>1008</v>
      </c>
      <c r="Z114" s="1" t="s">
        <v>52</v>
      </c>
      <c r="AA114" s="1" t="s">
        <v>1213</v>
      </c>
      <c r="AB114" s="1" t="s">
        <v>1214</v>
      </c>
      <c r="AD114" s="1" t="s">
        <v>55</v>
      </c>
      <c r="AE114" s="1" t="s">
        <v>77</v>
      </c>
      <c r="AG114" s="1" t="s">
        <v>57</v>
      </c>
      <c r="AH114" s="1" t="s">
        <v>190</v>
      </c>
      <c r="AK114" s="1" t="s">
        <v>59</v>
      </c>
      <c r="AL114" s="1" t="s">
        <v>60</v>
      </c>
      <c r="AM114" s="1" t="s">
        <v>1215</v>
      </c>
      <c r="AN114" s="1" t="s">
        <v>1216</v>
      </c>
      <c r="AO114" s="1" t="s">
        <v>1217</v>
      </c>
    </row>
    <row r="115" spans="1:41" x14ac:dyDescent="0.3">
      <c r="A115" s="1" t="str">
        <f>HYPERLINK("https://hsdes.intel.com/resource/14013185984","14013185984")</f>
        <v>14013185984</v>
      </c>
      <c r="B115" s="1" t="s">
        <v>1218</v>
      </c>
      <c r="C115" s="1" t="s">
        <v>1740</v>
      </c>
      <c r="D115" s="1" t="s">
        <v>1762</v>
      </c>
      <c r="E115" s="1">
        <v>42.4</v>
      </c>
      <c r="G115" s="1" t="s">
        <v>141</v>
      </c>
      <c r="H115" s="1" t="s">
        <v>157</v>
      </c>
      <c r="I115" s="1" t="s">
        <v>39</v>
      </c>
      <c r="J115" s="1" t="s">
        <v>40</v>
      </c>
      <c r="K115" s="1" t="s">
        <v>41</v>
      </c>
      <c r="L115" s="1" t="s">
        <v>1219</v>
      </c>
      <c r="M115" s="1">
        <v>30</v>
      </c>
      <c r="N115" s="1">
        <v>30</v>
      </c>
      <c r="O115" s="1" t="s">
        <v>1220</v>
      </c>
      <c r="P115" s="1" t="s">
        <v>144</v>
      </c>
      <c r="Q115" s="1" t="s">
        <v>1221</v>
      </c>
      <c r="R115" s="1" t="s">
        <v>1222</v>
      </c>
      <c r="S115" s="1" t="s">
        <v>1223</v>
      </c>
      <c r="T115" s="1" t="s">
        <v>1220</v>
      </c>
      <c r="U115" s="1" t="s">
        <v>148</v>
      </c>
      <c r="V115" s="1" t="s">
        <v>774</v>
      </c>
      <c r="W115" s="1" t="s">
        <v>149</v>
      </c>
      <c r="X115" s="1" t="s">
        <v>1224</v>
      </c>
      <c r="Y115" s="1" t="s">
        <v>1008</v>
      </c>
      <c r="Z115" s="1" t="s">
        <v>134</v>
      </c>
      <c r="AA115" s="1" t="s">
        <v>1225</v>
      </c>
      <c r="AB115" s="1" t="s">
        <v>1226</v>
      </c>
      <c r="AD115" s="1" t="s">
        <v>55</v>
      </c>
      <c r="AE115" s="1" t="s">
        <v>1011</v>
      </c>
      <c r="AG115" s="1" t="s">
        <v>123</v>
      </c>
      <c r="AH115" s="1" t="s">
        <v>190</v>
      </c>
      <c r="AK115" s="1" t="s">
        <v>59</v>
      </c>
      <c r="AL115" s="1" t="s">
        <v>60</v>
      </c>
      <c r="AM115" s="1" t="s">
        <v>1227</v>
      </c>
      <c r="AN115" s="1" t="s">
        <v>1228</v>
      </c>
      <c r="AO115" s="1" t="s">
        <v>1229</v>
      </c>
    </row>
    <row r="116" spans="1:41" x14ac:dyDescent="0.3">
      <c r="A116" s="1" t="str">
        <f>HYPERLINK("https://hsdes.intel.com/resource/14013186235","14013186235")</f>
        <v>14013186235</v>
      </c>
      <c r="B116" s="1" t="s">
        <v>1230</v>
      </c>
      <c r="C116" s="1" t="s">
        <v>1740</v>
      </c>
      <c r="D116" s="1" t="s">
        <v>1743</v>
      </c>
      <c r="G116" s="1" t="s">
        <v>82</v>
      </c>
      <c r="H116" s="1" t="s">
        <v>157</v>
      </c>
      <c r="I116" s="1" t="s">
        <v>39</v>
      </c>
      <c r="J116" s="1" t="s">
        <v>40</v>
      </c>
      <c r="K116" s="1" t="s">
        <v>41</v>
      </c>
      <c r="L116" s="1" t="s">
        <v>1231</v>
      </c>
      <c r="M116" s="1">
        <v>15</v>
      </c>
      <c r="N116" s="1">
        <v>5</v>
      </c>
      <c r="O116" s="1" t="s">
        <v>1232</v>
      </c>
      <c r="P116" s="1" t="s">
        <v>86</v>
      </c>
      <c r="Q116" s="1" t="s">
        <v>1233</v>
      </c>
      <c r="R116" s="1" t="s">
        <v>1234</v>
      </c>
      <c r="S116" s="1" t="s">
        <v>1235</v>
      </c>
      <c r="T116" s="1" t="s">
        <v>1232</v>
      </c>
      <c r="U116" s="1" t="s">
        <v>48</v>
      </c>
      <c r="V116" s="1" t="s">
        <v>90</v>
      </c>
      <c r="W116" s="1" t="s">
        <v>91</v>
      </c>
      <c r="X116" s="1" t="s">
        <v>1236</v>
      </c>
      <c r="Y116" s="1" t="s">
        <v>1008</v>
      </c>
      <c r="Z116" s="1" t="s">
        <v>187</v>
      </c>
      <c r="AA116" s="1" t="s">
        <v>1237</v>
      </c>
      <c r="AB116" s="1" t="s">
        <v>1184</v>
      </c>
      <c r="AD116" s="1" t="s">
        <v>55</v>
      </c>
      <c r="AE116" s="1" t="s">
        <v>77</v>
      </c>
      <c r="AG116" s="1" t="s">
        <v>57</v>
      </c>
      <c r="AH116" s="1" t="s">
        <v>190</v>
      </c>
      <c r="AK116" s="1" t="s">
        <v>59</v>
      </c>
      <c r="AL116" s="1" t="s">
        <v>60</v>
      </c>
      <c r="AM116" s="1" t="s">
        <v>1238</v>
      </c>
      <c r="AN116" s="1" t="s">
        <v>1239</v>
      </c>
      <c r="AO116" s="1" t="s">
        <v>1240</v>
      </c>
    </row>
    <row r="117" spans="1:41" x14ac:dyDescent="0.3">
      <c r="A117" s="1" t="str">
        <f>HYPERLINK("https://hsdes.intel.com/resource/14013186249","14013186249")</f>
        <v>14013186249</v>
      </c>
      <c r="B117" s="1" t="s">
        <v>1241</v>
      </c>
      <c r="C117" s="1" t="s">
        <v>1758</v>
      </c>
      <c r="D117" s="1" t="s">
        <v>1744</v>
      </c>
      <c r="F117" s="1" t="s">
        <v>1759</v>
      </c>
      <c r="G117" s="1" t="s">
        <v>141</v>
      </c>
      <c r="H117" s="1" t="s">
        <v>157</v>
      </c>
      <c r="I117" s="1" t="s">
        <v>39</v>
      </c>
      <c r="J117" s="1" t="s">
        <v>40</v>
      </c>
      <c r="K117" s="1" t="s">
        <v>41</v>
      </c>
      <c r="L117" s="1" t="s">
        <v>1219</v>
      </c>
      <c r="M117" s="1">
        <v>10</v>
      </c>
      <c r="N117" s="1">
        <v>9</v>
      </c>
      <c r="O117" s="1" t="s">
        <v>1242</v>
      </c>
      <c r="P117" s="1" t="s">
        <v>144</v>
      </c>
      <c r="Q117" s="1" t="s">
        <v>1243</v>
      </c>
      <c r="R117" s="1" t="s">
        <v>1244</v>
      </c>
      <c r="S117" s="1" t="s">
        <v>1245</v>
      </c>
      <c r="T117" s="1" t="s">
        <v>1242</v>
      </c>
      <c r="U117" s="1" t="s">
        <v>148</v>
      </c>
      <c r="V117" s="1" t="s">
        <v>774</v>
      </c>
      <c r="W117" s="1" t="s">
        <v>149</v>
      </c>
      <c r="X117" s="1" t="s">
        <v>1246</v>
      </c>
      <c r="Y117" s="1" t="s">
        <v>1008</v>
      </c>
      <c r="Z117" s="1" t="s">
        <v>134</v>
      </c>
      <c r="AA117" s="1" t="s">
        <v>1247</v>
      </c>
      <c r="AB117" s="1" t="s">
        <v>1248</v>
      </c>
      <c r="AD117" s="1" t="s">
        <v>55</v>
      </c>
      <c r="AE117" s="1" t="s">
        <v>1011</v>
      </c>
      <c r="AG117" s="1" t="s">
        <v>57</v>
      </c>
      <c r="AH117" s="1" t="s">
        <v>58</v>
      </c>
      <c r="AK117" s="1" t="s">
        <v>59</v>
      </c>
      <c r="AL117" s="1" t="s">
        <v>60</v>
      </c>
      <c r="AM117" s="1" t="s">
        <v>1249</v>
      </c>
      <c r="AN117" s="1" t="s">
        <v>1250</v>
      </c>
      <c r="AO117" s="1" t="s">
        <v>1251</v>
      </c>
    </row>
    <row r="118" spans="1:41" x14ac:dyDescent="0.3">
      <c r="A118" s="1" t="str">
        <f>HYPERLINK("https://hsdes.intel.com/resource/14013186259","14013186259")</f>
        <v>14013186259</v>
      </c>
      <c r="B118" s="1" t="s">
        <v>1252</v>
      </c>
      <c r="C118" s="1" t="s">
        <v>1740</v>
      </c>
      <c r="D118" s="1" t="s">
        <v>1744</v>
      </c>
      <c r="G118" s="1" t="s">
        <v>65</v>
      </c>
      <c r="H118" s="1" t="s">
        <v>157</v>
      </c>
      <c r="I118" s="1" t="s">
        <v>39</v>
      </c>
      <c r="J118" s="1" t="s">
        <v>40</v>
      </c>
      <c r="K118" s="1" t="s">
        <v>41</v>
      </c>
      <c r="L118" s="1" t="s">
        <v>1189</v>
      </c>
      <c r="M118" s="1">
        <v>60</v>
      </c>
      <c r="N118" s="1">
        <v>10</v>
      </c>
      <c r="O118" s="1" t="s">
        <v>1253</v>
      </c>
      <c r="P118" s="1" t="s">
        <v>69</v>
      </c>
      <c r="Q118" s="1" t="s">
        <v>1254</v>
      </c>
      <c r="R118" s="1" t="s">
        <v>1255</v>
      </c>
      <c r="S118" s="1" t="s">
        <v>1256</v>
      </c>
      <c r="T118" s="1" t="s">
        <v>1253</v>
      </c>
      <c r="U118" s="1" t="s">
        <v>48</v>
      </c>
      <c r="W118" s="1" t="s">
        <v>73</v>
      </c>
      <c r="X118" s="1" t="s">
        <v>1257</v>
      </c>
      <c r="Y118" s="1" t="s">
        <v>1008</v>
      </c>
      <c r="Z118" s="1" t="s">
        <v>52</v>
      </c>
      <c r="AA118" s="1" t="s">
        <v>1258</v>
      </c>
      <c r="AB118" s="1" t="s">
        <v>1214</v>
      </c>
      <c r="AD118" s="1" t="s">
        <v>55</v>
      </c>
      <c r="AE118" s="1" t="s">
        <v>77</v>
      </c>
      <c r="AG118" s="1" t="s">
        <v>57</v>
      </c>
      <c r="AH118" s="1" t="s">
        <v>190</v>
      </c>
      <c r="AK118" s="1" t="s">
        <v>59</v>
      </c>
      <c r="AL118" s="1" t="s">
        <v>60</v>
      </c>
      <c r="AM118" s="1" t="s">
        <v>1259</v>
      </c>
      <c r="AN118" s="1" t="s">
        <v>1260</v>
      </c>
      <c r="AO118" s="1" t="s">
        <v>1261</v>
      </c>
    </row>
    <row r="119" spans="1:41" x14ac:dyDescent="0.3">
      <c r="A119" s="1" t="str">
        <f>HYPERLINK("https://hsdes.intel.com/resource/14013186295","14013186295")</f>
        <v>14013186295</v>
      </c>
      <c r="B119" s="1" t="s">
        <v>1262</v>
      </c>
      <c r="C119" s="1" t="s">
        <v>1740</v>
      </c>
      <c r="D119" s="1" t="s">
        <v>1761</v>
      </c>
      <c r="E119" s="1">
        <v>42.4</v>
      </c>
      <c r="G119" s="1" t="s">
        <v>99</v>
      </c>
      <c r="H119" s="1" t="s">
        <v>66</v>
      </c>
      <c r="I119" s="1" t="s">
        <v>39</v>
      </c>
      <c r="J119" s="1" t="s">
        <v>40</v>
      </c>
      <c r="K119" s="1" t="s">
        <v>41</v>
      </c>
      <c r="L119" s="1" t="s">
        <v>1263</v>
      </c>
      <c r="M119" s="1">
        <v>20</v>
      </c>
      <c r="N119" s="1">
        <v>15</v>
      </c>
      <c r="O119" s="1" t="s">
        <v>1264</v>
      </c>
      <c r="P119" s="1" t="s">
        <v>102</v>
      </c>
      <c r="Q119" s="1" t="s">
        <v>1265</v>
      </c>
      <c r="R119" s="1" t="s">
        <v>1266</v>
      </c>
      <c r="S119" s="1" t="s">
        <v>1267</v>
      </c>
      <c r="T119" s="1" t="s">
        <v>1264</v>
      </c>
      <c r="U119" s="1" t="s">
        <v>48</v>
      </c>
      <c r="W119" s="1" t="s">
        <v>73</v>
      </c>
      <c r="X119" s="1" t="s">
        <v>1268</v>
      </c>
      <c r="Y119" s="1" t="s">
        <v>1008</v>
      </c>
      <c r="Z119" s="1" t="s">
        <v>107</v>
      </c>
      <c r="AA119" s="1" t="s">
        <v>1269</v>
      </c>
      <c r="AB119" s="1" t="s">
        <v>1270</v>
      </c>
      <c r="AD119" s="1" t="s">
        <v>55</v>
      </c>
      <c r="AE119" s="1" t="s">
        <v>56</v>
      </c>
      <c r="AG119" s="1" t="s">
        <v>110</v>
      </c>
      <c r="AH119" s="1" t="s">
        <v>58</v>
      </c>
      <c r="AK119" s="1" t="s">
        <v>59</v>
      </c>
      <c r="AL119" s="1" t="s">
        <v>60</v>
      </c>
      <c r="AM119" s="1" t="s">
        <v>1271</v>
      </c>
      <c r="AN119" s="1" t="s">
        <v>1272</v>
      </c>
      <c r="AO119" s="1" t="s">
        <v>1273</v>
      </c>
    </row>
    <row r="120" spans="1:41" x14ac:dyDescent="0.3">
      <c r="A120" s="1" t="str">
        <f>HYPERLINK("https://hsdes.intel.com/resource/14013186297","14013186297")</f>
        <v>14013186297</v>
      </c>
      <c r="B120" s="1" t="s">
        <v>1274</v>
      </c>
      <c r="C120" s="1" t="s">
        <v>1740</v>
      </c>
      <c r="D120" s="1" t="s">
        <v>1742</v>
      </c>
      <c r="G120" s="1" t="s">
        <v>99</v>
      </c>
      <c r="H120" s="1" t="s">
        <v>66</v>
      </c>
      <c r="I120" s="1" t="s">
        <v>39</v>
      </c>
      <c r="J120" s="1" t="s">
        <v>40</v>
      </c>
      <c r="K120" s="1" t="s">
        <v>41</v>
      </c>
      <c r="L120" s="1" t="s">
        <v>1263</v>
      </c>
      <c r="M120" s="1">
        <v>20</v>
      </c>
      <c r="N120" s="1">
        <v>15</v>
      </c>
      <c r="O120" s="1" t="s">
        <v>1275</v>
      </c>
      <c r="P120" s="1" t="s">
        <v>102</v>
      </c>
      <c r="Q120" s="1" t="s">
        <v>1276</v>
      </c>
      <c r="R120" s="1" t="s">
        <v>1277</v>
      </c>
      <c r="S120" s="1" t="s">
        <v>1278</v>
      </c>
      <c r="T120" s="1" t="s">
        <v>1275</v>
      </c>
      <c r="U120" s="1" t="s">
        <v>48</v>
      </c>
      <c r="W120" s="1" t="s">
        <v>73</v>
      </c>
      <c r="X120" s="1" t="s">
        <v>1279</v>
      </c>
      <c r="Y120" s="1" t="s">
        <v>1008</v>
      </c>
      <c r="Z120" s="1" t="s">
        <v>107</v>
      </c>
      <c r="AA120" s="1" t="s">
        <v>1269</v>
      </c>
      <c r="AB120" s="1" t="s">
        <v>1280</v>
      </c>
      <c r="AD120" s="1" t="s">
        <v>55</v>
      </c>
      <c r="AE120" s="1" t="s">
        <v>56</v>
      </c>
      <c r="AG120" s="1" t="s">
        <v>110</v>
      </c>
      <c r="AH120" s="1" t="s">
        <v>58</v>
      </c>
      <c r="AK120" s="1" t="s">
        <v>59</v>
      </c>
      <c r="AL120" s="1" t="s">
        <v>60</v>
      </c>
      <c r="AM120" s="1" t="s">
        <v>1281</v>
      </c>
      <c r="AN120" s="1" t="s">
        <v>1282</v>
      </c>
      <c r="AO120" s="1" t="s">
        <v>1283</v>
      </c>
    </row>
    <row r="121" spans="1:41" x14ac:dyDescent="0.3">
      <c r="A121" s="1" t="str">
        <f>HYPERLINK("https://hsdes.intel.com/resource/14013186359","14013186359")</f>
        <v>14013186359</v>
      </c>
      <c r="B121" s="1" t="s">
        <v>1284</v>
      </c>
      <c r="C121" s="1" t="s">
        <v>1746</v>
      </c>
      <c r="F121" t="s">
        <v>1754</v>
      </c>
      <c r="G121" s="1" t="s">
        <v>99</v>
      </c>
      <c r="H121" s="1" t="s">
        <v>157</v>
      </c>
      <c r="I121" s="1" t="s">
        <v>39</v>
      </c>
      <c r="J121" s="1" t="s">
        <v>40</v>
      </c>
      <c r="K121" s="1" t="s">
        <v>41</v>
      </c>
      <c r="L121" s="1" t="s">
        <v>1179</v>
      </c>
      <c r="M121" s="1">
        <v>45</v>
      </c>
      <c r="N121" s="1">
        <v>35</v>
      </c>
      <c r="O121" s="1" t="s">
        <v>1285</v>
      </c>
      <c r="P121" s="1" t="s">
        <v>102</v>
      </c>
      <c r="Q121" s="1" t="s">
        <v>1286</v>
      </c>
      <c r="R121" s="1" t="s">
        <v>1287</v>
      </c>
      <c r="S121" s="1" t="s">
        <v>1288</v>
      </c>
      <c r="T121" s="1" t="s">
        <v>1285</v>
      </c>
      <c r="U121" s="1" t="s">
        <v>48</v>
      </c>
      <c r="W121" s="1" t="s">
        <v>73</v>
      </c>
      <c r="X121" s="1" t="s">
        <v>1289</v>
      </c>
      <c r="Y121" s="1" t="s">
        <v>1008</v>
      </c>
      <c r="Z121" s="1" t="s">
        <v>134</v>
      </c>
      <c r="AA121" s="1" t="s">
        <v>1258</v>
      </c>
      <c r="AB121" s="1" t="s">
        <v>1214</v>
      </c>
      <c r="AD121" s="1" t="s">
        <v>55</v>
      </c>
      <c r="AE121" s="1" t="s">
        <v>77</v>
      </c>
      <c r="AG121" s="1" t="s">
        <v>123</v>
      </c>
      <c r="AH121" s="1" t="s">
        <v>190</v>
      </c>
      <c r="AK121" s="1" t="s">
        <v>59</v>
      </c>
      <c r="AL121" s="1" t="s">
        <v>60</v>
      </c>
      <c r="AM121" s="1" t="s">
        <v>1290</v>
      </c>
      <c r="AN121" s="1" t="s">
        <v>1291</v>
      </c>
      <c r="AO121" s="1" t="s">
        <v>1292</v>
      </c>
    </row>
    <row r="122" spans="1:41" x14ac:dyDescent="0.3">
      <c r="A122" s="1" t="str">
        <f>HYPERLINK("https://hsdes.intel.com/resource/14013186468","14013186468")</f>
        <v>14013186468</v>
      </c>
      <c r="B122" s="1" t="s">
        <v>1293</v>
      </c>
      <c r="C122" s="1" t="s">
        <v>1740</v>
      </c>
      <c r="D122" s="1" t="s">
        <v>1743</v>
      </c>
      <c r="G122" s="1" t="s">
        <v>49</v>
      </c>
      <c r="H122" s="1" t="s">
        <v>157</v>
      </c>
      <c r="I122" s="1" t="s">
        <v>39</v>
      </c>
      <c r="J122" s="1" t="s">
        <v>40</v>
      </c>
      <c r="K122" s="1" t="s">
        <v>41</v>
      </c>
      <c r="L122" s="1" t="s">
        <v>1231</v>
      </c>
      <c r="M122" s="1">
        <v>40</v>
      </c>
      <c r="N122" s="1">
        <v>30</v>
      </c>
      <c r="O122" s="1" t="s">
        <v>1294</v>
      </c>
      <c r="P122" s="1" t="s">
        <v>168</v>
      </c>
      <c r="Q122" s="1" t="s">
        <v>1295</v>
      </c>
      <c r="R122" s="1" t="s">
        <v>471</v>
      </c>
      <c r="S122" s="1" t="s">
        <v>1296</v>
      </c>
      <c r="T122" s="1" t="s">
        <v>1294</v>
      </c>
      <c r="U122" s="1" t="s">
        <v>48</v>
      </c>
      <c r="W122" s="1" t="s">
        <v>49</v>
      </c>
      <c r="X122" s="1" t="s">
        <v>1297</v>
      </c>
      <c r="Y122" s="1" t="s">
        <v>1008</v>
      </c>
      <c r="Z122" s="1" t="s">
        <v>107</v>
      </c>
      <c r="AA122" s="1" t="s">
        <v>1247</v>
      </c>
      <c r="AB122" s="1" t="s">
        <v>1248</v>
      </c>
      <c r="AD122" s="1" t="s">
        <v>55</v>
      </c>
      <c r="AE122" s="1" t="s">
        <v>77</v>
      </c>
      <c r="AG122" s="1" t="s">
        <v>123</v>
      </c>
      <c r="AH122" s="1" t="s">
        <v>58</v>
      </c>
      <c r="AK122" s="1" t="s">
        <v>59</v>
      </c>
      <c r="AL122" s="1" t="s">
        <v>60</v>
      </c>
      <c r="AM122" s="1" t="s">
        <v>1298</v>
      </c>
      <c r="AN122" s="1" t="s">
        <v>1299</v>
      </c>
      <c r="AO122" s="1" t="s">
        <v>1300</v>
      </c>
    </row>
    <row r="123" spans="1:41" x14ac:dyDescent="0.3">
      <c r="A123" s="1" t="str">
        <f>HYPERLINK("https://hsdes.intel.com/resource/14013186494","14013186494")</f>
        <v>14013186494</v>
      </c>
      <c r="B123" s="1" t="s">
        <v>1301</v>
      </c>
      <c r="C123" s="1" t="s">
        <v>1740</v>
      </c>
      <c r="D123" s="1" t="s">
        <v>1741</v>
      </c>
      <c r="G123" s="1" t="s">
        <v>82</v>
      </c>
      <c r="H123" s="1" t="s">
        <v>157</v>
      </c>
      <c r="I123" s="1" t="s">
        <v>39</v>
      </c>
      <c r="J123" s="1" t="s">
        <v>40</v>
      </c>
      <c r="K123" s="1" t="s">
        <v>41</v>
      </c>
      <c r="L123" s="1" t="s">
        <v>84</v>
      </c>
      <c r="M123" s="1">
        <v>10</v>
      </c>
      <c r="N123" s="1">
        <v>8</v>
      </c>
      <c r="O123" s="1" t="s">
        <v>1302</v>
      </c>
      <c r="P123" s="1" t="s">
        <v>86</v>
      </c>
      <c r="Q123" s="1" t="s">
        <v>1303</v>
      </c>
      <c r="R123" s="1" t="s">
        <v>131</v>
      </c>
      <c r="S123" s="1" t="s">
        <v>1304</v>
      </c>
      <c r="T123" s="1" t="s">
        <v>1302</v>
      </c>
      <c r="U123" s="1" t="s">
        <v>48</v>
      </c>
      <c r="V123" s="1" t="s">
        <v>90</v>
      </c>
      <c r="W123" s="1" t="s">
        <v>91</v>
      </c>
      <c r="X123" s="1" t="s">
        <v>1305</v>
      </c>
      <c r="Y123" s="1" t="s">
        <v>1008</v>
      </c>
      <c r="Z123" s="1" t="s">
        <v>107</v>
      </c>
      <c r="AA123" s="1" t="s">
        <v>1213</v>
      </c>
      <c r="AB123" s="1" t="s">
        <v>1248</v>
      </c>
      <c r="AD123" s="1" t="s">
        <v>55</v>
      </c>
      <c r="AE123" s="1" t="s">
        <v>77</v>
      </c>
      <c r="AG123" s="1" t="s">
        <v>57</v>
      </c>
      <c r="AH123" s="1" t="s">
        <v>190</v>
      </c>
      <c r="AK123" s="1" t="s">
        <v>59</v>
      </c>
      <c r="AL123" s="1" t="s">
        <v>60</v>
      </c>
      <c r="AM123" s="1" t="s">
        <v>1306</v>
      </c>
      <c r="AN123" s="1" t="s">
        <v>1307</v>
      </c>
      <c r="AO123" s="1" t="s">
        <v>1308</v>
      </c>
    </row>
    <row r="124" spans="1:41" x14ac:dyDescent="0.3">
      <c r="A124" s="1" t="str">
        <f>HYPERLINK("https://hsdes.intel.com/resource/14013186503","14013186503")</f>
        <v>14013186503</v>
      </c>
      <c r="B124" s="1" t="s">
        <v>1309</v>
      </c>
      <c r="C124" s="1" t="s">
        <v>1740</v>
      </c>
      <c r="D124" s="1" t="s">
        <v>1762</v>
      </c>
      <c r="E124" s="1">
        <v>42.4</v>
      </c>
      <c r="G124" s="1" t="s">
        <v>82</v>
      </c>
      <c r="H124" s="1" t="s">
        <v>157</v>
      </c>
      <c r="I124" s="1" t="s">
        <v>39</v>
      </c>
      <c r="J124" s="1" t="s">
        <v>40</v>
      </c>
      <c r="K124" s="1" t="s">
        <v>41</v>
      </c>
      <c r="L124" s="1" t="s">
        <v>84</v>
      </c>
      <c r="M124" s="1">
        <v>70</v>
      </c>
      <c r="N124" s="1">
        <v>10</v>
      </c>
      <c r="O124" s="1" t="s">
        <v>1310</v>
      </c>
      <c r="P124" s="1" t="s">
        <v>523</v>
      </c>
      <c r="Q124" s="1" t="s">
        <v>1311</v>
      </c>
      <c r="R124" s="1" t="s">
        <v>548</v>
      </c>
      <c r="S124" s="1" t="s">
        <v>1312</v>
      </c>
      <c r="T124" s="1" t="s">
        <v>1310</v>
      </c>
      <c r="U124" s="1" t="s">
        <v>48</v>
      </c>
      <c r="V124" s="1" t="s">
        <v>90</v>
      </c>
      <c r="W124" s="1" t="s">
        <v>91</v>
      </c>
      <c r="X124" s="1" t="s">
        <v>1313</v>
      </c>
      <c r="Y124" s="1" t="s">
        <v>1008</v>
      </c>
      <c r="Z124" s="1" t="s">
        <v>134</v>
      </c>
      <c r="AA124" s="1" t="s">
        <v>1225</v>
      </c>
      <c r="AB124" s="1" t="s">
        <v>1226</v>
      </c>
      <c r="AD124" s="1" t="s">
        <v>55</v>
      </c>
      <c r="AE124" s="1" t="s">
        <v>77</v>
      </c>
      <c r="AG124" s="1" t="s">
        <v>57</v>
      </c>
      <c r="AH124" s="1" t="s">
        <v>58</v>
      </c>
      <c r="AK124" s="1" t="s">
        <v>59</v>
      </c>
      <c r="AL124" s="1" t="s">
        <v>60</v>
      </c>
      <c r="AM124" s="1" t="s">
        <v>1314</v>
      </c>
      <c r="AN124" s="1" t="s">
        <v>1315</v>
      </c>
      <c r="AO124" s="1" t="s">
        <v>1316</v>
      </c>
    </row>
    <row r="125" spans="1:41" x14ac:dyDescent="0.3">
      <c r="A125" s="1" t="str">
        <f>HYPERLINK("https://hsdes.intel.com/resource/14013186504","14013186504")</f>
        <v>14013186504</v>
      </c>
      <c r="B125" s="1" t="s">
        <v>1317</v>
      </c>
      <c r="C125" s="1" t="s">
        <v>1740</v>
      </c>
      <c r="D125" s="1" t="s">
        <v>1744</v>
      </c>
      <c r="G125" s="1" t="s">
        <v>82</v>
      </c>
      <c r="H125" s="1" t="s">
        <v>157</v>
      </c>
      <c r="I125" s="1" t="s">
        <v>39</v>
      </c>
      <c r="J125" s="1" t="s">
        <v>40</v>
      </c>
      <c r="K125" s="1" t="s">
        <v>41</v>
      </c>
      <c r="L125" s="1" t="s">
        <v>84</v>
      </c>
      <c r="M125" s="1">
        <v>10</v>
      </c>
      <c r="N125" s="1">
        <v>7</v>
      </c>
      <c r="O125" s="1" t="s">
        <v>1318</v>
      </c>
      <c r="P125" s="1" t="s">
        <v>523</v>
      </c>
      <c r="Q125" s="1" t="s">
        <v>1319</v>
      </c>
      <c r="R125" s="1" t="s">
        <v>1320</v>
      </c>
      <c r="S125" s="1" t="s">
        <v>1321</v>
      </c>
      <c r="T125" s="1" t="s">
        <v>1318</v>
      </c>
      <c r="U125" s="1" t="s">
        <v>48</v>
      </c>
      <c r="V125" s="1" t="s">
        <v>90</v>
      </c>
      <c r="W125" s="1" t="s">
        <v>91</v>
      </c>
      <c r="X125" s="1" t="s">
        <v>1322</v>
      </c>
      <c r="Y125" s="1" t="s">
        <v>1008</v>
      </c>
      <c r="Z125" s="1" t="s">
        <v>134</v>
      </c>
      <c r="AA125" s="1" t="s">
        <v>1213</v>
      </c>
      <c r="AB125" s="1" t="s">
        <v>1248</v>
      </c>
      <c r="AD125" s="1" t="s">
        <v>55</v>
      </c>
      <c r="AE125" s="1" t="s">
        <v>77</v>
      </c>
      <c r="AG125" s="1" t="s">
        <v>57</v>
      </c>
      <c r="AH125" s="1" t="s">
        <v>58</v>
      </c>
      <c r="AK125" s="1" t="s">
        <v>59</v>
      </c>
      <c r="AL125" s="1" t="s">
        <v>60</v>
      </c>
      <c r="AM125" s="1" t="s">
        <v>1317</v>
      </c>
      <c r="AN125" s="1" t="s">
        <v>1323</v>
      </c>
      <c r="AO125" s="1" t="s">
        <v>1324</v>
      </c>
    </row>
    <row r="126" spans="1:41" x14ac:dyDescent="0.3">
      <c r="A126" s="1" t="str">
        <f>HYPERLINK("https://hsdes.intel.com/resource/14013186505","14013186505")</f>
        <v>14013186505</v>
      </c>
      <c r="B126" s="1" t="s">
        <v>1325</v>
      </c>
      <c r="C126" s="1" t="s">
        <v>1740</v>
      </c>
      <c r="G126" s="1" t="s">
        <v>82</v>
      </c>
      <c r="H126" s="1" t="s">
        <v>157</v>
      </c>
      <c r="I126" s="1" t="s">
        <v>39</v>
      </c>
      <c r="J126" s="1" t="s">
        <v>40</v>
      </c>
      <c r="K126" s="1" t="s">
        <v>41</v>
      </c>
      <c r="L126" s="1" t="s">
        <v>84</v>
      </c>
      <c r="M126" s="1">
        <v>10</v>
      </c>
      <c r="N126" s="1">
        <v>7</v>
      </c>
      <c r="O126" s="1" t="s">
        <v>1326</v>
      </c>
      <c r="P126" s="1" t="s">
        <v>523</v>
      </c>
      <c r="Q126" s="1" t="s">
        <v>1327</v>
      </c>
      <c r="R126" s="1" t="s">
        <v>1320</v>
      </c>
      <c r="S126" s="1" t="s">
        <v>1328</v>
      </c>
      <c r="T126" s="1" t="s">
        <v>1326</v>
      </c>
      <c r="U126" s="1" t="s">
        <v>48</v>
      </c>
      <c r="V126" s="1" t="s">
        <v>90</v>
      </c>
      <c r="W126" s="1" t="s">
        <v>91</v>
      </c>
      <c r="X126" s="1" t="s">
        <v>1329</v>
      </c>
      <c r="Y126" s="1" t="s">
        <v>1008</v>
      </c>
      <c r="Z126" s="1" t="s">
        <v>134</v>
      </c>
      <c r="AA126" s="1" t="s">
        <v>1225</v>
      </c>
      <c r="AB126" s="1" t="s">
        <v>1226</v>
      </c>
      <c r="AD126" s="1" t="s">
        <v>55</v>
      </c>
      <c r="AE126" s="1" t="s">
        <v>77</v>
      </c>
      <c r="AG126" s="1" t="s">
        <v>57</v>
      </c>
      <c r="AH126" s="1" t="s">
        <v>58</v>
      </c>
      <c r="AK126" s="1" t="s">
        <v>59</v>
      </c>
      <c r="AL126" s="1" t="s">
        <v>60</v>
      </c>
      <c r="AM126" s="1" t="s">
        <v>1325</v>
      </c>
      <c r="AN126" s="1" t="s">
        <v>1330</v>
      </c>
      <c r="AO126" s="1" t="s">
        <v>1324</v>
      </c>
    </row>
    <row r="127" spans="1:41" x14ac:dyDescent="0.3">
      <c r="A127" s="1" t="str">
        <f>HYPERLINK("https://hsdes.intel.com/resource/14013186509","14013186509")</f>
        <v>14013186509</v>
      </c>
      <c r="B127" s="1" t="s">
        <v>1331</v>
      </c>
      <c r="C127" s="1" t="s">
        <v>1740</v>
      </c>
      <c r="D127" s="1" t="s">
        <v>1743</v>
      </c>
      <c r="G127" s="1" t="s">
        <v>82</v>
      </c>
      <c r="H127" s="1" t="s">
        <v>157</v>
      </c>
      <c r="I127" s="1" t="s">
        <v>39</v>
      </c>
      <c r="J127" s="1" t="s">
        <v>40</v>
      </c>
      <c r="K127" s="1" t="s">
        <v>41</v>
      </c>
      <c r="L127" s="1" t="s">
        <v>84</v>
      </c>
      <c r="M127" s="1">
        <v>35</v>
      </c>
      <c r="N127" s="1">
        <v>10</v>
      </c>
      <c r="O127" s="1" t="s">
        <v>1332</v>
      </c>
      <c r="P127" s="1" t="s">
        <v>86</v>
      </c>
      <c r="Q127" s="1" t="s">
        <v>1333</v>
      </c>
      <c r="R127" s="1" t="s">
        <v>525</v>
      </c>
      <c r="S127" s="1" t="s">
        <v>1334</v>
      </c>
      <c r="T127" s="1" t="s">
        <v>1332</v>
      </c>
      <c r="U127" s="1" t="s">
        <v>48</v>
      </c>
      <c r="V127" s="1" t="s">
        <v>90</v>
      </c>
      <c r="W127" s="1" t="s">
        <v>91</v>
      </c>
      <c r="X127" s="1" t="s">
        <v>1335</v>
      </c>
      <c r="Y127" s="1" t="s">
        <v>1008</v>
      </c>
      <c r="Z127" s="1" t="s">
        <v>187</v>
      </c>
      <c r="AA127" s="1" t="s">
        <v>1213</v>
      </c>
      <c r="AB127" s="1" t="s">
        <v>1248</v>
      </c>
      <c r="AD127" s="1" t="s">
        <v>55</v>
      </c>
      <c r="AE127" s="1" t="s">
        <v>77</v>
      </c>
      <c r="AG127" s="1" t="s">
        <v>57</v>
      </c>
      <c r="AH127" s="1" t="s">
        <v>190</v>
      </c>
      <c r="AK127" s="1" t="s">
        <v>59</v>
      </c>
      <c r="AL127" s="1" t="s">
        <v>60</v>
      </c>
      <c r="AM127" s="1" t="s">
        <v>1336</v>
      </c>
      <c r="AN127" s="1" t="s">
        <v>1337</v>
      </c>
      <c r="AO127" s="1" t="s">
        <v>1324</v>
      </c>
    </row>
    <row r="128" spans="1:41" x14ac:dyDescent="0.3">
      <c r="A128" s="1" t="str">
        <f>HYPERLINK("https://hsdes.intel.com/resource/14013186733","14013186733")</f>
        <v>14013186733</v>
      </c>
      <c r="B128" s="1" t="s">
        <v>1338</v>
      </c>
      <c r="C128" s="1" t="s">
        <v>1740</v>
      </c>
      <c r="D128" s="1" t="s">
        <v>1741</v>
      </c>
      <c r="G128" s="1" t="s">
        <v>141</v>
      </c>
      <c r="H128" s="1" t="s">
        <v>157</v>
      </c>
      <c r="I128" s="1" t="s">
        <v>39</v>
      </c>
      <c r="J128" s="1" t="s">
        <v>40</v>
      </c>
      <c r="K128" s="1" t="s">
        <v>41</v>
      </c>
      <c r="L128" s="1" t="s">
        <v>1339</v>
      </c>
      <c r="M128" s="1">
        <v>20</v>
      </c>
      <c r="N128" s="1">
        <v>10</v>
      </c>
      <c r="O128" s="1" t="s">
        <v>1340</v>
      </c>
      <c r="P128" s="1" t="s">
        <v>144</v>
      </c>
      <c r="Q128" s="1" t="s">
        <v>1341</v>
      </c>
      <c r="R128" s="1" t="s">
        <v>1342</v>
      </c>
      <c r="S128" s="1" t="s">
        <v>1343</v>
      </c>
      <c r="T128" s="1" t="s">
        <v>1340</v>
      </c>
      <c r="U128" s="1" t="s">
        <v>148</v>
      </c>
      <c r="V128" s="1" t="s">
        <v>774</v>
      </c>
      <c r="W128" s="1" t="s">
        <v>149</v>
      </c>
      <c r="X128" s="1" t="s">
        <v>1344</v>
      </c>
      <c r="Y128" s="1" t="s">
        <v>1008</v>
      </c>
      <c r="Z128" s="1" t="s">
        <v>52</v>
      </c>
      <c r="AA128" s="1" t="s">
        <v>1225</v>
      </c>
      <c r="AB128" s="1" t="s">
        <v>1226</v>
      </c>
      <c r="AD128" s="1" t="s">
        <v>55</v>
      </c>
      <c r="AE128" s="1" t="s">
        <v>1011</v>
      </c>
      <c r="AG128" s="1" t="s">
        <v>57</v>
      </c>
      <c r="AH128" s="1" t="s">
        <v>58</v>
      </c>
      <c r="AK128" s="1" t="s">
        <v>59</v>
      </c>
      <c r="AL128" s="1" t="s">
        <v>60</v>
      </c>
      <c r="AM128" s="1" t="s">
        <v>1345</v>
      </c>
      <c r="AN128" s="1" t="s">
        <v>1346</v>
      </c>
      <c r="AO128" s="1" t="s">
        <v>1347</v>
      </c>
    </row>
    <row r="129" spans="1:41" x14ac:dyDescent="0.3">
      <c r="A129" s="1" t="str">
        <f>HYPERLINK("https://hsdes.intel.com/resource/14013186745","14013186745")</f>
        <v>14013186745</v>
      </c>
      <c r="B129" s="1" t="s">
        <v>1348</v>
      </c>
      <c r="C129" s="1" t="s">
        <v>1740</v>
      </c>
      <c r="D129" s="1" t="s">
        <v>1744</v>
      </c>
      <c r="G129" s="1" t="s">
        <v>305</v>
      </c>
      <c r="H129" s="1" t="s">
        <v>157</v>
      </c>
      <c r="I129" s="1" t="s">
        <v>39</v>
      </c>
      <c r="J129" s="1" t="s">
        <v>40</v>
      </c>
      <c r="K129" s="1" t="s">
        <v>41</v>
      </c>
      <c r="L129" s="1" t="s">
        <v>1339</v>
      </c>
      <c r="M129" s="1">
        <v>10</v>
      </c>
      <c r="N129" s="1">
        <v>6</v>
      </c>
      <c r="O129" s="1" t="s">
        <v>1349</v>
      </c>
      <c r="P129" s="1" t="s">
        <v>308</v>
      </c>
      <c r="Q129" s="1" t="s">
        <v>1350</v>
      </c>
      <c r="R129" s="1" t="s">
        <v>1351</v>
      </c>
      <c r="S129" s="1" t="s">
        <v>1352</v>
      </c>
      <c r="T129" s="1" t="s">
        <v>1349</v>
      </c>
      <c r="U129" s="1" t="s">
        <v>148</v>
      </c>
      <c r="W129" s="1" t="s">
        <v>305</v>
      </c>
      <c r="X129" s="1" t="s">
        <v>1353</v>
      </c>
      <c r="Y129" s="1" t="s">
        <v>1008</v>
      </c>
      <c r="Z129" s="1" t="s">
        <v>134</v>
      </c>
      <c r="AA129" s="1" t="s">
        <v>1247</v>
      </c>
      <c r="AB129" s="1" t="s">
        <v>1248</v>
      </c>
      <c r="AD129" s="1" t="s">
        <v>55</v>
      </c>
      <c r="AE129" s="1" t="s">
        <v>77</v>
      </c>
      <c r="AG129" s="1" t="s">
        <v>57</v>
      </c>
      <c r="AH129" s="1" t="s">
        <v>58</v>
      </c>
      <c r="AK129" s="1" t="s">
        <v>59</v>
      </c>
      <c r="AL129" s="1" t="s">
        <v>60</v>
      </c>
      <c r="AM129" s="1" t="s">
        <v>1354</v>
      </c>
      <c r="AN129" s="1" t="s">
        <v>1355</v>
      </c>
      <c r="AO129" s="1" t="s">
        <v>1356</v>
      </c>
    </row>
    <row r="130" spans="1:41" x14ac:dyDescent="0.3">
      <c r="A130" s="1" t="str">
        <f>HYPERLINK("https://hsdes.intel.com/resource/14013186746","14013186746")</f>
        <v>14013186746</v>
      </c>
      <c r="B130" s="1" t="s">
        <v>1357</v>
      </c>
      <c r="C130" s="1" t="s">
        <v>1740</v>
      </c>
      <c r="D130" s="1" t="s">
        <v>1744</v>
      </c>
      <c r="G130" s="1" t="s">
        <v>305</v>
      </c>
      <c r="H130" s="1" t="s">
        <v>157</v>
      </c>
      <c r="I130" s="1" t="s">
        <v>39</v>
      </c>
      <c r="J130" s="1" t="s">
        <v>40</v>
      </c>
      <c r="K130" s="1" t="s">
        <v>41</v>
      </c>
      <c r="L130" s="1" t="s">
        <v>1339</v>
      </c>
      <c r="M130" s="1">
        <v>60</v>
      </c>
      <c r="N130" s="1">
        <v>40</v>
      </c>
      <c r="O130" s="1" t="s">
        <v>1358</v>
      </c>
      <c r="P130" s="1" t="s">
        <v>308</v>
      </c>
      <c r="Q130" s="1" t="s">
        <v>1359</v>
      </c>
      <c r="R130" s="1" t="s">
        <v>1360</v>
      </c>
      <c r="S130" s="1" t="s">
        <v>1361</v>
      </c>
      <c r="T130" s="1" t="s">
        <v>1358</v>
      </c>
      <c r="U130" s="1" t="s">
        <v>48</v>
      </c>
      <c r="W130" s="1" t="s">
        <v>305</v>
      </c>
      <c r="X130" s="1" t="s">
        <v>1362</v>
      </c>
      <c r="Y130" s="1" t="s">
        <v>1008</v>
      </c>
      <c r="Z130" s="1" t="s">
        <v>187</v>
      </c>
      <c r="AA130" s="1" t="s">
        <v>1363</v>
      </c>
      <c r="AB130" s="1" t="s">
        <v>1226</v>
      </c>
      <c r="AD130" s="1" t="s">
        <v>55</v>
      </c>
      <c r="AE130" s="1" t="s">
        <v>77</v>
      </c>
      <c r="AG130" s="1" t="s">
        <v>123</v>
      </c>
      <c r="AH130" s="1" t="s">
        <v>190</v>
      </c>
      <c r="AK130" s="1" t="s">
        <v>59</v>
      </c>
      <c r="AL130" s="1" t="s">
        <v>60</v>
      </c>
      <c r="AM130" s="1" t="s">
        <v>1364</v>
      </c>
      <c r="AN130" s="1" t="s">
        <v>1365</v>
      </c>
      <c r="AO130" s="1" t="s">
        <v>1366</v>
      </c>
    </row>
    <row r="131" spans="1:41" x14ac:dyDescent="0.3">
      <c r="A131" s="1" t="str">
        <f>HYPERLINK("https://hsdes.intel.com/resource/14013186750","14013186750")</f>
        <v>14013186750</v>
      </c>
      <c r="B131" s="1" t="s">
        <v>1367</v>
      </c>
      <c r="C131" s="1" t="s">
        <v>1740</v>
      </c>
      <c r="D131" s="1" t="s">
        <v>1743</v>
      </c>
      <c r="G131" s="1" t="s">
        <v>99</v>
      </c>
      <c r="H131" s="1" t="s">
        <v>157</v>
      </c>
      <c r="I131" s="1" t="s">
        <v>39</v>
      </c>
      <c r="J131" s="1" t="s">
        <v>40</v>
      </c>
      <c r="K131" s="1" t="s">
        <v>41</v>
      </c>
      <c r="L131" s="1" t="s">
        <v>1368</v>
      </c>
      <c r="M131" s="1">
        <v>50</v>
      </c>
      <c r="N131" s="1">
        <v>35</v>
      </c>
      <c r="O131" s="1" t="s">
        <v>1369</v>
      </c>
      <c r="P131" s="1" t="s">
        <v>102</v>
      </c>
      <c r="Q131" s="1" t="s">
        <v>1370</v>
      </c>
      <c r="R131" s="1" t="s">
        <v>1371</v>
      </c>
      <c r="S131" s="1" t="s">
        <v>1372</v>
      </c>
      <c r="T131" s="1" t="s">
        <v>1369</v>
      </c>
      <c r="U131" s="1" t="s">
        <v>148</v>
      </c>
      <c r="W131" s="1" t="s">
        <v>73</v>
      </c>
      <c r="X131" s="1" t="s">
        <v>1373</v>
      </c>
      <c r="Y131" s="1" t="s">
        <v>1008</v>
      </c>
      <c r="Z131" s="1" t="s">
        <v>107</v>
      </c>
      <c r="AA131" s="1" t="s">
        <v>1213</v>
      </c>
      <c r="AB131" s="1" t="s">
        <v>1248</v>
      </c>
      <c r="AD131" s="1" t="s">
        <v>55</v>
      </c>
      <c r="AE131" s="1" t="s">
        <v>77</v>
      </c>
      <c r="AG131" s="1" t="s">
        <v>123</v>
      </c>
      <c r="AH131" s="1" t="s">
        <v>58</v>
      </c>
      <c r="AK131" s="1" t="s">
        <v>59</v>
      </c>
      <c r="AL131" s="1" t="s">
        <v>60</v>
      </c>
      <c r="AM131" s="1" t="s">
        <v>1374</v>
      </c>
      <c r="AN131" s="1" t="s">
        <v>1375</v>
      </c>
      <c r="AO131" s="1" t="s">
        <v>1376</v>
      </c>
    </row>
    <row r="132" spans="1:41" x14ac:dyDescent="0.3">
      <c r="A132" s="1" t="str">
        <f>HYPERLINK("https://hsdes.intel.com/resource/14013186751","14013186751")</f>
        <v>14013186751</v>
      </c>
      <c r="B132" s="1" t="s">
        <v>1377</v>
      </c>
      <c r="C132" s="1" t="s">
        <v>1746</v>
      </c>
      <c r="F132" s="1" t="s">
        <v>1753</v>
      </c>
      <c r="G132" s="1" t="s">
        <v>305</v>
      </c>
      <c r="H132" s="1" t="s">
        <v>157</v>
      </c>
      <c r="I132" s="1" t="s">
        <v>39</v>
      </c>
      <c r="J132" s="1" t="s">
        <v>40</v>
      </c>
      <c r="K132" s="1" t="s">
        <v>41</v>
      </c>
      <c r="L132" s="1" t="s">
        <v>1339</v>
      </c>
      <c r="M132" s="1">
        <v>40</v>
      </c>
      <c r="N132" s="1">
        <v>35</v>
      </c>
      <c r="O132" s="1" t="s">
        <v>1378</v>
      </c>
      <c r="P132" s="1" t="s">
        <v>308</v>
      </c>
      <c r="Q132" s="1" t="s">
        <v>1379</v>
      </c>
      <c r="R132" s="1" t="s">
        <v>1380</v>
      </c>
      <c r="S132" s="1" t="s">
        <v>1381</v>
      </c>
      <c r="T132" s="1" t="s">
        <v>1378</v>
      </c>
      <c r="U132" s="1" t="s">
        <v>48</v>
      </c>
      <c r="W132" s="1" t="s">
        <v>305</v>
      </c>
      <c r="X132" s="1" t="s">
        <v>1382</v>
      </c>
      <c r="Y132" s="1" t="s">
        <v>1008</v>
      </c>
      <c r="Z132" s="1" t="s">
        <v>107</v>
      </c>
      <c r="AA132" s="1" t="s">
        <v>1247</v>
      </c>
      <c r="AB132" s="1" t="s">
        <v>1248</v>
      </c>
      <c r="AD132" s="1" t="s">
        <v>55</v>
      </c>
      <c r="AE132" s="1" t="s">
        <v>77</v>
      </c>
      <c r="AG132" s="1" t="s">
        <v>123</v>
      </c>
      <c r="AH132" s="1" t="s">
        <v>190</v>
      </c>
      <c r="AK132" s="1" t="s">
        <v>59</v>
      </c>
      <c r="AL132" s="1" t="s">
        <v>60</v>
      </c>
      <c r="AM132" s="1" t="s">
        <v>1383</v>
      </c>
      <c r="AN132" s="1" t="s">
        <v>1384</v>
      </c>
      <c r="AO132" s="1" t="s">
        <v>1385</v>
      </c>
    </row>
    <row r="133" spans="1:41" x14ac:dyDescent="0.3">
      <c r="A133" s="1" t="str">
        <f>HYPERLINK("https://hsdes.intel.com/resource/14013186752","14013186752")</f>
        <v>14013186752</v>
      </c>
      <c r="B133" s="1" t="s">
        <v>1386</v>
      </c>
      <c r="C133" s="1" t="s">
        <v>1740</v>
      </c>
      <c r="D133" s="1" t="s">
        <v>1744</v>
      </c>
      <c r="G133" s="1" t="s">
        <v>99</v>
      </c>
      <c r="H133" s="1" t="s">
        <v>157</v>
      </c>
      <c r="I133" s="1" t="s">
        <v>39</v>
      </c>
      <c r="J133" s="1" t="s">
        <v>40</v>
      </c>
      <c r="K133" s="1" t="s">
        <v>41</v>
      </c>
      <c r="L133" s="1" t="s">
        <v>1368</v>
      </c>
      <c r="M133" s="1">
        <v>60</v>
      </c>
      <c r="N133" s="1">
        <v>50</v>
      </c>
      <c r="O133" s="1" t="s">
        <v>1387</v>
      </c>
      <c r="P133" s="1" t="s">
        <v>102</v>
      </c>
      <c r="Q133" s="1" t="s">
        <v>1388</v>
      </c>
      <c r="R133" s="1" t="s">
        <v>1389</v>
      </c>
      <c r="S133" s="1" t="s">
        <v>1390</v>
      </c>
      <c r="T133" s="1" t="s">
        <v>1387</v>
      </c>
      <c r="U133" s="1" t="s">
        <v>48</v>
      </c>
      <c r="W133" s="1" t="s">
        <v>73</v>
      </c>
      <c r="X133" s="1" t="s">
        <v>1391</v>
      </c>
      <c r="Y133" s="1" t="s">
        <v>1008</v>
      </c>
      <c r="Z133" s="1" t="s">
        <v>107</v>
      </c>
      <c r="AA133" s="1" t="s">
        <v>1392</v>
      </c>
      <c r="AB133" s="1" t="s">
        <v>1248</v>
      </c>
      <c r="AD133" s="1" t="s">
        <v>55</v>
      </c>
      <c r="AE133" s="1" t="s">
        <v>77</v>
      </c>
      <c r="AG133" s="1" t="s">
        <v>123</v>
      </c>
      <c r="AH133" s="1" t="s">
        <v>190</v>
      </c>
      <c r="AK133" s="1" t="s">
        <v>59</v>
      </c>
      <c r="AL133" s="1" t="s">
        <v>60</v>
      </c>
      <c r="AM133" s="1" t="s">
        <v>1393</v>
      </c>
      <c r="AN133" s="1" t="s">
        <v>1394</v>
      </c>
      <c r="AO133" s="1" t="s">
        <v>1395</v>
      </c>
    </row>
    <row r="134" spans="1:41" x14ac:dyDescent="0.3">
      <c r="A134" s="1" t="str">
        <f>HYPERLINK("https://hsdes.intel.com/resource/14013186753","14013186753")</f>
        <v>14013186753</v>
      </c>
      <c r="B134" s="1" t="s">
        <v>1396</v>
      </c>
      <c r="C134" s="1" t="s">
        <v>1740</v>
      </c>
      <c r="D134" s="1" t="s">
        <v>1744</v>
      </c>
      <c r="G134" s="1" t="s">
        <v>99</v>
      </c>
      <c r="H134" s="1" t="s">
        <v>157</v>
      </c>
      <c r="I134" s="1" t="s">
        <v>39</v>
      </c>
      <c r="J134" s="1" t="s">
        <v>40</v>
      </c>
      <c r="K134" s="1" t="s">
        <v>41</v>
      </c>
      <c r="L134" s="1" t="s">
        <v>1368</v>
      </c>
      <c r="M134" s="1">
        <v>6</v>
      </c>
      <c r="N134" s="1">
        <v>4</v>
      </c>
      <c r="O134" s="1" t="s">
        <v>1397</v>
      </c>
      <c r="P134" s="1" t="s">
        <v>102</v>
      </c>
      <c r="Q134" s="1" t="s">
        <v>1398</v>
      </c>
      <c r="R134" s="1" t="s">
        <v>1399</v>
      </c>
      <c r="S134" s="1" t="s">
        <v>1400</v>
      </c>
      <c r="T134" s="1" t="s">
        <v>1397</v>
      </c>
      <c r="U134" s="1" t="s">
        <v>48</v>
      </c>
      <c r="W134" s="1" t="s">
        <v>73</v>
      </c>
      <c r="X134" s="1" t="s">
        <v>1401</v>
      </c>
      <c r="Y134" s="1" t="s">
        <v>1008</v>
      </c>
      <c r="Z134" s="1" t="s">
        <v>187</v>
      </c>
      <c r="AA134" s="1" t="s">
        <v>1225</v>
      </c>
      <c r="AB134" s="1" t="s">
        <v>1226</v>
      </c>
      <c r="AD134" s="1" t="s">
        <v>55</v>
      </c>
      <c r="AE134" s="1" t="s">
        <v>1011</v>
      </c>
      <c r="AG134" s="1" t="s">
        <v>57</v>
      </c>
      <c r="AH134" s="1" t="s">
        <v>190</v>
      </c>
      <c r="AK134" s="1" t="s">
        <v>59</v>
      </c>
      <c r="AL134" s="1" t="s">
        <v>1402</v>
      </c>
      <c r="AM134" s="1" t="s">
        <v>1403</v>
      </c>
      <c r="AN134" s="1" t="s">
        <v>1404</v>
      </c>
      <c r="AO134" s="1" t="s">
        <v>1376</v>
      </c>
    </row>
    <row r="135" spans="1:41" x14ac:dyDescent="0.3">
      <c r="A135" s="1" t="str">
        <f>HYPERLINK("https://hsdes.intel.com/resource/14013186754","14013186754")</f>
        <v>14013186754</v>
      </c>
      <c r="B135" s="1" t="s">
        <v>1405</v>
      </c>
      <c r="C135" s="1" t="s">
        <v>1740</v>
      </c>
      <c r="D135" s="1" t="s">
        <v>1741</v>
      </c>
      <c r="G135" s="1" t="s">
        <v>99</v>
      </c>
      <c r="H135" s="1" t="s">
        <v>157</v>
      </c>
      <c r="I135" s="1" t="s">
        <v>39</v>
      </c>
      <c r="J135" s="1" t="s">
        <v>40</v>
      </c>
      <c r="K135" s="1" t="s">
        <v>41</v>
      </c>
      <c r="L135" s="1" t="s">
        <v>1368</v>
      </c>
      <c r="M135" s="1">
        <v>15</v>
      </c>
      <c r="N135" s="1">
        <v>10</v>
      </c>
      <c r="O135" s="1" t="s">
        <v>1406</v>
      </c>
      <c r="P135" s="1" t="s">
        <v>102</v>
      </c>
      <c r="Q135" s="1" t="s">
        <v>1407</v>
      </c>
      <c r="R135" s="1" t="s">
        <v>1408</v>
      </c>
      <c r="S135" s="1" t="s">
        <v>1409</v>
      </c>
      <c r="T135" s="1" t="s">
        <v>1406</v>
      </c>
      <c r="U135" s="1" t="s">
        <v>48</v>
      </c>
      <c r="W135" s="1" t="s">
        <v>73</v>
      </c>
      <c r="X135" s="1" t="s">
        <v>1410</v>
      </c>
      <c r="Y135" s="1" t="s">
        <v>1008</v>
      </c>
      <c r="Z135" s="1" t="s">
        <v>134</v>
      </c>
      <c r="AA135" s="1" t="s">
        <v>1213</v>
      </c>
      <c r="AB135" s="1" t="s">
        <v>1248</v>
      </c>
      <c r="AD135" s="1" t="s">
        <v>55</v>
      </c>
      <c r="AE135" s="1" t="s">
        <v>77</v>
      </c>
      <c r="AG135" s="1" t="s">
        <v>57</v>
      </c>
      <c r="AH135" s="1" t="s">
        <v>58</v>
      </c>
      <c r="AK135" s="1" t="s">
        <v>59</v>
      </c>
      <c r="AL135" s="1" t="s">
        <v>869</v>
      </c>
      <c r="AM135" s="1" t="s">
        <v>1411</v>
      </c>
      <c r="AN135" s="1" t="s">
        <v>1412</v>
      </c>
      <c r="AO135" s="1" t="s">
        <v>1413</v>
      </c>
    </row>
    <row r="136" spans="1:41" x14ac:dyDescent="0.3">
      <c r="A136" s="1" t="str">
        <f>HYPERLINK("https://hsdes.intel.com/resource/14013186759","14013186759")</f>
        <v>14013186759</v>
      </c>
      <c r="B136" s="1" t="s">
        <v>1414</v>
      </c>
      <c r="C136" s="1" t="s">
        <v>1740</v>
      </c>
      <c r="D136" s="1" t="s">
        <v>1744</v>
      </c>
      <c r="G136" s="1" t="s">
        <v>99</v>
      </c>
      <c r="H136" s="1" t="s">
        <v>157</v>
      </c>
      <c r="I136" s="1" t="s">
        <v>39</v>
      </c>
      <c r="J136" s="1" t="s">
        <v>40</v>
      </c>
      <c r="K136" s="1" t="s">
        <v>41</v>
      </c>
      <c r="L136" s="1" t="s">
        <v>1368</v>
      </c>
      <c r="M136" s="1">
        <v>25</v>
      </c>
      <c r="N136" s="1">
        <v>20</v>
      </c>
      <c r="O136" s="1" t="s">
        <v>1415</v>
      </c>
      <c r="P136" s="1" t="s">
        <v>102</v>
      </c>
      <c r="Q136" s="1" t="s">
        <v>1416</v>
      </c>
      <c r="R136" s="1" t="s">
        <v>1417</v>
      </c>
      <c r="S136" s="1" t="s">
        <v>1418</v>
      </c>
      <c r="T136" s="1" t="s">
        <v>1415</v>
      </c>
      <c r="U136" s="1" t="s">
        <v>48</v>
      </c>
      <c r="W136" s="1" t="s">
        <v>73</v>
      </c>
      <c r="X136" s="1" t="s">
        <v>1419</v>
      </c>
      <c r="Y136" s="1" t="s">
        <v>1008</v>
      </c>
      <c r="Z136" s="1" t="s">
        <v>107</v>
      </c>
      <c r="AA136" s="1" t="s">
        <v>1213</v>
      </c>
      <c r="AB136" s="1" t="s">
        <v>1248</v>
      </c>
      <c r="AD136" s="1" t="s">
        <v>55</v>
      </c>
      <c r="AE136" s="1" t="s">
        <v>77</v>
      </c>
      <c r="AG136" s="1" t="s">
        <v>110</v>
      </c>
      <c r="AH136" s="1" t="s">
        <v>58</v>
      </c>
      <c r="AK136" s="1" t="s">
        <v>59</v>
      </c>
      <c r="AL136" s="1" t="s">
        <v>60</v>
      </c>
      <c r="AM136" s="1" t="s">
        <v>1420</v>
      </c>
      <c r="AN136" s="1" t="s">
        <v>1421</v>
      </c>
      <c r="AO136" s="1" t="s">
        <v>1376</v>
      </c>
    </row>
    <row r="137" spans="1:41" x14ac:dyDescent="0.3">
      <c r="A137" s="1" t="str">
        <f>HYPERLINK("https://hsdes.intel.com/resource/14013186762","14013186762")</f>
        <v>14013186762</v>
      </c>
      <c r="B137" s="1" t="s">
        <v>1422</v>
      </c>
      <c r="C137" s="1" t="s">
        <v>1740</v>
      </c>
      <c r="D137" s="1" t="s">
        <v>1741</v>
      </c>
      <c r="G137" s="1" t="s">
        <v>37</v>
      </c>
      <c r="H137" s="1" t="s">
        <v>157</v>
      </c>
      <c r="I137" s="1" t="s">
        <v>39</v>
      </c>
      <c r="J137" s="1" t="s">
        <v>40</v>
      </c>
      <c r="K137" s="1" t="s">
        <v>41</v>
      </c>
      <c r="L137" s="1" t="s">
        <v>1219</v>
      </c>
      <c r="M137" s="1">
        <v>15</v>
      </c>
      <c r="N137" s="1">
        <v>10</v>
      </c>
      <c r="O137" s="1" t="s">
        <v>1423</v>
      </c>
      <c r="P137" s="1" t="s">
        <v>44</v>
      </c>
      <c r="Q137" s="1" t="s">
        <v>1424</v>
      </c>
      <c r="R137" s="1" t="s">
        <v>1425</v>
      </c>
      <c r="S137" s="1" t="s">
        <v>1426</v>
      </c>
      <c r="T137" s="1" t="s">
        <v>1423</v>
      </c>
      <c r="U137" s="1" t="s">
        <v>48</v>
      </c>
      <c r="W137" s="1" t="s">
        <v>49</v>
      </c>
      <c r="X137" s="1" t="s">
        <v>1427</v>
      </c>
      <c r="Y137" s="1" t="s">
        <v>1008</v>
      </c>
      <c r="Z137" s="1" t="s">
        <v>187</v>
      </c>
      <c r="AA137" s="1" t="s">
        <v>1247</v>
      </c>
      <c r="AB137" s="1" t="s">
        <v>1248</v>
      </c>
      <c r="AD137" s="1" t="s">
        <v>55</v>
      </c>
      <c r="AE137" s="1" t="s">
        <v>77</v>
      </c>
      <c r="AG137" s="1" t="s">
        <v>57</v>
      </c>
      <c r="AH137" s="1" t="s">
        <v>190</v>
      </c>
      <c r="AK137" s="1" t="s">
        <v>191</v>
      </c>
      <c r="AL137" s="1" t="s">
        <v>60</v>
      </c>
      <c r="AM137" s="1" t="s">
        <v>1428</v>
      </c>
      <c r="AN137" s="1" t="s">
        <v>1429</v>
      </c>
      <c r="AO137" s="1" t="s">
        <v>1430</v>
      </c>
    </row>
    <row r="138" spans="1:41" x14ac:dyDescent="0.3">
      <c r="A138" s="1" t="str">
        <f>HYPERLINK("https://hsdes.intel.com/resource/14013186785","14013186785")</f>
        <v>14013186785</v>
      </c>
      <c r="B138" s="1" t="s">
        <v>1431</v>
      </c>
      <c r="C138" s="1" t="s">
        <v>1740</v>
      </c>
      <c r="D138" s="1" t="s">
        <v>1743</v>
      </c>
      <c r="G138" s="1" t="s">
        <v>49</v>
      </c>
      <c r="H138" s="1" t="s">
        <v>157</v>
      </c>
      <c r="I138" s="1" t="s">
        <v>39</v>
      </c>
      <c r="J138" s="1" t="s">
        <v>40</v>
      </c>
      <c r="K138" s="1" t="s">
        <v>41</v>
      </c>
      <c r="L138" s="1" t="s">
        <v>1339</v>
      </c>
      <c r="M138" s="1">
        <v>15</v>
      </c>
      <c r="N138" s="1">
        <v>10</v>
      </c>
      <c r="O138" s="1" t="s">
        <v>1432</v>
      </c>
      <c r="P138" s="1" t="s">
        <v>491</v>
      </c>
      <c r="Q138" s="1" t="s">
        <v>1433</v>
      </c>
      <c r="R138" s="1" t="s">
        <v>1434</v>
      </c>
      <c r="S138" s="1" t="s">
        <v>1435</v>
      </c>
      <c r="T138" s="1" t="s">
        <v>1432</v>
      </c>
      <c r="U138" s="1" t="s">
        <v>48</v>
      </c>
      <c r="W138" s="1" t="s">
        <v>495</v>
      </c>
      <c r="X138" s="1" t="s">
        <v>1436</v>
      </c>
      <c r="Y138" s="1" t="s">
        <v>1008</v>
      </c>
      <c r="Z138" s="1" t="s">
        <v>134</v>
      </c>
      <c r="AA138" s="1" t="s">
        <v>1213</v>
      </c>
      <c r="AB138" s="1" t="s">
        <v>1248</v>
      </c>
      <c r="AD138" s="1" t="s">
        <v>55</v>
      </c>
      <c r="AE138" s="1" t="s">
        <v>77</v>
      </c>
      <c r="AG138" s="1" t="s">
        <v>57</v>
      </c>
      <c r="AH138" s="1" t="s">
        <v>58</v>
      </c>
      <c r="AK138" s="1" t="s">
        <v>585</v>
      </c>
      <c r="AL138" s="1" t="s">
        <v>60</v>
      </c>
      <c r="AM138" s="1" t="s">
        <v>1437</v>
      </c>
      <c r="AN138" s="1" t="s">
        <v>1438</v>
      </c>
      <c r="AO138" s="1" t="s">
        <v>1308</v>
      </c>
    </row>
    <row r="139" spans="1:41" x14ac:dyDescent="0.3">
      <c r="A139" s="1" t="str">
        <f>HYPERLINK("https://hsdes.intel.com/resource/14013186799","14013186799")</f>
        <v>14013186799</v>
      </c>
      <c r="B139" s="1" t="s">
        <v>1439</v>
      </c>
      <c r="C139" s="1" t="s">
        <v>1740</v>
      </c>
      <c r="D139" s="1" t="s">
        <v>1743</v>
      </c>
      <c r="G139" s="1" t="s">
        <v>65</v>
      </c>
      <c r="H139" s="1" t="s">
        <v>157</v>
      </c>
      <c r="I139" s="1" t="s">
        <v>39</v>
      </c>
      <c r="J139" s="1" t="s">
        <v>40</v>
      </c>
      <c r="K139" s="1" t="s">
        <v>41</v>
      </c>
      <c r="L139" s="1" t="s">
        <v>1189</v>
      </c>
      <c r="M139" s="1">
        <v>50</v>
      </c>
      <c r="N139" s="1">
        <v>10</v>
      </c>
      <c r="O139" s="1" t="s">
        <v>1440</v>
      </c>
      <c r="P139" s="1" t="s">
        <v>69</v>
      </c>
      <c r="Q139" s="1" t="s">
        <v>1441</v>
      </c>
      <c r="R139" s="1" t="s">
        <v>1442</v>
      </c>
      <c r="S139" s="1" t="s">
        <v>1443</v>
      </c>
      <c r="T139" s="1" t="s">
        <v>1440</v>
      </c>
      <c r="U139" s="1" t="s">
        <v>48</v>
      </c>
      <c r="W139" s="1" t="s">
        <v>73</v>
      </c>
      <c r="X139" s="1" t="s">
        <v>1444</v>
      </c>
      <c r="Y139" s="1" t="s">
        <v>1008</v>
      </c>
      <c r="Z139" s="1" t="s">
        <v>187</v>
      </c>
      <c r="AA139" s="1" t="s">
        <v>1183</v>
      </c>
      <c r="AB139" s="1" t="s">
        <v>1184</v>
      </c>
      <c r="AD139" s="1" t="s">
        <v>55</v>
      </c>
      <c r="AE139" s="1" t="s">
        <v>77</v>
      </c>
      <c r="AG139" s="1" t="s">
        <v>57</v>
      </c>
      <c r="AH139" s="1" t="s">
        <v>190</v>
      </c>
      <c r="AK139" s="1" t="s">
        <v>59</v>
      </c>
      <c r="AL139" s="1" t="s">
        <v>60</v>
      </c>
      <c r="AM139" s="1" t="s">
        <v>1445</v>
      </c>
      <c r="AN139" s="1" t="s">
        <v>1446</v>
      </c>
      <c r="AO139" s="1" t="s">
        <v>1206</v>
      </c>
    </row>
    <row r="140" spans="1:41" x14ac:dyDescent="0.3">
      <c r="A140" s="1" t="str">
        <f>HYPERLINK("https://hsdes.intel.com/resource/14013186801","14013186801")</f>
        <v>14013186801</v>
      </c>
      <c r="B140" s="1" t="s">
        <v>1447</v>
      </c>
      <c r="C140" s="1" t="s">
        <v>1740</v>
      </c>
      <c r="D140" s="1" t="s">
        <v>1741</v>
      </c>
      <c r="G140" s="1" t="s">
        <v>65</v>
      </c>
      <c r="H140" s="1" t="s">
        <v>157</v>
      </c>
      <c r="I140" s="1" t="s">
        <v>39</v>
      </c>
      <c r="J140" s="1" t="s">
        <v>40</v>
      </c>
      <c r="K140" s="1" t="s">
        <v>41</v>
      </c>
      <c r="L140" s="1" t="s">
        <v>1189</v>
      </c>
      <c r="M140" s="1">
        <v>25</v>
      </c>
      <c r="N140" s="1">
        <v>5</v>
      </c>
      <c r="O140" s="1" t="s">
        <v>1448</v>
      </c>
      <c r="P140" s="1" t="s">
        <v>69</v>
      </c>
      <c r="Q140" s="1" t="s">
        <v>1441</v>
      </c>
      <c r="R140" s="1" t="s">
        <v>751</v>
      </c>
      <c r="S140" s="1" t="s">
        <v>1449</v>
      </c>
      <c r="T140" s="1" t="s">
        <v>1448</v>
      </c>
      <c r="U140" s="1" t="s">
        <v>48</v>
      </c>
      <c r="W140" s="1" t="s">
        <v>73</v>
      </c>
      <c r="X140" s="1" t="s">
        <v>1450</v>
      </c>
      <c r="Y140" s="1" t="s">
        <v>1008</v>
      </c>
      <c r="Z140" s="1" t="s">
        <v>187</v>
      </c>
      <c r="AA140" s="1" t="s">
        <v>1183</v>
      </c>
      <c r="AB140" s="1" t="s">
        <v>1184</v>
      </c>
      <c r="AD140" s="1" t="s">
        <v>55</v>
      </c>
      <c r="AE140" s="1" t="s">
        <v>77</v>
      </c>
      <c r="AG140" s="1" t="s">
        <v>57</v>
      </c>
      <c r="AH140" s="1" t="s">
        <v>190</v>
      </c>
      <c r="AK140" s="1" t="s">
        <v>59</v>
      </c>
      <c r="AL140" s="1" t="s">
        <v>60</v>
      </c>
      <c r="AM140" s="1" t="s">
        <v>1451</v>
      </c>
      <c r="AN140" s="1" t="s">
        <v>1446</v>
      </c>
      <c r="AO140" s="1" t="s">
        <v>1206</v>
      </c>
    </row>
    <row r="141" spans="1:41" x14ac:dyDescent="0.3">
      <c r="A141" s="1" t="str">
        <f>HYPERLINK("https://hsdes.intel.com/resource/14013186802","14013186802")</f>
        <v>14013186802</v>
      </c>
      <c r="B141" s="1" t="s">
        <v>1452</v>
      </c>
      <c r="C141" s="1" t="s">
        <v>1740</v>
      </c>
      <c r="D141" s="1" t="s">
        <v>1741</v>
      </c>
      <c r="G141" s="1" t="s">
        <v>65</v>
      </c>
      <c r="H141" s="1" t="s">
        <v>157</v>
      </c>
      <c r="I141" s="1" t="s">
        <v>39</v>
      </c>
      <c r="J141" s="1" t="s">
        <v>40</v>
      </c>
      <c r="K141" s="1" t="s">
        <v>41</v>
      </c>
      <c r="L141" s="1" t="s">
        <v>1189</v>
      </c>
      <c r="M141" s="1">
        <v>30</v>
      </c>
      <c r="N141" s="1">
        <v>5</v>
      </c>
      <c r="O141" s="1" t="s">
        <v>1453</v>
      </c>
      <c r="P141" s="1" t="s">
        <v>69</v>
      </c>
      <c r="Q141" s="1" t="s">
        <v>1441</v>
      </c>
      <c r="R141" s="1" t="s">
        <v>1454</v>
      </c>
      <c r="S141" s="1" t="s">
        <v>1455</v>
      </c>
      <c r="T141" s="1" t="s">
        <v>1453</v>
      </c>
      <c r="U141" s="1" t="s">
        <v>48</v>
      </c>
      <c r="W141" s="1" t="s">
        <v>73</v>
      </c>
      <c r="X141" s="1" t="s">
        <v>1456</v>
      </c>
      <c r="Y141" s="1" t="s">
        <v>1008</v>
      </c>
      <c r="Z141" s="1" t="s">
        <v>187</v>
      </c>
      <c r="AA141" s="1" t="s">
        <v>1183</v>
      </c>
      <c r="AB141" s="1" t="s">
        <v>1184</v>
      </c>
      <c r="AD141" s="1" t="s">
        <v>55</v>
      </c>
      <c r="AE141" s="1" t="s">
        <v>77</v>
      </c>
      <c r="AG141" s="1" t="s">
        <v>57</v>
      </c>
      <c r="AH141" s="1" t="s">
        <v>190</v>
      </c>
      <c r="AK141" s="1" t="s">
        <v>59</v>
      </c>
      <c r="AL141" s="1" t="s">
        <v>60</v>
      </c>
      <c r="AM141" s="1" t="s">
        <v>1457</v>
      </c>
      <c r="AN141" s="1" t="s">
        <v>1446</v>
      </c>
      <c r="AO141" s="1" t="s">
        <v>1206</v>
      </c>
    </row>
    <row r="142" spans="1:41" x14ac:dyDescent="0.3">
      <c r="A142" s="1" t="str">
        <f>HYPERLINK("https://hsdes.intel.com/resource/14013186803","14013186803")</f>
        <v>14013186803</v>
      </c>
      <c r="B142" s="1" t="s">
        <v>1458</v>
      </c>
      <c r="C142" s="1" t="s">
        <v>1740</v>
      </c>
      <c r="D142" s="1" t="s">
        <v>1741</v>
      </c>
      <c r="G142" s="1" t="s">
        <v>65</v>
      </c>
      <c r="H142" s="1" t="s">
        <v>157</v>
      </c>
      <c r="I142" s="1" t="s">
        <v>39</v>
      </c>
      <c r="J142" s="1" t="s">
        <v>40</v>
      </c>
      <c r="K142" s="1" t="s">
        <v>41</v>
      </c>
      <c r="L142" s="1" t="s">
        <v>1189</v>
      </c>
      <c r="M142" s="1">
        <v>25</v>
      </c>
      <c r="N142" s="1">
        <v>5</v>
      </c>
      <c r="O142" s="1" t="s">
        <v>1459</v>
      </c>
      <c r="P142" s="1" t="s">
        <v>69</v>
      </c>
      <c r="Q142" s="1" t="s">
        <v>1441</v>
      </c>
      <c r="R142" s="1" t="s">
        <v>1454</v>
      </c>
      <c r="S142" s="1" t="s">
        <v>1455</v>
      </c>
      <c r="T142" s="1" t="s">
        <v>1459</v>
      </c>
      <c r="U142" s="1" t="s">
        <v>48</v>
      </c>
      <c r="W142" s="1" t="s">
        <v>73</v>
      </c>
      <c r="X142" s="1" t="s">
        <v>1460</v>
      </c>
      <c r="Y142" s="1" t="s">
        <v>1008</v>
      </c>
      <c r="Z142" s="1" t="s">
        <v>187</v>
      </c>
      <c r="AA142" s="1" t="s">
        <v>1183</v>
      </c>
      <c r="AB142" s="1" t="s">
        <v>1184</v>
      </c>
      <c r="AD142" s="1" t="s">
        <v>55</v>
      </c>
      <c r="AE142" s="1" t="s">
        <v>77</v>
      </c>
      <c r="AG142" s="1" t="s">
        <v>57</v>
      </c>
      <c r="AH142" s="1" t="s">
        <v>190</v>
      </c>
      <c r="AK142" s="1" t="s">
        <v>59</v>
      </c>
      <c r="AL142" s="1" t="s">
        <v>60</v>
      </c>
      <c r="AM142" s="1" t="s">
        <v>1461</v>
      </c>
      <c r="AN142" s="1" t="s">
        <v>1446</v>
      </c>
      <c r="AO142" s="1" t="s">
        <v>1206</v>
      </c>
    </row>
    <row r="143" spans="1:41" x14ac:dyDescent="0.3">
      <c r="A143" s="1" t="str">
        <f>HYPERLINK("https://hsdes.intel.com/resource/14013186804","14013186804")</f>
        <v>14013186804</v>
      </c>
      <c r="B143" s="1" t="s">
        <v>1462</v>
      </c>
      <c r="C143" s="1" t="s">
        <v>1740</v>
      </c>
      <c r="D143" s="1" t="s">
        <v>1743</v>
      </c>
      <c r="G143" s="1" t="s">
        <v>65</v>
      </c>
      <c r="H143" s="1" t="s">
        <v>157</v>
      </c>
      <c r="I143" s="1" t="s">
        <v>39</v>
      </c>
      <c r="J143" s="1" t="s">
        <v>40</v>
      </c>
      <c r="K143" s="1" t="s">
        <v>41</v>
      </c>
      <c r="L143" s="1" t="s">
        <v>1189</v>
      </c>
      <c r="M143" s="1">
        <v>5</v>
      </c>
      <c r="N143" s="1">
        <v>3</v>
      </c>
      <c r="O143" s="1" t="s">
        <v>1463</v>
      </c>
      <c r="P143" s="1" t="s">
        <v>69</v>
      </c>
      <c r="Q143" s="1" t="s">
        <v>1464</v>
      </c>
      <c r="R143" s="1" t="s">
        <v>1465</v>
      </c>
      <c r="S143" s="1" t="s">
        <v>1466</v>
      </c>
      <c r="T143" s="1" t="s">
        <v>1463</v>
      </c>
      <c r="U143" s="1" t="s">
        <v>48</v>
      </c>
      <c r="W143" s="1" t="s">
        <v>73</v>
      </c>
      <c r="X143" s="1" t="s">
        <v>1462</v>
      </c>
      <c r="Y143" s="1" t="s">
        <v>1008</v>
      </c>
      <c r="Z143" s="1" t="s">
        <v>187</v>
      </c>
      <c r="AA143" s="1" t="s">
        <v>1183</v>
      </c>
      <c r="AB143" s="1" t="s">
        <v>1184</v>
      </c>
      <c r="AD143" s="1" t="s">
        <v>55</v>
      </c>
      <c r="AE143" s="1" t="s">
        <v>77</v>
      </c>
      <c r="AG143" s="1" t="s">
        <v>57</v>
      </c>
      <c r="AH143" s="1" t="s">
        <v>190</v>
      </c>
      <c r="AK143" s="1" t="s">
        <v>59</v>
      </c>
      <c r="AL143" s="1" t="s">
        <v>60</v>
      </c>
      <c r="AM143" s="1" t="s">
        <v>1467</v>
      </c>
      <c r="AN143" s="1" t="s">
        <v>1468</v>
      </c>
      <c r="AO143" s="1" t="s">
        <v>1469</v>
      </c>
    </row>
    <row r="144" spans="1:41" x14ac:dyDescent="0.3">
      <c r="A144" s="1" t="str">
        <f>HYPERLINK("https://hsdes.intel.com/resource/14013186806","14013186806")</f>
        <v>14013186806</v>
      </c>
      <c r="B144" s="1" t="s">
        <v>1470</v>
      </c>
      <c r="C144" s="1" t="s">
        <v>1740</v>
      </c>
      <c r="D144" s="1" t="s">
        <v>1743</v>
      </c>
      <c r="G144" s="1" t="s">
        <v>65</v>
      </c>
      <c r="H144" s="1" t="s">
        <v>157</v>
      </c>
      <c r="I144" s="1" t="s">
        <v>39</v>
      </c>
      <c r="J144" s="1" t="s">
        <v>40</v>
      </c>
      <c r="K144" s="1" t="s">
        <v>41</v>
      </c>
      <c r="L144" s="1" t="s">
        <v>1189</v>
      </c>
      <c r="M144" s="1">
        <v>45</v>
      </c>
      <c r="N144" s="1">
        <v>5</v>
      </c>
      <c r="O144" s="1" t="s">
        <v>1471</v>
      </c>
      <c r="P144" s="1" t="s">
        <v>69</v>
      </c>
      <c r="Q144" s="1" t="s">
        <v>1472</v>
      </c>
      <c r="R144" s="1" t="s">
        <v>334</v>
      </c>
      <c r="S144" s="1" t="s">
        <v>1473</v>
      </c>
      <c r="T144" s="1" t="s">
        <v>1471</v>
      </c>
      <c r="U144" s="1" t="s">
        <v>48</v>
      </c>
      <c r="W144" s="1" t="s">
        <v>73</v>
      </c>
      <c r="X144" s="1" t="s">
        <v>1474</v>
      </c>
      <c r="Y144" s="1" t="s">
        <v>1008</v>
      </c>
      <c r="Z144" s="1" t="s">
        <v>187</v>
      </c>
      <c r="AA144" s="1" t="s">
        <v>1475</v>
      </c>
      <c r="AB144" s="1" t="s">
        <v>1184</v>
      </c>
      <c r="AD144" s="1" t="s">
        <v>55</v>
      </c>
      <c r="AE144" s="1" t="s">
        <v>77</v>
      </c>
      <c r="AG144" s="1" t="s">
        <v>57</v>
      </c>
      <c r="AH144" s="1" t="s">
        <v>190</v>
      </c>
      <c r="AK144" s="1" t="s">
        <v>59</v>
      </c>
      <c r="AL144" s="1" t="s">
        <v>60</v>
      </c>
      <c r="AM144" s="1" t="s">
        <v>1474</v>
      </c>
      <c r="AN144" s="1" t="s">
        <v>1476</v>
      </c>
      <c r="AO144" s="1" t="s">
        <v>1469</v>
      </c>
    </row>
    <row r="145" spans="1:41" x14ac:dyDescent="0.3">
      <c r="A145" s="1" t="str">
        <f>HYPERLINK("https://hsdes.intel.com/resource/14013186807","14013186807")</f>
        <v>14013186807</v>
      </c>
      <c r="B145" s="1" t="s">
        <v>1477</v>
      </c>
      <c r="C145" s="1" t="s">
        <v>1740</v>
      </c>
      <c r="D145" s="1" t="s">
        <v>1744</v>
      </c>
      <c r="G145" s="1" t="s">
        <v>65</v>
      </c>
      <c r="H145" s="1" t="s">
        <v>157</v>
      </c>
      <c r="I145" s="1" t="s">
        <v>39</v>
      </c>
      <c r="J145" s="1" t="s">
        <v>40</v>
      </c>
      <c r="K145" s="1" t="s">
        <v>41</v>
      </c>
      <c r="L145" s="1" t="s">
        <v>1189</v>
      </c>
      <c r="M145" s="1">
        <v>15</v>
      </c>
      <c r="N145" s="1">
        <v>7</v>
      </c>
      <c r="O145" s="1" t="s">
        <v>1478</v>
      </c>
      <c r="P145" s="1" t="s">
        <v>69</v>
      </c>
      <c r="Q145" s="1" t="s">
        <v>1479</v>
      </c>
      <c r="R145" s="1" t="s">
        <v>334</v>
      </c>
      <c r="S145" s="1" t="s">
        <v>1480</v>
      </c>
      <c r="T145" s="1" t="s">
        <v>1478</v>
      </c>
      <c r="U145" s="1" t="s">
        <v>48</v>
      </c>
      <c r="W145" s="1" t="s">
        <v>73</v>
      </c>
      <c r="X145" s="1" t="s">
        <v>1481</v>
      </c>
      <c r="Y145" s="1" t="s">
        <v>1008</v>
      </c>
      <c r="Z145" s="1" t="s">
        <v>187</v>
      </c>
      <c r="AA145" s="1" t="s">
        <v>1183</v>
      </c>
      <c r="AB145" s="1" t="s">
        <v>1184</v>
      </c>
      <c r="AD145" s="1" t="s">
        <v>55</v>
      </c>
      <c r="AE145" s="1" t="s">
        <v>77</v>
      </c>
      <c r="AG145" s="1" t="s">
        <v>57</v>
      </c>
      <c r="AH145" s="1" t="s">
        <v>190</v>
      </c>
      <c r="AK145" s="1" t="s">
        <v>59</v>
      </c>
      <c r="AL145" s="1" t="s">
        <v>60</v>
      </c>
      <c r="AM145" s="1" t="s">
        <v>1482</v>
      </c>
      <c r="AN145" s="1" t="s">
        <v>1483</v>
      </c>
      <c r="AO145" s="1" t="s">
        <v>1197</v>
      </c>
    </row>
    <row r="146" spans="1:41" x14ac:dyDescent="0.3">
      <c r="A146" s="1" t="str">
        <f>HYPERLINK("https://hsdes.intel.com/resource/14013186821","14013186821")</f>
        <v>14013186821</v>
      </c>
      <c r="B146" s="1" t="s">
        <v>1484</v>
      </c>
      <c r="C146" s="1" t="s">
        <v>1746</v>
      </c>
      <c r="F146" s="1" t="s">
        <v>1753</v>
      </c>
      <c r="G146" s="1" t="s">
        <v>305</v>
      </c>
      <c r="H146" s="1" t="s">
        <v>157</v>
      </c>
      <c r="I146" s="1" t="s">
        <v>39</v>
      </c>
      <c r="J146" s="1" t="s">
        <v>40</v>
      </c>
      <c r="K146" s="1" t="s">
        <v>41</v>
      </c>
      <c r="L146" s="1" t="s">
        <v>1339</v>
      </c>
      <c r="M146" s="1">
        <v>15</v>
      </c>
      <c r="N146" s="1">
        <v>5</v>
      </c>
      <c r="O146" s="1" t="s">
        <v>1485</v>
      </c>
      <c r="P146" s="1" t="s">
        <v>308</v>
      </c>
      <c r="Q146" s="1" t="s">
        <v>1486</v>
      </c>
      <c r="R146" s="1" t="s">
        <v>1487</v>
      </c>
      <c r="S146" s="1" t="s">
        <v>1488</v>
      </c>
      <c r="T146" s="1" t="s">
        <v>1485</v>
      </c>
      <c r="U146" s="1" t="s">
        <v>48</v>
      </c>
      <c r="W146" s="1" t="s">
        <v>305</v>
      </c>
      <c r="X146" s="1" t="s">
        <v>1489</v>
      </c>
      <c r="Y146" s="1" t="s">
        <v>1008</v>
      </c>
      <c r="Z146" s="1" t="s">
        <v>187</v>
      </c>
      <c r="AA146" s="1" t="s">
        <v>1247</v>
      </c>
      <c r="AB146" s="1" t="s">
        <v>1248</v>
      </c>
      <c r="AD146" s="1" t="s">
        <v>55</v>
      </c>
      <c r="AE146" s="1" t="s">
        <v>77</v>
      </c>
      <c r="AG146" s="1" t="s">
        <v>57</v>
      </c>
      <c r="AH146" s="1" t="s">
        <v>190</v>
      </c>
      <c r="AK146" s="1" t="s">
        <v>59</v>
      </c>
      <c r="AL146" s="1" t="s">
        <v>60</v>
      </c>
      <c r="AM146" s="1" t="s">
        <v>1490</v>
      </c>
      <c r="AN146" s="1" t="s">
        <v>1491</v>
      </c>
      <c r="AO146" s="1" t="s">
        <v>1492</v>
      </c>
    </row>
    <row r="147" spans="1:41" x14ac:dyDescent="0.3">
      <c r="A147" s="1" t="str">
        <f>HYPERLINK("https://hsdes.intel.com/resource/14013186822","14013186822")</f>
        <v>14013186822</v>
      </c>
      <c r="B147" s="1" t="s">
        <v>1493</v>
      </c>
      <c r="C147" s="1" t="s">
        <v>1740</v>
      </c>
      <c r="D147" s="1" t="s">
        <v>1743</v>
      </c>
      <c r="G147" s="1" t="s">
        <v>141</v>
      </c>
      <c r="H147" s="1" t="s">
        <v>157</v>
      </c>
      <c r="I147" s="1" t="s">
        <v>39</v>
      </c>
      <c r="J147" s="1" t="s">
        <v>40</v>
      </c>
      <c r="K147" s="1" t="s">
        <v>41</v>
      </c>
      <c r="L147" s="1" t="s">
        <v>1494</v>
      </c>
      <c r="M147" s="1">
        <v>25</v>
      </c>
      <c r="N147" s="1">
        <v>17</v>
      </c>
      <c r="O147" s="1" t="s">
        <v>1495</v>
      </c>
      <c r="P147" s="1" t="s">
        <v>144</v>
      </c>
      <c r="Q147" s="1" t="s">
        <v>1496</v>
      </c>
      <c r="R147" s="1" t="s">
        <v>1497</v>
      </c>
      <c r="S147" s="1" t="s">
        <v>1498</v>
      </c>
      <c r="T147" s="1" t="s">
        <v>1495</v>
      </c>
      <c r="U147" s="1" t="s">
        <v>148</v>
      </c>
      <c r="V147" s="1" t="s">
        <v>774</v>
      </c>
      <c r="W147" s="1" t="s">
        <v>149</v>
      </c>
      <c r="X147" s="1" t="s">
        <v>1499</v>
      </c>
      <c r="Y147" s="1" t="s">
        <v>1008</v>
      </c>
      <c r="Z147" s="1" t="s">
        <v>187</v>
      </c>
      <c r="AA147" s="1" t="s">
        <v>1363</v>
      </c>
      <c r="AB147" s="1" t="s">
        <v>1226</v>
      </c>
      <c r="AD147" s="1" t="s">
        <v>55</v>
      </c>
      <c r="AE147" s="1" t="s">
        <v>1011</v>
      </c>
      <c r="AG147" s="1" t="s">
        <v>110</v>
      </c>
      <c r="AH147" s="1" t="s">
        <v>190</v>
      </c>
      <c r="AK147" s="1" t="s">
        <v>59</v>
      </c>
      <c r="AL147" s="1" t="s">
        <v>60</v>
      </c>
      <c r="AM147" s="1" t="s">
        <v>1500</v>
      </c>
      <c r="AN147" s="1" t="s">
        <v>1501</v>
      </c>
      <c r="AO147" s="1" t="s">
        <v>1502</v>
      </c>
    </row>
    <row r="148" spans="1:41" x14ac:dyDescent="0.3">
      <c r="A148" s="1" t="str">
        <f>HYPERLINK("https://hsdes.intel.com/resource/14013186824","14013186824")</f>
        <v>14013186824</v>
      </c>
      <c r="B148" s="1" t="s">
        <v>1503</v>
      </c>
      <c r="C148" s="1" t="s">
        <v>1740</v>
      </c>
      <c r="D148" s="1" t="s">
        <v>1743</v>
      </c>
      <c r="G148" s="1" t="s">
        <v>141</v>
      </c>
      <c r="H148" s="1" t="s">
        <v>157</v>
      </c>
      <c r="I148" s="1" t="s">
        <v>39</v>
      </c>
      <c r="J148" s="1" t="s">
        <v>40</v>
      </c>
      <c r="K148" s="1" t="s">
        <v>41</v>
      </c>
      <c r="L148" s="1" t="s">
        <v>1504</v>
      </c>
      <c r="M148" s="1">
        <v>14</v>
      </c>
      <c r="N148" s="1">
        <v>7</v>
      </c>
      <c r="O148" s="1" t="s">
        <v>1505</v>
      </c>
      <c r="P148" s="1" t="s">
        <v>144</v>
      </c>
      <c r="Q148" s="1" t="s">
        <v>1506</v>
      </c>
      <c r="R148" s="1" t="s">
        <v>1507</v>
      </c>
      <c r="S148" s="1" t="s">
        <v>1508</v>
      </c>
      <c r="T148" s="1" t="s">
        <v>1505</v>
      </c>
      <c r="U148" s="1" t="s">
        <v>148</v>
      </c>
      <c r="V148" s="1" t="s">
        <v>774</v>
      </c>
      <c r="W148" s="1" t="s">
        <v>149</v>
      </c>
      <c r="X148" s="1" t="s">
        <v>1509</v>
      </c>
      <c r="Y148" s="1" t="s">
        <v>1008</v>
      </c>
      <c r="Z148" s="1" t="s">
        <v>187</v>
      </c>
      <c r="AA148" s="1" t="s">
        <v>1225</v>
      </c>
      <c r="AB148" s="1" t="s">
        <v>1226</v>
      </c>
      <c r="AD148" s="1" t="s">
        <v>55</v>
      </c>
      <c r="AE148" s="1" t="s">
        <v>77</v>
      </c>
      <c r="AG148" s="1" t="s">
        <v>57</v>
      </c>
      <c r="AH148" s="1" t="s">
        <v>190</v>
      </c>
      <c r="AK148" s="1" t="s">
        <v>585</v>
      </c>
      <c r="AL148" s="1" t="s">
        <v>60</v>
      </c>
      <c r="AM148" s="1" t="s">
        <v>1510</v>
      </c>
      <c r="AN148" s="1" t="s">
        <v>1511</v>
      </c>
      <c r="AO148" s="1" t="s">
        <v>1229</v>
      </c>
    </row>
    <row r="149" spans="1:41" x14ac:dyDescent="0.3">
      <c r="A149" s="1" t="str">
        <f>HYPERLINK("https://hsdes.intel.com/resource/14013186825","14013186825")</f>
        <v>14013186825</v>
      </c>
      <c r="B149" s="1" t="s">
        <v>1512</v>
      </c>
      <c r="C149" s="1" t="s">
        <v>1740</v>
      </c>
      <c r="D149" s="1" t="s">
        <v>1744</v>
      </c>
      <c r="G149" s="1" t="s">
        <v>82</v>
      </c>
      <c r="H149" s="1" t="s">
        <v>157</v>
      </c>
      <c r="I149" s="1" t="s">
        <v>39</v>
      </c>
      <c r="J149" s="1" t="s">
        <v>40</v>
      </c>
      <c r="K149" s="1" t="s">
        <v>41</v>
      </c>
      <c r="L149" s="1" t="s">
        <v>1231</v>
      </c>
      <c r="M149" s="1">
        <v>12</v>
      </c>
      <c r="N149" s="1">
        <v>8</v>
      </c>
      <c r="O149" s="1" t="s">
        <v>1513</v>
      </c>
      <c r="P149" s="1" t="s">
        <v>86</v>
      </c>
      <c r="Q149" s="1" t="s">
        <v>1514</v>
      </c>
      <c r="R149" s="1" t="s">
        <v>1515</v>
      </c>
      <c r="S149" s="1" t="s">
        <v>1516</v>
      </c>
      <c r="T149" s="1" t="s">
        <v>1513</v>
      </c>
      <c r="U149" s="1" t="s">
        <v>48</v>
      </c>
      <c r="V149" s="1" t="s">
        <v>90</v>
      </c>
      <c r="W149" s="1" t="s">
        <v>91</v>
      </c>
      <c r="X149" s="1" t="s">
        <v>1517</v>
      </c>
      <c r="Y149" s="1" t="s">
        <v>1008</v>
      </c>
      <c r="Z149" s="1" t="s">
        <v>187</v>
      </c>
      <c r="AA149" s="1" t="s">
        <v>1237</v>
      </c>
      <c r="AB149" s="1" t="s">
        <v>1184</v>
      </c>
      <c r="AD149" s="1" t="s">
        <v>55</v>
      </c>
      <c r="AE149" s="1" t="s">
        <v>77</v>
      </c>
      <c r="AG149" s="1" t="s">
        <v>57</v>
      </c>
      <c r="AH149" s="1" t="s">
        <v>190</v>
      </c>
      <c r="AK149" s="1" t="s">
        <v>59</v>
      </c>
      <c r="AL149" s="1" t="s">
        <v>60</v>
      </c>
      <c r="AM149" s="1" t="s">
        <v>1518</v>
      </c>
      <c r="AN149" s="1" t="s">
        <v>1519</v>
      </c>
      <c r="AO149" s="1" t="s">
        <v>1520</v>
      </c>
    </row>
    <row r="150" spans="1:41" x14ac:dyDescent="0.3">
      <c r="A150" s="1" t="str">
        <f>HYPERLINK("https://hsdes.intel.com/resource/14013186828","14013186828")</f>
        <v>14013186828</v>
      </c>
      <c r="B150" s="1" t="s">
        <v>1521</v>
      </c>
      <c r="C150" s="1" t="s">
        <v>1740</v>
      </c>
      <c r="D150" s="1" t="s">
        <v>1743</v>
      </c>
      <c r="G150" s="1" t="s">
        <v>99</v>
      </c>
      <c r="H150" s="1" t="s">
        <v>157</v>
      </c>
      <c r="I150" s="1" t="s">
        <v>39</v>
      </c>
      <c r="J150" s="1" t="s">
        <v>40</v>
      </c>
      <c r="K150" s="1" t="s">
        <v>41</v>
      </c>
      <c r="L150" s="1" t="s">
        <v>1368</v>
      </c>
      <c r="M150" s="1">
        <v>15</v>
      </c>
      <c r="N150" s="1">
        <v>10</v>
      </c>
      <c r="O150" s="1" t="s">
        <v>1522</v>
      </c>
      <c r="P150" s="1" t="s">
        <v>102</v>
      </c>
      <c r="Q150" s="1" t="s">
        <v>1523</v>
      </c>
      <c r="R150" s="1" t="s">
        <v>1524</v>
      </c>
      <c r="S150" s="1" t="s">
        <v>1525</v>
      </c>
      <c r="T150" s="1" t="s">
        <v>1522</v>
      </c>
      <c r="U150" s="1" t="s">
        <v>48</v>
      </c>
      <c r="W150" s="1" t="s">
        <v>73</v>
      </c>
      <c r="X150" s="1" t="s">
        <v>1526</v>
      </c>
      <c r="Y150" s="1" t="s">
        <v>1008</v>
      </c>
      <c r="Z150" s="1" t="s">
        <v>187</v>
      </c>
      <c r="AA150" s="1" t="s">
        <v>1213</v>
      </c>
      <c r="AB150" s="1" t="s">
        <v>1248</v>
      </c>
      <c r="AD150" s="1" t="s">
        <v>55</v>
      </c>
      <c r="AE150" s="1" t="s">
        <v>77</v>
      </c>
      <c r="AG150" s="1" t="s">
        <v>57</v>
      </c>
      <c r="AH150" s="1" t="s">
        <v>190</v>
      </c>
      <c r="AK150" s="1" t="s">
        <v>59</v>
      </c>
      <c r="AL150" s="1" t="s">
        <v>60</v>
      </c>
      <c r="AM150" s="1" t="s">
        <v>1527</v>
      </c>
      <c r="AN150" s="1" t="s">
        <v>1528</v>
      </c>
      <c r="AO150" s="1" t="s">
        <v>1376</v>
      </c>
    </row>
    <row r="151" spans="1:41" x14ac:dyDescent="0.3">
      <c r="A151" s="1" t="str">
        <f>HYPERLINK("https://hsdes.intel.com/resource/14013186834","14013186834")</f>
        <v>14013186834</v>
      </c>
      <c r="B151" s="1" t="s">
        <v>1529</v>
      </c>
      <c r="C151" s="1" t="s">
        <v>1740</v>
      </c>
      <c r="D151" s="1" t="s">
        <v>1743</v>
      </c>
      <c r="G151" s="1" t="s">
        <v>65</v>
      </c>
      <c r="H151" s="1" t="s">
        <v>157</v>
      </c>
      <c r="I151" s="1" t="s">
        <v>39</v>
      </c>
      <c r="J151" s="1" t="s">
        <v>40</v>
      </c>
      <c r="K151" s="1" t="s">
        <v>41</v>
      </c>
      <c r="L151" s="1" t="s">
        <v>1189</v>
      </c>
      <c r="M151" s="1">
        <v>20</v>
      </c>
      <c r="N151" s="1">
        <v>4</v>
      </c>
      <c r="O151" s="1" t="s">
        <v>1530</v>
      </c>
      <c r="P151" s="1" t="s">
        <v>523</v>
      </c>
      <c r="Q151" s="1" t="s">
        <v>1531</v>
      </c>
      <c r="R151" s="1" t="s">
        <v>537</v>
      </c>
      <c r="S151" s="1" t="s">
        <v>1532</v>
      </c>
      <c r="T151" s="1" t="s">
        <v>1530</v>
      </c>
      <c r="U151" s="1" t="s">
        <v>48</v>
      </c>
      <c r="W151" s="1" t="s">
        <v>73</v>
      </c>
      <c r="X151" s="1" t="s">
        <v>1533</v>
      </c>
      <c r="Y151" s="1" t="s">
        <v>1008</v>
      </c>
      <c r="Z151" s="1" t="s">
        <v>187</v>
      </c>
      <c r="AA151" s="1" t="s">
        <v>1183</v>
      </c>
      <c r="AB151" s="1" t="s">
        <v>1184</v>
      </c>
      <c r="AD151" s="1" t="s">
        <v>55</v>
      </c>
      <c r="AE151" s="1" t="s">
        <v>77</v>
      </c>
      <c r="AG151" s="1" t="s">
        <v>57</v>
      </c>
      <c r="AH151" s="1" t="s">
        <v>190</v>
      </c>
      <c r="AK151" s="1" t="s">
        <v>59</v>
      </c>
      <c r="AL151" s="1" t="s">
        <v>60</v>
      </c>
      <c r="AM151" s="1" t="s">
        <v>1534</v>
      </c>
      <c r="AN151" s="1" t="s">
        <v>1535</v>
      </c>
      <c r="AO151" s="1" t="s">
        <v>1469</v>
      </c>
    </row>
    <row r="152" spans="1:41" x14ac:dyDescent="0.3">
      <c r="A152" s="1" t="str">
        <f>HYPERLINK("https://hsdes.intel.com/resource/14013186837","14013186837")</f>
        <v>14013186837</v>
      </c>
      <c r="B152" s="1" t="s">
        <v>1536</v>
      </c>
      <c r="C152" s="1" t="s">
        <v>1740</v>
      </c>
      <c r="D152" s="1" t="s">
        <v>1743</v>
      </c>
      <c r="G152" s="1" t="s">
        <v>65</v>
      </c>
      <c r="H152" s="1" t="s">
        <v>157</v>
      </c>
      <c r="I152" s="1" t="s">
        <v>39</v>
      </c>
      <c r="J152" s="1" t="s">
        <v>40</v>
      </c>
      <c r="K152" s="1" t="s">
        <v>41</v>
      </c>
      <c r="L152" s="1" t="s">
        <v>1189</v>
      </c>
      <c r="M152" s="1">
        <v>60</v>
      </c>
      <c r="N152" s="1">
        <v>50</v>
      </c>
      <c r="O152" s="1" t="s">
        <v>1537</v>
      </c>
      <c r="P152" s="1" t="s">
        <v>102</v>
      </c>
      <c r="Q152" s="1" t="s">
        <v>1538</v>
      </c>
      <c r="R152" s="1" t="s">
        <v>1539</v>
      </c>
      <c r="S152" s="1" t="s">
        <v>1540</v>
      </c>
      <c r="T152" s="1" t="s">
        <v>1537</v>
      </c>
      <c r="U152" s="1" t="s">
        <v>48</v>
      </c>
      <c r="W152" s="1" t="s">
        <v>73</v>
      </c>
      <c r="X152" s="1" t="s">
        <v>1541</v>
      </c>
      <c r="Y152" s="1" t="s">
        <v>1008</v>
      </c>
      <c r="Z152" s="1" t="s">
        <v>107</v>
      </c>
      <c r="AA152" s="1" t="s">
        <v>1183</v>
      </c>
      <c r="AB152" s="1" t="s">
        <v>1184</v>
      </c>
      <c r="AD152" s="1" t="s">
        <v>55</v>
      </c>
      <c r="AE152" s="1" t="s">
        <v>77</v>
      </c>
      <c r="AG152" s="1" t="s">
        <v>123</v>
      </c>
      <c r="AH152" s="1" t="s">
        <v>58</v>
      </c>
      <c r="AK152" s="1" t="s">
        <v>59</v>
      </c>
      <c r="AL152" s="1" t="s">
        <v>60</v>
      </c>
      <c r="AM152" s="1" t="s">
        <v>1542</v>
      </c>
      <c r="AN152" s="1" t="s">
        <v>1543</v>
      </c>
      <c r="AO152" s="1" t="s">
        <v>1544</v>
      </c>
    </row>
    <row r="153" spans="1:41" x14ac:dyDescent="0.3">
      <c r="A153" s="1" t="str">
        <f>HYPERLINK("https://hsdes.intel.com/resource/14013186843","14013186843")</f>
        <v>14013186843</v>
      </c>
      <c r="B153" s="1" t="s">
        <v>1545</v>
      </c>
      <c r="C153" s="1" t="s">
        <v>1740</v>
      </c>
      <c r="D153" s="1" t="s">
        <v>1743</v>
      </c>
      <c r="G153" s="1" t="s">
        <v>99</v>
      </c>
      <c r="H153" s="1" t="s">
        <v>157</v>
      </c>
      <c r="I153" s="1" t="s">
        <v>39</v>
      </c>
      <c r="J153" s="1" t="s">
        <v>40</v>
      </c>
      <c r="K153" s="1" t="s">
        <v>41</v>
      </c>
      <c r="L153" s="1" t="s">
        <v>1368</v>
      </c>
      <c r="M153" s="1">
        <v>60</v>
      </c>
      <c r="N153" s="1">
        <v>50</v>
      </c>
      <c r="O153" s="1" t="s">
        <v>1546</v>
      </c>
      <c r="P153" s="1" t="s">
        <v>102</v>
      </c>
      <c r="Q153" s="1" t="s">
        <v>1547</v>
      </c>
      <c r="R153" s="1" t="s">
        <v>731</v>
      </c>
      <c r="S153" s="1" t="s">
        <v>1548</v>
      </c>
      <c r="T153" s="1" t="s">
        <v>1546</v>
      </c>
      <c r="U153" s="1" t="s">
        <v>48</v>
      </c>
      <c r="W153" s="1" t="s">
        <v>73</v>
      </c>
      <c r="X153" s="1" t="s">
        <v>1549</v>
      </c>
      <c r="Y153" s="1" t="s">
        <v>1008</v>
      </c>
      <c r="Z153" s="1" t="s">
        <v>107</v>
      </c>
      <c r="AA153" s="1" t="s">
        <v>1213</v>
      </c>
      <c r="AB153" s="1" t="s">
        <v>1248</v>
      </c>
      <c r="AD153" s="1" t="s">
        <v>55</v>
      </c>
      <c r="AE153" s="1" t="s">
        <v>77</v>
      </c>
      <c r="AG153" s="1" t="s">
        <v>123</v>
      </c>
      <c r="AH153" s="1" t="s">
        <v>58</v>
      </c>
      <c r="AK153" s="1" t="s">
        <v>59</v>
      </c>
      <c r="AL153" s="1" t="s">
        <v>60</v>
      </c>
      <c r="AM153" s="1" t="s">
        <v>1550</v>
      </c>
      <c r="AN153" s="1" t="s">
        <v>1551</v>
      </c>
      <c r="AO153" s="1" t="s">
        <v>1552</v>
      </c>
    </row>
    <row r="154" spans="1:41" x14ac:dyDescent="0.3">
      <c r="A154" s="1" t="str">
        <f>HYPERLINK("https://hsdes.intel.com/resource/14013186849","14013186849")</f>
        <v>14013186849</v>
      </c>
      <c r="B154" s="1" t="s">
        <v>1553</v>
      </c>
      <c r="C154" s="1" t="s">
        <v>1740</v>
      </c>
      <c r="D154" s="1" t="s">
        <v>1743</v>
      </c>
      <c r="G154" s="1" t="s">
        <v>99</v>
      </c>
      <c r="H154" s="1" t="s">
        <v>157</v>
      </c>
      <c r="I154" s="1" t="s">
        <v>39</v>
      </c>
      <c r="J154" s="1" t="s">
        <v>40</v>
      </c>
      <c r="K154" s="1" t="s">
        <v>41</v>
      </c>
      <c r="L154" s="1" t="s">
        <v>1368</v>
      </c>
      <c r="M154" s="1">
        <v>60</v>
      </c>
      <c r="N154" s="1">
        <v>50</v>
      </c>
      <c r="O154" s="1" t="s">
        <v>1554</v>
      </c>
      <c r="P154" s="1" t="s">
        <v>102</v>
      </c>
      <c r="Q154" s="1" t="s">
        <v>1555</v>
      </c>
      <c r="R154" s="1" t="s">
        <v>905</v>
      </c>
      <c r="S154" s="1" t="s">
        <v>1548</v>
      </c>
      <c r="T154" s="1" t="s">
        <v>1554</v>
      </c>
      <c r="U154" s="1" t="s">
        <v>48</v>
      </c>
      <c r="W154" s="1" t="s">
        <v>73</v>
      </c>
      <c r="X154" s="1" t="s">
        <v>1556</v>
      </c>
      <c r="Y154" s="1" t="s">
        <v>1008</v>
      </c>
      <c r="Z154" s="1" t="s">
        <v>107</v>
      </c>
      <c r="AA154" s="1" t="s">
        <v>1213</v>
      </c>
      <c r="AB154" s="1" t="s">
        <v>1248</v>
      </c>
      <c r="AD154" s="1" t="s">
        <v>55</v>
      </c>
      <c r="AE154" s="1" t="s">
        <v>77</v>
      </c>
      <c r="AG154" s="1" t="s">
        <v>123</v>
      </c>
      <c r="AH154" s="1" t="s">
        <v>58</v>
      </c>
      <c r="AK154" s="1" t="s">
        <v>59</v>
      </c>
      <c r="AL154" s="1" t="s">
        <v>60</v>
      </c>
      <c r="AM154" s="1" t="s">
        <v>1557</v>
      </c>
      <c r="AN154" s="1" t="s">
        <v>1558</v>
      </c>
      <c r="AO154" s="1" t="s">
        <v>1559</v>
      </c>
    </row>
    <row r="155" spans="1:41" x14ac:dyDescent="0.3">
      <c r="A155" s="1" t="str">
        <f>HYPERLINK("https://hsdes.intel.com/resource/14013187216","14013187216")</f>
        <v>14013187216</v>
      </c>
      <c r="B155" s="1" t="s">
        <v>1560</v>
      </c>
      <c r="C155" s="1" t="s">
        <v>1740</v>
      </c>
      <c r="D155" s="1" t="s">
        <v>1745</v>
      </c>
      <c r="G155" s="1" t="s">
        <v>99</v>
      </c>
      <c r="H155" s="1" t="s">
        <v>157</v>
      </c>
      <c r="I155" s="1" t="s">
        <v>39</v>
      </c>
      <c r="J155" s="1" t="s">
        <v>40</v>
      </c>
      <c r="K155" s="1" t="s">
        <v>41</v>
      </c>
      <c r="L155" s="1" t="s">
        <v>1368</v>
      </c>
      <c r="M155" s="1">
        <v>15</v>
      </c>
      <c r="N155" s="1">
        <v>12</v>
      </c>
      <c r="O155" s="1" t="s">
        <v>1561</v>
      </c>
      <c r="P155" s="1" t="s">
        <v>102</v>
      </c>
      <c r="Q155" s="1" t="s">
        <v>1562</v>
      </c>
      <c r="R155" s="1" t="s">
        <v>118</v>
      </c>
      <c r="S155" s="1" t="s">
        <v>1563</v>
      </c>
      <c r="T155" s="1" t="s">
        <v>1561</v>
      </c>
      <c r="U155" s="1" t="s">
        <v>48</v>
      </c>
      <c r="W155" s="1" t="s">
        <v>73</v>
      </c>
      <c r="X155" s="1" t="s">
        <v>1564</v>
      </c>
      <c r="Y155" s="1" t="s">
        <v>1008</v>
      </c>
      <c r="Z155" s="1" t="s">
        <v>107</v>
      </c>
      <c r="AA155" s="1" t="s">
        <v>1213</v>
      </c>
      <c r="AB155" s="1" t="s">
        <v>1248</v>
      </c>
      <c r="AD155" s="1" t="s">
        <v>55</v>
      </c>
      <c r="AE155" s="1" t="s">
        <v>77</v>
      </c>
      <c r="AG155" s="1" t="s">
        <v>57</v>
      </c>
      <c r="AH155" s="1" t="s">
        <v>58</v>
      </c>
      <c r="AK155" s="1" t="s">
        <v>59</v>
      </c>
      <c r="AL155" s="1" t="s">
        <v>60</v>
      </c>
      <c r="AM155" s="1" t="s">
        <v>1565</v>
      </c>
      <c r="AN155" s="1" t="s">
        <v>1566</v>
      </c>
      <c r="AO155" s="1" t="s">
        <v>1413</v>
      </c>
    </row>
    <row r="156" spans="1:41" x14ac:dyDescent="0.3">
      <c r="A156" s="1" t="str">
        <f>HYPERLINK("https://hsdes.intel.com/resource/14013187344","14013187344")</f>
        <v>14013187344</v>
      </c>
      <c r="B156" s="1" t="s">
        <v>1567</v>
      </c>
      <c r="C156" s="1" t="s">
        <v>1740</v>
      </c>
      <c r="D156" s="1" t="s">
        <v>1743</v>
      </c>
      <c r="G156" s="1" t="s">
        <v>141</v>
      </c>
      <c r="H156" s="1" t="s">
        <v>157</v>
      </c>
      <c r="I156" s="1" t="s">
        <v>39</v>
      </c>
      <c r="J156" s="1" t="s">
        <v>40</v>
      </c>
      <c r="K156" s="1" t="s">
        <v>41</v>
      </c>
      <c r="L156" s="1" t="s">
        <v>1568</v>
      </c>
      <c r="M156" s="1">
        <v>18</v>
      </c>
      <c r="N156" s="1">
        <v>15</v>
      </c>
      <c r="O156" s="1" t="s">
        <v>1569</v>
      </c>
      <c r="P156" s="1" t="s">
        <v>144</v>
      </c>
      <c r="Q156" s="1" t="s">
        <v>1570</v>
      </c>
      <c r="R156" s="1" t="s">
        <v>1571</v>
      </c>
      <c r="S156" s="1" t="s">
        <v>1572</v>
      </c>
      <c r="T156" s="1" t="s">
        <v>1569</v>
      </c>
      <c r="U156" s="1" t="s">
        <v>148</v>
      </c>
      <c r="V156" s="1" t="s">
        <v>774</v>
      </c>
      <c r="W156" s="1" t="s">
        <v>149</v>
      </c>
      <c r="X156" s="1" t="s">
        <v>1129</v>
      </c>
      <c r="Y156" s="1" t="s">
        <v>1008</v>
      </c>
      <c r="Z156" s="1" t="s">
        <v>107</v>
      </c>
      <c r="AA156" s="1" t="s">
        <v>1225</v>
      </c>
      <c r="AB156" s="1" t="s">
        <v>1226</v>
      </c>
      <c r="AD156" s="1" t="s">
        <v>55</v>
      </c>
      <c r="AE156" s="1" t="s">
        <v>1011</v>
      </c>
      <c r="AG156" s="1" t="s">
        <v>110</v>
      </c>
      <c r="AH156" s="1" t="s">
        <v>58</v>
      </c>
      <c r="AK156" s="1" t="s">
        <v>59</v>
      </c>
      <c r="AL156" s="1" t="s">
        <v>60</v>
      </c>
      <c r="AM156" s="1" t="s">
        <v>1573</v>
      </c>
      <c r="AN156" s="1" t="s">
        <v>1574</v>
      </c>
      <c r="AO156" s="1" t="s">
        <v>1229</v>
      </c>
    </row>
    <row r="157" spans="1:41" x14ac:dyDescent="0.3">
      <c r="A157" s="1" t="str">
        <f>HYPERLINK("https://hsdes.intel.com/resource/14013187745","14013187745")</f>
        <v>14013187745</v>
      </c>
      <c r="B157" s="1" t="s">
        <v>1575</v>
      </c>
      <c r="C157" s="1" t="s">
        <v>1740</v>
      </c>
      <c r="D157" s="1" t="s">
        <v>1743</v>
      </c>
      <c r="G157" s="1" t="s">
        <v>99</v>
      </c>
      <c r="H157" s="1" t="s">
        <v>157</v>
      </c>
      <c r="I157" s="1" t="s">
        <v>39</v>
      </c>
      <c r="J157" s="1" t="s">
        <v>40</v>
      </c>
      <c r="K157" s="1" t="s">
        <v>41</v>
      </c>
      <c r="L157" s="1" t="s">
        <v>1368</v>
      </c>
      <c r="M157" s="1">
        <v>15</v>
      </c>
      <c r="N157" s="1">
        <v>10</v>
      </c>
      <c r="O157" s="1" t="s">
        <v>1576</v>
      </c>
      <c r="P157" s="1" t="s">
        <v>102</v>
      </c>
      <c r="Q157" s="1" t="s">
        <v>1577</v>
      </c>
      <c r="R157" s="1" t="s">
        <v>1578</v>
      </c>
      <c r="S157" s="1" t="s">
        <v>1579</v>
      </c>
      <c r="T157" s="1" t="s">
        <v>1576</v>
      </c>
      <c r="U157" s="1" t="s">
        <v>48</v>
      </c>
      <c r="W157" s="1" t="s">
        <v>73</v>
      </c>
      <c r="X157" s="1" t="s">
        <v>1580</v>
      </c>
      <c r="Y157" s="1" t="s">
        <v>1008</v>
      </c>
      <c r="Z157" s="1" t="s">
        <v>187</v>
      </c>
      <c r="AA157" s="1" t="s">
        <v>1225</v>
      </c>
      <c r="AB157" s="1" t="s">
        <v>1226</v>
      </c>
      <c r="AD157" s="1" t="s">
        <v>55</v>
      </c>
      <c r="AE157" s="1" t="s">
        <v>77</v>
      </c>
      <c r="AG157" s="1" t="s">
        <v>57</v>
      </c>
      <c r="AH157" s="1" t="s">
        <v>58</v>
      </c>
      <c r="AK157" s="1" t="s">
        <v>59</v>
      </c>
      <c r="AL157" s="1" t="s">
        <v>60</v>
      </c>
      <c r="AM157" s="1" t="s">
        <v>1580</v>
      </c>
      <c r="AN157" s="1" t="s">
        <v>1581</v>
      </c>
      <c r="AO157" s="1" t="s">
        <v>1376</v>
      </c>
    </row>
    <row r="158" spans="1:41" x14ac:dyDescent="0.3">
      <c r="A158" s="1" t="str">
        <f>HYPERLINK("https://hsdes.intel.com/resource/14013187803","14013187803")</f>
        <v>14013187803</v>
      </c>
      <c r="B158" s="1" t="s">
        <v>1582</v>
      </c>
      <c r="C158" s="1" t="s">
        <v>1740</v>
      </c>
      <c r="D158" s="1" t="s">
        <v>1743</v>
      </c>
      <c r="G158" s="1" t="s">
        <v>141</v>
      </c>
      <c r="H158" s="1" t="s">
        <v>157</v>
      </c>
      <c r="I158" s="1" t="s">
        <v>39</v>
      </c>
      <c r="J158" s="1" t="s">
        <v>40</v>
      </c>
      <c r="K158" s="1" t="s">
        <v>41</v>
      </c>
      <c r="L158" s="1" t="s">
        <v>1504</v>
      </c>
      <c r="M158" s="1">
        <v>20</v>
      </c>
      <c r="N158" s="1">
        <v>15</v>
      </c>
      <c r="O158" s="1" t="s">
        <v>1583</v>
      </c>
      <c r="P158" s="1" t="s">
        <v>144</v>
      </c>
      <c r="Q158" s="1" t="s">
        <v>1584</v>
      </c>
      <c r="R158" s="1" t="s">
        <v>1585</v>
      </c>
      <c r="S158" s="1" t="s">
        <v>1586</v>
      </c>
      <c r="T158" s="1" t="s">
        <v>1583</v>
      </c>
      <c r="U158" s="1" t="s">
        <v>148</v>
      </c>
      <c r="V158" s="1" t="s">
        <v>774</v>
      </c>
      <c r="W158" s="1" t="s">
        <v>149</v>
      </c>
      <c r="X158" s="1" t="s">
        <v>1587</v>
      </c>
      <c r="Y158" s="1" t="s">
        <v>1008</v>
      </c>
      <c r="Z158" s="1" t="s">
        <v>52</v>
      </c>
      <c r="AA158" s="1" t="s">
        <v>1213</v>
      </c>
      <c r="AB158" s="1" t="s">
        <v>1248</v>
      </c>
      <c r="AD158" s="1" t="s">
        <v>55</v>
      </c>
      <c r="AE158" s="1" t="s">
        <v>77</v>
      </c>
      <c r="AG158" s="1" t="s">
        <v>110</v>
      </c>
      <c r="AH158" s="1" t="s">
        <v>58</v>
      </c>
      <c r="AK158" s="1" t="s">
        <v>59</v>
      </c>
      <c r="AL158" s="1" t="s">
        <v>60</v>
      </c>
      <c r="AM158" s="1" t="s">
        <v>803</v>
      </c>
      <c r="AN158" s="1" t="s">
        <v>1588</v>
      </c>
      <c r="AO158" s="1" t="s">
        <v>1589</v>
      </c>
    </row>
    <row r="159" spans="1:41" x14ac:dyDescent="0.3">
      <c r="A159" s="1" t="str">
        <f>HYPERLINK("https://hsdes.intel.com/resource/14013187809","14013187809")</f>
        <v>14013187809</v>
      </c>
      <c r="B159" s="1" t="s">
        <v>1590</v>
      </c>
      <c r="C159" s="1" t="s">
        <v>1740</v>
      </c>
      <c r="D159" s="1" t="s">
        <v>1742</v>
      </c>
      <c r="G159" s="1" t="s">
        <v>141</v>
      </c>
      <c r="H159" s="1" t="s">
        <v>157</v>
      </c>
      <c r="I159" s="1" t="s">
        <v>39</v>
      </c>
      <c r="J159" s="1" t="s">
        <v>40</v>
      </c>
      <c r="K159" s="1" t="s">
        <v>41</v>
      </c>
      <c r="L159" s="1" t="s">
        <v>1219</v>
      </c>
      <c r="M159" s="1">
        <v>7</v>
      </c>
      <c r="N159" s="1">
        <v>5</v>
      </c>
      <c r="O159" s="1" t="s">
        <v>1591</v>
      </c>
      <c r="P159" s="1" t="s">
        <v>144</v>
      </c>
      <c r="Q159" s="1" t="s">
        <v>1592</v>
      </c>
      <c r="R159" s="1" t="s">
        <v>1593</v>
      </c>
      <c r="S159" s="1" t="s">
        <v>1594</v>
      </c>
      <c r="T159" s="1" t="s">
        <v>1591</v>
      </c>
      <c r="U159" s="1" t="s">
        <v>148</v>
      </c>
      <c r="V159" s="1" t="s">
        <v>774</v>
      </c>
      <c r="W159" s="1" t="s">
        <v>149</v>
      </c>
      <c r="X159" s="1" t="s">
        <v>1091</v>
      </c>
      <c r="Y159" s="1" t="s">
        <v>1008</v>
      </c>
      <c r="Z159" s="1" t="s">
        <v>107</v>
      </c>
      <c r="AA159" s="1" t="s">
        <v>1258</v>
      </c>
      <c r="AB159" s="1" t="s">
        <v>1214</v>
      </c>
      <c r="AD159" s="1" t="s">
        <v>55</v>
      </c>
      <c r="AE159" s="1" t="s">
        <v>1011</v>
      </c>
      <c r="AG159" s="1" t="s">
        <v>57</v>
      </c>
      <c r="AH159" s="1" t="s">
        <v>190</v>
      </c>
      <c r="AK159" s="1" t="s">
        <v>59</v>
      </c>
      <c r="AL159" s="1" t="s">
        <v>60</v>
      </c>
      <c r="AM159" s="1" t="s">
        <v>1595</v>
      </c>
      <c r="AN159" s="1" t="s">
        <v>1596</v>
      </c>
      <c r="AO159" s="1" t="s">
        <v>1347</v>
      </c>
    </row>
    <row r="160" spans="1:41" x14ac:dyDescent="0.3">
      <c r="A160" s="1" t="str">
        <f>HYPERLINK("https://hsdes.intel.com/resource/14013187815","14013187815")</f>
        <v>14013187815</v>
      </c>
      <c r="B160" s="1" t="s">
        <v>1597</v>
      </c>
      <c r="C160" s="1" t="s">
        <v>1740</v>
      </c>
      <c r="D160" s="1" t="s">
        <v>1743</v>
      </c>
      <c r="G160" s="1" t="s">
        <v>49</v>
      </c>
      <c r="H160" s="1" t="s">
        <v>157</v>
      </c>
      <c r="I160" s="1" t="s">
        <v>39</v>
      </c>
      <c r="J160" s="1" t="s">
        <v>40</v>
      </c>
      <c r="K160" s="1" t="s">
        <v>41</v>
      </c>
      <c r="L160" s="1" t="s">
        <v>1231</v>
      </c>
      <c r="M160" s="1">
        <v>25</v>
      </c>
      <c r="N160" s="1">
        <v>20</v>
      </c>
      <c r="O160" s="1" t="s">
        <v>1598</v>
      </c>
      <c r="P160" s="1" t="s">
        <v>168</v>
      </c>
      <c r="Q160" s="1" t="s">
        <v>1599</v>
      </c>
      <c r="R160" s="1" t="s">
        <v>1600</v>
      </c>
      <c r="S160" s="1" t="s">
        <v>1601</v>
      </c>
      <c r="T160" s="1" t="s">
        <v>1598</v>
      </c>
      <c r="U160" s="1" t="s">
        <v>48</v>
      </c>
      <c r="W160" s="1" t="s">
        <v>49</v>
      </c>
      <c r="X160" s="1" t="s">
        <v>1602</v>
      </c>
      <c r="Y160" s="1" t="s">
        <v>1008</v>
      </c>
      <c r="Z160" s="1" t="s">
        <v>107</v>
      </c>
      <c r="AA160" s="1" t="s">
        <v>1247</v>
      </c>
      <c r="AB160" s="1" t="s">
        <v>1248</v>
      </c>
      <c r="AD160" s="1" t="s">
        <v>55</v>
      </c>
      <c r="AE160" s="1" t="s">
        <v>77</v>
      </c>
      <c r="AG160" s="1" t="s">
        <v>110</v>
      </c>
      <c r="AH160" s="1" t="s">
        <v>58</v>
      </c>
      <c r="AK160" s="1" t="s">
        <v>59</v>
      </c>
      <c r="AL160" s="1" t="s">
        <v>60</v>
      </c>
      <c r="AM160" s="1" t="s">
        <v>1603</v>
      </c>
      <c r="AN160" s="1" t="s">
        <v>1604</v>
      </c>
      <c r="AO160" s="1" t="s">
        <v>1605</v>
      </c>
    </row>
    <row r="161" spans="1:41" x14ac:dyDescent="0.3">
      <c r="A161" s="1" t="str">
        <f>HYPERLINK("https://hsdes.intel.com/resource/14013187886","14013187886")</f>
        <v>14013187886</v>
      </c>
      <c r="B161" s="1" t="s">
        <v>1606</v>
      </c>
      <c r="C161" s="1" t="s">
        <v>1740</v>
      </c>
      <c r="D161" s="1" t="s">
        <v>1741</v>
      </c>
      <c r="G161" s="1" t="s">
        <v>49</v>
      </c>
      <c r="H161" s="1" t="s">
        <v>157</v>
      </c>
      <c r="I161" s="1" t="s">
        <v>39</v>
      </c>
      <c r="J161" s="1" t="s">
        <v>40</v>
      </c>
      <c r="K161" s="1" t="s">
        <v>41</v>
      </c>
      <c r="L161" s="1" t="s">
        <v>1231</v>
      </c>
      <c r="M161" s="1">
        <v>20</v>
      </c>
      <c r="N161" s="1">
        <v>15</v>
      </c>
      <c r="O161" s="1" t="s">
        <v>1607</v>
      </c>
      <c r="P161" s="1" t="s">
        <v>168</v>
      </c>
      <c r="Q161" s="1" t="s">
        <v>1608</v>
      </c>
      <c r="R161" s="1" t="s">
        <v>1609</v>
      </c>
      <c r="S161" s="1">
        <v>16011000546</v>
      </c>
      <c r="T161" s="1" t="s">
        <v>1607</v>
      </c>
      <c r="U161" s="1" t="s">
        <v>148</v>
      </c>
      <c r="W161" s="1" t="s">
        <v>49</v>
      </c>
      <c r="X161" s="1" t="s">
        <v>1610</v>
      </c>
      <c r="Y161" s="1" t="s">
        <v>1008</v>
      </c>
      <c r="Z161" s="1" t="s">
        <v>134</v>
      </c>
      <c r="AA161" s="1" t="s">
        <v>1611</v>
      </c>
      <c r="AB161" s="1" t="s">
        <v>1612</v>
      </c>
      <c r="AD161" s="1" t="s">
        <v>55</v>
      </c>
      <c r="AE161" s="1" t="s">
        <v>77</v>
      </c>
      <c r="AG161" s="1" t="s">
        <v>110</v>
      </c>
      <c r="AH161" s="1" t="s">
        <v>58</v>
      </c>
      <c r="AK161" s="1" t="s">
        <v>59</v>
      </c>
      <c r="AL161" s="1" t="s">
        <v>60</v>
      </c>
      <c r="AM161" s="1" t="s">
        <v>1610</v>
      </c>
      <c r="AN161" s="1" t="s">
        <v>1613</v>
      </c>
      <c r="AO161" s="1" t="s">
        <v>1614</v>
      </c>
    </row>
    <row r="162" spans="1:41" x14ac:dyDescent="0.3">
      <c r="A162" s="1" t="str">
        <f>HYPERLINK("https://hsdes.intel.com/resource/14013187912","14013187912")</f>
        <v>14013187912</v>
      </c>
      <c r="B162" s="1" t="s">
        <v>1615</v>
      </c>
      <c r="C162" s="1" t="s">
        <v>1740</v>
      </c>
      <c r="D162" s="1" t="s">
        <v>1743</v>
      </c>
      <c r="G162" s="1" t="s">
        <v>99</v>
      </c>
      <c r="H162" s="1" t="s">
        <v>157</v>
      </c>
      <c r="I162" s="1" t="s">
        <v>39</v>
      </c>
      <c r="J162" s="1" t="s">
        <v>40</v>
      </c>
      <c r="K162" s="1" t="s">
        <v>41</v>
      </c>
      <c r="L162" s="1" t="s">
        <v>1616</v>
      </c>
      <c r="M162" s="1">
        <v>35</v>
      </c>
      <c r="N162" s="1">
        <v>30</v>
      </c>
      <c r="O162" s="1" t="s">
        <v>1617</v>
      </c>
      <c r="P162" s="1" t="s">
        <v>102</v>
      </c>
      <c r="Q162" s="1" t="s">
        <v>1608</v>
      </c>
      <c r="R162" s="1" t="s">
        <v>1618</v>
      </c>
      <c r="S162" s="1" t="s">
        <v>1619</v>
      </c>
      <c r="T162" s="1" t="s">
        <v>1617</v>
      </c>
      <c r="U162" s="1" t="s">
        <v>48</v>
      </c>
      <c r="W162" s="1" t="s">
        <v>73</v>
      </c>
      <c r="X162" s="1" t="s">
        <v>1620</v>
      </c>
      <c r="Y162" s="1" t="s">
        <v>1008</v>
      </c>
      <c r="Z162" s="1" t="s">
        <v>134</v>
      </c>
      <c r="AA162" s="1" t="s">
        <v>1258</v>
      </c>
      <c r="AB162" s="1" t="s">
        <v>1214</v>
      </c>
      <c r="AD162" s="1" t="s">
        <v>55</v>
      </c>
      <c r="AE162" s="1" t="s">
        <v>77</v>
      </c>
      <c r="AG162" s="1" t="s">
        <v>123</v>
      </c>
      <c r="AH162" s="1" t="s">
        <v>58</v>
      </c>
      <c r="AK162" s="1" t="s">
        <v>59</v>
      </c>
      <c r="AL162" s="1" t="s">
        <v>60</v>
      </c>
      <c r="AM162" s="1" t="s">
        <v>1621</v>
      </c>
      <c r="AN162" s="1" t="s">
        <v>1622</v>
      </c>
      <c r="AO162" s="1" t="s">
        <v>1376</v>
      </c>
    </row>
    <row r="163" spans="1:41" x14ac:dyDescent="0.3">
      <c r="A163" s="1" t="str">
        <f>HYPERLINK("https://hsdes.intel.com/resource/14013187913","14013187913")</f>
        <v>14013187913</v>
      </c>
      <c r="B163" s="1" t="s">
        <v>1623</v>
      </c>
      <c r="C163" s="1" t="s">
        <v>1740</v>
      </c>
      <c r="D163" s="1" t="s">
        <v>1745</v>
      </c>
      <c r="G163" s="1" t="s">
        <v>99</v>
      </c>
      <c r="H163" s="1" t="s">
        <v>157</v>
      </c>
      <c r="I163" s="1" t="s">
        <v>39</v>
      </c>
      <c r="J163" s="1" t="s">
        <v>40</v>
      </c>
      <c r="K163" s="1" t="s">
        <v>41</v>
      </c>
      <c r="L163" s="1" t="s">
        <v>1616</v>
      </c>
      <c r="M163" s="1">
        <v>35</v>
      </c>
      <c r="N163" s="1">
        <v>30</v>
      </c>
      <c r="O163" s="1" t="s">
        <v>1624</v>
      </c>
      <c r="P163" s="1" t="s">
        <v>102</v>
      </c>
      <c r="Q163" s="1" t="s">
        <v>1608</v>
      </c>
      <c r="R163" s="1" t="s">
        <v>1618</v>
      </c>
      <c r="S163" s="1" t="s">
        <v>1619</v>
      </c>
      <c r="T163" s="1" t="s">
        <v>1624</v>
      </c>
      <c r="U163" s="1" t="s">
        <v>48</v>
      </c>
      <c r="W163" s="1" t="s">
        <v>73</v>
      </c>
      <c r="X163" s="1" t="s">
        <v>1625</v>
      </c>
      <c r="Y163" s="1" t="s">
        <v>1008</v>
      </c>
      <c r="Z163" s="1" t="s">
        <v>134</v>
      </c>
      <c r="AA163" s="1" t="s">
        <v>1258</v>
      </c>
      <c r="AB163" s="1" t="s">
        <v>1214</v>
      </c>
      <c r="AD163" s="1" t="s">
        <v>55</v>
      </c>
      <c r="AE163" s="1" t="s">
        <v>77</v>
      </c>
      <c r="AG163" s="1" t="s">
        <v>123</v>
      </c>
      <c r="AH163" s="1" t="s">
        <v>58</v>
      </c>
      <c r="AK163" s="1" t="s">
        <v>59</v>
      </c>
      <c r="AL163" s="1" t="s">
        <v>60</v>
      </c>
      <c r="AM163" s="1" t="s">
        <v>1621</v>
      </c>
      <c r="AN163" s="1" t="s">
        <v>1626</v>
      </c>
      <c r="AO163" s="1" t="s">
        <v>1413</v>
      </c>
    </row>
    <row r="164" spans="1:41" x14ac:dyDescent="0.3">
      <c r="A164" s="1" t="str">
        <f>HYPERLINK("https://hsdes.intel.com/resource/14013187917","14013187917")</f>
        <v>14013187917</v>
      </c>
      <c r="B164" s="1" t="s">
        <v>1627</v>
      </c>
      <c r="C164" s="1" t="s">
        <v>1748</v>
      </c>
      <c r="F164" t="s">
        <v>1755</v>
      </c>
      <c r="G164" s="1" t="s">
        <v>99</v>
      </c>
      <c r="H164" s="1" t="s">
        <v>157</v>
      </c>
      <c r="I164" s="1" t="s">
        <v>39</v>
      </c>
      <c r="J164" s="1" t="s">
        <v>40</v>
      </c>
      <c r="K164" s="1" t="s">
        <v>41</v>
      </c>
      <c r="L164" s="1" t="s">
        <v>1179</v>
      </c>
      <c r="M164" s="1">
        <v>30</v>
      </c>
      <c r="N164" s="1">
        <v>25</v>
      </c>
      <c r="O164" s="1" t="s">
        <v>1628</v>
      </c>
      <c r="P164" s="1" t="s">
        <v>102</v>
      </c>
      <c r="Q164" s="1" t="s">
        <v>1629</v>
      </c>
      <c r="R164" s="1" t="s">
        <v>1630</v>
      </c>
      <c r="S164" s="1" t="s">
        <v>1631</v>
      </c>
      <c r="T164" s="1" t="s">
        <v>1628</v>
      </c>
      <c r="U164" s="1" t="s">
        <v>148</v>
      </c>
      <c r="W164" s="1" t="s">
        <v>73</v>
      </c>
      <c r="X164" s="1" t="s">
        <v>1632</v>
      </c>
      <c r="Y164" s="1" t="s">
        <v>1008</v>
      </c>
      <c r="Z164" s="1" t="s">
        <v>107</v>
      </c>
      <c r="AA164" s="1" t="s">
        <v>1258</v>
      </c>
      <c r="AB164" s="1" t="s">
        <v>1214</v>
      </c>
      <c r="AD164" s="1" t="s">
        <v>55</v>
      </c>
      <c r="AE164" s="1" t="s">
        <v>77</v>
      </c>
      <c r="AG164" s="1" t="s">
        <v>123</v>
      </c>
      <c r="AH164" s="1" t="s">
        <v>58</v>
      </c>
      <c r="AK164" s="1" t="s">
        <v>59</v>
      </c>
      <c r="AL164" s="1" t="s">
        <v>1633</v>
      </c>
      <c r="AM164" s="1" t="s">
        <v>1634</v>
      </c>
      <c r="AN164" s="1" t="s">
        <v>1635</v>
      </c>
      <c r="AO164" s="1" t="s">
        <v>1636</v>
      </c>
    </row>
    <row r="165" spans="1:41" x14ac:dyDescent="0.3">
      <c r="A165" s="1" t="str">
        <f>HYPERLINK("https://hsdes.intel.com/resource/14013187920","14013187920")</f>
        <v>14013187920</v>
      </c>
      <c r="B165" s="1" t="s">
        <v>1637</v>
      </c>
      <c r="C165" s="1" t="s">
        <v>1748</v>
      </c>
      <c r="F165" t="s">
        <v>1756</v>
      </c>
      <c r="G165" s="1" t="s">
        <v>99</v>
      </c>
      <c r="H165" s="1" t="s">
        <v>157</v>
      </c>
      <c r="I165" s="1" t="s">
        <v>39</v>
      </c>
      <c r="J165" s="1" t="s">
        <v>40</v>
      </c>
      <c r="K165" s="1" t="s">
        <v>41</v>
      </c>
      <c r="L165" s="1" t="s">
        <v>1179</v>
      </c>
      <c r="M165" s="1">
        <v>30</v>
      </c>
      <c r="N165" s="1">
        <v>25</v>
      </c>
      <c r="O165" s="1" t="s">
        <v>1638</v>
      </c>
      <c r="P165" s="1" t="s">
        <v>102</v>
      </c>
      <c r="Q165" s="1" t="s">
        <v>1629</v>
      </c>
      <c r="R165" s="1" t="s">
        <v>1630</v>
      </c>
      <c r="S165" s="1" t="s">
        <v>1631</v>
      </c>
      <c r="T165" s="1" t="s">
        <v>1638</v>
      </c>
      <c r="U165" s="1" t="s">
        <v>148</v>
      </c>
      <c r="W165" s="1" t="s">
        <v>73</v>
      </c>
      <c r="X165" s="1" t="s">
        <v>1632</v>
      </c>
      <c r="Y165" s="1" t="s">
        <v>1008</v>
      </c>
      <c r="Z165" s="1" t="s">
        <v>107</v>
      </c>
      <c r="AA165" s="1" t="s">
        <v>1258</v>
      </c>
      <c r="AB165" s="1" t="s">
        <v>1214</v>
      </c>
      <c r="AD165" s="1" t="s">
        <v>55</v>
      </c>
      <c r="AE165" s="1" t="s">
        <v>77</v>
      </c>
      <c r="AG165" s="1" t="s">
        <v>123</v>
      </c>
      <c r="AH165" s="1" t="s">
        <v>58</v>
      </c>
      <c r="AK165" s="1" t="s">
        <v>59</v>
      </c>
      <c r="AL165" s="1" t="s">
        <v>1633</v>
      </c>
      <c r="AM165" s="1" t="s">
        <v>1639</v>
      </c>
      <c r="AN165" s="1" t="s">
        <v>1640</v>
      </c>
      <c r="AO165" s="1" t="s">
        <v>1636</v>
      </c>
    </row>
    <row r="166" spans="1:41" x14ac:dyDescent="0.3">
      <c r="A166" s="1" t="str">
        <f>HYPERLINK("https://hsdes.intel.com/resource/14013187923","14013187923")</f>
        <v>14013187923</v>
      </c>
      <c r="B166" s="1" t="s">
        <v>1641</v>
      </c>
      <c r="C166" s="1" t="s">
        <v>1758</v>
      </c>
      <c r="E166" s="1">
        <v>42.4</v>
      </c>
      <c r="F166" s="1" t="s">
        <v>1763</v>
      </c>
      <c r="G166" s="1" t="s">
        <v>99</v>
      </c>
      <c r="H166" s="1" t="s">
        <v>157</v>
      </c>
      <c r="I166" s="1" t="s">
        <v>39</v>
      </c>
      <c r="J166" s="1" t="s">
        <v>40</v>
      </c>
      <c r="K166" s="1" t="s">
        <v>41</v>
      </c>
      <c r="L166" s="1" t="s">
        <v>1179</v>
      </c>
      <c r="M166" s="1">
        <v>30</v>
      </c>
      <c r="N166" s="1">
        <v>25</v>
      </c>
      <c r="O166" s="1" t="s">
        <v>1642</v>
      </c>
      <c r="P166" s="1" t="s">
        <v>102</v>
      </c>
      <c r="Q166" s="1" t="s">
        <v>1629</v>
      </c>
      <c r="R166" s="1" t="s">
        <v>1643</v>
      </c>
      <c r="S166" s="1" t="s">
        <v>1644</v>
      </c>
      <c r="T166" s="1" t="s">
        <v>1642</v>
      </c>
      <c r="U166" s="1" t="s">
        <v>148</v>
      </c>
      <c r="W166" s="1" t="s">
        <v>73</v>
      </c>
      <c r="X166" s="1" t="s">
        <v>1645</v>
      </c>
      <c r="Y166" s="1" t="s">
        <v>1008</v>
      </c>
      <c r="Z166" s="1" t="s">
        <v>107</v>
      </c>
      <c r="AA166" s="1" t="s">
        <v>1258</v>
      </c>
      <c r="AB166" s="1" t="s">
        <v>1214</v>
      </c>
      <c r="AD166" s="1" t="s">
        <v>55</v>
      </c>
      <c r="AE166" s="1" t="s">
        <v>77</v>
      </c>
      <c r="AG166" s="1" t="s">
        <v>123</v>
      </c>
      <c r="AH166" s="1" t="s">
        <v>58</v>
      </c>
      <c r="AK166" s="1" t="s">
        <v>59</v>
      </c>
      <c r="AL166" s="1" t="s">
        <v>1646</v>
      </c>
      <c r="AM166" s="1" t="s">
        <v>1647</v>
      </c>
      <c r="AN166" s="1" t="s">
        <v>1648</v>
      </c>
      <c r="AO166" s="1" t="s">
        <v>1649</v>
      </c>
    </row>
    <row r="167" spans="1:41" x14ac:dyDescent="0.3">
      <c r="A167" s="1" t="str">
        <f>HYPERLINK("https://hsdes.intel.com/resource/14013187924","14013187924")</f>
        <v>14013187924</v>
      </c>
      <c r="B167" s="1" t="s">
        <v>1650</v>
      </c>
      <c r="C167" s="1" t="s">
        <v>1758</v>
      </c>
      <c r="E167" s="1">
        <v>42.4</v>
      </c>
      <c r="F167" s="3" t="s">
        <v>1763</v>
      </c>
      <c r="G167" s="1" t="s">
        <v>99</v>
      </c>
      <c r="H167" s="1" t="s">
        <v>157</v>
      </c>
      <c r="I167" s="1" t="s">
        <v>39</v>
      </c>
      <c r="J167" s="1" t="s">
        <v>40</v>
      </c>
      <c r="K167" s="1" t="s">
        <v>41</v>
      </c>
      <c r="L167" s="1" t="s">
        <v>1179</v>
      </c>
      <c r="M167" s="1">
        <v>30</v>
      </c>
      <c r="N167" s="1">
        <v>25</v>
      </c>
      <c r="O167" s="1" t="s">
        <v>1651</v>
      </c>
      <c r="P167" s="1" t="s">
        <v>102</v>
      </c>
      <c r="Q167" s="1" t="s">
        <v>1629</v>
      </c>
      <c r="R167" s="1" t="s">
        <v>1643</v>
      </c>
      <c r="S167" s="1" t="s">
        <v>1644</v>
      </c>
      <c r="T167" s="1" t="s">
        <v>1651</v>
      </c>
      <c r="U167" s="1" t="s">
        <v>148</v>
      </c>
      <c r="W167" s="1" t="s">
        <v>73</v>
      </c>
      <c r="X167" s="1" t="s">
        <v>1645</v>
      </c>
      <c r="Y167" s="1" t="s">
        <v>1008</v>
      </c>
      <c r="Z167" s="1" t="s">
        <v>107</v>
      </c>
      <c r="AA167" s="1" t="s">
        <v>1258</v>
      </c>
      <c r="AB167" s="1" t="s">
        <v>1214</v>
      </c>
      <c r="AD167" s="1" t="s">
        <v>55</v>
      </c>
      <c r="AE167" s="1" t="s">
        <v>77</v>
      </c>
      <c r="AG167" s="1" t="s">
        <v>123</v>
      </c>
      <c r="AH167" s="1" t="s">
        <v>58</v>
      </c>
      <c r="AK167" s="1" t="s">
        <v>59</v>
      </c>
      <c r="AL167" s="1" t="s">
        <v>1646</v>
      </c>
      <c r="AM167" s="1" t="s">
        <v>1652</v>
      </c>
      <c r="AN167" s="1" t="s">
        <v>1653</v>
      </c>
      <c r="AO167" s="1" t="s">
        <v>1654</v>
      </c>
    </row>
    <row r="168" spans="1:41" x14ac:dyDescent="0.3">
      <c r="A168" s="1" t="str">
        <f>HYPERLINK("https://hsdes.intel.com/resource/14013187925","14013187925")</f>
        <v>14013187925</v>
      </c>
      <c r="B168" s="1" t="s">
        <v>1655</v>
      </c>
      <c r="C168" s="1" t="s">
        <v>1746</v>
      </c>
      <c r="F168" s="1" t="s">
        <v>1757</v>
      </c>
      <c r="G168" s="1" t="s">
        <v>99</v>
      </c>
      <c r="H168" s="1" t="s">
        <v>157</v>
      </c>
      <c r="I168" s="1" t="s">
        <v>39</v>
      </c>
      <c r="J168" s="1" t="s">
        <v>40</v>
      </c>
      <c r="K168" s="1" t="s">
        <v>41</v>
      </c>
      <c r="L168" s="1" t="s">
        <v>1179</v>
      </c>
      <c r="M168" s="1">
        <v>30</v>
      </c>
      <c r="N168" s="1">
        <v>25</v>
      </c>
      <c r="O168" s="1" t="s">
        <v>1656</v>
      </c>
      <c r="P168" s="1" t="s">
        <v>102</v>
      </c>
      <c r="Q168" s="1" t="s">
        <v>1629</v>
      </c>
      <c r="R168" s="1" t="s">
        <v>1643</v>
      </c>
      <c r="S168" s="1" t="s">
        <v>1644</v>
      </c>
      <c r="T168" s="1" t="s">
        <v>1656</v>
      </c>
      <c r="U168" s="1" t="s">
        <v>148</v>
      </c>
      <c r="W168" s="1" t="s">
        <v>73</v>
      </c>
      <c r="X168" s="1" t="s">
        <v>1645</v>
      </c>
      <c r="Y168" s="1" t="s">
        <v>1008</v>
      </c>
      <c r="Z168" s="1" t="s">
        <v>107</v>
      </c>
      <c r="AA168" s="1" t="s">
        <v>1258</v>
      </c>
      <c r="AB168" s="1" t="s">
        <v>1214</v>
      </c>
      <c r="AD168" s="1" t="s">
        <v>55</v>
      </c>
      <c r="AE168" s="1" t="s">
        <v>77</v>
      </c>
      <c r="AG168" s="1" t="s">
        <v>123</v>
      </c>
      <c r="AH168" s="1" t="s">
        <v>58</v>
      </c>
      <c r="AK168" s="1" t="s">
        <v>59</v>
      </c>
      <c r="AL168" s="1" t="s">
        <v>1646</v>
      </c>
      <c r="AM168" s="1" t="s">
        <v>1657</v>
      </c>
      <c r="AN168" s="1" t="s">
        <v>1653</v>
      </c>
      <c r="AO168" s="1" t="s">
        <v>1654</v>
      </c>
    </row>
    <row r="169" spans="1:41" x14ac:dyDescent="0.3">
      <c r="A169" s="1" t="str">
        <f>HYPERLINK("https://hsdes.intel.com/resource/16012412794","16012412794")</f>
        <v>16012412794</v>
      </c>
      <c r="B169" s="1" t="s">
        <v>1658</v>
      </c>
      <c r="C169" s="1" t="s">
        <v>1740</v>
      </c>
      <c r="D169" s="1" t="s">
        <v>1745</v>
      </c>
      <c r="G169" s="1" t="s">
        <v>82</v>
      </c>
      <c r="H169" s="1" t="s">
        <v>157</v>
      </c>
      <c r="I169" s="1" t="s">
        <v>39</v>
      </c>
      <c r="J169" s="1" t="s">
        <v>1659</v>
      </c>
      <c r="K169" s="1" t="s">
        <v>41</v>
      </c>
      <c r="L169" s="1" t="s">
        <v>84</v>
      </c>
      <c r="M169" s="1">
        <v>10</v>
      </c>
      <c r="N169" s="1">
        <v>8</v>
      </c>
      <c r="O169" s="1" t="s">
        <v>1660</v>
      </c>
      <c r="P169" s="1" t="s">
        <v>86</v>
      </c>
      <c r="Q169" s="1" t="s">
        <v>1661</v>
      </c>
      <c r="R169" s="1" t="s">
        <v>334</v>
      </c>
      <c r="S169" s="1" t="s">
        <v>1662</v>
      </c>
      <c r="T169" s="1" t="s">
        <v>1660</v>
      </c>
      <c r="U169" s="1" t="s">
        <v>148</v>
      </c>
      <c r="V169" s="1" t="s">
        <v>90</v>
      </c>
      <c r="W169" s="1" t="s">
        <v>91</v>
      </c>
      <c r="X169" s="1" t="s">
        <v>1663</v>
      </c>
      <c r="Y169" s="1" t="s">
        <v>1008</v>
      </c>
      <c r="Z169" s="1" t="s">
        <v>187</v>
      </c>
      <c r="AA169" s="1" t="s">
        <v>1664</v>
      </c>
      <c r="AB169" s="1" t="s">
        <v>1214</v>
      </c>
      <c r="AD169" s="1" t="s">
        <v>55</v>
      </c>
      <c r="AE169" s="1" t="s">
        <v>77</v>
      </c>
      <c r="AG169" s="1" t="s">
        <v>57</v>
      </c>
      <c r="AH169" s="1" t="s">
        <v>190</v>
      </c>
      <c r="AK169" s="1" t="s">
        <v>59</v>
      </c>
      <c r="AL169" s="1" t="s">
        <v>60</v>
      </c>
      <c r="AM169" s="1" t="s">
        <v>1665</v>
      </c>
      <c r="AN169" s="1" t="s">
        <v>1666</v>
      </c>
      <c r="AO169" s="1" t="s">
        <v>1667</v>
      </c>
    </row>
    <row r="170" spans="1:41" x14ac:dyDescent="0.3">
      <c r="A170" s="1" t="str">
        <f>HYPERLINK("https://hsdes.intel.com/resource/16012542796","16012542796")</f>
        <v>16012542796</v>
      </c>
      <c r="B170" s="1" t="s">
        <v>1668</v>
      </c>
      <c r="C170" s="1" t="s">
        <v>1740</v>
      </c>
      <c r="D170" s="1" t="s">
        <v>1743</v>
      </c>
      <c r="G170" s="1" t="s">
        <v>49</v>
      </c>
      <c r="H170" s="1" t="s">
        <v>157</v>
      </c>
      <c r="I170" s="1" t="s">
        <v>39</v>
      </c>
      <c r="J170" s="1" t="s">
        <v>1669</v>
      </c>
      <c r="K170" s="1" t="s">
        <v>41</v>
      </c>
      <c r="L170" s="1" t="s">
        <v>1339</v>
      </c>
      <c r="M170" s="1">
        <v>20</v>
      </c>
      <c r="N170" s="1">
        <v>15</v>
      </c>
      <c r="O170" s="1" t="s">
        <v>1607</v>
      </c>
      <c r="P170" s="1" t="s">
        <v>168</v>
      </c>
      <c r="Q170" s="1" t="s">
        <v>1608</v>
      </c>
      <c r="R170" s="1" t="s">
        <v>1609</v>
      </c>
      <c r="T170" s="1" t="s">
        <v>1607</v>
      </c>
      <c r="U170" s="1" t="s">
        <v>148</v>
      </c>
      <c r="W170" s="1" t="s">
        <v>49</v>
      </c>
      <c r="X170" s="1" t="s">
        <v>1670</v>
      </c>
      <c r="Y170" s="1" t="s">
        <v>1008</v>
      </c>
      <c r="Z170" s="1" t="s">
        <v>134</v>
      </c>
      <c r="AA170" s="1" t="s">
        <v>1671</v>
      </c>
      <c r="AB170" s="1" t="s">
        <v>1612</v>
      </c>
      <c r="AD170" s="1" t="s">
        <v>55</v>
      </c>
      <c r="AE170" s="1" t="s">
        <v>77</v>
      </c>
      <c r="AG170" s="1" t="s">
        <v>110</v>
      </c>
      <c r="AH170" s="1" t="s">
        <v>58</v>
      </c>
      <c r="AK170" s="1" t="s">
        <v>59</v>
      </c>
      <c r="AL170" s="1" t="s">
        <v>1672</v>
      </c>
      <c r="AM170" s="1" t="s">
        <v>1673</v>
      </c>
      <c r="AN170" s="1" t="s">
        <v>1674</v>
      </c>
      <c r="AO170" s="1" t="s">
        <v>1675</v>
      </c>
    </row>
    <row r="171" spans="1:41" x14ac:dyDescent="0.3">
      <c r="A171" s="1" t="str">
        <f>HYPERLINK("https://hsdes.intel.com/resource/16012542869","16012542869")</f>
        <v>16012542869</v>
      </c>
      <c r="B171" s="1" t="s">
        <v>1676</v>
      </c>
      <c r="C171" s="1" t="s">
        <v>1740</v>
      </c>
      <c r="D171" s="1" t="s">
        <v>1743</v>
      </c>
      <c r="G171" s="1" t="s">
        <v>49</v>
      </c>
      <c r="H171" s="1" t="s">
        <v>157</v>
      </c>
      <c r="I171" s="1" t="s">
        <v>39</v>
      </c>
      <c r="J171" s="1" t="s">
        <v>1669</v>
      </c>
      <c r="K171" s="1" t="s">
        <v>41</v>
      </c>
      <c r="L171" s="1" t="s">
        <v>1568</v>
      </c>
      <c r="M171" s="1">
        <v>20</v>
      </c>
      <c r="N171" s="1">
        <v>15</v>
      </c>
      <c r="O171" s="1" t="s">
        <v>1607</v>
      </c>
      <c r="P171" s="1" t="s">
        <v>168</v>
      </c>
      <c r="Q171" s="1" t="s">
        <v>1608</v>
      </c>
      <c r="R171" s="1" t="s">
        <v>1609</v>
      </c>
      <c r="T171" s="1" t="s">
        <v>1607</v>
      </c>
      <c r="U171" s="1" t="s">
        <v>148</v>
      </c>
      <c r="W171" s="1" t="s">
        <v>49</v>
      </c>
      <c r="X171" s="1" t="s">
        <v>1677</v>
      </c>
      <c r="Y171" s="1" t="s">
        <v>1008</v>
      </c>
      <c r="Z171" s="1" t="s">
        <v>134</v>
      </c>
      <c r="AA171" s="1" t="s">
        <v>1611</v>
      </c>
      <c r="AB171" s="1" t="s">
        <v>1612</v>
      </c>
      <c r="AD171" s="1" t="s">
        <v>55</v>
      </c>
      <c r="AE171" s="1" t="s">
        <v>77</v>
      </c>
      <c r="AG171" s="1" t="s">
        <v>110</v>
      </c>
      <c r="AH171" s="1" t="s">
        <v>58</v>
      </c>
      <c r="AK171" s="1" t="s">
        <v>59</v>
      </c>
      <c r="AL171" s="1" t="s">
        <v>1672</v>
      </c>
      <c r="AM171" s="1" t="s">
        <v>1678</v>
      </c>
      <c r="AN171" s="1" t="s">
        <v>1679</v>
      </c>
      <c r="AO171" s="1" t="s">
        <v>1614</v>
      </c>
    </row>
    <row r="172" spans="1:41" x14ac:dyDescent="0.3">
      <c r="A172" s="1" t="str">
        <f>HYPERLINK("https://hsdes.intel.com/resource/16012543716","16012543716")</f>
        <v>16012543716</v>
      </c>
      <c r="B172" s="1" t="s">
        <v>1680</v>
      </c>
      <c r="C172" s="1" t="s">
        <v>1740</v>
      </c>
      <c r="D172" s="1" t="s">
        <v>1744</v>
      </c>
      <c r="G172" s="1" t="s">
        <v>49</v>
      </c>
      <c r="H172" s="1" t="s">
        <v>157</v>
      </c>
      <c r="I172" s="1" t="s">
        <v>39</v>
      </c>
      <c r="J172" s="1" t="s">
        <v>1669</v>
      </c>
      <c r="K172" s="1" t="s">
        <v>41</v>
      </c>
      <c r="L172" s="1" t="s">
        <v>1568</v>
      </c>
      <c r="M172" s="1">
        <v>20</v>
      </c>
      <c r="N172" s="1">
        <v>15</v>
      </c>
      <c r="O172" s="1" t="s">
        <v>1607</v>
      </c>
      <c r="P172" s="1" t="s">
        <v>168</v>
      </c>
      <c r="Q172" s="1" t="s">
        <v>1608</v>
      </c>
      <c r="R172" s="1" t="s">
        <v>1609</v>
      </c>
      <c r="T172" s="1" t="s">
        <v>1607</v>
      </c>
      <c r="U172" s="1" t="s">
        <v>148</v>
      </c>
      <c r="W172" s="1" t="s">
        <v>49</v>
      </c>
      <c r="X172" s="1" t="s">
        <v>1681</v>
      </c>
      <c r="Y172" s="1" t="s">
        <v>1008</v>
      </c>
      <c r="Z172" s="1" t="s">
        <v>134</v>
      </c>
      <c r="AA172" s="1" t="s">
        <v>1611</v>
      </c>
      <c r="AB172" s="1" t="s">
        <v>1612</v>
      </c>
      <c r="AD172" s="1" t="s">
        <v>55</v>
      </c>
      <c r="AE172" s="1" t="s">
        <v>77</v>
      </c>
      <c r="AG172" s="1" t="s">
        <v>110</v>
      </c>
      <c r="AH172" s="1" t="s">
        <v>58</v>
      </c>
      <c r="AK172" s="1" t="s">
        <v>59</v>
      </c>
      <c r="AL172" s="1" t="s">
        <v>1672</v>
      </c>
      <c r="AM172" s="1" t="s">
        <v>1682</v>
      </c>
      <c r="AN172" s="1" t="s">
        <v>1683</v>
      </c>
      <c r="AO172" s="1" t="s">
        <v>1614</v>
      </c>
    </row>
    <row r="173" spans="1:41" x14ac:dyDescent="0.3">
      <c r="A173" s="1" t="str">
        <f>HYPERLINK("https://hsdes.intel.com/resource/16012544842","16012544842")</f>
        <v>16012544842</v>
      </c>
      <c r="B173" s="1" t="s">
        <v>1684</v>
      </c>
      <c r="C173" s="1" t="s">
        <v>1740</v>
      </c>
      <c r="D173" s="1" t="s">
        <v>1744</v>
      </c>
      <c r="G173" s="1" t="s">
        <v>49</v>
      </c>
      <c r="H173" s="1" t="s">
        <v>157</v>
      </c>
      <c r="I173" s="1" t="s">
        <v>39</v>
      </c>
      <c r="J173" s="1" t="s">
        <v>1669</v>
      </c>
      <c r="K173" s="1" t="s">
        <v>41</v>
      </c>
      <c r="L173" s="1" t="s">
        <v>1568</v>
      </c>
      <c r="M173" s="1">
        <v>20</v>
      </c>
      <c r="N173" s="1">
        <v>15</v>
      </c>
      <c r="O173" s="1" t="s">
        <v>1607</v>
      </c>
      <c r="P173" s="1" t="s">
        <v>168</v>
      </c>
      <c r="Q173" s="1" t="s">
        <v>1608</v>
      </c>
      <c r="R173" s="1" t="s">
        <v>1609</v>
      </c>
      <c r="T173" s="1" t="s">
        <v>1607</v>
      </c>
      <c r="U173" s="1" t="s">
        <v>148</v>
      </c>
      <c r="W173" s="1" t="s">
        <v>49</v>
      </c>
      <c r="X173" s="1" t="s">
        <v>1685</v>
      </c>
      <c r="Y173" s="1" t="s">
        <v>1008</v>
      </c>
      <c r="Z173" s="1" t="s">
        <v>134</v>
      </c>
      <c r="AA173" s="1" t="s">
        <v>1611</v>
      </c>
      <c r="AB173" s="1" t="s">
        <v>1612</v>
      </c>
      <c r="AD173" s="1" t="s">
        <v>55</v>
      </c>
      <c r="AE173" s="1" t="s">
        <v>77</v>
      </c>
      <c r="AG173" s="1" t="s">
        <v>110</v>
      </c>
      <c r="AH173" s="1" t="s">
        <v>58</v>
      </c>
      <c r="AK173" s="1" t="s">
        <v>59</v>
      </c>
      <c r="AL173" s="1" t="s">
        <v>1672</v>
      </c>
      <c r="AM173" s="1" t="s">
        <v>1686</v>
      </c>
      <c r="AN173" s="1" t="s">
        <v>1687</v>
      </c>
      <c r="AO173" s="1" t="s">
        <v>1614</v>
      </c>
    </row>
    <row r="174" spans="1:41" x14ac:dyDescent="0.3">
      <c r="A174" s="1" t="str">
        <f>HYPERLINK("https://hsdes.intel.com/resource/16013691380","16013691380")</f>
        <v>16013691380</v>
      </c>
      <c r="B174" s="1" t="s">
        <v>1688</v>
      </c>
      <c r="C174" s="1" t="s">
        <v>1746</v>
      </c>
      <c r="F174" s="1" t="s">
        <v>1751</v>
      </c>
      <c r="G174" s="1" t="s">
        <v>1689</v>
      </c>
      <c r="H174" s="1" t="s">
        <v>83</v>
      </c>
      <c r="I174" s="1" t="s">
        <v>39</v>
      </c>
      <c r="J174" s="1" t="s">
        <v>40</v>
      </c>
      <c r="K174" s="1" t="s">
        <v>41</v>
      </c>
      <c r="L174" s="1" t="s">
        <v>667</v>
      </c>
      <c r="M174" s="1">
        <v>18</v>
      </c>
      <c r="N174" s="1">
        <v>15</v>
      </c>
      <c r="O174" s="1" t="s">
        <v>1690</v>
      </c>
      <c r="P174" s="1" t="s">
        <v>102</v>
      </c>
      <c r="Q174" s="1" t="s">
        <v>1691</v>
      </c>
      <c r="R174" s="1" t="s">
        <v>1692</v>
      </c>
      <c r="S174" s="1" t="s">
        <v>1693</v>
      </c>
      <c r="T174" s="1" t="s">
        <v>1690</v>
      </c>
      <c r="U174" s="1" t="s">
        <v>148</v>
      </c>
      <c r="W174" s="1" t="s">
        <v>73</v>
      </c>
      <c r="X174" s="1" t="s">
        <v>1694</v>
      </c>
      <c r="Y174" s="1" t="s">
        <v>51</v>
      </c>
      <c r="Z174" s="1" t="s">
        <v>107</v>
      </c>
      <c r="AA174" s="1" t="s">
        <v>1695</v>
      </c>
      <c r="AB174" s="1" t="s">
        <v>1696</v>
      </c>
      <c r="AD174" s="1" t="s">
        <v>55</v>
      </c>
      <c r="AE174" s="1" t="s">
        <v>56</v>
      </c>
      <c r="AG174" s="1" t="s">
        <v>57</v>
      </c>
      <c r="AH174" s="1" t="s">
        <v>58</v>
      </c>
      <c r="AK174" s="1" t="s">
        <v>59</v>
      </c>
      <c r="AL174" s="1" t="s">
        <v>675</v>
      </c>
      <c r="AM174" s="1" t="s">
        <v>1697</v>
      </c>
      <c r="AN174" s="1" t="s">
        <v>1698</v>
      </c>
      <c r="AO174" s="1" t="s">
        <v>1699</v>
      </c>
    </row>
    <row r="175" spans="1:41" x14ac:dyDescent="0.3">
      <c r="A175" s="1" t="str">
        <f>HYPERLINK("https://hsdes.intel.com/resource/16013824459","16013824459")</f>
        <v>16013824459</v>
      </c>
      <c r="B175" s="1" t="s">
        <v>1700</v>
      </c>
      <c r="C175" s="1" t="s">
        <v>1740</v>
      </c>
      <c r="D175" s="1" t="s">
        <v>1743</v>
      </c>
      <c r="G175" s="1" t="s">
        <v>1689</v>
      </c>
      <c r="H175" s="1" t="s">
        <v>157</v>
      </c>
      <c r="I175" s="1" t="s">
        <v>39</v>
      </c>
      <c r="J175" s="1" t="s">
        <v>1669</v>
      </c>
      <c r="K175" s="1" t="s">
        <v>41</v>
      </c>
      <c r="L175" s="1" t="s">
        <v>1179</v>
      </c>
      <c r="M175" s="1">
        <v>15</v>
      </c>
      <c r="N175" s="1">
        <v>10</v>
      </c>
      <c r="O175" s="1" t="s">
        <v>1180</v>
      </c>
      <c r="P175" s="1" t="s">
        <v>102</v>
      </c>
      <c r="Q175" s="1" t="s">
        <v>1181</v>
      </c>
      <c r="R175" s="1" t="s">
        <v>731</v>
      </c>
      <c r="S175" s="1" t="s">
        <v>1182</v>
      </c>
      <c r="T175" s="1" t="s">
        <v>1180</v>
      </c>
      <c r="U175" s="1" t="s">
        <v>48</v>
      </c>
      <c r="W175" s="1" t="s">
        <v>73</v>
      </c>
      <c r="X175" s="1" t="s">
        <v>733</v>
      </c>
      <c r="Y175" s="1" t="s">
        <v>1008</v>
      </c>
      <c r="Z175" s="1" t="s">
        <v>107</v>
      </c>
      <c r="AA175" s="1" t="s">
        <v>1183</v>
      </c>
      <c r="AB175" s="1" t="s">
        <v>1184</v>
      </c>
      <c r="AD175" s="1" t="s">
        <v>55</v>
      </c>
      <c r="AE175" s="1" t="s">
        <v>77</v>
      </c>
      <c r="AG175" s="1" t="s">
        <v>57</v>
      </c>
      <c r="AH175" s="1" t="s">
        <v>58</v>
      </c>
      <c r="AK175" s="1" t="s">
        <v>59</v>
      </c>
      <c r="AL175" s="1" t="s">
        <v>60</v>
      </c>
      <c r="AM175" s="1" t="s">
        <v>1701</v>
      </c>
      <c r="AN175" s="1" t="s">
        <v>1702</v>
      </c>
      <c r="AO175" s="1" t="s">
        <v>1703</v>
      </c>
    </row>
    <row r="176" spans="1:41" x14ac:dyDescent="0.3">
      <c r="A176" s="1" t="str">
        <f>HYPERLINK("https://hsdes.intel.com/resource/16014864801","16014864801")</f>
        <v>16014864801</v>
      </c>
      <c r="B176" s="1" t="s">
        <v>1704</v>
      </c>
      <c r="C176" s="1" t="s">
        <v>1740</v>
      </c>
      <c r="D176" s="1" t="s">
        <v>1741</v>
      </c>
      <c r="G176" s="1" t="s">
        <v>141</v>
      </c>
      <c r="H176" s="1" t="s">
        <v>66</v>
      </c>
      <c r="I176" s="1" t="s">
        <v>39</v>
      </c>
      <c r="J176" s="1" t="s">
        <v>40</v>
      </c>
      <c r="K176" s="1" t="s">
        <v>41</v>
      </c>
      <c r="L176" s="1" t="s">
        <v>1705</v>
      </c>
      <c r="M176" s="1">
        <v>7</v>
      </c>
      <c r="N176" s="1">
        <v>6</v>
      </c>
      <c r="O176" s="1" t="s">
        <v>1706</v>
      </c>
      <c r="P176" s="1" t="s">
        <v>144</v>
      </c>
      <c r="Q176" s="1" t="s">
        <v>1707</v>
      </c>
      <c r="R176" s="1" t="s">
        <v>1708</v>
      </c>
      <c r="T176" s="1" t="s">
        <v>1706</v>
      </c>
      <c r="U176" s="1" t="s">
        <v>148</v>
      </c>
      <c r="W176" s="1" t="s">
        <v>149</v>
      </c>
      <c r="X176" s="1" t="s">
        <v>1709</v>
      </c>
      <c r="Y176" s="1" t="s">
        <v>51</v>
      </c>
      <c r="Z176" s="1" t="s">
        <v>107</v>
      </c>
      <c r="AA176" s="1" t="s">
        <v>1710</v>
      </c>
      <c r="AB176" s="1" t="s">
        <v>1711</v>
      </c>
      <c r="AD176" s="1" t="s">
        <v>55</v>
      </c>
      <c r="AE176" s="1" t="s">
        <v>56</v>
      </c>
      <c r="AG176" s="1" t="s">
        <v>110</v>
      </c>
      <c r="AH176" s="1" t="s">
        <v>58</v>
      </c>
      <c r="AK176" s="1" t="s">
        <v>59</v>
      </c>
      <c r="AL176" s="1" t="s">
        <v>1712</v>
      </c>
      <c r="AM176" s="1" t="s">
        <v>1713</v>
      </c>
      <c r="AN176" s="1" t="s">
        <v>1714</v>
      </c>
      <c r="AO176" s="1" t="s">
        <v>1715</v>
      </c>
    </row>
    <row r="177" spans="1:41" x14ac:dyDescent="0.3">
      <c r="A177" s="1" t="str">
        <f>HYPERLINK("https://hsdes.intel.com/resource/22011834384","22011834384")</f>
        <v>22011834384</v>
      </c>
      <c r="B177" s="1" t="s">
        <v>1716</v>
      </c>
      <c r="C177" s="1" t="s">
        <v>1740</v>
      </c>
      <c r="D177" s="1" t="s">
        <v>1743</v>
      </c>
      <c r="G177" s="1" t="s">
        <v>99</v>
      </c>
      <c r="H177" s="1" t="s">
        <v>83</v>
      </c>
      <c r="I177" s="1" t="s">
        <v>39</v>
      </c>
      <c r="J177" s="1" t="s">
        <v>613</v>
      </c>
      <c r="K177" s="1" t="s">
        <v>41</v>
      </c>
      <c r="L177" s="1" t="s">
        <v>1717</v>
      </c>
      <c r="M177" s="1">
        <v>30</v>
      </c>
      <c r="N177" s="1">
        <v>25</v>
      </c>
      <c r="O177" s="1" t="s">
        <v>1718</v>
      </c>
      <c r="P177" s="1" t="s">
        <v>102</v>
      </c>
      <c r="Q177" s="1" t="s">
        <v>1719</v>
      </c>
      <c r="R177" s="1" t="s">
        <v>1720</v>
      </c>
      <c r="S177" s="1" t="s">
        <v>1721</v>
      </c>
      <c r="T177" s="1" t="s">
        <v>1718</v>
      </c>
      <c r="U177" s="1" t="s">
        <v>48</v>
      </c>
      <c r="W177" s="1" t="s">
        <v>73</v>
      </c>
      <c r="X177" s="1" t="s">
        <v>1722</v>
      </c>
      <c r="Y177" s="1" t="s">
        <v>1723</v>
      </c>
      <c r="Z177" s="1" t="s">
        <v>187</v>
      </c>
      <c r="AA177" s="1" t="s">
        <v>1724</v>
      </c>
      <c r="AB177" s="1" t="s">
        <v>1725</v>
      </c>
      <c r="AD177" s="1" t="s">
        <v>55</v>
      </c>
      <c r="AE177" s="1" t="s">
        <v>56</v>
      </c>
      <c r="AG177" s="1" t="s">
        <v>110</v>
      </c>
      <c r="AH177" s="1" t="s">
        <v>58</v>
      </c>
      <c r="AK177" s="1" t="s">
        <v>59</v>
      </c>
      <c r="AL177" s="1" t="s">
        <v>111</v>
      </c>
      <c r="AM177" s="1" t="s">
        <v>1722</v>
      </c>
      <c r="AN177" s="1" t="s">
        <v>1726</v>
      </c>
      <c r="AO177" s="1" t="s">
        <v>1727</v>
      </c>
    </row>
    <row r="178" spans="1:41" x14ac:dyDescent="0.3">
      <c r="A178" s="1" t="str">
        <f>HYPERLINK("https://hsdes.intel.com/resource/22011834447","22011834447")</f>
        <v>22011834447</v>
      </c>
      <c r="B178" s="1" t="s">
        <v>1728</v>
      </c>
      <c r="C178" s="1" t="s">
        <v>1740</v>
      </c>
      <c r="D178" s="1" t="s">
        <v>1743</v>
      </c>
      <c r="G178" s="1" t="s">
        <v>99</v>
      </c>
      <c r="H178" s="1" t="s">
        <v>83</v>
      </c>
      <c r="I178" s="1" t="s">
        <v>39</v>
      </c>
      <c r="J178" s="1" t="s">
        <v>613</v>
      </c>
      <c r="K178" s="1" t="s">
        <v>41</v>
      </c>
      <c r="L178" s="1" t="s">
        <v>1263</v>
      </c>
      <c r="M178" s="1">
        <v>20</v>
      </c>
      <c r="N178" s="1">
        <v>15</v>
      </c>
      <c r="O178" s="1" t="s">
        <v>1729</v>
      </c>
      <c r="P178" s="1" t="s">
        <v>102</v>
      </c>
      <c r="Q178" s="1" t="s">
        <v>1730</v>
      </c>
      <c r="R178" s="1" t="s">
        <v>1720</v>
      </c>
      <c r="S178" s="1" t="s">
        <v>1731</v>
      </c>
      <c r="T178" s="1" t="s">
        <v>1729</v>
      </c>
      <c r="U178" s="1" t="s">
        <v>48</v>
      </c>
      <c r="W178" s="1" t="s">
        <v>73</v>
      </c>
      <c r="X178" s="1" t="s">
        <v>1732</v>
      </c>
      <c r="Y178" s="1" t="s">
        <v>51</v>
      </c>
      <c r="Z178" s="1" t="s">
        <v>187</v>
      </c>
      <c r="AA178" s="1" t="s">
        <v>1733</v>
      </c>
      <c r="AB178" s="1" t="s">
        <v>1734</v>
      </c>
      <c r="AD178" s="1" t="s">
        <v>55</v>
      </c>
      <c r="AE178" s="1" t="s">
        <v>56</v>
      </c>
      <c r="AG178" s="1" t="s">
        <v>57</v>
      </c>
      <c r="AH178" s="1" t="s">
        <v>58</v>
      </c>
      <c r="AK178" s="1" t="s">
        <v>59</v>
      </c>
      <c r="AL178" s="1" t="s">
        <v>1735</v>
      </c>
      <c r="AM178" s="1" t="s">
        <v>1736</v>
      </c>
      <c r="AN178" s="1" t="s">
        <v>1737</v>
      </c>
      <c r="AO178" s="1" t="s">
        <v>1738</v>
      </c>
    </row>
  </sheetData>
  <customSheetViews>
    <customSheetView guid="{92AA3368-AFC9-4405-A416-807378A80BDE}">
      <selection activeCell="C1" sqref="C1"/>
      <pageMargins left="0.7" right="0.7" top="0.75" bottom="0.75" header="0.3" footer="0.3"/>
      <pageSetup orientation="portrait" r:id="rId1"/>
    </customSheetView>
    <customSheetView guid="{A12196A7-DC8A-40A9-BF45-0D7E193820EC}">
      <selection activeCell="B6" sqref="B6"/>
      <pageMargins left="0.7" right="0.7" top="0.75" bottom="0.75" header="0.3" footer="0.3"/>
      <pageSetup orientation="portrait" r:id="rId2"/>
    </customSheetView>
    <customSheetView guid="{E957DDEE-6AB3-47A2-AF65-7E221A64FCAE}" scale="85" showAutoFilter="1">
      <selection activeCell="E1" sqref="E1"/>
      <pageMargins left="0.7" right="0.7" top="0.75" bottom="0.75" header="0.3" footer="0.3"/>
      <autoFilter ref="A1:AO178" xr:uid="{C7798C55-5F6E-4863-A717-3AC36D5DA50F}"/>
    </customSheetView>
    <customSheetView guid="{182CFCA0-7059-4A7C-A7CE-E7BB94069CDE}" scale="130" filter="1" showAutoFilter="1" topLeftCell="A77">
      <selection activeCell="A132" sqref="A132"/>
      <pageMargins left="0.7" right="0.7" top="0.75" bottom="0.75" header="0.3" footer="0.3"/>
      <autoFilter ref="A1:AN178" xr:uid="{CE40DCE0-32D1-46D0-A9A0-D0CFAD0A9EA4}">
        <filterColumn colId="2">
          <filters blank="1"/>
        </filterColumn>
      </autoFilter>
    </customSheetView>
    <customSheetView guid="{A1BB69C9-4543-4147-9C86-AB1FC0BF7819}" scale="85" filter="1" showAutoFilter="1">
      <selection activeCell="C15" sqref="C15"/>
      <pageMargins left="0.7" right="0.7" top="0.75" bottom="0.75" header="0.3" footer="0.3"/>
      <autoFilter ref="A1:AO178" xr:uid="{3A3A1A8A-E5BA-44C5-9BFF-106213722E83}">
        <filterColumn colId="2">
          <filters blank="1"/>
        </filterColumn>
        <filterColumn colId="15">
          <filters>
            <filter val="TCSS"/>
          </filters>
        </filterColumn>
      </autoFilter>
    </customSheetView>
    <customSheetView guid="{996A91A8-9DA7-4C0E-AC8E-A91E7A3816CE}" showAutoFilter="1">
      <selection activeCell="B6" sqref="B6"/>
      <pageMargins left="0.7" right="0.7" top="0.75" bottom="0.75" header="0.3" footer="0.3"/>
      <autoFilter ref="A1:AO178" xr:uid="{2E93B932-CD1B-4A7B-8AFE-31BE150DB66A}"/>
    </customSheetView>
    <customSheetView guid="{5FA99957-A48E-4108-BE2F-CAAB527E20F5}" topLeftCell="A112">
      <selection activeCell="D126" sqref="D126"/>
      <pageMargins left="0.7" right="0.7" top="0.75" bottom="0.75" header="0.3" footer="0.3"/>
      <pageSetup orientation="portrait" r:id="rId3"/>
    </customSheetView>
  </customSheetView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RPL_P_DC1_IFWI_FV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2022-10-17T06:58:06Z</dcterms:created>
  <dcterms:modified xsi:type="dcterms:W3CDTF">2022-12-01T04:17:42Z</dcterms:modified>
</cp:coreProperties>
</file>